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duction\SAM\11 Hospital Care\ALOS\reports\2019-2020\Til end of June 2019\"/>
    </mc:Choice>
  </mc:AlternateContent>
  <xr:revisionPtr revIDLastSave="0" documentId="13_ncr:1_{AE46CF2C-775E-4F79-BA81-C69ED3746F57}" xr6:coauthVersionLast="41" xr6:coauthVersionMax="41" xr10:uidLastSave="{00000000-0000-0000-0000-000000000000}"/>
  <bookViews>
    <workbookView xWindow="-108" yWindow="-108" windowWidth="23256" windowHeight="12576" tabRatio="608" xr2:uid="{00000000-000D-0000-FFFF-FFFF00000000}"/>
  </bookViews>
  <sheets>
    <sheet name="Summary by DHB" sheetId="22" r:id="rId1"/>
    <sheet name="Ethnicity" sheetId="27" r:id="rId2"/>
    <sheet name="Deprivation" sheetId="32" r:id="rId3"/>
    <sheet name="Technical Description" sheetId="18" r:id="rId4"/>
    <sheet name="pivots_deprivation" sheetId="33" state="hidden" r:id="rId5"/>
    <sheet name="Data" sheetId="24" state="hidden" r:id="rId6"/>
    <sheet name="pivots_ethnicity" sheetId="30" state="hidden" r:id="rId7"/>
    <sheet name="Data2" sheetId="29" state="hidden" r:id="rId8"/>
    <sheet name="Standardisation" sheetId="25" state="hidden" r:id="rId9"/>
    <sheet name="User Interaction" sheetId="26" state="hidden" r:id="rId10"/>
  </sheets>
  <definedNames>
    <definedName name="_AMO_SingleObject_171447580_PivotTable_171447580" localSheetId="0" hidden="1">'Summary by DHB'!#REF!</definedName>
    <definedName name="_AMO_SingleObject_232306399_PivotTable_232306399" localSheetId="0" hidden="1">'Summary by DHB'!#REF!</definedName>
    <definedName name="_AMO_XmlVersion" hidden="1">"'1'"</definedName>
    <definedName name="_xlnm._FilterDatabase" localSheetId="5" hidden="1">Data!$A$1:$I$41</definedName>
  </definedNames>
  <calcPr calcId="191029"/>
  <pivotCaches>
    <pivotCache cacheId="0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26" l="1"/>
  <c r="H36" i="32" s="1"/>
  <c r="D41" i="32" l="1"/>
  <c r="F43" i="32"/>
  <c r="D48" i="32"/>
  <c r="E37" i="32"/>
  <c r="G47" i="32"/>
  <c r="H44" i="32"/>
  <c r="D47" i="32"/>
  <c r="D39" i="32"/>
  <c r="E52" i="32"/>
  <c r="E44" i="32"/>
  <c r="E36" i="32"/>
  <c r="F49" i="32"/>
  <c r="F41" i="32"/>
  <c r="G54" i="32"/>
  <c r="G46" i="32"/>
  <c r="G38" i="32"/>
  <c r="H51" i="32"/>
  <c r="H43" i="32"/>
  <c r="H35" i="32"/>
  <c r="D54" i="32"/>
  <c r="D46" i="32"/>
  <c r="D38" i="32"/>
  <c r="E51" i="32"/>
  <c r="E43" i="32"/>
  <c r="E35" i="32"/>
  <c r="F48" i="32"/>
  <c r="F40" i="32"/>
  <c r="G53" i="32"/>
  <c r="G45" i="32"/>
  <c r="G37" i="32"/>
  <c r="H50" i="32"/>
  <c r="H42" i="32"/>
  <c r="D53" i="32"/>
  <c r="D45" i="32"/>
  <c r="D37" i="32"/>
  <c r="E50" i="32"/>
  <c r="E42" i="32"/>
  <c r="F34" i="32"/>
  <c r="F47" i="32"/>
  <c r="F39" i="32"/>
  <c r="G52" i="32"/>
  <c r="G44" i="32"/>
  <c r="G36" i="32"/>
  <c r="H49" i="32"/>
  <c r="H41" i="32"/>
  <c r="D49" i="32"/>
  <c r="E46" i="32"/>
  <c r="E53" i="32"/>
  <c r="G34" i="32"/>
  <c r="D52" i="32"/>
  <c r="E49" i="32"/>
  <c r="G42" i="32"/>
  <c r="E54" i="32"/>
  <c r="F51" i="32"/>
  <c r="D40" i="32"/>
  <c r="E45" i="32"/>
  <c r="F42" i="32"/>
  <c r="H52" i="32"/>
  <c r="D34" i="32"/>
  <c r="D44" i="32"/>
  <c r="D36" i="32"/>
  <c r="E41" i="32"/>
  <c r="F54" i="32"/>
  <c r="F46" i="32"/>
  <c r="F38" i="32"/>
  <c r="G51" i="32"/>
  <c r="G43" i="32"/>
  <c r="G35" i="32"/>
  <c r="H48" i="32"/>
  <c r="H40" i="32"/>
  <c r="D51" i="32"/>
  <c r="D43" i="32"/>
  <c r="D35" i="32"/>
  <c r="E48" i="32"/>
  <c r="E40" i="32"/>
  <c r="F53" i="32"/>
  <c r="F45" i="32"/>
  <c r="F37" i="32"/>
  <c r="G50" i="32"/>
  <c r="H34" i="32"/>
  <c r="H47" i="32"/>
  <c r="H39" i="32"/>
  <c r="D50" i="32"/>
  <c r="D42" i="32"/>
  <c r="E34" i="32"/>
  <c r="E47" i="32"/>
  <c r="E39" i="32"/>
  <c r="F52" i="32"/>
  <c r="F44" i="32"/>
  <c r="F36" i="32"/>
  <c r="G49" i="32"/>
  <c r="G41" i="32"/>
  <c r="H54" i="32"/>
  <c r="H46" i="32"/>
  <c r="H38" i="32"/>
  <c r="E38" i="32"/>
  <c r="F35" i="32"/>
  <c r="G48" i="32"/>
  <c r="G40" i="32"/>
  <c r="H53" i="32"/>
  <c r="H45" i="32"/>
  <c r="H37" i="32"/>
  <c r="F50" i="32"/>
  <c r="G39" i="32"/>
  <c r="C35" i="26"/>
  <c r="P308" i="33" l="1"/>
  <c r="P309" i="33"/>
  <c r="P310" i="33"/>
  <c r="P311" i="33"/>
  <c r="P312" i="33"/>
  <c r="P313" i="33"/>
  <c r="P314" i="33"/>
  <c r="P315" i="33"/>
  <c r="P316" i="33"/>
  <c r="P317" i="33"/>
  <c r="P318" i="33"/>
  <c r="P319" i="33"/>
  <c r="P320" i="33"/>
  <c r="P321" i="33"/>
  <c r="P322" i="33"/>
  <c r="P323" i="33"/>
  <c r="P324" i="33"/>
  <c r="P325" i="33"/>
  <c r="P326" i="33"/>
  <c r="P327" i="33"/>
  <c r="P307" i="33"/>
  <c r="P227" i="33"/>
  <c r="P228" i="33"/>
  <c r="P229" i="33"/>
  <c r="P230" i="33"/>
  <c r="P231" i="33"/>
  <c r="P232" i="33"/>
  <c r="P233" i="33"/>
  <c r="P234" i="33"/>
  <c r="P235" i="33"/>
  <c r="P236" i="33"/>
  <c r="P237" i="33"/>
  <c r="P238" i="33"/>
  <c r="P239" i="33"/>
  <c r="P240" i="33"/>
  <c r="P241" i="33"/>
  <c r="P242" i="33"/>
  <c r="P243" i="33"/>
  <c r="P244" i="33"/>
  <c r="P245" i="33"/>
  <c r="P246" i="33"/>
  <c r="P226" i="33"/>
  <c r="P199" i="33"/>
  <c r="P200" i="33"/>
  <c r="P201" i="33"/>
  <c r="P202" i="33"/>
  <c r="P203" i="33"/>
  <c r="P204" i="33"/>
  <c r="P205" i="33"/>
  <c r="P206" i="33"/>
  <c r="P207" i="33"/>
  <c r="P208" i="33"/>
  <c r="P209" i="33"/>
  <c r="P210" i="33"/>
  <c r="P211" i="33"/>
  <c r="P212" i="33"/>
  <c r="P213" i="33"/>
  <c r="P214" i="33"/>
  <c r="P215" i="33"/>
  <c r="P216" i="33"/>
  <c r="P217" i="33"/>
  <c r="P218" i="33"/>
  <c r="P198" i="33"/>
  <c r="P171" i="33"/>
  <c r="P172" i="33"/>
  <c r="P173" i="33"/>
  <c r="P174" i="33"/>
  <c r="P175" i="33"/>
  <c r="P176" i="33"/>
  <c r="P177" i="33"/>
  <c r="P178" i="33"/>
  <c r="P179" i="33"/>
  <c r="P180" i="33"/>
  <c r="P181" i="33"/>
  <c r="P182" i="33"/>
  <c r="P183" i="33"/>
  <c r="P184" i="33"/>
  <c r="P185" i="33"/>
  <c r="P186" i="33"/>
  <c r="P187" i="33"/>
  <c r="P188" i="33"/>
  <c r="P189" i="33"/>
  <c r="P190" i="33"/>
  <c r="P170" i="33"/>
  <c r="I308" i="33"/>
  <c r="I309" i="33"/>
  <c r="I310" i="33"/>
  <c r="I311" i="33"/>
  <c r="I312" i="33"/>
  <c r="I313" i="33"/>
  <c r="I314" i="33"/>
  <c r="I315" i="33"/>
  <c r="I316" i="33"/>
  <c r="I317" i="33"/>
  <c r="I318" i="33"/>
  <c r="I319" i="33"/>
  <c r="I320" i="33"/>
  <c r="I321" i="33"/>
  <c r="I322" i="33"/>
  <c r="I323" i="33"/>
  <c r="I324" i="33"/>
  <c r="I325" i="33"/>
  <c r="I326" i="33"/>
  <c r="I327" i="33"/>
  <c r="I307" i="33"/>
  <c r="H308" i="33"/>
  <c r="H309" i="33"/>
  <c r="H310" i="33"/>
  <c r="L310" i="33" s="1"/>
  <c r="H311" i="33"/>
  <c r="H312" i="33"/>
  <c r="H313" i="33"/>
  <c r="R313" i="33" s="1"/>
  <c r="H314" i="33"/>
  <c r="H315" i="33"/>
  <c r="H316" i="33"/>
  <c r="H317" i="33"/>
  <c r="H318" i="33"/>
  <c r="H319" i="33"/>
  <c r="H320" i="33"/>
  <c r="H321" i="33"/>
  <c r="R321" i="33" s="1"/>
  <c r="H322" i="33"/>
  <c r="H323" i="33"/>
  <c r="R323" i="33" s="1"/>
  <c r="H324" i="33"/>
  <c r="H325" i="33"/>
  <c r="H326" i="33"/>
  <c r="L326" i="33" s="1"/>
  <c r="H327" i="33"/>
  <c r="H307" i="33"/>
  <c r="G308" i="33"/>
  <c r="Q308" i="33" s="1"/>
  <c r="G309" i="33"/>
  <c r="Q309" i="33" s="1"/>
  <c r="G310" i="33"/>
  <c r="Q310" i="33" s="1"/>
  <c r="G311" i="33"/>
  <c r="Q311" i="33" s="1"/>
  <c r="G312" i="33"/>
  <c r="Q312" i="33" s="1"/>
  <c r="G313" i="33"/>
  <c r="Q313" i="33" s="1"/>
  <c r="G314" i="33"/>
  <c r="Q314" i="33" s="1"/>
  <c r="G315" i="33"/>
  <c r="Q315" i="33" s="1"/>
  <c r="G316" i="33"/>
  <c r="Q316" i="33" s="1"/>
  <c r="G317" i="33"/>
  <c r="Q317" i="33" s="1"/>
  <c r="G318" i="33"/>
  <c r="Q318" i="33" s="1"/>
  <c r="G319" i="33"/>
  <c r="Q319" i="33" s="1"/>
  <c r="G320" i="33"/>
  <c r="Q320" i="33" s="1"/>
  <c r="G321" i="33"/>
  <c r="Q321" i="33" s="1"/>
  <c r="G322" i="33"/>
  <c r="Q322" i="33" s="1"/>
  <c r="G323" i="33"/>
  <c r="Q323" i="33" s="1"/>
  <c r="G324" i="33"/>
  <c r="Q324" i="33" s="1"/>
  <c r="G325" i="33"/>
  <c r="Q325" i="33" s="1"/>
  <c r="G326" i="33"/>
  <c r="Q326" i="33" s="1"/>
  <c r="G327" i="33"/>
  <c r="Q327" i="33" s="1"/>
  <c r="G307" i="33"/>
  <c r="Q307" i="33" s="1"/>
  <c r="K315" i="33" l="1"/>
  <c r="L320" i="33"/>
  <c r="L307" i="33"/>
  <c r="K321" i="33"/>
  <c r="R318" i="33"/>
  <c r="K318" i="33"/>
  <c r="R310" i="33"/>
  <c r="K310" i="33"/>
  <c r="R325" i="33"/>
  <c r="K325" i="33"/>
  <c r="L325" i="33"/>
  <c r="R317" i="33"/>
  <c r="K317" i="33"/>
  <c r="L317" i="33"/>
  <c r="R309" i="33"/>
  <c r="K309" i="33"/>
  <c r="L309" i="33"/>
  <c r="R308" i="33"/>
  <c r="K308" i="33"/>
  <c r="L308" i="33"/>
  <c r="K313" i="33"/>
  <c r="L323" i="33"/>
  <c r="L315" i="33"/>
  <c r="R315" i="33"/>
  <c r="R316" i="33"/>
  <c r="K316" i="33"/>
  <c r="L316" i="33"/>
  <c r="R322" i="33"/>
  <c r="K322" i="33"/>
  <c r="L322" i="33"/>
  <c r="R314" i="33"/>
  <c r="K314" i="33"/>
  <c r="L314" i="33"/>
  <c r="R326" i="33"/>
  <c r="K326" i="33"/>
  <c r="R324" i="33"/>
  <c r="K324" i="33"/>
  <c r="L324" i="33"/>
  <c r="L321" i="33"/>
  <c r="L313" i="33"/>
  <c r="R307" i="33"/>
  <c r="K307" i="33"/>
  <c r="L318" i="33"/>
  <c r="R320" i="33"/>
  <c r="K320" i="33"/>
  <c r="R312" i="33"/>
  <c r="K312" i="33"/>
  <c r="L327" i="33"/>
  <c r="R327" i="33"/>
  <c r="K327" i="33"/>
  <c r="M326" i="33" s="1"/>
  <c r="L319" i="33"/>
  <c r="R319" i="33"/>
  <c r="K319" i="33"/>
  <c r="L311" i="33"/>
  <c r="R311" i="33"/>
  <c r="K311" i="33"/>
  <c r="K323" i="33"/>
  <c r="L312" i="33"/>
  <c r="M312" i="33" s="1"/>
  <c r="I281" i="33"/>
  <c r="I282" i="33"/>
  <c r="I283" i="33"/>
  <c r="I284" i="33"/>
  <c r="I285" i="33"/>
  <c r="I286" i="33"/>
  <c r="I287" i="33"/>
  <c r="I288" i="33"/>
  <c r="I289" i="33"/>
  <c r="I290" i="33"/>
  <c r="I291" i="33"/>
  <c r="I292" i="33"/>
  <c r="I293" i="33"/>
  <c r="I294" i="33"/>
  <c r="I295" i="33"/>
  <c r="I296" i="33"/>
  <c r="I297" i="33"/>
  <c r="I298" i="33"/>
  <c r="I299" i="33"/>
  <c r="I300" i="33"/>
  <c r="I280" i="33"/>
  <c r="H281" i="33"/>
  <c r="H282" i="33"/>
  <c r="H283" i="33"/>
  <c r="H284" i="33"/>
  <c r="H285" i="33"/>
  <c r="H286" i="33"/>
  <c r="H287" i="33"/>
  <c r="H288" i="33"/>
  <c r="H289" i="33"/>
  <c r="H290" i="33"/>
  <c r="H291" i="33"/>
  <c r="H292" i="33"/>
  <c r="H293" i="33"/>
  <c r="H294" i="33"/>
  <c r="H295" i="33"/>
  <c r="H296" i="33"/>
  <c r="H297" i="33"/>
  <c r="H298" i="33"/>
  <c r="H299" i="33"/>
  <c r="H300" i="33"/>
  <c r="H280" i="33"/>
  <c r="G281" i="33"/>
  <c r="Q281" i="33" s="1"/>
  <c r="G282" i="33"/>
  <c r="Q282" i="33" s="1"/>
  <c r="G283" i="33"/>
  <c r="Q283" i="33" s="1"/>
  <c r="G284" i="33"/>
  <c r="Q284" i="33" s="1"/>
  <c r="G285" i="33"/>
  <c r="Q285" i="33" s="1"/>
  <c r="G286" i="33"/>
  <c r="Q286" i="33" s="1"/>
  <c r="G287" i="33"/>
  <c r="Q287" i="33" s="1"/>
  <c r="G288" i="33"/>
  <c r="Q288" i="33" s="1"/>
  <c r="G289" i="33"/>
  <c r="Q289" i="33" s="1"/>
  <c r="G290" i="33"/>
  <c r="Q290" i="33" s="1"/>
  <c r="G291" i="33"/>
  <c r="Q291" i="33" s="1"/>
  <c r="G292" i="33"/>
  <c r="Q292" i="33" s="1"/>
  <c r="G293" i="33"/>
  <c r="Q293" i="33" s="1"/>
  <c r="G294" i="33"/>
  <c r="Q294" i="33" s="1"/>
  <c r="G295" i="33"/>
  <c r="Q295" i="33" s="1"/>
  <c r="G296" i="33"/>
  <c r="Q296" i="33" s="1"/>
  <c r="G297" i="33"/>
  <c r="Q297" i="33" s="1"/>
  <c r="G298" i="33"/>
  <c r="Q298" i="33" s="1"/>
  <c r="G299" i="33"/>
  <c r="Q299" i="33" s="1"/>
  <c r="G300" i="33"/>
  <c r="Q300" i="33" s="1"/>
  <c r="G280" i="33"/>
  <c r="Q280" i="33" s="1"/>
  <c r="I254" i="33"/>
  <c r="I255" i="33"/>
  <c r="I256" i="33"/>
  <c r="I257" i="33"/>
  <c r="I258" i="33"/>
  <c r="I259" i="33"/>
  <c r="I260" i="33"/>
  <c r="I261" i="33"/>
  <c r="I262" i="33"/>
  <c r="I263" i="33"/>
  <c r="I264" i="33"/>
  <c r="I265" i="33"/>
  <c r="I266" i="33"/>
  <c r="I267" i="33"/>
  <c r="I268" i="33"/>
  <c r="I269" i="33"/>
  <c r="I270" i="33"/>
  <c r="I271" i="33"/>
  <c r="I272" i="33"/>
  <c r="I273" i="33"/>
  <c r="I253" i="33"/>
  <c r="H254" i="33"/>
  <c r="H255" i="33"/>
  <c r="H256" i="33"/>
  <c r="H257" i="33"/>
  <c r="H258" i="33"/>
  <c r="H259" i="33"/>
  <c r="H260" i="33"/>
  <c r="H261" i="33"/>
  <c r="H262" i="33"/>
  <c r="H263" i="33"/>
  <c r="H264" i="33"/>
  <c r="H265" i="33"/>
  <c r="H266" i="33"/>
  <c r="H267" i="33"/>
  <c r="H268" i="33"/>
  <c r="H269" i="33"/>
  <c r="H270" i="33"/>
  <c r="H271" i="33"/>
  <c r="H272" i="33"/>
  <c r="H273" i="33"/>
  <c r="H253" i="33"/>
  <c r="G254" i="33"/>
  <c r="Q254" i="33" s="1"/>
  <c r="G255" i="33"/>
  <c r="Q255" i="33" s="1"/>
  <c r="G256" i="33"/>
  <c r="Q256" i="33" s="1"/>
  <c r="G257" i="33"/>
  <c r="Q257" i="33" s="1"/>
  <c r="G258" i="33"/>
  <c r="Q258" i="33" s="1"/>
  <c r="G259" i="33"/>
  <c r="Q259" i="33" s="1"/>
  <c r="G260" i="33"/>
  <c r="Q260" i="33" s="1"/>
  <c r="G261" i="33"/>
  <c r="Q261" i="33" s="1"/>
  <c r="G262" i="33"/>
  <c r="Q262" i="33" s="1"/>
  <c r="G263" i="33"/>
  <c r="Q263" i="33" s="1"/>
  <c r="G264" i="33"/>
  <c r="Q264" i="33" s="1"/>
  <c r="G265" i="33"/>
  <c r="Q265" i="33" s="1"/>
  <c r="G266" i="33"/>
  <c r="Q266" i="33" s="1"/>
  <c r="G267" i="33"/>
  <c r="Q267" i="33" s="1"/>
  <c r="G268" i="33"/>
  <c r="Q268" i="33" s="1"/>
  <c r="G269" i="33"/>
  <c r="Q269" i="33" s="1"/>
  <c r="G270" i="33"/>
  <c r="Q270" i="33" s="1"/>
  <c r="G271" i="33"/>
  <c r="Q271" i="33" s="1"/>
  <c r="G272" i="33"/>
  <c r="Q272" i="33" s="1"/>
  <c r="G273" i="33"/>
  <c r="Q273" i="33" s="1"/>
  <c r="G253" i="33"/>
  <c r="Q253" i="33" s="1"/>
  <c r="I227" i="33"/>
  <c r="I228" i="33"/>
  <c r="I229" i="33"/>
  <c r="I230" i="33"/>
  <c r="I231" i="33"/>
  <c r="I232" i="33"/>
  <c r="I233" i="33"/>
  <c r="I234" i="33"/>
  <c r="I235" i="33"/>
  <c r="I236" i="33"/>
  <c r="I237" i="33"/>
  <c r="I238" i="33"/>
  <c r="I239" i="33"/>
  <c r="I240" i="33"/>
  <c r="I241" i="33"/>
  <c r="I242" i="33"/>
  <c r="I243" i="33"/>
  <c r="I244" i="33"/>
  <c r="I245" i="33"/>
  <c r="I246" i="33"/>
  <c r="I226" i="33"/>
  <c r="H227" i="33"/>
  <c r="H228" i="33"/>
  <c r="H229" i="33"/>
  <c r="H230" i="33"/>
  <c r="H231" i="33"/>
  <c r="H232" i="33"/>
  <c r="H233" i="33"/>
  <c r="H234" i="33"/>
  <c r="H235" i="33"/>
  <c r="H236" i="33"/>
  <c r="H237" i="33"/>
  <c r="H238" i="33"/>
  <c r="H239" i="33"/>
  <c r="H240" i="33"/>
  <c r="H241" i="33"/>
  <c r="H242" i="33"/>
  <c r="H243" i="33"/>
  <c r="H244" i="33"/>
  <c r="H245" i="33"/>
  <c r="H246" i="33"/>
  <c r="H226" i="33"/>
  <c r="G227" i="33"/>
  <c r="Q227" i="33" s="1"/>
  <c r="G228" i="33"/>
  <c r="Q228" i="33" s="1"/>
  <c r="G229" i="33"/>
  <c r="Q229" i="33" s="1"/>
  <c r="G230" i="33"/>
  <c r="Q230" i="33" s="1"/>
  <c r="G231" i="33"/>
  <c r="Q231" i="33" s="1"/>
  <c r="G232" i="33"/>
  <c r="Q232" i="33" s="1"/>
  <c r="G233" i="33"/>
  <c r="Q233" i="33" s="1"/>
  <c r="G234" i="33"/>
  <c r="Q234" i="33" s="1"/>
  <c r="G235" i="33"/>
  <c r="Q235" i="33" s="1"/>
  <c r="G236" i="33"/>
  <c r="Q236" i="33" s="1"/>
  <c r="G237" i="33"/>
  <c r="Q237" i="33" s="1"/>
  <c r="G238" i="33"/>
  <c r="Q238" i="33" s="1"/>
  <c r="G239" i="33"/>
  <c r="Q239" i="33" s="1"/>
  <c r="G240" i="33"/>
  <c r="Q240" i="33" s="1"/>
  <c r="G241" i="33"/>
  <c r="Q241" i="33" s="1"/>
  <c r="G242" i="33"/>
  <c r="Q242" i="33" s="1"/>
  <c r="G243" i="33"/>
  <c r="Q243" i="33" s="1"/>
  <c r="G244" i="33"/>
  <c r="Q244" i="33" s="1"/>
  <c r="G245" i="33"/>
  <c r="Q245" i="33" s="1"/>
  <c r="G246" i="33"/>
  <c r="Q246" i="33" s="1"/>
  <c r="G226" i="33"/>
  <c r="Q226" i="33" s="1"/>
  <c r="G199" i="33"/>
  <c r="Q199" i="33" s="1"/>
  <c r="G200" i="33"/>
  <c r="Q200" i="33" s="1"/>
  <c r="G201" i="33"/>
  <c r="Q201" i="33" s="1"/>
  <c r="G202" i="33"/>
  <c r="Q202" i="33" s="1"/>
  <c r="G203" i="33"/>
  <c r="Q203" i="33" s="1"/>
  <c r="G204" i="33"/>
  <c r="Q204" i="33" s="1"/>
  <c r="G205" i="33"/>
  <c r="Q205" i="33" s="1"/>
  <c r="G206" i="33"/>
  <c r="Q206" i="33" s="1"/>
  <c r="G207" i="33"/>
  <c r="Q207" i="33" s="1"/>
  <c r="G208" i="33"/>
  <c r="Q208" i="33" s="1"/>
  <c r="G209" i="33"/>
  <c r="Q209" i="33" s="1"/>
  <c r="G210" i="33"/>
  <c r="Q210" i="33" s="1"/>
  <c r="G211" i="33"/>
  <c r="Q211" i="33" s="1"/>
  <c r="G212" i="33"/>
  <c r="Q212" i="33" s="1"/>
  <c r="G213" i="33"/>
  <c r="Q213" i="33" s="1"/>
  <c r="G214" i="33"/>
  <c r="Q214" i="33" s="1"/>
  <c r="G215" i="33"/>
  <c r="Q215" i="33" s="1"/>
  <c r="G216" i="33"/>
  <c r="Q216" i="33" s="1"/>
  <c r="G217" i="33"/>
  <c r="Q217" i="33" s="1"/>
  <c r="G218" i="33"/>
  <c r="Q218" i="33" s="1"/>
  <c r="H199" i="33"/>
  <c r="H200" i="33"/>
  <c r="H201" i="33"/>
  <c r="H202" i="33"/>
  <c r="H203" i="33"/>
  <c r="H204" i="33"/>
  <c r="H205" i="33"/>
  <c r="H206" i="33"/>
  <c r="H207" i="33"/>
  <c r="H208" i="33"/>
  <c r="H209" i="33"/>
  <c r="H210" i="33"/>
  <c r="H211" i="33"/>
  <c r="H212" i="33"/>
  <c r="H213" i="33"/>
  <c r="H214" i="33"/>
  <c r="H215" i="33"/>
  <c r="H216" i="33"/>
  <c r="H217" i="33"/>
  <c r="H218" i="33"/>
  <c r="I199" i="33"/>
  <c r="I200" i="33"/>
  <c r="I201" i="33"/>
  <c r="I202" i="33"/>
  <c r="I203" i="33"/>
  <c r="I204" i="33"/>
  <c r="I205" i="33"/>
  <c r="I206" i="33"/>
  <c r="I207" i="33"/>
  <c r="I208" i="33"/>
  <c r="I209" i="33"/>
  <c r="I210" i="33"/>
  <c r="I211" i="33"/>
  <c r="I212" i="33"/>
  <c r="I213" i="33"/>
  <c r="I214" i="33"/>
  <c r="I215" i="33"/>
  <c r="I216" i="33"/>
  <c r="I217" i="33"/>
  <c r="I218" i="33"/>
  <c r="I198" i="33"/>
  <c r="H198" i="33"/>
  <c r="G198" i="33"/>
  <c r="Q198" i="33" s="1"/>
  <c r="I171" i="33"/>
  <c r="I172" i="33"/>
  <c r="I173" i="33"/>
  <c r="I174" i="33"/>
  <c r="I175" i="33"/>
  <c r="I176" i="33"/>
  <c r="I177" i="33"/>
  <c r="I178" i="33"/>
  <c r="I179" i="33"/>
  <c r="I180" i="33"/>
  <c r="I181" i="33"/>
  <c r="I182" i="33"/>
  <c r="I183" i="33"/>
  <c r="I184" i="33"/>
  <c r="I185" i="33"/>
  <c r="I186" i="33"/>
  <c r="I187" i="33"/>
  <c r="I188" i="33"/>
  <c r="I189" i="33"/>
  <c r="I190" i="33"/>
  <c r="I170" i="33"/>
  <c r="H171" i="33"/>
  <c r="H172" i="33"/>
  <c r="H173" i="33"/>
  <c r="H174" i="33"/>
  <c r="H175" i="33"/>
  <c r="H176" i="33"/>
  <c r="H177" i="33"/>
  <c r="H178" i="33"/>
  <c r="H179" i="33"/>
  <c r="H180" i="33"/>
  <c r="H181" i="33"/>
  <c r="H182" i="33"/>
  <c r="H183" i="33"/>
  <c r="H184" i="33"/>
  <c r="H185" i="33"/>
  <c r="H186" i="33"/>
  <c r="H187" i="33"/>
  <c r="H188" i="33"/>
  <c r="H189" i="33"/>
  <c r="H190" i="33"/>
  <c r="H170" i="33"/>
  <c r="G171" i="33"/>
  <c r="Q171" i="33" s="1"/>
  <c r="G172" i="33"/>
  <c r="Q172" i="33" s="1"/>
  <c r="G173" i="33"/>
  <c r="Q173" i="33" s="1"/>
  <c r="G174" i="33"/>
  <c r="Q174" i="33" s="1"/>
  <c r="G175" i="33"/>
  <c r="Q175" i="33" s="1"/>
  <c r="G176" i="33"/>
  <c r="Q176" i="33" s="1"/>
  <c r="G177" i="33"/>
  <c r="Q177" i="33" s="1"/>
  <c r="G178" i="33"/>
  <c r="Q178" i="33" s="1"/>
  <c r="G179" i="33"/>
  <c r="Q179" i="33" s="1"/>
  <c r="G180" i="33"/>
  <c r="Q180" i="33" s="1"/>
  <c r="G181" i="33"/>
  <c r="Q181" i="33" s="1"/>
  <c r="G182" i="33"/>
  <c r="Q182" i="33" s="1"/>
  <c r="G183" i="33"/>
  <c r="Q183" i="33" s="1"/>
  <c r="G184" i="33"/>
  <c r="Q184" i="33" s="1"/>
  <c r="G185" i="33"/>
  <c r="Q185" i="33" s="1"/>
  <c r="G186" i="33"/>
  <c r="Q186" i="33" s="1"/>
  <c r="G187" i="33"/>
  <c r="Q187" i="33" s="1"/>
  <c r="G188" i="33"/>
  <c r="Q188" i="33" s="1"/>
  <c r="G189" i="33"/>
  <c r="Q189" i="33" s="1"/>
  <c r="G190" i="33"/>
  <c r="Q190" i="33" s="1"/>
  <c r="G170" i="33"/>
  <c r="Q170" i="33" s="1"/>
  <c r="I144" i="33"/>
  <c r="I145" i="33"/>
  <c r="I146" i="33"/>
  <c r="I147" i="33"/>
  <c r="I148" i="33"/>
  <c r="I149" i="33"/>
  <c r="I150" i="33"/>
  <c r="I151" i="33"/>
  <c r="I152" i="33"/>
  <c r="I153" i="33"/>
  <c r="I154" i="33"/>
  <c r="I155" i="33"/>
  <c r="I156" i="33"/>
  <c r="I157" i="33"/>
  <c r="I158" i="33"/>
  <c r="I159" i="33"/>
  <c r="I160" i="33"/>
  <c r="I161" i="33"/>
  <c r="I162" i="33"/>
  <c r="I163" i="33"/>
  <c r="I143" i="33"/>
  <c r="H144" i="33"/>
  <c r="H145" i="33"/>
  <c r="H146" i="33"/>
  <c r="H147" i="33"/>
  <c r="H148" i="33"/>
  <c r="H149" i="33"/>
  <c r="H150" i="33"/>
  <c r="H151" i="33"/>
  <c r="H152" i="33"/>
  <c r="H153" i="33"/>
  <c r="H154" i="33"/>
  <c r="H155" i="33"/>
  <c r="H156" i="33"/>
  <c r="H157" i="33"/>
  <c r="H158" i="33"/>
  <c r="H159" i="33"/>
  <c r="H160" i="33"/>
  <c r="H161" i="33"/>
  <c r="H162" i="33"/>
  <c r="H163" i="33"/>
  <c r="H143" i="33"/>
  <c r="G144" i="33"/>
  <c r="Q144" i="33" s="1"/>
  <c r="G145" i="33"/>
  <c r="Q145" i="33" s="1"/>
  <c r="G146" i="33"/>
  <c r="Q146" i="33" s="1"/>
  <c r="G147" i="33"/>
  <c r="Q147" i="33" s="1"/>
  <c r="G148" i="33"/>
  <c r="Q148" i="33" s="1"/>
  <c r="G149" i="33"/>
  <c r="Q149" i="33" s="1"/>
  <c r="G150" i="33"/>
  <c r="Q150" i="33" s="1"/>
  <c r="G151" i="33"/>
  <c r="Q151" i="33" s="1"/>
  <c r="G152" i="33"/>
  <c r="Q152" i="33" s="1"/>
  <c r="G153" i="33"/>
  <c r="Q153" i="33" s="1"/>
  <c r="G154" i="33"/>
  <c r="Q154" i="33" s="1"/>
  <c r="G155" i="33"/>
  <c r="Q155" i="33" s="1"/>
  <c r="G156" i="33"/>
  <c r="Q156" i="33" s="1"/>
  <c r="G157" i="33"/>
  <c r="Q157" i="33" s="1"/>
  <c r="G158" i="33"/>
  <c r="Q158" i="33" s="1"/>
  <c r="G159" i="33"/>
  <c r="Q159" i="33" s="1"/>
  <c r="G160" i="33"/>
  <c r="Q160" i="33" s="1"/>
  <c r="G161" i="33"/>
  <c r="Q161" i="33" s="1"/>
  <c r="G162" i="33"/>
  <c r="Q162" i="33" s="1"/>
  <c r="G163" i="33"/>
  <c r="Q163" i="33" s="1"/>
  <c r="G143" i="33"/>
  <c r="Q143" i="33" s="1"/>
  <c r="I117" i="33"/>
  <c r="I118" i="33"/>
  <c r="I119" i="33"/>
  <c r="I120" i="33"/>
  <c r="I121" i="33"/>
  <c r="I122" i="33"/>
  <c r="I123" i="33"/>
  <c r="I124" i="33"/>
  <c r="I125" i="33"/>
  <c r="I126" i="33"/>
  <c r="I127" i="33"/>
  <c r="I128" i="33"/>
  <c r="I129" i="33"/>
  <c r="I130" i="33"/>
  <c r="I131" i="33"/>
  <c r="I132" i="33"/>
  <c r="I133" i="33"/>
  <c r="I134" i="33"/>
  <c r="I135" i="33"/>
  <c r="I136" i="33"/>
  <c r="I116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G117" i="33"/>
  <c r="Q117" i="33" s="1"/>
  <c r="G118" i="33"/>
  <c r="Q118" i="33" s="1"/>
  <c r="G119" i="33"/>
  <c r="Q119" i="33" s="1"/>
  <c r="G120" i="33"/>
  <c r="Q120" i="33" s="1"/>
  <c r="G121" i="33"/>
  <c r="Q121" i="33" s="1"/>
  <c r="G122" i="33"/>
  <c r="Q122" i="33" s="1"/>
  <c r="G123" i="33"/>
  <c r="Q123" i="33" s="1"/>
  <c r="G124" i="33"/>
  <c r="Q124" i="33" s="1"/>
  <c r="G125" i="33"/>
  <c r="Q125" i="33" s="1"/>
  <c r="G126" i="33"/>
  <c r="Q126" i="33" s="1"/>
  <c r="G127" i="33"/>
  <c r="Q127" i="33" s="1"/>
  <c r="G128" i="33"/>
  <c r="Q128" i="33" s="1"/>
  <c r="G129" i="33"/>
  <c r="Q129" i="33" s="1"/>
  <c r="G130" i="33"/>
  <c r="Q130" i="33" s="1"/>
  <c r="G131" i="33"/>
  <c r="Q131" i="33" s="1"/>
  <c r="G132" i="33"/>
  <c r="Q132" i="33" s="1"/>
  <c r="G133" i="33"/>
  <c r="Q133" i="33" s="1"/>
  <c r="G134" i="33"/>
  <c r="Q134" i="33" s="1"/>
  <c r="G135" i="33"/>
  <c r="Q135" i="33" s="1"/>
  <c r="G136" i="33"/>
  <c r="Q136" i="33" s="1"/>
  <c r="G116" i="33"/>
  <c r="Q116" i="33" s="1"/>
  <c r="I90" i="33"/>
  <c r="I91" i="33"/>
  <c r="I92" i="33"/>
  <c r="I93" i="33"/>
  <c r="I94" i="33"/>
  <c r="I95" i="33"/>
  <c r="I96" i="33"/>
  <c r="I97" i="33"/>
  <c r="I98" i="33"/>
  <c r="I99" i="33"/>
  <c r="I100" i="33"/>
  <c r="I101" i="33"/>
  <c r="I102" i="33"/>
  <c r="I103" i="33"/>
  <c r="I104" i="33"/>
  <c r="I105" i="33"/>
  <c r="I106" i="33"/>
  <c r="I107" i="33"/>
  <c r="I108" i="33"/>
  <c r="I109" i="33"/>
  <c r="I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89" i="33"/>
  <c r="G90" i="33"/>
  <c r="Q90" i="33" s="1"/>
  <c r="G91" i="33"/>
  <c r="Q91" i="33" s="1"/>
  <c r="G92" i="33"/>
  <c r="Q92" i="33" s="1"/>
  <c r="G93" i="33"/>
  <c r="Q93" i="33" s="1"/>
  <c r="G94" i="33"/>
  <c r="Q94" i="33" s="1"/>
  <c r="G95" i="33"/>
  <c r="Q95" i="33" s="1"/>
  <c r="G96" i="33"/>
  <c r="Q96" i="33" s="1"/>
  <c r="G97" i="33"/>
  <c r="Q97" i="33" s="1"/>
  <c r="G98" i="33"/>
  <c r="Q98" i="33" s="1"/>
  <c r="G99" i="33"/>
  <c r="Q99" i="33" s="1"/>
  <c r="G100" i="33"/>
  <c r="Q100" i="33" s="1"/>
  <c r="G101" i="33"/>
  <c r="Q101" i="33" s="1"/>
  <c r="G102" i="33"/>
  <c r="Q102" i="33" s="1"/>
  <c r="G103" i="33"/>
  <c r="Q103" i="33" s="1"/>
  <c r="G104" i="33"/>
  <c r="Q104" i="33" s="1"/>
  <c r="G105" i="33"/>
  <c r="Q105" i="33" s="1"/>
  <c r="G106" i="33"/>
  <c r="Q106" i="33" s="1"/>
  <c r="G107" i="33"/>
  <c r="Q107" i="33" s="1"/>
  <c r="G108" i="33"/>
  <c r="Q108" i="33" s="1"/>
  <c r="G109" i="33"/>
  <c r="Q109" i="33" s="1"/>
  <c r="G89" i="33"/>
  <c r="Q89" i="33" s="1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62" i="33"/>
  <c r="G63" i="33"/>
  <c r="Q63" i="33" s="1"/>
  <c r="G64" i="33"/>
  <c r="Q64" i="33" s="1"/>
  <c r="G65" i="33"/>
  <c r="Q65" i="33" s="1"/>
  <c r="G66" i="33"/>
  <c r="Q66" i="33" s="1"/>
  <c r="G67" i="33"/>
  <c r="Q67" i="33" s="1"/>
  <c r="G68" i="33"/>
  <c r="Q68" i="33" s="1"/>
  <c r="G69" i="33"/>
  <c r="Q69" i="33" s="1"/>
  <c r="G70" i="33"/>
  <c r="Q70" i="33" s="1"/>
  <c r="G71" i="33"/>
  <c r="Q71" i="33" s="1"/>
  <c r="G72" i="33"/>
  <c r="Q72" i="33" s="1"/>
  <c r="G73" i="33"/>
  <c r="Q73" i="33" s="1"/>
  <c r="G74" i="33"/>
  <c r="Q74" i="33" s="1"/>
  <c r="G75" i="33"/>
  <c r="Q75" i="33" s="1"/>
  <c r="G76" i="33"/>
  <c r="Q76" i="33" s="1"/>
  <c r="G77" i="33"/>
  <c r="Q77" i="33" s="1"/>
  <c r="G78" i="33"/>
  <c r="Q78" i="33" s="1"/>
  <c r="G79" i="33"/>
  <c r="Q79" i="33" s="1"/>
  <c r="G80" i="33"/>
  <c r="Q80" i="33" s="1"/>
  <c r="G81" i="33"/>
  <c r="Q81" i="33" s="1"/>
  <c r="G82" i="33"/>
  <c r="Q82" i="33" s="1"/>
  <c r="I63" i="33"/>
  <c r="I64" i="33"/>
  <c r="I65" i="33"/>
  <c r="I66" i="33"/>
  <c r="I67" i="33"/>
  <c r="I68" i="33"/>
  <c r="I69" i="33"/>
  <c r="I70" i="33"/>
  <c r="I71" i="33"/>
  <c r="I72" i="33"/>
  <c r="I73" i="33"/>
  <c r="I74" i="33"/>
  <c r="I75" i="33"/>
  <c r="I76" i="33"/>
  <c r="I77" i="33"/>
  <c r="I78" i="33"/>
  <c r="I79" i="33"/>
  <c r="I80" i="33"/>
  <c r="I81" i="33"/>
  <c r="I82" i="33"/>
  <c r="I62" i="33"/>
  <c r="G62" i="33"/>
  <c r="Q62" i="33" s="1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G35" i="33"/>
  <c r="Q35" i="33" s="1"/>
  <c r="G36" i="33"/>
  <c r="Q36" i="33" s="1"/>
  <c r="G37" i="33"/>
  <c r="Q37" i="33" s="1"/>
  <c r="G38" i="33"/>
  <c r="Q38" i="33" s="1"/>
  <c r="G39" i="33"/>
  <c r="Q39" i="33" s="1"/>
  <c r="G40" i="33"/>
  <c r="Q40" i="33" s="1"/>
  <c r="G41" i="33"/>
  <c r="Q41" i="33" s="1"/>
  <c r="G42" i="33"/>
  <c r="Q42" i="33" s="1"/>
  <c r="G43" i="33"/>
  <c r="Q43" i="33" s="1"/>
  <c r="G44" i="33"/>
  <c r="Q44" i="33" s="1"/>
  <c r="G45" i="33"/>
  <c r="Q45" i="33" s="1"/>
  <c r="G46" i="33"/>
  <c r="Q46" i="33" s="1"/>
  <c r="G47" i="33"/>
  <c r="Q47" i="33" s="1"/>
  <c r="G48" i="33"/>
  <c r="Q48" i="33" s="1"/>
  <c r="G49" i="33"/>
  <c r="Q49" i="33" s="1"/>
  <c r="G50" i="33"/>
  <c r="Q50" i="33" s="1"/>
  <c r="G51" i="33"/>
  <c r="Q51" i="33" s="1"/>
  <c r="G52" i="33"/>
  <c r="Q52" i="33" s="1"/>
  <c r="G53" i="33"/>
  <c r="Q53" i="33" s="1"/>
  <c r="G54" i="33"/>
  <c r="Q54" i="33" s="1"/>
  <c r="I34" i="33"/>
  <c r="H34" i="33"/>
  <c r="G34" i="33"/>
  <c r="Q34" i="33" s="1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I6" i="33"/>
  <c r="H6" i="33"/>
  <c r="G6" i="33"/>
  <c r="M319" i="33" l="1"/>
  <c r="M318" i="33"/>
  <c r="M327" i="33"/>
  <c r="U315" i="33" s="1"/>
  <c r="M313" i="33"/>
  <c r="L37" i="33"/>
  <c r="K37" i="33"/>
  <c r="R37" i="33"/>
  <c r="K76" i="33"/>
  <c r="S76" i="33" s="1"/>
  <c r="R76" i="33"/>
  <c r="L76" i="33"/>
  <c r="K149" i="33"/>
  <c r="R149" i="33"/>
  <c r="L149" i="33"/>
  <c r="L183" i="33"/>
  <c r="R183" i="33"/>
  <c r="K183" i="33"/>
  <c r="S183" i="33" s="1"/>
  <c r="L211" i="33"/>
  <c r="R211" i="33"/>
  <c r="K211" i="33"/>
  <c r="L229" i="33"/>
  <c r="R229" i="33"/>
  <c r="K229" i="33"/>
  <c r="S229" i="33" s="1"/>
  <c r="R271" i="33"/>
  <c r="L271" i="33"/>
  <c r="K271" i="33"/>
  <c r="R255" i="33"/>
  <c r="L255" i="33"/>
  <c r="K255" i="33"/>
  <c r="S255" i="33" s="1"/>
  <c r="R34" i="33"/>
  <c r="L34" i="33"/>
  <c r="K34" i="33"/>
  <c r="K52" i="33"/>
  <c r="S52" i="33" s="1"/>
  <c r="R52" i="33"/>
  <c r="L52" i="33"/>
  <c r="K44" i="33"/>
  <c r="R44" i="33"/>
  <c r="L44" i="33"/>
  <c r="K36" i="33"/>
  <c r="R36" i="33"/>
  <c r="L36" i="33"/>
  <c r="K62" i="33"/>
  <c r="S62" i="33" s="1"/>
  <c r="R62" i="33"/>
  <c r="L62" i="33"/>
  <c r="K75" i="33"/>
  <c r="S75" i="33" s="1"/>
  <c r="R75" i="33"/>
  <c r="L75" i="33"/>
  <c r="K67" i="33"/>
  <c r="S67" i="33" s="1"/>
  <c r="R67" i="33"/>
  <c r="L67" i="33"/>
  <c r="K104" i="33"/>
  <c r="S104" i="33" s="1"/>
  <c r="R104" i="33"/>
  <c r="L104" i="33"/>
  <c r="K96" i="33"/>
  <c r="R96" i="33"/>
  <c r="L96" i="33"/>
  <c r="K129" i="33"/>
  <c r="S129" i="33" s="1"/>
  <c r="R129" i="33"/>
  <c r="L129" i="33"/>
  <c r="K121" i="33"/>
  <c r="R121" i="33"/>
  <c r="L121" i="33"/>
  <c r="R143" i="33"/>
  <c r="L143" i="33"/>
  <c r="K143" i="33"/>
  <c r="S143" i="33" s="1"/>
  <c r="R156" i="33"/>
  <c r="L156" i="33"/>
  <c r="K156" i="33"/>
  <c r="R148" i="33"/>
  <c r="L148" i="33"/>
  <c r="K148" i="33"/>
  <c r="L190" i="33"/>
  <c r="R190" i="33"/>
  <c r="K190" i="33"/>
  <c r="M174" i="33" s="1"/>
  <c r="T174" i="33" s="1"/>
  <c r="L182" i="33"/>
  <c r="R182" i="33"/>
  <c r="K182" i="33"/>
  <c r="S182" i="33" s="1"/>
  <c r="L174" i="33"/>
  <c r="R174" i="33"/>
  <c r="K174" i="33"/>
  <c r="S174" i="33" s="1"/>
  <c r="K218" i="33"/>
  <c r="M211" i="33" s="1"/>
  <c r="T211" i="33" s="1"/>
  <c r="L218" i="33"/>
  <c r="R218" i="33"/>
  <c r="K210" i="33"/>
  <c r="L210" i="33"/>
  <c r="R210" i="33"/>
  <c r="K202" i="33"/>
  <c r="S202" i="33" s="1"/>
  <c r="L202" i="33"/>
  <c r="R202" i="33"/>
  <c r="K244" i="33"/>
  <c r="L244" i="33"/>
  <c r="R244" i="33"/>
  <c r="K236" i="33"/>
  <c r="S236" i="33" s="1"/>
  <c r="L236" i="33"/>
  <c r="R236" i="33"/>
  <c r="K228" i="33"/>
  <c r="S228" i="33" s="1"/>
  <c r="L228" i="33"/>
  <c r="R228" i="33"/>
  <c r="L270" i="33"/>
  <c r="K270" i="33"/>
  <c r="R270" i="33"/>
  <c r="L262" i="33"/>
  <c r="K262" i="33"/>
  <c r="S262" i="33" s="1"/>
  <c r="R262" i="33"/>
  <c r="L254" i="33"/>
  <c r="K254" i="33"/>
  <c r="S254" i="33" s="1"/>
  <c r="R254" i="33"/>
  <c r="R296" i="33"/>
  <c r="K296" i="33"/>
  <c r="S296" i="33" s="1"/>
  <c r="L296" i="33"/>
  <c r="R288" i="33"/>
  <c r="K288" i="33"/>
  <c r="S288" i="33" s="1"/>
  <c r="L288" i="33"/>
  <c r="M321" i="33"/>
  <c r="M315" i="33"/>
  <c r="L45" i="33"/>
  <c r="K45" i="33"/>
  <c r="S45" i="33" s="1"/>
  <c r="R45" i="33"/>
  <c r="K105" i="33"/>
  <c r="S105" i="33" s="1"/>
  <c r="R105" i="33"/>
  <c r="L105" i="33"/>
  <c r="K157" i="33"/>
  <c r="R157" i="33"/>
  <c r="L157" i="33"/>
  <c r="L245" i="33"/>
  <c r="R245" i="33"/>
  <c r="K245" i="33"/>
  <c r="R263" i="33"/>
  <c r="L263" i="33"/>
  <c r="K263" i="33"/>
  <c r="S263" i="33" s="1"/>
  <c r="K297" i="33"/>
  <c r="S297" i="33" s="1"/>
  <c r="L297" i="33"/>
  <c r="R297" i="33"/>
  <c r="K281" i="33"/>
  <c r="S281" i="33" s="1"/>
  <c r="L281" i="33"/>
  <c r="R281" i="33"/>
  <c r="U327" i="33"/>
  <c r="U321" i="33"/>
  <c r="U314" i="33"/>
  <c r="K51" i="33"/>
  <c r="R51" i="33"/>
  <c r="L51" i="33"/>
  <c r="K43" i="33"/>
  <c r="S43" i="33" s="1"/>
  <c r="R43" i="33"/>
  <c r="L43" i="33"/>
  <c r="K35" i="33"/>
  <c r="R35" i="33"/>
  <c r="L35" i="33"/>
  <c r="K82" i="33"/>
  <c r="R82" i="33"/>
  <c r="L82" i="33"/>
  <c r="K74" i="33"/>
  <c r="R74" i="33"/>
  <c r="L74" i="33"/>
  <c r="K66" i="33"/>
  <c r="S66" i="33" s="1"/>
  <c r="R66" i="33"/>
  <c r="L66" i="33"/>
  <c r="K103" i="33"/>
  <c r="S103" i="33" s="1"/>
  <c r="R103" i="33"/>
  <c r="L103" i="33"/>
  <c r="K95" i="33"/>
  <c r="S95" i="33" s="1"/>
  <c r="R95" i="33"/>
  <c r="L95" i="33"/>
  <c r="K136" i="33"/>
  <c r="R136" i="33"/>
  <c r="L136" i="33"/>
  <c r="K128" i="33"/>
  <c r="S128" i="33" s="1"/>
  <c r="R128" i="33"/>
  <c r="L128" i="33"/>
  <c r="K120" i="33"/>
  <c r="R120" i="33"/>
  <c r="L120" i="33"/>
  <c r="L163" i="33"/>
  <c r="K163" i="33"/>
  <c r="R163" i="33"/>
  <c r="L155" i="33"/>
  <c r="K155" i="33"/>
  <c r="S155" i="33" s="1"/>
  <c r="R155" i="33"/>
  <c r="R147" i="33"/>
  <c r="L147" i="33"/>
  <c r="K147" i="33"/>
  <c r="S147" i="33" s="1"/>
  <c r="K189" i="33"/>
  <c r="S189" i="33" s="1"/>
  <c r="L189" i="33"/>
  <c r="R189" i="33"/>
  <c r="K181" i="33"/>
  <c r="S181" i="33" s="1"/>
  <c r="L181" i="33"/>
  <c r="R181" i="33"/>
  <c r="K173" i="33"/>
  <c r="L173" i="33"/>
  <c r="R173" i="33"/>
  <c r="R217" i="33"/>
  <c r="K217" i="33"/>
  <c r="S217" i="33" s="1"/>
  <c r="L217" i="33"/>
  <c r="R209" i="33"/>
  <c r="K209" i="33"/>
  <c r="S209" i="33" s="1"/>
  <c r="L209" i="33"/>
  <c r="R201" i="33"/>
  <c r="K201" i="33"/>
  <c r="S201" i="33" s="1"/>
  <c r="L201" i="33"/>
  <c r="R243" i="33"/>
  <c r="K243" i="33"/>
  <c r="S243" i="33" s="1"/>
  <c r="L243" i="33"/>
  <c r="R235" i="33"/>
  <c r="L235" i="33"/>
  <c r="K235" i="33"/>
  <c r="S235" i="33" s="1"/>
  <c r="R227" i="33"/>
  <c r="K227" i="33"/>
  <c r="S227" i="33" s="1"/>
  <c r="L227" i="33"/>
  <c r="K269" i="33"/>
  <c r="S269" i="33" s="1"/>
  <c r="L269" i="33"/>
  <c r="R269" i="33"/>
  <c r="K261" i="33"/>
  <c r="L261" i="33"/>
  <c r="R261" i="33"/>
  <c r="K295" i="33"/>
  <c r="S295" i="33" s="1"/>
  <c r="L295" i="33"/>
  <c r="R295" i="33"/>
  <c r="K287" i="33"/>
  <c r="S287" i="33" s="1"/>
  <c r="L287" i="33"/>
  <c r="R287" i="33"/>
  <c r="M311" i="33"/>
  <c r="M324" i="33"/>
  <c r="M322" i="33"/>
  <c r="T322" i="33" s="1"/>
  <c r="M323" i="33"/>
  <c r="M317" i="33"/>
  <c r="T317" i="33" s="1"/>
  <c r="K97" i="33"/>
  <c r="R97" i="33"/>
  <c r="L97" i="33"/>
  <c r="L175" i="33"/>
  <c r="R175" i="33"/>
  <c r="K175" i="33"/>
  <c r="S175" i="33" s="1"/>
  <c r="L203" i="33"/>
  <c r="R203" i="33"/>
  <c r="K203" i="33"/>
  <c r="S203" i="33" s="1"/>
  <c r="L237" i="33"/>
  <c r="R237" i="33"/>
  <c r="K237" i="33"/>
  <c r="S237" i="33" s="1"/>
  <c r="K289" i="33"/>
  <c r="S289" i="33" s="1"/>
  <c r="L289" i="33"/>
  <c r="R289" i="33"/>
  <c r="K50" i="33"/>
  <c r="S50" i="33" s="1"/>
  <c r="R50" i="33"/>
  <c r="L50" i="33"/>
  <c r="K42" i="33"/>
  <c r="R42" i="33"/>
  <c r="L42" i="33"/>
  <c r="K81" i="33"/>
  <c r="S81" i="33" s="1"/>
  <c r="R81" i="33"/>
  <c r="L81" i="33"/>
  <c r="K73" i="33"/>
  <c r="R73" i="33"/>
  <c r="L73" i="33"/>
  <c r="K65" i="33"/>
  <c r="S65" i="33" s="1"/>
  <c r="R65" i="33"/>
  <c r="L65" i="33"/>
  <c r="R89" i="33"/>
  <c r="L89" i="33"/>
  <c r="K89" i="33"/>
  <c r="R102" i="33"/>
  <c r="L102" i="33"/>
  <c r="K102" i="33"/>
  <c r="R94" i="33"/>
  <c r="L94" i="33"/>
  <c r="K94" i="33"/>
  <c r="K135" i="33"/>
  <c r="S135" i="33" s="1"/>
  <c r="R135" i="33"/>
  <c r="L135" i="33"/>
  <c r="K127" i="33"/>
  <c r="R127" i="33"/>
  <c r="L127" i="33"/>
  <c r="K119" i="33"/>
  <c r="R119" i="33"/>
  <c r="L119" i="33"/>
  <c r="M119" i="33" s="1"/>
  <c r="T119" i="33" s="1"/>
  <c r="L162" i="33"/>
  <c r="K162" i="33"/>
  <c r="S162" i="33" s="1"/>
  <c r="R162" i="33"/>
  <c r="L154" i="33"/>
  <c r="K154" i="33"/>
  <c r="S154" i="33" s="1"/>
  <c r="R154" i="33"/>
  <c r="L146" i="33"/>
  <c r="K146" i="33"/>
  <c r="S146" i="33" s="1"/>
  <c r="R146" i="33"/>
  <c r="R188" i="33"/>
  <c r="K188" i="33"/>
  <c r="S188" i="33" s="1"/>
  <c r="L188" i="33"/>
  <c r="R180" i="33"/>
  <c r="K180" i="33"/>
  <c r="S180" i="33" s="1"/>
  <c r="L180" i="33"/>
  <c r="R172" i="33"/>
  <c r="K172" i="33"/>
  <c r="S172" i="33" s="1"/>
  <c r="L172" i="33"/>
  <c r="L198" i="33"/>
  <c r="R198" i="33"/>
  <c r="K198" i="33"/>
  <c r="S198" i="33" s="1"/>
  <c r="K216" i="33"/>
  <c r="S216" i="33" s="1"/>
  <c r="L216" i="33"/>
  <c r="R216" i="33"/>
  <c r="K208" i="33"/>
  <c r="S208" i="33" s="1"/>
  <c r="R208" i="33"/>
  <c r="L208" i="33"/>
  <c r="K200" i="33"/>
  <c r="S200" i="33" s="1"/>
  <c r="L200" i="33"/>
  <c r="R200" i="33"/>
  <c r="K242" i="33"/>
  <c r="L242" i="33"/>
  <c r="R242" i="33"/>
  <c r="K234" i="33"/>
  <c r="S234" i="33" s="1"/>
  <c r="R234" i="33"/>
  <c r="L234" i="33"/>
  <c r="R268" i="33"/>
  <c r="K268" i="33"/>
  <c r="S268" i="33" s="1"/>
  <c r="L268" i="33"/>
  <c r="R260" i="33"/>
  <c r="K260" i="33"/>
  <c r="S260" i="33" s="1"/>
  <c r="L260" i="33"/>
  <c r="L294" i="33"/>
  <c r="K294" i="33"/>
  <c r="S294" i="33" s="1"/>
  <c r="R294" i="33"/>
  <c r="L286" i="33"/>
  <c r="K286" i="33"/>
  <c r="S286" i="33" s="1"/>
  <c r="R286" i="33"/>
  <c r="K68" i="33"/>
  <c r="S68" i="33" s="1"/>
  <c r="R68" i="33"/>
  <c r="L68" i="33"/>
  <c r="K130" i="33"/>
  <c r="S130" i="33" s="1"/>
  <c r="R130" i="33"/>
  <c r="L130" i="33"/>
  <c r="L170" i="33"/>
  <c r="R170" i="33"/>
  <c r="K170" i="33"/>
  <c r="S170" i="33" s="1"/>
  <c r="K49" i="33"/>
  <c r="S49" i="33" s="1"/>
  <c r="R49" i="33"/>
  <c r="L49" i="33"/>
  <c r="K41" i="33"/>
  <c r="S41" i="33" s="1"/>
  <c r="R41" i="33"/>
  <c r="L41" i="33"/>
  <c r="K80" i="33"/>
  <c r="S80" i="33" s="1"/>
  <c r="R80" i="33"/>
  <c r="L80" i="33"/>
  <c r="K72" i="33"/>
  <c r="R72" i="33"/>
  <c r="L72" i="33"/>
  <c r="K64" i="33"/>
  <c r="S64" i="33" s="1"/>
  <c r="R64" i="33"/>
  <c r="L64" i="33"/>
  <c r="L109" i="33"/>
  <c r="K109" i="33"/>
  <c r="R109" i="33"/>
  <c r="L101" i="33"/>
  <c r="K101" i="33"/>
  <c r="S101" i="33" s="1"/>
  <c r="R101" i="33"/>
  <c r="L93" i="33"/>
  <c r="K93" i="33"/>
  <c r="S93" i="33" s="1"/>
  <c r="R93" i="33"/>
  <c r="K134" i="33"/>
  <c r="S134" i="33" s="1"/>
  <c r="R134" i="33"/>
  <c r="L134" i="33"/>
  <c r="K126" i="33"/>
  <c r="S126" i="33" s="1"/>
  <c r="R126" i="33"/>
  <c r="L126" i="33"/>
  <c r="K118" i="33"/>
  <c r="S118" i="33" s="1"/>
  <c r="R118" i="33"/>
  <c r="L118" i="33"/>
  <c r="K161" i="33"/>
  <c r="S161" i="33" s="1"/>
  <c r="R161" i="33"/>
  <c r="L161" i="33"/>
  <c r="M161" i="33" s="1"/>
  <c r="T161" i="33" s="1"/>
  <c r="K153" i="33"/>
  <c r="S153" i="33" s="1"/>
  <c r="R153" i="33"/>
  <c r="L153" i="33"/>
  <c r="K145" i="33"/>
  <c r="R145" i="33"/>
  <c r="L145" i="33"/>
  <c r="K187" i="33"/>
  <c r="S187" i="33" s="1"/>
  <c r="R187" i="33"/>
  <c r="L187" i="33"/>
  <c r="K179" i="33"/>
  <c r="L179" i="33"/>
  <c r="R179" i="33"/>
  <c r="K171" i="33"/>
  <c r="S171" i="33" s="1"/>
  <c r="R171" i="33"/>
  <c r="L171" i="33"/>
  <c r="L215" i="33"/>
  <c r="K215" i="33"/>
  <c r="S215" i="33" s="1"/>
  <c r="R215" i="33"/>
  <c r="L207" i="33"/>
  <c r="K207" i="33"/>
  <c r="S207" i="33" s="1"/>
  <c r="R207" i="33"/>
  <c r="L199" i="33"/>
  <c r="K199" i="33"/>
  <c r="S199" i="33" s="1"/>
  <c r="R199" i="33"/>
  <c r="L241" i="33"/>
  <c r="K241" i="33"/>
  <c r="S241" i="33" s="1"/>
  <c r="R241" i="33"/>
  <c r="L233" i="33"/>
  <c r="K233" i="33"/>
  <c r="S233" i="33" s="1"/>
  <c r="R233" i="33"/>
  <c r="K267" i="33"/>
  <c r="S267" i="33" s="1"/>
  <c r="R267" i="33"/>
  <c r="L267" i="33"/>
  <c r="K259" i="33"/>
  <c r="R259" i="33"/>
  <c r="L259" i="33"/>
  <c r="K280" i="33"/>
  <c r="S280" i="33" s="1"/>
  <c r="R280" i="33"/>
  <c r="L280" i="33"/>
  <c r="K293" i="33"/>
  <c r="S293" i="33" s="1"/>
  <c r="R293" i="33"/>
  <c r="L293" i="33"/>
  <c r="K285" i="33"/>
  <c r="S285" i="33" s="1"/>
  <c r="R285" i="33"/>
  <c r="L285" i="33"/>
  <c r="M308" i="33"/>
  <c r="K122" i="33"/>
  <c r="S122" i="33" s="1"/>
  <c r="R122" i="33"/>
  <c r="L122" i="33"/>
  <c r="K48" i="33"/>
  <c r="R48" i="33"/>
  <c r="L48" i="33"/>
  <c r="K40" i="33"/>
  <c r="S40" i="33" s="1"/>
  <c r="R40" i="33"/>
  <c r="L40" i="33"/>
  <c r="R79" i="33"/>
  <c r="L79" i="33"/>
  <c r="K79" i="33"/>
  <c r="R71" i="33"/>
  <c r="L71" i="33"/>
  <c r="K71" i="33"/>
  <c r="S71" i="33" s="1"/>
  <c r="R63" i="33"/>
  <c r="L63" i="33"/>
  <c r="K63" i="33"/>
  <c r="S63" i="33" s="1"/>
  <c r="L108" i="33"/>
  <c r="K108" i="33"/>
  <c r="R108" i="33"/>
  <c r="L100" i="33"/>
  <c r="K100" i="33"/>
  <c r="S100" i="33" s="1"/>
  <c r="R100" i="33"/>
  <c r="L92" i="33"/>
  <c r="K92" i="33"/>
  <c r="S92" i="33" s="1"/>
  <c r="R92" i="33"/>
  <c r="R133" i="33"/>
  <c r="L133" i="33"/>
  <c r="M133" i="33" s="1"/>
  <c r="T133" i="33" s="1"/>
  <c r="K133" i="33"/>
  <c r="S133" i="33" s="1"/>
  <c r="R125" i="33"/>
  <c r="L125" i="33"/>
  <c r="K125" i="33"/>
  <c r="S125" i="33" s="1"/>
  <c r="R117" i="33"/>
  <c r="L117" i="33"/>
  <c r="M117" i="33" s="1"/>
  <c r="T117" i="33" s="1"/>
  <c r="K117" i="33"/>
  <c r="S117" i="33" s="1"/>
  <c r="K160" i="33"/>
  <c r="S160" i="33" s="1"/>
  <c r="R160" i="33"/>
  <c r="L160" i="33"/>
  <c r="K152" i="33"/>
  <c r="R152" i="33"/>
  <c r="L152" i="33"/>
  <c r="R144" i="33"/>
  <c r="K144" i="33"/>
  <c r="L144" i="33"/>
  <c r="L186" i="33"/>
  <c r="M186" i="33" s="1"/>
  <c r="T186" i="33" s="1"/>
  <c r="K186" i="33"/>
  <c r="S186" i="33" s="1"/>
  <c r="R186" i="33"/>
  <c r="L178" i="33"/>
  <c r="K178" i="33"/>
  <c r="S178" i="33" s="1"/>
  <c r="R178" i="33"/>
  <c r="R214" i="33"/>
  <c r="K214" i="33"/>
  <c r="S214" i="33" s="1"/>
  <c r="L214" i="33"/>
  <c r="R206" i="33"/>
  <c r="K206" i="33"/>
  <c r="L206" i="33"/>
  <c r="R240" i="33"/>
  <c r="K240" i="33"/>
  <c r="S240" i="33" s="1"/>
  <c r="L240" i="33"/>
  <c r="R232" i="33"/>
  <c r="K232" i="33"/>
  <c r="S232" i="33" s="1"/>
  <c r="L232" i="33"/>
  <c r="L253" i="33"/>
  <c r="K253" i="33"/>
  <c r="S253" i="33" s="1"/>
  <c r="R253" i="33"/>
  <c r="L266" i="33"/>
  <c r="K266" i="33"/>
  <c r="S266" i="33" s="1"/>
  <c r="R266" i="33"/>
  <c r="L258" i="33"/>
  <c r="K258" i="33"/>
  <c r="S258" i="33" s="1"/>
  <c r="R258" i="33"/>
  <c r="K300" i="33"/>
  <c r="S300" i="33" s="1"/>
  <c r="R300" i="33"/>
  <c r="L300" i="33"/>
  <c r="K292" i="33"/>
  <c r="S292" i="33" s="1"/>
  <c r="R292" i="33"/>
  <c r="L292" i="33"/>
  <c r="K284" i="33"/>
  <c r="S284" i="33" s="1"/>
  <c r="R284" i="33"/>
  <c r="L284" i="33"/>
  <c r="M316" i="33"/>
  <c r="M325" i="33"/>
  <c r="T325" i="33" s="1"/>
  <c r="M320" i="33"/>
  <c r="L53" i="33"/>
  <c r="K53" i="33"/>
  <c r="S53" i="33" s="1"/>
  <c r="R53" i="33"/>
  <c r="R47" i="33"/>
  <c r="L47" i="33"/>
  <c r="K47" i="33"/>
  <c r="R39" i="33"/>
  <c r="L39" i="33"/>
  <c r="K39" i="33"/>
  <c r="L78" i="33"/>
  <c r="K78" i="33"/>
  <c r="S78" i="33" s="1"/>
  <c r="R78" i="33"/>
  <c r="L70" i="33"/>
  <c r="K70" i="33"/>
  <c r="S70" i="33" s="1"/>
  <c r="R70" i="33"/>
  <c r="K107" i="33"/>
  <c r="S107" i="33" s="1"/>
  <c r="R107" i="33"/>
  <c r="L107" i="33"/>
  <c r="K99" i="33"/>
  <c r="S99" i="33" s="1"/>
  <c r="R99" i="33"/>
  <c r="L99" i="33"/>
  <c r="K91" i="33"/>
  <c r="R91" i="33"/>
  <c r="L91" i="33"/>
  <c r="L132" i="33"/>
  <c r="K132" i="33"/>
  <c r="S132" i="33" s="1"/>
  <c r="R132" i="33"/>
  <c r="L124" i="33"/>
  <c r="K124" i="33"/>
  <c r="S124" i="33" s="1"/>
  <c r="R124" i="33"/>
  <c r="K116" i="33"/>
  <c r="S116" i="33" s="1"/>
  <c r="R116" i="33"/>
  <c r="L116" i="33"/>
  <c r="M116" i="33" s="1"/>
  <c r="T116" i="33" s="1"/>
  <c r="K159" i="33"/>
  <c r="S159" i="33" s="1"/>
  <c r="R159" i="33"/>
  <c r="L159" i="33"/>
  <c r="K151" i="33"/>
  <c r="S151" i="33" s="1"/>
  <c r="R151" i="33"/>
  <c r="L151" i="33"/>
  <c r="R185" i="33"/>
  <c r="K185" i="33"/>
  <c r="S185" i="33" s="1"/>
  <c r="L185" i="33"/>
  <c r="R177" i="33"/>
  <c r="K177" i="33"/>
  <c r="S177" i="33" s="1"/>
  <c r="L177" i="33"/>
  <c r="M177" i="33" s="1"/>
  <c r="T177" i="33" s="1"/>
  <c r="K213" i="33"/>
  <c r="S213" i="33" s="1"/>
  <c r="L213" i="33"/>
  <c r="R213" i="33"/>
  <c r="K205" i="33"/>
  <c r="S205" i="33" s="1"/>
  <c r="L205" i="33"/>
  <c r="R205" i="33"/>
  <c r="K226" i="33"/>
  <c r="S226" i="33" s="1"/>
  <c r="L226" i="33"/>
  <c r="R226" i="33"/>
  <c r="K239" i="33"/>
  <c r="S239" i="33" s="1"/>
  <c r="L239" i="33"/>
  <c r="R239" i="33"/>
  <c r="K231" i="33"/>
  <c r="L231" i="33"/>
  <c r="R231" i="33"/>
  <c r="K273" i="33"/>
  <c r="R273" i="33"/>
  <c r="L273" i="33"/>
  <c r="K265" i="33"/>
  <c r="S265" i="33" s="1"/>
  <c r="R265" i="33"/>
  <c r="L265" i="33"/>
  <c r="K257" i="33"/>
  <c r="S257" i="33" s="1"/>
  <c r="R257" i="33"/>
  <c r="L257" i="33"/>
  <c r="R299" i="33"/>
  <c r="L299" i="33"/>
  <c r="K299" i="33"/>
  <c r="S299" i="33" s="1"/>
  <c r="R291" i="33"/>
  <c r="L291" i="33"/>
  <c r="K291" i="33"/>
  <c r="S291" i="33" s="1"/>
  <c r="R283" i="33"/>
  <c r="L283" i="33"/>
  <c r="K283" i="33"/>
  <c r="S283" i="33" s="1"/>
  <c r="M310" i="33"/>
  <c r="T310" i="33" s="1"/>
  <c r="L54" i="33"/>
  <c r="K54" i="33"/>
  <c r="R54" i="33"/>
  <c r="L46" i="33"/>
  <c r="K46" i="33"/>
  <c r="R46" i="33"/>
  <c r="L38" i="33"/>
  <c r="K38" i="33"/>
  <c r="S38" i="33" s="1"/>
  <c r="R38" i="33"/>
  <c r="L77" i="33"/>
  <c r="K77" i="33"/>
  <c r="R77" i="33"/>
  <c r="L69" i="33"/>
  <c r="K69" i="33"/>
  <c r="S69" i="33" s="1"/>
  <c r="R69" i="33"/>
  <c r="K106" i="33"/>
  <c r="S106" i="33" s="1"/>
  <c r="R106" i="33"/>
  <c r="L106" i="33"/>
  <c r="K98" i="33"/>
  <c r="R98" i="33"/>
  <c r="L98" i="33"/>
  <c r="K90" i="33"/>
  <c r="S90" i="33" s="1"/>
  <c r="R90" i="33"/>
  <c r="L90" i="33"/>
  <c r="L131" i="33"/>
  <c r="K131" i="33"/>
  <c r="S131" i="33" s="1"/>
  <c r="R131" i="33"/>
  <c r="L123" i="33"/>
  <c r="M123" i="33" s="1"/>
  <c r="T123" i="33" s="1"/>
  <c r="K123" i="33"/>
  <c r="R123" i="33"/>
  <c r="K158" i="33"/>
  <c r="S158" i="33" s="1"/>
  <c r="R158" i="33"/>
  <c r="L158" i="33"/>
  <c r="K150" i="33"/>
  <c r="S150" i="33" s="1"/>
  <c r="R150" i="33"/>
  <c r="L150" i="33"/>
  <c r="K184" i="33"/>
  <c r="S184" i="33" s="1"/>
  <c r="L184" i="33"/>
  <c r="M184" i="33" s="1"/>
  <c r="T184" i="33" s="1"/>
  <c r="R184" i="33"/>
  <c r="K176" i="33"/>
  <c r="S176" i="33" s="1"/>
  <c r="L176" i="33"/>
  <c r="R176" i="33"/>
  <c r="L212" i="33"/>
  <c r="R212" i="33"/>
  <c r="K212" i="33"/>
  <c r="S212" i="33" s="1"/>
  <c r="L204" i="33"/>
  <c r="R204" i="33"/>
  <c r="K204" i="33"/>
  <c r="S204" i="33" s="1"/>
  <c r="L246" i="33"/>
  <c r="R246" i="33"/>
  <c r="K246" i="33"/>
  <c r="L238" i="33"/>
  <c r="R238" i="33"/>
  <c r="K238" i="33"/>
  <c r="S238" i="33" s="1"/>
  <c r="L230" i="33"/>
  <c r="R230" i="33"/>
  <c r="K230" i="33"/>
  <c r="S230" i="33" s="1"/>
  <c r="K272" i="33"/>
  <c r="S272" i="33" s="1"/>
  <c r="R272" i="33"/>
  <c r="L272" i="33"/>
  <c r="K264" i="33"/>
  <c r="S264" i="33" s="1"/>
  <c r="R264" i="33"/>
  <c r="L264" i="33"/>
  <c r="K256" i="33"/>
  <c r="S256" i="33" s="1"/>
  <c r="R256" i="33"/>
  <c r="L256" i="33"/>
  <c r="R298" i="33"/>
  <c r="L298" i="33"/>
  <c r="K298" i="33"/>
  <c r="S298" i="33" s="1"/>
  <c r="R290" i="33"/>
  <c r="L290" i="33"/>
  <c r="K290" i="33"/>
  <c r="S290" i="33" s="1"/>
  <c r="R282" i="33"/>
  <c r="L282" i="33"/>
  <c r="K282" i="33"/>
  <c r="S282" i="33" s="1"/>
  <c r="M314" i="33"/>
  <c r="T314" i="33" s="1"/>
  <c r="M309" i="33"/>
  <c r="T309" i="33" s="1"/>
  <c r="L25" i="33"/>
  <c r="L17" i="33"/>
  <c r="R7" i="33"/>
  <c r="R8" i="33"/>
  <c r="R9" i="33"/>
  <c r="R10" i="33"/>
  <c r="R11" i="33"/>
  <c r="R12" i="33"/>
  <c r="R13" i="33"/>
  <c r="R14" i="33"/>
  <c r="R15" i="33"/>
  <c r="R16" i="33"/>
  <c r="R17" i="33"/>
  <c r="R18" i="33"/>
  <c r="R19" i="33"/>
  <c r="R20" i="33"/>
  <c r="R21" i="33"/>
  <c r="R22" i="33"/>
  <c r="R23" i="33"/>
  <c r="R24" i="33"/>
  <c r="R25" i="33"/>
  <c r="R26" i="33"/>
  <c r="R6" i="33"/>
  <c r="Q7" i="33"/>
  <c r="Q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6" i="33"/>
  <c r="L7" i="33"/>
  <c r="L8" i="33"/>
  <c r="L9" i="33"/>
  <c r="L10" i="33"/>
  <c r="L11" i="33"/>
  <c r="L12" i="33"/>
  <c r="L13" i="33"/>
  <c r="L14" i="33"/>
  <c r="L15" i="33"/>
  <c r="L16" i="33"/>
  <c r="L18" i="33"/>
  <c r="L19" i="33"/>
  <c r="L20" i="33"/>
  <c r="L21" i="33"/>
  <c r="L22" i="33"/>
  <c r="L23" i="33"/>
  <c r="L24" i="33"/>
  <c r="L26" i="33"/>
  <c r="L6" i="33"/>
  <c r="K7" i="33"/>
  <c r="S7" i="33" s="1"/>
  <c r="K8" i="33"/>
  <c r="S8" i="33" s="1"/>
  <c r="K9" i="33"/>
  <c r="S9" i="33" s="1"/>
  <c r="K10" i="33"/>
  <c r="S10" i="33" s="1"/>
  <c r="K11" i="33"/>
  <c r="S11" i="33" s="1"/>
  <c r="K12" i="33"/>
  <c r="S12" i="33" s="1"/>
  <c r="K13" i="33"/>
  <c r="S13" i="33" s="1"/>
  <c r="K14" i="33"/>
  <c r="S14" i="33" s="1"/>
  <c r="K15" i="33"/>
  <c r="S15" i="33" s="1"/>
  <c r="K16" i="33"/>
  <c r="S16" i="33" s="1"/>
  <c r="K17" i="33"/>
  <c r="S17" i="33" s="1"/>
  <c r="K18" i="33"/>
  <c r="S18" i="33" s="1"/>
  <c r="K19" i="33"/>
  <c r="S19" i="33" s="1"/>
  <c r="K20" i="33"/>
  <c r="S20" i="33" s="1"/>
  <c r="K21" i="33"/>
  <c r="S21" i="33" s="1"/>
  <c r="K22" i="33"/>
  <c r="S22" i="33" s="1"/>
  <c r="K23" i="33"/>
  <c r="S23" i="33" s="1"/>
  <c r="K24" i="33"/>
  <c r="S24" i="33" s="1"/>
  <c r="K25" i="33"/>
  <c r="S25" i="33" s="1"/>
  <c r="K26" i="33"/>
  <c r="S26" i="33" s="1"/>
  <c r="K6" i="33"/>
  <c r="S6" i="33" s="1"/>
  <c r="S326" i="33"/>
  <c r="S325" i="33"/>
  <c r="S324" i="33"/>
  <c r="S323" i="33"/>
  <c r="S322" i="33"/>
  <c r="T321" i="33"/>
  <c r="S321" i="33"/>
  <c r="S320" i="33"/>
  <c r="S319" i="33"/>
  <c r="T318" i="33"/>
  <c r="S318" i="33"/>
  <c r="S317" i="33"/>
  <c r="T316" i="33"/>
  <c r="S316" i="33"/>
  <c r="S315" i="33"/>
  <c r="S314" i="33"/>
  <c r="T313" i="33"/>
  <c r="S313" i="33"/>
  <c r="S312" i="33"/>
  <c r="S311" i="33"/>
  <c r="S310" i="33"/>
  <c r="S309" i="33"/>
  <c r="S308" i="33"/>
  <c r="S307" i="33"/>
  <c r="P299" i="33"/>
  <c r="P298" i="33"/>
  <c r="P297" i="33"/>
  <c r="P296" i="33"/>
  <c r="P295" i="33"/>
  <c r="P294" i="33"/>
  <c r="P293" i="33"/>
  <c r="P292" i="33"/>
  <c r="P291" i="33"/>
  <c r="P290" i="33"/>
  <c r="P289" i="33"/>
  <c r="P288" i="33"/>
  <c r="P287" i="33"/>
  <c r="P286" i="33"/>
  <c r="P285" i="33"/>
  <c r="P284" i="33"/>
  <c r="P283" i="33"/>
  <c r="P282" i="33"/>
  <c r="P281" i="33"/>
  <c r="P280" i="33"/>
  <c r="P272" i="33"/>
  <c r="S271" i="33"/>
  <c r="P271" i="33"/>
  <c r="S270" i="33"/>
  <c r="P270" i="33"/>
  <c r="P269" i="33"/>
  <c r="P268" i="33"/>
  <c r="P267" i="33"/>
  <c r="P266" i="33"/>
  <c r="P265" i="33"/>
  <c r="P264" i="33"/>
  <c r="P263" i="33"/>
  <c r="P262" i="33"/>
  <c r="P261" i="33"/>
  <c r="S261" i="33"/>
  <c r="P260" i="33"/>
  <c r="P259" i="33"/>
  <c r="S259" i="33"/>
  <c r="P258" i="33"/>
  <c r="P257" i="33"/>
  <c r="P256" i="33"/>
  <c r="P255" i="33"/>
  <c r="P254" i="33"/>
  <c r="P253" i="33"/>
  <c r="S245" i="33"/>
  <c r="S244" i="33"/>
  <c r="S242" i="33"/>
  <c r="S231" i="33"/>
  <c r="S211" i="33"/>
  <c r="S210" i="33"/>
  <c r="S206" i="33"/>
  <c r="M183" i="33"/>
  <c r="T183" i="33" s="1"/>
  <c r="M180" i="33"/>
  <c r="T180" i="33" s="1"/>
  <c r="S179" i="33"/>
  <c r="M176" i="33"/>
  <c r="T176" i="33" s="1"/>
  <c r="M173" i="33"/>
  <c r="T173" i="33" s="1"/>
  <c r="S173" i="33"/>
  <c r="P162" i="33"/>
  <c r="P161" i="33"/>
  <c r="P160" i="33"/>
  <c r="P159" i="33"/>
  <c r="P158" i="33"/>
  <c r="P157" i="33"/>
  <c r="S157" i="33"/>
  <c r="P156" i="33"/>
  <c r="S156" i="33"/>
  <c r="P155" i="33"/>
  <c r="P154" i="33"/>
  <c r="P153" i="33"/>
  <c r="P152" i="33"/>
  <c r="S152" i="33"/>
  <c r="P151" i="33"/>
  <c r="P150" i="33"/>
  <c r="P149" i="33"/>
  <c r="S149" i="33"/>
  <c r="P148" i="33"/>
  <c r="S148" i="33"/>
  <c r="P147" i="33"/>
  <c r="P146" i="33"/>
  <c r="P145" i="33"/>
  <c r="S145" i="33"/>
  <c r="P144" i="33"/>
  <c r="S144" i="33"/>
  <c r="P143" i="33"/>
  <c r="S136" i="33"/>
  <c r="P135" i="33"/>
  <c r="P134" i="33"/>
  <c r="P133" i="33"/>
  <c r="P132" i="33"/>
  <c r="P131" i="33"/>
  <c r="P130" i="33"/>
  <c r="P129" i="33"/>
  <c r="M129" i="33"/>
  <c r="T129" i="33" s="1"/>
  <c r="P128" i="33"/>
  <c r="P127" i="33"/>
  <c r="S127" i="33"/>
  <c r="P126" i="33"/>
  <c r="P125" i="33"/>
  <c r="P124" i="33"/>
  <c r="P123" i="33"/>
  <c r="S123" i="33"/>
  <c r="P122" i="33"/>
  <c r="P121" i="33"/>
  <c r="M121" i="33"/>
  <c r="T121" i="33" s="1"/>
  <c r="S121" i="33"/>
  <c r="P120" i="33"/>
  <c r="M120" i="33"/>
  <c r="T120" i="33" s="1"/>
  <c r="S120" i="33"/>
  <c r="P119" i="33"/>
  <c r="S119" i="33"/>
  <c r="P118" i="33"/>
  <c r="P117" i="33"/>
  <c r="P116" i="33"/>
  <c r="P108" i="33"/>
  <c r="S108" i="33"/>
  <c r="P107" i="33"/>
  <c r="P106" i="33"/>
  <c r="P105" i="33"/>
  <c r="P104" i="33"/>
  <c r="P103" i="33"/>
  <c r="S102" i="33"/>
  <c r="P102" i="33"/>
  <c r="P101" i="33"/>
  <c r="P100" i="33"/>
  <c r="P99" i="33"/>
  <c r="P98" i="33"/>
  <c r="S98" i="33"/>
  <c r="P97" i="33"/>
  <c r="S97" i="33"/>
  <c r="P96" i="33"/>
  <c r="S96" i="33"/>
  <c r="P95" i="33"/>
  <c r="P94" i="33"/>
  <c r="S94" i="33"/>
  <c r="P93" i="33"/>
  <c r="P92" i="33"/>
  <c r="P91" i="33"/>
  <c r="S91" i="33"/>
  <c r="P90" i="33"/>
  <c r="P89" i="33"/>
  <c r="S89" i="33"/>
  <c r="P81" i="33"/>
  <c r="P80" i="33"/>
  <c r="P79" i="33"/>
  <c r="S79" i="33"/>
  <c r="P78" i="33"/>
  <c r="P77" i="33"/>
  <c r="S77" i="33"/>
  <c r="P76" i="33"/>
  <c r="P75" i="33"/>
  <c r="P74" i="33"/>
  <c r="S74" i="33"/>
  <c r="P73" i="33"/>
  <c r="S73" i="33"/>
  <c r="P72" i="33"/>
  <c r="S72" i="33"/>
  <c r="P71" i="33"/>
  <c r="P70" i="33"/>
  <c r="P69" i="33"/>
  <c r="P68" i="33"/>
  <c r="P67" i="33"/>
  <c r="P66" i="33"/>
  <c r="P65" i="33"/>
  <c r="P64" i="33"/>
  <c r="P63" i="33"/>
  <c r="P62" i="33"/>
  <c r="P53" i="33"/>
  <c r="P52" i="33"/>
  <c r="P51" i="33"/>
  <c r="S51" i="33"/>
  <c r="P50" i="33"/>
  <c r="P49" i="33"/>
  <c r="P48" i="33"/>
  <c r="S48" i="33"/>
  <c r="P47" i="33"/>
  <c r="S47" i="33"/>
  <c r="P46" i="33"/>
  <c r="S46" i="33"/>
  <c r="P45" i="33"/>
  <c r="P44" i="33"/>
  <c r="S44" i="33"/>
  <c r="P43" i="33"/>
  <c r="P42" i="33"/>
  <c r="S42" i="33"/>
  <c r="P41" i="33"/>
  <c r="P40" i="33"/>
  <c r="P39" i="33"/>
  <c r="S39" i="33"/>
  <c r="P38" i="33"/>
  <c r="P37" i="33"/>
  <c r="S37" i="33"/>
  <c r="P36" i="33"/>
  <c r="S36" i="33"/>
  <c r="P35" i="33"/>
  <c r="S35" i="33"/>
  <c r="P34" i="33"/>
  <c r="S34" i="33"/>
  <c r="P25" i="33"/>
  <c r="P24" i="33"/>
  <c r="P23" i="33"/>
  <c r="P22" i="33"/>
  <c r="P21" i="33"/>
  <c r="P20" i="33"/>
  <c r="P19" i="33"/>
  <c r="P18" i="33"/>
  <c r="P17" i="33"/>
  <c r="P16" i="33"/>
  <c r="P15" i="33"/>
  <c r="P14" i="33"/>
  <c r="P13" i="33"/>
  <c r="P12" i="33"/>
  <c r="P11" i="33"/>
  <c r="P10" i="33"/>
  <c r="P9" i="33"/>
  <c r="P8" i="33"/>
  <c r="P7" i="33"/>
  <c r="P6" i="33"/>
  <c r="C54" i="32"/>
  <c r="G33" i="32"/>
  <c r="F33" i="32"/>
  <c r="E33" i="32"/>
  <c r="D33" i="32"/>
  <c r="C33" i="32"/>
  <c r="C26" i="26"/>
  <c r="M53" i="33" l="1"/>
  <c r="T53" i="33" s="1"/>
  <c r="M45" i="33"/>
  <c r="T45" i="33" s="1"/>
  <c r="M49" i="33"/>
  <c r="T49" i="33" s="1"/>
  <c r="M189" i="33"/>
  <c r="T189" i="33" s="1"/>
  <c r="M42" i="33"/>
  <c r="T42" i="33" s="1"/>
  <c r="M145" i="33"/>
  <c r="T145" i="33" s="1"/>
  <c r="M51" i="33"/>
  <c r="T51" i="33" s="1"/>
  <c r="M226" i="33"/>
  <c r="T226" i="33" s="1"/>
  <c r="M178" i="33"/>
  <c r="T178" i="33" s="1"/>
  <c r="M171" i="33"/>
  <c r="T171" i="33" s="1"/>
  <c r="M234" i="33"/>
  <c r="T234" i="33" s="1"/>
  <c r="M188" i="33"/>
  <c r="T188" i="33" s="1"/>
  <c r="M74" i="33"/>
  <c r="T74" i="33" s="1"/>
  <c r="M118" i="33"/>
  <c r="T118" i="33" s="1"/>
  <c r="M97" i="33"/>
  <c r="T97" i="33" s="1"/>
  <c r="U312" i="33"/>
  <c r="U313" i="33"/>
  <c r="M154" i="33"/>
  <c r="T154" i="33" s="1"/>
  <c r="M73" i="33"/>
  <c r="T73" i="33" s="1"/>
  <c r="M264" i="33"/>
  <c r="T264" i="33" s="1"/>
  <c r="M246" i="33"/>
  <c r="U229" i="33" s="1"/>
  <c r="M179" i="33"/>
  <c r="T179" i="33" s="1"/>
  <c r="M185" i="33"/>
  <c r="T185" i="33" s="1"/>
  <c r="M78" i="33"/>
  <c r="T78" i="33" s="1"/>
  <c r="U325" i="33"/>
  <c r="M81" i="33"/>
  <c r="T81" i="33" s="1"/>
  <c r="M77" i="33"/>
  <c r="T77" i="33" s="1"/>
  <c r="U324" i="33"/>
  <c r="M255" i="33"/>
  <c r="T255" i="33" s="1"/>
  <c r="M187" i="33"/>
  <c r="T187" i="33" s="1"/>
  <c r="M296" i="33"/>
  <c r="T296" i="33" s="1"/>
  <c r="M181" i="33"/>
  <c r="T181" i="33" s="1"/>
  <c r="U310" i="33"/>
  <c r="M89" i="33"/>
  <c r="T89" i="33" s="1"/>
  <c r="M126" i="33"/>
  <c r="T126" i="33" s="1"/>
  <c r="M41" i="33"/>
  <c r="T41" i="33" s="1"/>
  <c r="M170" i="33"/>
  <c r="T170" i="33" s="1"/>
  <c r="U317" i="33"/>
  <c r="M175" i="33"/>
  <c r="T175" i="33" s="1"/>
  <c r="U309" i="33"/>
  <c r="U316" i="33"/>
  <c r="M272" i="33"/>
  <c r="T272" i="33" s="1"/>
  <c r="M46" i="33"/>
  <c r="T46" i="33" s="1"/>
  <c r="M94" i="33"/>
  <c r="T94" i="33" s="1"/>
  <c r="M172" i="33"/>
  <c r="T172" i="33" s="1"/>
  <c r="U318" i="33"/>
  <c r="U322" i="33"/>
  <c r="M291" i="33"/>
  <c r="T291" i="33" s="1"/>
  <c r="M259" i="33"/>
  <c r="T259" i="33" s="1"/>
  <c r="U307" i="33"/>
  <c r="U308" i="33"/>
  <c r="U319" i="33"/>
  <c r="M90" i="33"/>
  <c r="T90" i="33" s="1"/>
  <c r="M122" i="33"/>
  <c r="T122" i="33" s="1"/>
  <c r="M286" i="33"/>
  <c r="T286" i="33" s="1"/>
  <c r="U326" i="33"/>
  <c r="U323" i="33"/>
  <c r="U311" i="33"/>
  <c r="U320" i="33"/>
  <c r="M280" i="33"/>
  <c r="T280" i="33" s="1"/>
  <c r="M281" i="33"/>
  <c r="T281" i="33" s="1"/>
  <c r="M268" i="33"/>
  <c r="T268" i="33" s="1"/>
  <c r="M98" i="33"/>
  <c r="T98" i="33" s="1"/>
  <c r="M132" i="33"/>
  <c r="T132" i="33" s="1"/>
  <c r="M260" i="33"/>
  <c r="T260" i="33" s="1"/>
  <c r="M95" i="33"/>
  <c r="T95" i="33" s="1"/>
  <c r="M292" i="33"/>
  <c r="T292" i="33" s="1"/>
  <c r="M297" i="33"/>
  <c r="T297" i="33" s="1"/>
  <c r="M92" i="33"/>
  <c r="T92" i="33" s="1"/>
  <c r="U234" i="33"/>
  <c r="U243" i="33"/>
  <c r="M256" i="33"/>
  <c r="T256" i="33" s="1"/>
  <c r="M100" i="33"/>
  <c r="T100" i="33" s="1"/>
  <c r="M293" i="33"/>
  <c r="T293" i="33" s="1"/>
  <c r="M93" i="33"/>
  <c r="T93" i="33" s="1"/>
  <c r="M96" i="33"/>
  <c r="T96" i="33" s="1"/>
  <c r="M102" i="33"/>
  <c r="T102" i="33" s="1"/>
  <c r="S109" i="33"/>
  <c r="M91" i="33"/>
  <c r="T91" i="33" s="1"/>
  <c r="M99" i="33"/>
  <c r="T99" i="33" s="1"/>
  <c r="M106" i="33"/>
  <c r="T106" i="33" s="1"/>
  <c r="M109" i="33"/>
  <c r="U94" i="33" s="1"/>
  <c r="M12" i="33"/>
  <c r="T12" i="33" s="1"/>
  <c r="M17" i="33"/>
  <c r="T17" i="33" s="1"/>
  <c r="M25" i="33"/>
  <c r="T25" i="33" s="1"/>
  <c r="M10" i="33"/>
  <c r="T10" i="33" s="1"/>
  <c r="M18" i="33"/>
  <c r="T18" i="33" s="1"/>
  <c r="M26" i="33"/>
  <c r="M14" i="33"/>
  <c r="T14" i="33" s="1"/>
  <c r="M22" i="33"/>
  <c r="T22" i="33" s="1"/>
  <c r="M9" i="33"/>
  <c r="T9" i="33" s="1"/>
  <c r="M24" i="33"/>
  <c r="T24" i="33" s="1"/>
  <c r="M16" i="33"/>
  <c r="T16" i="33" s="1"/>
  <c r="M8" i="33"/>
  <c r="T8" i="33" s="1"/>
  <c r="M23" i="33"/>
  <c r="T23" i="33" s="1"/>
  <c r="M15" i="33"/>
  <c r="T15" i="33" s="1"/>
  <c r="M7" i="33"/>
  <c r="T7" i="33" s="1"/>
  <c r="M21" i="33"/>
  <c r="T21" i="33" s="1"/>
  <c r="M13" i="33"/>
  <c r="T13" i="33" s="1"/>
  <c r="M20" i="33"/>
  <c r="T20" i="33" s="1"/>
  <c r="M19" i="33"/>
  <c r="T19" i="33" s="1"/>
  <c r="M11" i="33"/>
  <c r="T11" i="33" s="1"/>
  <c r="M6" i="33"/>
  <c r="T6" i="33" s="1"/>
  <c r="M105" i="33"/>
  <c r="T105" i="33" s="1"/>
  <c r="M231" i="33"/>
  <c r="T231" i="33" s="1"/>
  <c r="M240" i="33"/>
  <c r="T240" i="33" s="1"/>
  <c r="M294" i="33"/>
  <c r="T294" i="33" s="1"/>
  <c r="M79" i="33"/>
  <c r="T79" i="33" s="1"/>
  <c r="M101" i="33"/>
  <c r="T101" i="33" s="1"/>
  <c r="M153" i="33"/>
  <c r="T153" i="33" s="1"/>
  <c r="M108" i="33"/>
  <c r="T108" i="33" s="1"/>
  <c r="M125" i="33"/>
  <c r="T125" i="33" s="1"/>
  <c r="M128" i="33"/>
  <c r="T128" i="33" s="1"/>
  <c r="M135" i="33"/>
  <c r="T135" i="33" s="1"/>
  <c r="M150" i="33"/>
  <c r="T150" i="33" s="1"/>
  <c r="M162" i="33"/>
  <c r="T162" i="33" s="1"/>
  <c r="M239" i="33"/>
  <c r="T239" i="33" s="1"/>
  <c r="M104" i="33"/>
  <c r="T104" i="33" s="1"/>
  <c r="M131" i="33"/>
  <c r="T131" i="33" s="1"/>
  <c r="M242" i="33"/>
  <c r="T242" i="33" s="1"/>
  <c r="M124" i="33"/>
  <c r="T124" i="33" s="1"/>
  <c r="M127" i="33"/>
  <c r="T127" i="33" s="1"/>
  <c r="M134" i="33"/>
  <c r="T134" i="33" s="1"/>
  <c r="M146" i="33"/>
  <c r="T146" i="33" s="1"/>
  <c r="M149" i="33"/>
  <c r="T149" i="33" s="1"/>
  <c r="M271" i="33"/>
  <c r="T271" i="33" s="1"/>
  <c r="M130" i="33"/>
  <c r="T130" i="33" s="1"/>
  <c r="M158" i="33"/>
  <c r="T158" i="33" s="1"/>
  <c r="M232" i="33"/>
  <c r="T232" i="33" s="1"/>
  <c r="M136" i="33"/>
  <c r="U131" i="33" s="1"/>
  <c r="M157" i="33"/>
  <c r="T157" i="33" s="1"/>
  <c r="M50" i="33"/>
  <c r="T50" i="33" s="1"/>
  <c r="M54" i="33"/>
  <c r="U38" i="33" s="1"/>
  <c r="M82" i="33"/>
  <c r="U62" i="33" s="1"/>
  <c r="M227" i="33"/>
  <c r="T227" i="33" s="1"/>
  <c r="M236" i="33"/>
  <c r="T236" i="33" s="1"/>
  <c r="M241" i="33"/>
  <c r="T241" i="33" s="1"/>
  <c r="T326" i="33"/>
  <c r="M37" i="33"/>
  <c r="T37" i="33" s="1"/>
  <c r="M65" i="33"/>
  <c r="T65" i="33" s="1"/>
  <c r="M69" i="33"/>
  <c r="T69" i="33" s="1"/>
  <c r="M182" i="33"/>
  <c r="T182" i="33" s="1"/>
  <c r="M217" i="33"/>
  <c r="T217" i="33" s="1"/>
  <c r="M230" i="33"/>
  <c r="T230" i="33" s="1"/>
  <c r="M235" i="33"/>
  <c r="T235" i="33" s="1"/>
  <c r="M245" i="33"/>
  <c r="T245" i="33" s="1"/>
  <c r="M290" i="33"/>
  <c r="T290" i="33" s="1"/>
  <c r="M295" i="33"/>
  <c r="T295" i="33" s="1"/>
  <c r="M299" i="33"/>
  <c r="T299" i="33" s="1"/>
  <c r="M36" i="33"/>
  <c r="T36" i="33" s="1"/>
  <c r="M64" i="33"/>
  <c r="T64" i="33" s="1"/>
  <c r="M68" i="33"/>
  <c r="T68" i="33" s="1"/>
  <c r="M190" i="33"/>
  <c r="M203" i="33"/>
  <c r="T203" i="33" s="1"/>
  <c r="M284" i="33"/>
  <c r="T284" i="33" s="1"/>
  <c r="M285" i="33"/>
  <c r="T285" i="33" s="1"/>
  <c r="M289" i="33"/>
  <c r="T289" i="33" s="1"/>
  <c r="M40" i="33"/>
  <c r="T40" i="33" s="1"/>
  <c r="M44" i="33"/>
  <c r="T44" i="33" s="1"/>
  <c r="S54" i="33"/>
  <c r="M72" i="33"/>
  <c r="T72" i="33" s="1"/>
  <c r="M76" i="33"/>
  <c r="T76" i="33" s="1"/>
  <c r="S82" i="33"/>
  <c r="M103" i="33"/>
  <c r="T103" i="33" s="1"/>
  <c r="M107" i="33"/>
  <c r="T107" i="33" s="1"/>
  <c r="M238" i="33"/>
  <c r="T238" i="33" s="1"/>
  <c r="M244" i="33"/>
  <c r="T244" i="33" s="1"/>
  <c r="M298" i="33"/>
  <c r="T298" i="33" s="1"/>
  <c r="M35" i="33"/>
  <c r="T35" i="33" s="1"/>
  <c r="M48" i="33"/>
  <c r="T48" i="33" s="1"/>
  <c r="M52" i="33"/>
  <c r="T52" i="33" s="1"/>
  <c r="M63" i="33"/>
  <c r="T63" i="33" s="1"/>
  <c r="M67" i="33"/>
  <c r="T67" i="33" s="1"/>
  <c r="M80" i="33"/>
  <c r="T80" i="33" s="1"/>
  <c r="M229" i="33"/>
  <c r="T229" i="33" s="1"/>
  <c r="M243" i="33"/>
  <c r="T243" i="33" s="1"/>
  <c r="M283" i="33"/>
  <c r="T283" i="33" s="1"/>
  <c r="M288" i="33"/>
  <c r="T288" i="33" s="1"/>
  <c r="M39" i="33"/>
  <c r="T39" i="33" s="1"/>
  <c r="M43" i="33"/>
  <c r="T43" i="33" s="1"/>
  <c r="M62" i="33"/>
  <c r="T62" i="33" s="1"/>
  <c r="M71" i="33"/>
  <c r="T71" i="33" s="1"/>
  <c r="M75" i="33"/>
  <c r="T75" i="33" s="1"/>
  <c r="M208" i="33"/>
  <c r="T208" i="33" s="1"/>
  <c r="M34" i="33"/>
  <c r="T34" i="33" s="1"/>
  <c r="M38" i="33"/>
  <c r="T38" i="33" s="1"/>
  <c r="M47" i="33"/>
  <c r="T47" i="33" s="1"/>
  <c r="M66" i="33"/>
  <c r="T66" i="33" s="1"/>
  <c r="M70" i="33"/>
  <c r="T70" i="33" s="1"/>
  <c r="M228" i="33"/>
  <c r="T228" i="33" s="1"/>
  <c r="M233" i="33"/>
  <c r="T233" i="33" s="1"/>
  <c r="M237" i="33"/>
  <c r="T237" i="33" s="1"/>
  <c r="M282" i="33"/>
  <c r="T282" i="33" s="1"/>
  <c r="M287" i="33"/>
  <c r="T287" i="33" s="1"/>
  <c r="M300" i="33"/>
  <c r="U42" i="33"/>
  <c r="M201" i="33"/>
  <c r="T201" i="33" s="1"/>
  <c r="M205" i="33"/>
  <c r="T205" i="33" s="1"/>
  <c r="M209" i="33"/>
  <c r="T209" i="33" s="1"/>
  <c r="M213" i="33"/>
  <c r="T213" i="33" s="1"/>
  <c r="M216" i="33"/>
  <c r="T216" i="33" s="1"/>
  <c r="M263" i="33"/>
  <c r="T263" i="33" s="1"/>
  <c r="M267" i="33"/>
  <c r="T267" i="33" s="1"/>
  <c r="M200" i="33"/>
  <c r="T200" i="33" s="1"/>
  <c r="M204" i="33"/>
  <c r="T204" i="33" s="1"/>
  <c r="M212" i="33"/>
  <c r="T212" i="33" s="1"/>
  <c r="M215" i="33"/>
  <c r="T215" i="33" s="1"/>
  <c r="M207" i="33"/>
  <c r="T207" i="33" s="1"/>
  <c r="M199" i="33"/>
  <c r="T199" i="33" s="1"/>
  <c r="M214" i="33"/>
  <c r="T214" i="33" s="1"/>
  <c r="M198" i="33"/>
  <c r="T198" i="33" s="1"/>
  <c r="S218" i="33"/>
  <c r="M218" i="33"/>
  <c r="M210" i="33"/>
  <c r="T210" i="33" s="1"/>
  <c r="M202" i="33"/>
  <c r="T202" i="33" s="1"/>
  <c r="M270" i="33"/>
  <c r="T270" i="33" s="1"/>
  <c r="M262" i="33"/>
  <c r="T262" i="33" s="1"/>
  <c r="M254" i="33"/>
  <c r="T254" i="33" s="1"/>
  <c r="M269" i="33"/>
  <c r="T269" i="33" s="1"/>
  <c r="M261" i="33"/>
  <c r="T261" i="33" s="1"/>
  <c r="M253" i="33"/>
  <c r="T253" i="33" s="1"/>
  <c r="S273" i="33"/>
  <c r="M266" i="33"/>
  <c r="T266" i="33" s="1"/>
  <c r="M258" i="33"/>
  <c r="T258" i="33" s="1"/>
  <c r="M273" i="33"/>
  <c r="M265" i="33"/>
  <c r="T265" i="33" s="1"/>
  <c r="M257" i="33"/>
  <c r="T257" i="33" s="1"/>
  <c r="T324" i="33"/>
  <c r="T323" i="33"/>
  <c r="T315" i="33"/>
  <c r="M307" i="33"/>
  <c r="T307" i="33" s="1"/>
  <c r="S327" i="33"/>
  <c r="T320" i="33"/>
  <c r="T312" i="33"/>
  <c r="T327" i="33"/>
  <c r="T319" i="33"/>
  <c r="T311" i="33"/>
  <c r="M148" i="33"/>
  <c r="T148" i="33" s="1"/>
  <c r="M156" i="33"/>
  <c r="T156" i="33" s="1"/>
  <c r="T308" i="33"/>
  <c r="M160" i="33"/>
  <c r="T160" i="33" s="1"/>
  <c r="M152" i="33"/>
  <c r="T152" i="33" s="1"/>
  <c r="M144" i="33"/>
  <c r="T144" i="33" s="1"/>
  <c r="M159" i="33"/>
  <c r="T159" i="33" s="1"/>
  <c r="S163" i="33"/>
  <c r="M163" i="33"/>
  <c r="M155" i="33"/>
  <c r="T155" i="33" s="1"/>
  <c r="M147" i="33"/>
  <c r="T147" i="33" s="1"/>
  <c r="M206" i="33"/>
  <c r="T206" i="33" s="1"/>
  <c r="M143" i="33"/>
  <c r="T143" i="33" s="1"/>
  <c r="M151" i="33"/>
  <c r="T151" i="33" s="1"/>
  <c r="S190" i="33"/>
  <c r="S246" i="33"/>
  <c r="U96" i="33" l="1"/>
  <c r="U109" i="33"/>
  <c r="U244" i="33"/>
  <c r="U232" i="33"/>
  <c r="U106" i="33"/>
  <c r="U246" i="33"/>
  <c r="U240" i="33"/>
  <c r="U93" i="33"/>
  <c r="U231" i="33"/>
  <c r="T246" i="33"/>
  <c r="U230" i="33"/>
  <c r="U228" i="33"/>
  <c r="U241" i="33"/>
  <c r="U121" i="33"/>
  <c r="U91" i="33"/>
  <c r="U101" i="33"/>
  <c r="U226" i="33"/>
  <c r="U233" i="33"/>
  <c r="U129" i="33"/>
  <c r="U89" i="33"/>
  <c r="U99" i="33"/>
  <c r="U102" i="33"/>
  <c r="T109" i="33"/>
  <c r="U104" i="33"/>
  <c r="U92" i="33"/>
  <c r="U103" i="33"/>
  <c r="U239" i="33"/>
  <c r="U235" i="33"/>
  <c r="U245" i="33"/>
  <c r="U97" i="33"/>
  <c r="U95" i="33"/>
  <c r="U90" i="33"/>
  <c r="U100" i="33"/>
  <c r="U238" i="33"/>
  <c r="U227" i="33"/>
  <c r="U237" i="33"/>
  <c r="U98" i="33"/>
  <c r="U108" i="33"/>
  <c r="U236" i="33"/>
  <c r="U242" i="33"/>
  <c r="U105" i="33"/>
  <c r="U107" i="33"/>
  <c r="U44" i="33"/>
  <c r="U70" i="33"/>
  <c r="U79" i="33"/>
  <c r="T218" i="33"/>
  <c r="U203" i="33"/>
  <c r="U211" i="33"/>
  <c r="U198" i="33"/>
  <c r="U206" i="33"/>
  <c r="U214" i="33"/>
  <c r="U199" i="33"/>
  <c r="U207" i="33"/>
  <c r="U215" i="33"/>
  <c r="U200" i="33"/>
  <c r="U208" i="33"/>
  <c r="U216" i="33"/>
  <c r="U201" i="33"/>
  <c r="U209" i="33"/>
  <c r="U217" i="33"/>
  <c r="U210" i="33"/>
  <c r="U212" i="33"/>
  <c r="U213" i="33"/>
  <c r="U218" i="33"/>
  <c r="U202" i="33"/>
  <c r="U204" i="33"/>
  <c r="U205" i="33"/>
  <c r="U64" i="33"/>
  <c r="T300" i="33"/>
  <c r="U282" i="33"/>
  <c r="U290" i="33"/>
  <c r="U298" i="33"/>
  <c r="U284" i="33"/>
  <c r="U292" i="33"/>
  <c r="U300" i="33"/>
  <c r="U285" i="33"/>
  <c r="U293" i="33"/>
  <c r="U280" i="33"/>
  <c r="U286" i="33"/>
  <c r="U294" i="33"/>
  <c r="U287" i="33"/>
  <c r="U295" i="33"/>
  <c r="U288" i="33"/>
  <c r="U296" i="33"/>
  <c r="U281" i="33"/>
  <c r="U283" i="33"/>
  <c r="U289" i="33"/>
  <c r="U291" i="33"/>
  <c r="U297" i="33"/>
  <c r="U299" i="33"/>
  <c r="T273" i="33"/>
  <c r="U257" i="33"/>
  <c r="U265" i="33"/>
  <c r="U273" i="33"/>
  <c r="U260" i="33"/>
  <c r="U268" i="33"/>
  <c r="U261" i="33"/>
  <c r="U269" i="33"/>
  <c r="U254" i="33"/>
  <c r="U262" i="33"/>
  <c r="U270" i="33"/>
  <c r="U255" i="33"/>
  <c r="U263" i="33"/>
  <c r="U271" i="33"/>
  <c r="U253" i="33"/>
  <c r="U256" i="33"/>
  <c r="U258" i="33"/>
  <c r="U259" i="33"/>
  <c r="U264" i="33"/>
  <c r="U266" i="33"/>
  <c r="U267" i="33"/>
  <c r="U272" i="33"/>
  <c r="U75" i="33"/>
  <c r="U65" i="33"/>
  <c r="T190" i="33"/>
  <c r="U171" i="33"/>
  <c r="U179" i="33"/>
  <c r="U187" i="33"/>
  <c r="U173" i="33"/>
  <c r="U181" i="33"/>
  <c r="U189" i="33"/>
  <c r="U174" i="33"/>
  <c r="U182" i="33"/>
  <c r="U190" i="33"/>
  <c r="U175" i="33"/>
  <c r="U183" i="33"/>
  <c r="U170" i="33"/>
  <c r="U176" i="33"/>
  <c r="U184" i="33"/>
  <c r="U177" i="33"/>
  <c r="U185" i="33"/>
  <c r="U172" i="33"/>
  <c r="U178" i="33"/>
  <c r="U180" i="33"/>
  <c r="U186" i="33"/>
  <c r="U188" i="33"/>
  <c r="U77" i="33"/>
  <c r="U122" i="33"/>
  <c r="U132" i="33"/>
  <c r="U136" i="33"/>
  <c r="U117" i="33"/>
  <c r="T136" i="33"/>
  <c r="U128" i="33"/>
  <c r="U130" i="33"/>
  <c r="U126" i="33"/>
  <c r="U125" i="33"/>
  <c r="U133" i="33"/>
  <c r="U135" i="33"/>
  <c r="U72" i="33"/>
  <c r="U50" i="33"/>
  <c r="U52" i="33"/>
  <c r="U46" i="33"/>
  <c r="U39" i="33"/>
  <c r="U43" i="33"/>
  <c r="U49" i="33"/>
  <c r="U47" i="33"/>
  <c r="U51" i="33"/>
  <c r="U37" i="33"/>
  <c r="U40" i="33"/>
  <c r="T54" i="33"/>
  <c r="U45" i="33"/>
  <c r="U48" i="33"/>
  <c r="U35" i="33"/>
  <c r="U41" i="33"/>
  <c r="U53" i="33"/>
  <c r="U34" i="33"/>
  <c r="U36" i="33"/>
  <c r="U54" i="33"/>
  <c r="U18" i="33"/>
  <c r="U9" i="33"/>
  <c r="U10" i="33"/>
  <c r="U7" i="33"/>
  <c r="U15" i="33"/>
  <c r="T26" i="33"/>
  <c r="U11" i="33"/>
  <c r="U25" i="33"/>
  <c r="U23" i="33"/>
  <c r="U19" i="33"/>
  <c r="U6" i="33"/>
  <c r="U12" i="33"/>
  <c r="U14" i="33"/>
  <c r="U26" i="33"/>
  <c r="U20" i="33"/>
  <c r="U22" i="33"/>
  <c r="U8" i="33"/>
  <c r="U13" i="33"/>
  <c r="U17" i="33"/>
  <c r="U16" i="33"/>
  <c r="U120" i="33"/>
  <c r="U116" i="33"/>
  <c r="U118" i="33"/>
  <c r="U123" i="33"/>
  <c r="U119" i="33"/>
  <c r="U134" i="33"/>
  <c r="U127" i="33"/>
  <c r="U124" i="33"/>
  <c r="U21" i="33"/>
  <c r="U24" i="33"/>
  <c r="U68" i="33"/>
  <c r="U78" i="33"/>
  <c r="U80" i="33"/>
  <c r="U81" i="33"/>
  <c r="U76" i="33"/>
  <c r="U73" i="33"/>
  <c r="T82" i="33"/>
  <c r="U66" i="33"/>
  <c r="U82" i="33"/>
  <c r="U63" i="33"/>
  <c r="U74" i="33"/>
  <c r="U69" i="33"/>
  <c r="U71" i="33"/>
  <c r="U67" i="33"/>
  <c r="U163" i="33"/>
  <c r="U162" i="33"/>
  <c r="U154" i="33"/>
  <c r="U146" i="33"/>
  <c r="T163" i="33"/>
  <c r="U161" i="33"/>
  <c r="U153" i="33"/>
  <c r="U145" i="33"/>
  <c r="U160" i="33"/>
  <c r="U152" i="33"/>
  <c r="U144" i="33"/>
  <c r="U159" i="33"/>
  <c r="U151" i="33"/>
  <c r="U143" i="33"/>
  <c r="U158" i="33"/>
  <c r="U150" i="33"/>
  <c r="U157" i="33"/>
  <c r="U149" i="33"/>
  <c r="U156" i="33"/>
  <c r="U148" i="33"/>
  <c r="U155" i="33"/>
  <c r="U147" i="33"/>
  <c r="M163" i="30" l="1"/>
  <c r="L163" i="30"/>
  <c r="M162" i="30"/>
  <c r="L162" i="30"/>
  <c r="K162" i="30"/>
  <c r="M161" i="30"/>
  <c r="L161" i="30"/>
  <c r="K161" i="30"/>
  <c r="M160" i="30"/>
  <c r="L160" i="30"/>
  <c r="K160" i="30"/>
  <c r="M159" i="30"/>
  <c r="L159" i="30"/>
  <c r="K159" i="30"/>
  <c r="M158" i="30"/>
  <c r="L158" i="30"/>
  <c r="K158" i="30"/>
  <c r="M157" i="30"/>
  <c r="L157" i="30"/>
  <c r="K157" i="30"/>
  <c r="M156" i="30"/>
  <c r="L156" i="30"/>
  <c r="K156" i="30"/>
  <c r="M155" i="30"/>
  <c r="L155" i="30"/>
  <c r="K155" i="30"/>
  <c r="M154" i="30"/>
  <c r="L154" i="30"/>
  <c r="K154" i="30"/>
  <c r="M153" i="30"/>
  <c r="L153" i="30"/>
  <c r="K153" i="30"/>
  <c r="M152" i="30"/>
  <c r="L152" i="30"/>
  <c r="K152" i="30"/>
  <c r="M151" i="30"/>
  <c r="L151" i="30"/>
  <c r="K151" i="30"/>
  <c r="M150" i="30"/>
  <c r="L150" i="30"/>
  <c r="K150" i="30"/>
  <c r="M149" i="30"/>
  <c r="L149" i="30"/>
  <c r="K149" i="30"/>
  <c r="M148" i="30"/>
  <c r="L148" i="30"/>
  <c r="K148" i="30"/>
  <c r="M147" i="30"/>
  <c r="L147" i="30"/>
  <c r="K147" i="30"/>
  <c r="M146" i="30"/>
  <c r="L146" i="30"/>
  <c r="K146" i="30"/>
  <c r="M145" i="30"/>
  <c r="L145" i="30"/>
  <c r="K145" i="30"/>
  <c r="M144" i="30"/>
  <c r="L144" i="30"/>
  <c r="K144" i="30"/>
  <c r="M143" i="30"/>
  <c r="L143" i="30"/>
  <c r="K143" i="30"/>
  <c r="M136" i="30"/>
  <c r="L136" i="30"/>
  <c r="M135" i="30"/>
  <c r="L135" i="30"/>
  <c r="K135" i="30"/>
  <c r="M134" i="30"/>
  <c r="L134" i="30"/>
  <c r="K134" i="30"/>
  <c r="M133" i="30"/>
  <c r="L133" i="30"/>
  <c r="K133" i="30"/>
  <c r="M132" i="30"/>
  <c r="L132" i="30"/>
  <c r="K132" i="30"/>
  <c r="M131" i="30"/>
  <c r="L131" i="30"/>
  <c r="K131" i="30"/>
  <c r="M130" i="30"/>
  <c r="L130" i="30"/>
  <c r="K130" i="30"/>
  <c r="M129" i="30"/>
  <c r="L129" i="30"/>
  <c r="K129" i="30"/>
  <c r="M128" i="30"/>
  <c r="L128" i="30"/>
  <c r="K128" i="30"/>
  <c r="M127" i="30"/>
  <c r="L127" i="30"/>
  <c r="K127" i="30"/>
  <c r="M126" i="30"/>
  <c r="L126" i="30"/>
  <c r="K126" i="30"/>
  <c r="M125" i="30"/>
  <c r="L125" i="30"/>
  <c r="K125" i="30"/>
  <c r="M124" i="30"/>
  <c r="L124" i="30"/>
  <c r="K124" i="30"/>
  <c r="M123" i="30"/>
  <c r="L123" i="30"/>
  <c r="K123" i="30"/>
  <c r="M122" i="30"/>
  <c r="L122" i="30"/>
  <c r="K122" i="30"/>
  <c r="M121" i="30"/>
  <c r="L121" i="30"/>
  <c r="K121" i="30"/>
  <c r="M120" i="30"/>
  <c r="L120" i="30"/>
  <c r="K120" i="30"/>
  <c r="M119" i="30"/>
  <c r="L119" i="30"/>
  <c r="K119" i="30"/>
  <c r="M118" i="30"/>
  <c r="L118" i="30"/>
  <c r="K118" i="30"/>
  <c r="M117" i="30"/>
  <c r="L117" i="30"/>
  <c r="K117" i="30"/>
  <c r="M116" i="30"/>
  <c r="L116" i="30"/>
  <c r="K116" i="30"/>
  <c r="M109" i="30"/>
  <c r="L109" i="30"/>
  <c r="M108" i="30"/>
  <c r="L108" i="30"/>
  <c r="K108" i="30"/>
  <c r="M107" i="30"/>
  <c r="L107" i="30"/>
  <c r="K107" i="30"/>
  <c r="M106" i="30"/>
  <c r="L106" i="30"/>
  <c r="K106" i="30"/>
  <c r="M105" i="30"/>
  <c r="L105" i="30"/>
  <c r="K105" i="30"/>
  <c r="M104" i="30"/>
  <c r="L104" i="30"/>
  <c r="K104" i="30"/>
  <c r="M103" i="30"/>
  <c r="L103" i="30"/>
  <c r="K103" i="30"/>
  <c r="M102" i="30"/>
  <c r="L102" i="30"/>
  <c r="K102" i="30"/>
  <c r="M101" i="30"/>
  <c r="L101" i="30"/>
  <c r="K101" i="30"/>
  <c r="M100" i="30"/>
  <c r="L100" i="30"/>
  <c r="K100" i="30"/>
  <c r="M99" i="30"/>
  <c r="L99" i="30"/>
  <c r="K99" i="30"/>
  <c r="M98" i="30"/>
  <c r="L98" i="30"/>
  <c r="K98" i="30"/>
  <c r="M97" i="30"/>
  <c r="L97" i="30"/>
  <c r="K97" i="30"/>
  <c r="M96" i="30"/>
  <c r="L96" i="30"/>
  <c r="K96" i="30"/>
  <c r="M95" i="30"/>
  <c r="L95" i="30"/>
  <c r="K95" i="30"/>
  <c r="M94" i="30"/>
  <c r="L94" i="30"/>
  <c r="K94" i="30"/>
  <c r="M93" i="30"/>
  <c r="L93" i="30"/>
  <c r="K93" i="30"/>
  <c r="M92" i="30"/>
  <c r="L92" i="30"/>
  <c r="K92" i="30"/>
  <c r="M91" i="30"/>
  <c r="L91" i="30"/>
  <c r="K91" i="30"/>
  <c r="M90" i="30"/>
  <c r="L90" i="30"/>
  <c r="K90" i="30"/>
  <c r="M89" i="30"/>
  <c r="L89" i="30"/>
  <c r="K89" i="30"/>
  <c r="G163" i="30"/>
  <c r="F163" i="30"/>
  <c r="G162" i="30"/>
  <c r="F162" i="30"/>
  <c r="N162" i="30" s="1"/>
  <c r="G161" i="30"/>
  <c r="F161" i="30"/>
  <c r="N161" i="30" s="1"/>
  <c r="G160" i="30"/>
  <c r="F160" i="30"/>
  <c r="N160" i="30" s="1"/>
  <c r="G159" i="30"/>
  <c r="H159" i="30" s="1"/>
  <c r="O159" i="30" s="1"/>
  <c r="F159" i="30"/>
  <c r="N159" i="30" s="1"/>
  <c r="G158" i="30"/>
  <c r="H158" i="30" s="1"/>
  <c r="O158" i="30" s="1"/>
  <c r="F158" i="30"/>
  <c r="N158" i="30" s="1"/>
  <c r="G157" i="30"/>
  <c r="F157" i="30"/>
  <c r="N157" i="30" s="1"/>
  <c r="G156" i="30"/>
  <c r="F156" i="30"/>
  <c r="N156" i="30" s="1"/>
  <c r="G155" i="30"/>
  <c r="F155" i="30"/>
  <c r="N155" i="30" s="1"/>
  <c r="G154" i="30"/>
  <c r="H154" i="30" s="1"/>
  <c r="O154" i="30" s="1"/>
  <c r="F154" i="30"/>
  <c r="N154" i="30" s="1"/>
  <c r="G153" i="30"/>
  <c r="F153" i="30"/>
  <c r="N153" i="30" s="1"/>
  <c r="G152" i="30"/>
  <c r="F152" i="30"/>
  <c r="N152" i="30" s="1"/>
  <c r="G151" i="30"/>
  <c r="H151" i="30" s="1"/>
  <c r="O151" i="30" s="1"/>
  <c r="F151" i="30"/>
  <c r="N151" i="30" s="1"/>
  <c r="G150" i="30"/>
  <c r="H150" i="30" s="1"/>
  <c r="O150" i="30" s="1"/>
  <c r="F150" i="30"/>
  <c r="N150" i="30" s="1"/>
  <c r="G149" i="30"/>
  <c r="F149" i="30"/>
  <c r="N149" i="30" s="1"/>
  <c r="G148" i="30"/>
  <c r="F148" i="30"/>
  <c r="N148" i="30" s="1"/>
  <c r="G147" i="30"/>
  <c r="F147" i="30"/>
  <c r="N147" i="30" s="1"/>
  <c r="G146" i="30"/>
  <c r="H146" i="30" s="1"/>
  <c r="O146" i="30" s="1"/>
  <c r="F146" i="30"/>
  <c r="N146" i="30" s="1"/>
  <c r="G145" i="30"/>
  <c r="F145" i="30"/>
  <c r="N145" i="30" s="1"/>
  <c r="G144" i="30"/>
  <c r="F144" i="30"/>
  <c r="N144" i="30" s="1"/>
  <c r="G143" i="30"/>
  <c r="F143" i="30"/>
  <c r="N143" i="30" s="1"/>
  <c r="G136" i="30"/>
  <c r="F136" i="30"/>
  <c r="N136" i="30" s="1"/>
  <c r="G135" i="30"/>
  <c r="F135" i="30"/>
  <c r="N135" i="30" s="1"/>
  <c r="G134" i="30"/>
  <c r="F134" i="30"/>
  <c r="N134" i="30" s="1"/>
  <c r="G133" i="30"/>
  <c r="F133" i="30"/>
  <c r="N133" i="30" s="1"/>
  <c r="G132" i="30"/>
  <c r="F132" i="30"/>
  <c r="N132" i="30" s="1"/>
  <c r="G131" i="30"/>
  <c r="F131" i="30"/>
  <c r="N131" i="30" s="1"/>
  <c r="G130" i="30"/>
  <c r="F130" i="30"/>
  <c r="N130" i="30" s="1"/>
  <c r="G129" i="30"/>
  <c r="F129" i="30"/>
  <c r="N129" i="30" s="1"/>
  <c r="G128" i="30"/>
  <c r="F128" i="30"/>
  <c r="N128" i="30" s="1"/>
  <c r="G127" i="30"/>
  <c r="F127" i="30"/>
  <c r="N127" i="30" s="1"/>
  <c r="G126" i="30"/>
  <c r="F126" i="30"/>
  <c r="N126" i="30" s="1"/>
  <c r="G125" i="30"/>
  <c r="F125" i="30"/>
  <c r="N125" i="30" s="1"/>
  <c r="G124" i="30"/>
  <c r="F124" i="30"/>
  <c r="N124" i="30" s="1"/>
  <c r="G123" i="30"/>
  <c r="F123" i="30"/>
  <c r="N123" i="30" s="1"/>
  <c r="G122" i="30"/>
  <c r="F122" i="30"/>
  <c r="N122" i="30" s="1"/>
  <c r="G121" i="30"/>
  <c r="F121" i="30"/>
  <c r="N121" i="30" s="1"/>
  <c r="G120" i="30"/>
  <c r="F120" i="30"/>
  <c r="N120" i="30" s="1"/>
  <c r="G119" i="30"/>
  <c r="F119" i="30"/>
  <c r="N119" i="30" s="1"/>
  <c r="G118" i="30"/>
  <c r="F118" i="30"/>
  <c r="N118" i="30" s="1"/>
  <c r="G117" i="30"/>
  <c r="F117" i="30"/>
  <c r="N117" i="30" s="1"/>
  <c r="G116" i="30"/>
  <c r="F116" i="30"/>
  <c r="N116" i="30" s="1"/>
  <c r="G109" i="30"/>
  <c r="F109" i="30"/>
  <c r="G108" i="30"/>
  <c r="F108" i="30"/>
  <c r="N108" i="30" s="1"/>
  <c r="G107" i="30"/>
  <c r="F107" i="30"/>
  <c r="N107" i="30" s="1"/>
  <c r="G106" i="30"/>
  <c r="F106" i="30"/>
  <c r="N106" i="30" s="1"/>
  <c r="G105" i="30"/>
  <c r="F105" i="30"/>
  <c r="N105" i="30" s="1"/>
  <c r="G104" i="30"/>
  <c r="F104" i="30"/>
  <c r="N104" i="30" s="1"/>
  <c r="G103" i="30"/>
  <c r="F103" i="30"/>
  <c r="N103" i="30" s="1"/>
  <c r="G102" i="30"/>
  <c r="F102" i="30"/>
  <c r="N102" i="30" s="1"/>
  <c r="G101" i="30"/>
  <c r="F101" i="30"/>
  <c r="N101" i="30" s="1"/>
  <c r="G100" i="30"/>
  <c r="F100" i="30"/>
  <c r="N100" i="30" s="1"/>
  <c r="G99" i="30"/>
  <c r="F99" i="30"/>
  <c r="N99" i="30" s="1"/>
  <c r="G98" i="30"/>
  <c r="F98" i="30"/>
  <c r="N98" i="30" s="1"/>
  <c r="G97" i="30"/>
  <c r="F97" i="30"/>
  <c r="N97" i="30" s="1"/>
  <c r="G96" i="30"/>
  <c r="F96" i="30"/>
  <c r="N96" i="30" s="1"/>
  <c r="G95" i="30"/>
  <c r="F95" i="30"/>
  <c r="N95" i="30" s="1"/>
  <c r="G94" i="30"/>
  <c r="F94" i="30"/>
  <c r="N94" i="30" s="1"/>
  <c r="G93" i="30"/>
  <c r="F93" i="30"/>
  <c r="N93" i="30" s="1"/>
  <c r="G92" i="30"/>
  <c r="F92" i="30"/>
  <c r="N92" i="30" s="1"/>
  <c r="G91" i="30"/>
  <c r="F91" i="30"/>
  <c r="N91" i="30" s="1"/>
  <c r="G90" i="30"/>
  <c r="F90" i="30"/>
  <c r="N90" i="30" s="1"/>
  <c r="G89" i="30"/>
  <c r="F89" i="30"/>
  <c r="N89" i="30" s="1"/>
  <c r="H162" i="30" l="1"/>
  <c r="O162" i="30" s="1"/>
  <c r="H97" i="30"/>
  <c r="O97" i="30" s="1"/>
  <c r="H101" i="30"/>
  <c r="O101" i="30" s="1"/>
  <c r="H132" i="30"/>
  <c r="O132" i="30" s="1"/>
  <c r="H133" i="30"/>
  <c r="O133" i="30" s="1"/>
  <c r="H93" i="30"/>
  <c r="O93" i="30" s="1"/>
  <c r="H117" i="30"/>
  <c r="O117" i="30" s="1"/>
  <c r="H129" i="30"/>
  <c r="O129" i="30" s="1"/>
  <c r="H124" i="30"/>
  <c r="O124" i="30" s="1"/>
  <c r="H121" i="30"/>
  <c r="O121" i="30" s="1"/>
  <c r="H125" i="30"/>
  <c r="O125" i="30" s="1"/>
  <c r="H118" i="30"/>
  <c r="O118" i="30" s="1"/>
  <c r="H122" i="30"/>
  <c r="O122" i="30" s="1"/>
  <c r="H126" i="30"/>
  <c r="O126" i="30" s="1"/>
  <c r="H109" i="30"/>
  <c r="P96" i="30" s="1"/>
  <c r="H99" i="30"/>
  <c r="O99" i="30" s="1"/>
  <c r="H103" i="30"/>
  <c r="O103" i="30" s="1"/>
  <c r="H107" i="30"/>
  <c r="O107" i="30" s="1"/>
  <c r="H95" i="30"/>
  <c r="O95" i="30" s="1"/>
  <c r="H91" i="30"/>
  <c r="O91" i="30" s="1"/>
  <c r="H92" i="30"/>
  <c r="O92" i="30" s="1"/>
  <c r="H96" i="30"/>
  <c r="O96" i="30" s="1"/>
  <c r="H100" i="30"/>
  <c r="O100" i="30" s="1"/>
  <c r="H104" i="30"/>
  <c r="O104" i="30" s="1"/>
  <c r="H108" i="30"/>
  <c r="O108" i="30" s="1"/>
  <c r="H130" i="30"/>
  <c r="O130" i="30" s="1"/>
  <c r="H134" i="30"/>
  <c r="O134" i="30" s="1"/>
  <c r="H155" i="30"/>
  <c r="O155" i="30" s="1"/>
  <c r="H143" i="30"/>
  <c r="O143" i="30" s="1"/>
  <c r="H89" i="30"/>
  <c r="O89" i="30" s="1"/>
  <c r="H119" i="30"/>
  <c r="O119" i="30" s="1"/>
  <c r="H123" i="30"/>
  <c r="O123" i="30" s="1"/>
  <c r="H127" i="30"/>
  <c r="O127" i="30" s="1"/>
  <c r="H131" i="30"/>
  <c r="O131" i="30" s="1"/>
  <c r="H135" i="30"/>
  <c r="O135" i="30" s="1"/>
  <c r="H144" i="30"/>
  <c r="O144" i="30" s="1"/>
  <c r="H148" i="30"/>
  <c r="O148" i="30" s="1"/>
  <c r="H152" i="30"/>
  <c r="O152" i="30" s="1"/>
  <c r="H156" i="30"/>
  <c r="O156" i="30" s="1"/>
  <c r="H160" i="30"/>
  <c r="O160" i="30" s="1"/>
  <c r="H90" i="30"/>
  <c r="O90" i="30" s="1"/>
  <c r="H98" i="30"/>
  <c r="O98" i="30" s="1"/>
  <c r="H106" i="30"/>
  <c r="O106" i="30" s="1"/>
  <c r="H116" i="30"/>
  <c r="O116" i="30" s="1"/>
  <c r="H120" i="30"/>
  <c r="O120" i="30" s="1"/>
  <c r="H128" i="30"/>
  <c r="O128" i="30" s="1"/>
  <c r="H136" i="30"/>
  <c r="P128" i="30" s="1"/>
  <c r="H145" i="30"/>
  <c r="O145" i="30" s="1"/>
  <c r="H149" i="30"/>
  <c r="O149" i="30" s="1"/>
  <c r="H153" i="30"/>
  <c r="O153" i="30" s="1"/>
  <c r="H157" i="30"/>
  <c r="O157" i="30" s="1"/>
  <c r="H161" i="30"/>
  <c r="O161" i="30" s="1"/>
  <c r="H94" i="30"/>
  <c r="O94" i="30" s="1"/>
  <c r="H102" i="30"/>
  <c r="O102" i="30" s="1"/>
  <c r="P120" i="30"/>
  <c r="P136" i="30"/>
  <c r="P125" i="30"/>
  <c r="P135" i="30"/>
  <c r="P126" i="30"/>
  <c r="P102" i="30"/>
  <c r="P94" i="30"/>
  <c r="N163" i="30"/>
  <c r="P103" i="30"/>
  <c r="P95" i="30"/>
  <c r="P93" i="30"/>
  <c r="H163" i="30"/>
  <c r="P108" i="30"/>
  <c r="P107" i="30"/>
  <c r="P99" i="30"/>
  <c r="P91" i="30"/>
  <c r="H105" i="30"/>
  <c r="O105" i="30" s="1"/>
  <c r="H147" i="30"/>
  <c r="O147" i="30" s="1"/>
  <c r="P100" i="30"/>
  <c r="N109" i="30"/>
  <c r="P106" i="30"/>
  <c r="P98" i="30"/>
  <c r="P90" i="30"/>
  <c r="P92" i="30"/>
  <c r="P97" i="30"/>
  <c r="P104" i="30"/>
  <c r="C13" i="26"/>
  <c r="M82" i="30"/>
  <c r="L82" i="30"/>
  <c r="G82" i="30"/>
  <c r="F82" i="30"/>
  <c r="N82" i="30" s="1"/>
  <c r="M81" i="30"/>
  <c r="L81" i="30"/>
  <c r="K81" i="30"/>
  <c r="G81" i="30"/>
  <c r="F81" i="30"/>
  <c r="N81" i="30" s="1"/>
  <c r="M80" i="30"/>
  <c r="L80" i="30"/>
  <c r="K80" i="30"/>
  <c r="G80" i="30"/>
  <c r="F80" i="30"/>
  <c r="N80" i="30" s="1"/>
  <c r="M79" i="30"/>
  <c r="L79" i="30"/>
  <c r="K79" i="30"/>
  <c r="G79" i="30"/>
  <c r="F79" i="30"/>
  <c r="N79" i="30" s="1"/>
  <c r="M78" i="30"/>
  <c r="L78" i="30"/>
  <c r="K78" i="30"/>
  <c r="G78" i="30"/>
  <c r="H78" i="30" s="1"/>
  <c r="F78" i="30"/>
  <c r="N78" i="30" s="1"/>
  <c r="M77" i="30"/>
  <c r="L77" i="30"/>
  <c r="K77" i="30"/>
  <c r="G77" i="30"/>
  <c r="H77" i="30" s="1"/>
  <c r="F77" i="30"/>
  <c r="N77" i="30" s="1"/>
  <c r="M76" i="30"/>
  <c r="L76" i="30"/>
  <c r="K76" i="30"/>
  <c r="G76" i="30"/>
  <c r="F76" i="30"/>
  <c r="N76" i="30" s="1"/>
  <c r="M75" i="30"/>
  <c r="L75" i="30"/>
  <c r="K75" i="30"/>
  <c r="G75" i="30"/>
  <c r="F75" i="30"/>
  <c r="N75" i="30" s="1"/>
  <c r="M74" i="30"/>
  <c r="L74" i="30"/>
  <c r="K74" i="30"/>
  <c r="G74" i="30"/>
  <c r="H74" i="30" s="1"/>
  <c r="F74" i="30"/>
  <c r="N74" i="30" s="1"/>
  <c r="M73" i="30"/>
  <c r="L73" i="30"/>
  <c r="K73" i="30"/>
  <c r="G73" i="30"/>
  <c r="F73" i="30"/>
  <c r="N73" i="30" s="1"/>
  <c r="M72" i="30"/>
  <c r="L72" i="30"/>
  <c r="K72" i="30"/>
  <c r="G72" i="30"/>
  <c r="H72" i="30" s="1"/>
  <c r="F72" i="30"/>
  <c r="N72" i="30" s="1"/>
  <c r="M71" i="30"/>
  <c r="L71" i="30"/>
  <c r="K71" i="30"/>
  <c r="G71" i="30"/>
  <c r="H71" i="30" s="1"/>
  <c r="F71" i="30"/>
  <c r="N71" i="30" s="1"/>
  <c r="M70" i="30"/>
  <c r="L70" i="30"/>
  <c r="K70" i="30"/>
  <c r="G70" i="30"/>
  <c r="H70" i="30" s="1"/>
  <c r="F70" i="30"/>
  <c r="N70" i="30" s="1"/>
  <c r="M69" i="30"/>
  <c r="L69" i="30"/>
  <c r="K69" i="30"/>
  <c r="G69" i="30"/>
  <c r="H69" i="30" s="1"/>
  <c r="F69" i="30"/>
  <c r="N69" i="30" s="1"/>
  <c r="M68" i="30"/>
  <c r="L68" i="30"/>
  <c r="K68" i="30"/>
  <c r="G68" i="30"/>
  <c r="H68" i="30" s="1"/>
  <c r="F68" i="30"/>
  <c r="N68" i="30" s="1"/>
  <c r="M67" i="30"/>
  <c r="L67" i="30"/>
  <c r="K67" i="30"/>
  <c r="G67" i="30"/>
  <c r="F67" i="30"/>
  <c r="N67" i="30" s="1"/>
  <c r="M66" i="30"/>
  <c r="L66" i="30"/>
  <c r="K66" i="30"/>
  <c r="G66" i="30"/>
  <c r="H66" i="30" s="1"/>
  <c r="F66" i="30"/>
  <c r="N66" i="30" s="1"/>
  <c r="M65" i="30"/>
  <c r="L65" i="30"/>
  <c r="K65" i="30"/>
  <c r="G65" i="30"/>
  <c r="F65" i="30"/>
  <c r="N65" i="30" s="1"/>
  <c r="M64" i="30"/>
  <c r="L64" i="30"/>
  <c r="K64" i="30"/>
  <c r="G64" i="30"/>
  <c r="H64" i="30" s="1"/>
  <c r="F64" i="30"/>
  <c r="N64" i="30" s="1"/>
  <c r="M63" i="30"/>
  <c r="L63" i="30"/>
  <c r="K63" i="30"/>
  <c r="G63" i="30"/>
  <c r="H63" i="30" s="1"/>
  <c r="F63" i="30"/>
  <c r="N63" i="30" s="1"/>
  <c r="M62" i="30"/>
  <c r="L62" i="30"/>
  <c r="K62" i="30"/>
  <c r="G62" i="30"/>
  <c r="H62" i="30" s="1"/>
  <c r="F62" i="30"/>
  <c r="N62" i="30" s="1"/>
  <c r="M54" i="30"/>
  <c r="L54" i="30"/>
  <c r="G54" i="30"/>
  <c r="F54" i="30"/>
  <c r="N54" i="30" s="1"/>
  <c r="M53" i="30"/>
  <c r="L53" i="30"/>
  <c r="K53" i="30"/>
  <c r="G53" i="30"/>
  <c r="F53" i="30"/>
  <c r="N53" i="30" s="1"/>
  <c r="M52" i="30"/>
  <c r="L52" i="30"/>
  <c r="K52" i="30"/>
  <c r="G52" i="30"/>
  <c r="H52" i="30" s="1"/>
  <c r="F52" i="30"/>
  <c r="N52" i="30" s="1"/>
  <c r="M51" i="30"/>
  <c r="L51" i="30"/>
  <c r="K51" i="30"/>
  <c r="G51" i="30"/>
  <c r="F51" i="30"/>
  <c r="N51" i="30" s="1"/>
  <c r="M50" i="30"/>
  <c r="L50" i="30"/>
  <c r="K50" i="30"/>
  <c r="G50" i="30"/>
  <c r="H50" i="30" s="1"/>
  <c r="F50" i="30"/>
  <c r="N50" i="30" s="1"/>
  <c r="M49" i="30"/>
  <c r="L49" i="30"/>
  <c r="K49" i="30"/>
  <c r="G49" i="30"/>
  <c r="H49" i="30" s="1"/>
  <c r="F49" i="30"/>
  <c r="N49" i="30" s="1"/>
  <c r="M48" i="30"/>
  <c r="L48" i="30"/>
  <c r="K48" i="30"/>
  <c r="G48" i="30"/>
  <c r="F48" i="30"/>
  <c r="N48" i="30" s="1"/>
  <c r="M47" i="30"/>
  <c r="L47" i="30"/>
  <c r="K47" i="30"/>
  <c r="G47" i="30"/>
  <c r="F47" i="30"/>
  <c r="N47" i="30" s="1"/>
  <c r="M46" i="30"/>
  <c r="L46" i="30"/>
  <c r="K46" i="30"/>
  <c r="G46" i="30"/>
  <c r="H46" i="30" s="1"/>
  <c r="F46" i="30"/>
  <c r="N46" i="30" s="1"/>
  <c r="M45" i="30"/>
  <c r="L45" i="30"/>
  <c r="K45" i="30"/>
  <c r="G45" i="30"/>
  <c r="F45" i="30"/>
  <c r="N45" i="30" s="1"/>
  <c r="M44" i="30"/>
  <c r="L44" i="30"/>
  <c r="K44" i="30"/>
  <c r="G44" i="30"/>
  <c r="H44" i="30" s="1"/>
  <c r="F44" i="30"/>
  <c r="N44" i="30" s="1"/>
  <c r="M43" i="30"/>
  <c r="L43" i="30"/>
  <c r="K43" i="30"/>
  <c r="G43" i="30"/>
  <c r="H43" i="30" s="1"/>
  <c r="F43" i="30"/>
  <c r="N43" i="30" s="1"/>
  <c r="M42" i="30"/>
  <c r="L42" i="30"/>
  <c r="K42" i="30"/>
  <c r="G42" i="30"/>
  <c r="H42" i="30" s="1"/>
  <c r="F42" i="30"/>
  <c r="N42" i="30" s="1"/>
  <c r="M41" i="30"/>
  <c r="L41" i="30"/>
  <c r="K41" i="30"/>
  <c r="G41" i="30"/>
  <c r="H41" i="30" s="1"/>
  <c r="F41" i="30"/>
  <c r="N41" i="30" s="1"/>
  <c r="M40" i="30"/>
  <c r="L40" i="30"/>
  <c r="K40" i="30"/>
  <c r="G40" i="30"/>
  <c r="H40" i="30" s="1"/>
  <c r="F40" i="30"/>
  <c r="N40" i="30" s="1"/>
  <c r="M39" i="30"/>
  <c r="L39" i="30"/>
  <c r="K39" i="30"/>
  <c r="G39" i="30"/>
  <c r="F39" i="30"/>
  <c r="N39" i="30" s="1"/>
  <c r="M38" i="30"/>
  <c r="L38" i="30"/>
  <c r="K38" i="30"/>
  <c r="G38" i="30"/>
  <c r="H38" i="30" s="1"/>
  <c r="F38" i="30"/>
  <c r="N38" i="30" s="1"/>
  <c r="M37" i="30"/>
  <c r="L37" i="30"/>
  <c r="K37" i="30"/>
  <c r="G37" i="30"/>
  <c r="F37" i="30"/>
  <c r="N37" i="30" s="1"/>
  <c r="M36" i="30"/>
  <c r="L36" i="30"/>
  <c r="K36" i="30"/>
  <c r="G36" i="30"/>
  <c r="H36" i="30" s="1"/>
  <c r="F36" i="30"/>
  <c r="N36" i="30" s="1"/>
  <c r="M35" i="30"/>
  <c r="L35" i="30"/>
  <c r="K35" i="30"/>
  <c r="G35" i="30"/>
  <c r="H35" i="30" s="1"/>
  <c r="F35" i="30"/>
  <c r="N35" i="30" s="1"/>
  <c r="M34" i="30"/>
  <c r="L34" i="30"/>
  <c r="K34" i="30"/>
  <c r="G34" i="30"/>
  <c r="H34" i="30" s="1"/>
  <c r="F34" i="30"/>
  <c r="N34" i="30" s="1"/>
  <c r="M26" i="30"/>
  <c r="L26" i="30"/>
  <c r="D33" i="27"/>
  <c r="E33" i="27"/>
  <c r="F33" i="27"/>
  <c r="G33" i="27"/>
  <c r="C33" i="27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6" i="30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6" i="30"/>
  <c r="G26" i="30"/>
  <c r="F26" i="30"/>
  <c r="G25" i="30"/>
  <c r="F25" i="30"/>
  <c r="N25" i="30" s="1"/>
  <c r="G24" i="30"/>
  <c r="F24" i="30"/>
  <c r="N24" i="30" s="1"/>
  <c r="G23" i="30"/>
  <c r="F23" i="30"/>
  <c r="N23" i="30" s="1"/>
  <c r="G22" i="30"/>
  <c r="F22" i="30"/>
  <c r="N22" i="30" s="1"/>
  <c r="G21" i="30"/>
  <c r="F21" i="30"/>
  <c r="N21" i="30" s="1"/>
  <c r="G20" i="30"/>
  <c r="F20" i="30"/>
  <c r="N20" i="30" s="1"/>
  <c r="G19" i="30"/>
  <c r="F19" i="30"/>
  <c r="N19" i="30" s="1"/>
  <c r="G18" i="30"/>
  <c r="F18" i="30"/>
  <c r="N18" i="30" s="1"/>
  <c r="G17" i="30"/>
  <c r="F17" i="30"/>
  <c r="N17" i="30" s="1"/>
  <c r="G16" i="30"/>
  <c r="F16" i="30"/>
  <c r="N16" i="30" s="1"/>
  <c r="G15" i="30"/>
  <c r="F15" i="30"/>
  <c r="N15" i="30" s="1"/>
  <c r="G14" i="30"/>
  <c r="F14" i="30"/>
  <c r="N14" i="30" s="1"/>
  <c r="G13" i="30"/>
  <c r="F13" i="30"/>
  <c r="N13" i="30" s="1"/>
  <c r="G12" i="30"/>
  <c r="F12" i="30"/>
  <c r="N12" i="30" s="1"/>
  <c r="G11" i="30"/>
  <c r="F11" i="30"/>
  <c r="N11" i="30" s="1"/>
  <c r="G10" i="30"/>
  <c r="F10" i="30"/>
  <c r="N10" i="30" s="1"/>
  <c r="G9" i="30"/>
  <c r="F9" i="30"/>
  <c r="N9" i="30" s="1"/>
  <c r="G8" i="30"/>
  <c r="F8" i="30"/>
  <c r="N8" i="30" s="1"/>
  <c r="G7" i="30"/>
  <c r="F7" i="30"/>
  <c r="N7" i="30" s="1"/>
  <c r="G6" i="30"/>
  <c r="F6" i="30"/>
  <c r="N6" i="30" s="1"/>
  <c r="H38" i="27" l="1"/>
  <c r="H45" i="27"/>
  <c r="H36" i="27"/>
  <c r="E39" i="27"/>
  <c r="D47" i="27"/>
  <c r="D37" i="27"/>
  <c r="D46" i="27"/>
  <c r="G46" i="27"/>
  <c r="E35" i="27"/>
  <c r="E38" i="27"/>
  <c r="G34" i="27"/>
  <c r="F47" i="27"/>
  <c r="F49" i="27"/>
  <c r="F45" i="27"/>
  <c r="H46" i="27"/>
  <c r="E49" i="27"/>
  <c r="D50" i="27"/>
  <c r="F42" i="27"/>
  <c r="D40" i="27"/>
  <c r="G48" i="27"/>
  <c r="H41" i="27"/>
  <c r="H54" i="27"/>
  <c r="G52" i="27"/>
  <c r="H39" i="27"/>
  <c r="H42" i="27"/>
  <c r="H37" i="27"/>
  <c r="G42" i="27"/>
  <c r="E51" i="27"/>
  <c r="E40" i="27"/>
  <c r="D34" i="27"/>
  <c r="G41" i="27"/>
  <c r="G40" i="27"/>
  <c r="E36" i="27"/>
  <c r="E46" i="27"/>
  <c r="F48" i="27"/>
  <c r="F35" i="27"/>
  <c r="G35" i="27"/>
  <c r="G49" i="27"/>
  <c r="F46" i="27"/>
  <c r="G51" i="27"/>
  <c r="G47" i="27"/>
  <c r="F52" i="27"/>
  <c r="G37" i="27"/>
  <c r="D41" i="27"/>
  <c r="H52" i="27"/>
  <c r="D43" i="27"/>
  <c r="F50" i="27"/>
  <c r="H47" i="27"/>
  <c r="H50" i="27"/>
  <c r="H53" i="27"/>
  <c r="G50" i="27"/>
  <c r="G54" i="27"/>
  <c r="E48" i="27"/>
  <c r="E42" i="27"/>
  <c r="D38" i="27"/>
  <c r="D51" i="27"/>
  <c r="E44" i="27"/>
  <c r="F38" i="27"/>
  <c r="F44" i="27"/>
  <c r="F43" i="27"/>
  <c r="G45" i="27"/>
  <c r="F51" i="27"/>
  <c r="G53" i="27"/>
  <c r="H44" i="27"/>
  <c r="F34" i="27"/>
  <c r="D53" i="27"/>
  <c r="F40" i="27"/>
  <c r="H34" i="27"/>
  <c r="H35" i="27"/>
  <c r="D36" i="27"/>
  <c r="D54" i="27"/>
  <c r="E45" i="27"/>
  <c r="G36" i="27"/>
  <c r="E52" i="27"/>
  <c r="F37" i="27"/>
  <c r="F41" i="27"/>
  <c r="D45" i="27"/>
  <c r="G38" i="27"/>
  <c r="E34" i="27"/>
  <c r="D49" i="27"/>
  <c r="H40" i="27"/>
  <c r="H43" i="27"/>
  <c r="D44" i="27"/>
  <c r="E41" i="27"/>
  <c r="D35" i="27"/>
  <c r="G43" i="27"/>
  <c r="D48" i="27"/>
  <c r="E50" i="27"/>
  <c r="D39" i="27"/>
  <c r="G39" i="27"/>
  <c r="F54" i="27"/>
  <c r="F53" i="27"/>
  <c r="F36" i="27"/>
  <c r="H48" i="27"/>
  <c r="H51" i="27"/>
  <c r="D52" i="27"/>
  <c r="G44" i="27"/>
  <c r="E54" i="27"/>
  <c r="E43" i="27"/>
  <c r="E53" i="27"/>
  <c r="F39" i="27"/>
  <c r="E47" i="27"/>
  <c r="D42" i="27"/>
  <c r="H49" i="27"/>
  <c r="E37" i="27"/>
  <c r="P89" i="30"/>
  <c r="H80" i="30"/>
  <c r="O80" i="30" s="1"/>
  <c r="P133" i="30"/>
  <c r="P117" i="30"/>
  <c r="P131" i="30"/>
  <c r="H82" i="30"/>
  <c r="P72" i="30" s="1"/>
  <c r="P116" i="30"/>
  <c r="P105" i="30"/>
  <c r="P101" i="30"/>
  <c r="P127" i="30"/>
  <c r="P123" i="30"/>
  <c r="O109" i="30"/>
  <c r="P109" i="30"/>
  <c r="P134" i="30"/>
  <c r="P122" i="30"/>
  <c r="P121" i="30"/>
  <c r="P130" i="30"/>
  <c r="P124" i="30"/>
  <c r="H54" i="30"/>
  <c r="P43" i="30" s="1"/>
  <c r="H37" i="30"/>
  <c r="H45" i="30"/>
  <c r="H53" i="30"/>
  <c r="H65" i="30"/>
  <c r="O65" i="30" s="1"/>
  <c r="H73" i="30"/>
  <c r="H81" i="30"/>
  <c r="O81" i="30" s="1"/>
  <c r="H39" i="30"/>
  <c r="O39" i="30" s="1"/>
  <c r="H47" i="30"/>
  <c r="H67" i="30"/>
  <c r="O67" i="30" s="1"/>
  <c r="H75" i="30"/>
  <c r="P119" i="30"/>
  <c r="P132" i="30"/>
  <c r="P129" i="30"/>
  <c r="P118" i="30"/>
  <c r="O136" i="30"/>
  <c r="C41" i="32"/>
  <c r="P144" i="30"/>
  <c r="P152" i="30"/>
  <c r="P160" i="30"/>
  <c r="P145" i="30"/>
  <c r="P153" i="30"/>
  <c r="P161" i="30"/>
  <c r="P146" i="30"/>
  <c r="P154" i="30"/>
  <c r="P162" i="30"/>
  <c r="P143" i="30"/>
  <c r="P147" i="30"/>
  <c r="P155" i="30"/>
  <c r="P163" i="30"/>
  <c r="P148" i="30"/>
  <c r="P156" i="30"/>
  <c r="P149" i="30"/>
  <c r="P157" i="30"/>
  <c r="O163" i="30"/>
  <c r="P159" i="30"/>
  <c r="P150" i="30"/>
  <c r="P158" i="30"/>
  <c r="P151" i="30"/>
  <c r="C40" i="32"/>
  <c r="C47" i="32"/>
  <c r="C39" i="32"/>
  <c r="C50" i="32"/>
  <c r="C49" i="32"/>
  <c r="C48" i="32"/>
  <c r="C34" i="32"/>
  <c r="C46" i="32"/>
  <c r="C38" i="32"/>
  <c r="C53" i="32"/>
  <c r="C45" i="32"/>
  <c r="C52" i="32"/>
  <c r="C36" i="32"/>
  <c r="H51" i="30"/>
  <c r="H79" i="30"/>
  <c r="O79" i="30" s="1"/>
  <c r="C42" i="32"/>
  <c r="C37" i="32"/>
  <c r="P39" i="30"/>
  <c r="P65" i="30"/>
  <c r="P66" i="30"/>
  <c r="P74" i="30"/>
  <c r="P67" i="30"/>
  <c r="P69" i="30"/>
  <c r="P78" i="30"/>
  <c r="C44" i="32"/>
  <c r="C51" i="32"/>
  <c r="C43" i="32"/>
  <c r="C35" i="32"/>
  <c r="H48" i="30"/>
  <c r="O48" i="30" s="1"/>
  <c r="H76" i="30"/>
  <c r="O76" i="30" s="1"/>
  <c r="C27" i="26"/>
  <c r="O78" i="30"/>
  <c r="O77" i="30"/>
  <c r="N26" i="30"/>
  <c r="O42" i="30"/>
  <c r="O69" i="30"/>
  <c r="O34" i="30"/>
  <c r="O41" i="30"/>
  <c r="O68" i="30"/>
  <c r="O73" i="30"/>
  <c r="O74" i="30"/>
  <c r="O75" i="30"/>
  <c r="O82" i="30"/>
  <c r="O35" i="30"/>
  <c r="O49" i="30"/>
  <c r="O40" i="30"/>
  <c r="O46" i="30"/>
  <c r="O47" i="30"/>
  <c r="O53" i="30"/>
  <c r="O66" i="30"/>
  <c r="O62" i="30"/>
  <c r="O45" i="30"/>
  <c r="O52" i="30"/>
  <c r="O72" i="30"/>
  <c r="O37" i="30"/>
  <c r="O38" i="30"/>
  <c r="O44" i="30"/>
  <c r="O64" i="30"/>
  <c r="O36" i="30"/>
  <c r="O51" i="30"/>
  <c r="O71" i="30"/>
  <c r="O43" i="30"/>
  <c r="O50" i="30"/>
  <c r="O63" i="30"/>
  <c r="O70" i="30"/>
  <c r="H26" i="30"/>
  <c r="H7" i="30"/>
  <c r="O7" i="30" s="1"/>
  <c r="H11" i="30"/>
  <c r="O11" i="30" s="1"/>
  <c r="H15" i="30"/>
  <c r="O15" i="30" s="1"/>
  <c r="H19" i="30"/>
  <c r="O19" i="30" s="1"/>
  <c r="H23" i="30"/>
  <c r="O23" i="30" s="1"/>
  <c r="H9" i="30"/>
  <c r="O9" i="30" s="1"/>
  <c r="H13" i="30"/>
  <c r="O13" i="30" s="1"/>
  <c r="H17" i="30"/>
  <c r="O17" i="30" s="1"/>
  <c r="H21" i="30"/>
  <c r="O21" i="30" s="1"/>
  <c r="H25" i="30"/>
  <c r="O25" i="30" s="1"/>
  <c r="H18" i="30"/>
  <c r="O18" i="30" s="1"/>
  <c r="H6" i="30"/>
  <c r="O6" i="30" s="1"/>
  <c r="H10" i="30"/>
  <c r="O10" i="30" s="1"/>
  <c r="H14" i="30"/>
  <c r="O14" i="30" s="1"/>
  <c r="H22" i="30"/>
  <c r="O22" i="30" s="1"/>
  <c r="H8" i="30"/>
  <c r="O8" i="30" s="1"/>
  <c r="H20" i="30"/>
  <c r="O20" i="30" s="1"/>
  <c r="H12" i="30"/>
  <c r="O12" i="30" s="1"/>
  <c r="H24" i="30"/>
  <c r="O24" i="30" s="1"/>
  <c r="H16" i="30"/>
  <c r="O16" i="30" s="1"/>
  <c r="P68" i="30" l="1"/>
  <c r="P71" i="30"/>
  <c r="P64" i="30"/>
  <c r="P77" i="30"/>
  <c r="P51" i="30"/>
  <c r="P54" i="30"/>
  <c r="P37" i="30"/>
  <c r="P62" i="30"/>
  <c r="P81" i="30"/>
  <c r="P52" i="30"/>
  <c r="P63" i="30"/>
  <c r="P75" i="30"/>
  <c r="P73" i="30"/>
  <c r="P36" i="30"/>
  <c r="P70" i="30"/>
  <c r="P76" i="30"/>
  <c r="P80" i="30"/>
  <c r="P41" i="30"/>
  <c r="P79" i="30"/>
  <c r="P82" i="30"/>
  <c r="P48" i="30"/>
  <c r="O54" i="30"/>
  <c r="P38" i="30"/>
  <c r="P35" i="30"/>
  <c r="P40" i="30"/>
  <c r="P53" i="30"/>
  <c r="P50" i="30"/>
  <c r="P34" i="30"/>
  <c r="P45" i="30"/>
  <c r="P42" i="30"/>
  <c r="P47" i="30"/>
  <c r="P46" i="30"/>
  <c r="P49" i="30"/>
  <c r="P44" i="30"/>
  <c r="P26" i="30"/>
  <c r="O26" i="30"/>
  <c r="P10" i="30"/>
  <c r="P18" i="30"/>
  <c r="P6" i="30"/>
  <c r="P12" i="30"/>
  <c r="P15" i="30"/>
  <c r="P8" i="30"/>
  <c r="P17" i="30"/>
  <c r="P11" i="30"/>
  <c r="P19" i="30"/>
  <c r="P20" i="30"/>
  <c r="P23" i="30"/>
  <c r="P24" i="30"/>
  <c r="P9" i="30"/>
  <c r="P13" i="30"/>
  <c r="P21" i="30"/>
  <c r="P14" i="30"/>
  <c r="P22" i="30"/>
  <c r="P7" i="30"/>
  <c r="P16" i="30"/>
  <c r="P25" i="30"/>
  <c r="C4" i="25" l="1"/>
  <c r="C3" i="25" l="1"/>
  <c r="B10" i="25" l="1"/>
  <c r="C9" i="25"/>
  <c r="B9" i="25"/>
  <c r="B25" i="25"/>
  <c r="B21" i="25"/>
  <c r="B17" i="25"/>
  <c r="B13" i="25"/>
  <c r="B27" i="25"/>
  <c r="B23" i="25"/>
  <c r="B19" i="25"/>
  <c r="B15" i="25"/>
  <c r="B11" i="25"/>
  <c r="B28" i="25"/>
  <c r="B26" i="25"/>
  <c r="B24" i="25"/>
  <c r="B22" i="25"/>
  <c r="B20" i="25"/>
  <c r="B18" i="25"/>
  <c r="B16" i="25"/>
  <c r="B14" i="25"/>
  <c r="B12" i="25"/>
  <c r="C2" i="25" l="1"/>
  <c r="C5" i="25" s="1"/>
  <c r="K10" i="25" l="1"/>
  <c r="K12" i="25"/>
  <c r="K14" i="25"/>
  <c r="K16" i="25"/>
  <c r="K18" i="25"/>
  <c r="K20" i="25"/>
  <c r="K22" i="25"/>
  <c r="K24" i="25"/>
  <c r="K26" i="25"/>
  <c r="K28" i="25"/>
  <c r="K11" i="25"/>
  <c r="K13" i="25"/>
  <c r="K15" i="25"/>
  <c r="K17" i="25"/>
  <c r="K19" i="25"/>
  <c r="K21" i="25"/>
  <c r="K23" i="25"/>
  <c r="K25" i="25"/>
  <c r="K27" i="25"/>
  <c r="K9" i="25"/>
  <c r="D10" i="25" l="1"/>
  <c r="E27" i="25"/>
  <c r="D9" i="25"/>
  <c r="M9" i="25" s="1"/>
  <c r="C13" i="25"/>
  <c r="C17" i="25"/>
  <c r="C21" i="25"/>
  <c r="C25" i="25"/>
  <c r="E26" i="25"/>
  <c r="E28" i="25"/>
  <c r="C11" i="25"/>
  <c r="C15" i="25"/>
  <c r="C19" i="25"/>
  <c r="C23" i="25"/>
  <c r="C27" i="25"/>
  <c r="E25" i="25"/>
  <c r="E23" i="25"/>
  <c r="E21" i="25"/>
  <c r="E19" i="25"/>
  <c r="E17" i="25"/>
  <c r="E15" i="25"/>
  <c r="E13" i="25"/>
  <c r="E11" i="25"/>
  <c r="C28" i="25"/>
  <c r="C24" i="25"/>
  <c r="C20" i="25"/>
  <c r="C16" i="25"/>
  <c r="C12" i="25"/>
  <c r="E9" i="25"/>
  <c r="D27" i="25"/>
  <c r="D25" i="25"/>
  <c r="D23" i="25"/>
  <c r="D21" i="25"/>
  <c r="D19" i="25"/>
  <c r="D17" i="25"/>
  <c r="D15" i="25"/>
  <c r="D13" i="25"/>
  <c r="D11" i="25"/>
  <c r="E24" i="25"/>
  <c r="E22" i="25"/>
  <c r="E20" i="25"/>
  <c r="E18" i="25"/>
  <c r="E16" i="25"/>
  <c r="E14" i="25"/>
  <c r="E12" i="25"/>
  <c r="E10" i="25"/>
  <c r="C26" i="25"/>
  <c r="C22" i="25"/>
  <c r="C18" i="25"/>
  <c r="C14" i="25"/>
  <c r="C10" i="25"/>
  <c r="D28" i="25"/>
  <c r="D26" i="25"/>
  <c r="D24" i="25"/>
  <c r="D22" i="25"/>
  <c r="D20" i="25"/>
  <c r="D18" i="25"/>
  <c r="D16" i="25"/>
  <c r="D14" i="25"/>
  <c r="D12" i="25"/>
  <c r="H10" i="25" l="1"/>
  <c r="H26" i="25"/>
  <c r="H28" i="25"/>
  <c r="H22" i="25"/>
  <c r="H12" i="25"/>
  <c r="H16" i="25"/>
  <c r="H20" i="25"/>
  <c r="H24" i="25"/>
  <c r="H11" i="25"/>
  <c r="H15" i="25"/>
  <c r="H19" i="25"/>
  <c r="H23" i="25"/>
  <c r="H27" i="25"/>
  <c r="G9" i="25"/>
  <c r="N9" i="25" s="1"/>
  <c r="H21" i="25"/>
  <c r="H18" i="25"/>
  <c r="H17" i="25"/>
  <c r="H25" i="25"/>
  <c r="H9" i="25"/>
  <c r="H14" i="25"/>
  <c r="M12" i="25"/>
  <c r="G12" i="25"/>
  <c r="N12" i="25" s="1"/>
  <c r="M16" i="25"/>
  <c r="G16" i="25"/>
  <c r="N16" i="25" s="1"/>
  <c r="M20" i="25"/>
  <c r="G20" i="25"/>
  <c r="N20" i="25" s="1"/>
  <c r="M24" i="25"/>
  <c r="G24" i="25"/>
  <c r="N24" i="25" s="1"/>
  <c r="M28" i="25"/>
  <c r="G28" i="25"/>
  <c r="N28" i="25" s="1"/>
  <c r="M11" i="25"/>
  <c r="G11" i="25"/>
  <c r="N11" i="25" s="1"/>
  <c r="M15" i="25"/>
  <c r="G15" i="25"/>
  <c r="N15" i="25" s="1"/>
  <c r="M19" i="25"/>
  <c r="G19" i="25"/>
  <c r="N19" i="25" s="1"/>
  <c r="M23" i="25"/>
  <c r="G23" i="25"/>
  <c r="N23" i="25" s="1"/>
  <c r="M27" i="25"/>
  <c r="G27" i="25"/>
  <c r="N27" i="25" s="1"/>
  <c r="M14" i="25"/>
  <c r="G14" i="25"/>
  <c r="N14" i="25" s="1"/>
  <c r="M18" i="25"/>
  <c r="G18" i="25"/>
  <c r="N18" i="25" s="1"/>
  <c r="M22" i="25"/>
  <c r="G22" i="25"/>
  <c r="N22" i="25" s="1"/>
  <c r="M26" i="25"/>
  <c r="G26" i="25"/>
  <c r="N26" i="25" s="1"/>
  <c r="H13" i="25"/>
  <c r="G13" i="25"/>
  <c r="N13" i="25" s="1"/>
  <c r="M13" i="25"/>
  <c r="M17" i="25"/>
  <c r="G17" i="25"/>
  <c r="N17" i="25" s="1"/>
  <c r="M21" i="25"/>
  <c r="G21" i="25"/>
  <c r="N21" i="25" s="1"/>
  <c r="M25" i="25"/>
  <c r="G25" i="25"/>
  <c r="N25" i="25" s="1"/>
  <c r="M10" i="25"/>
  <c r="G10" i="25"/>
  <c r="N10" i="25" s="1"/>
  <c r="L9" i="25" l="1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E30" i="25" l="1"/>
  <c r="C30" i="25"/>
  <c r="D30" i="25"/>
  <c r="L10" i="25"/>
  <c r="G30" i="25" l="1"/>
  <c r="I9" i="25" s="1"/>
  <c r="H30" i="25"/>
  <c r="M30" i="25"/>
  <c r="L30" i="25"/>
  <c r="D24" i="22"/>
  <c r="E24" i="22"/>
  <c r="F24" i="22"/>
  <c r="G24" i="22"/>
  <c r="C24" i="22"/>
  <c r="C46" i="22"/>
  <c r="I10" i="25" l="1"/>
  <c r="O10" i="25" s="1"/>
  <c r="I15" i="25"/>
  <c r="O15" i="25" s="1"/>
  <c r="O9" i="25"/>
  <c r="I13" i="25"/>
  <c r="O13" i="25" s="1"/>
  <c r="I21" i="25"/>
  <c r="O21" i="25" s="1"/>
  <c r="I18" i="25"/>
  <c r="O18" i="25" s="1"/>
  <c r="I26" i="25"/>
  <c r="O26" i="25" s="1"/>
  <c r="I23" i="25"/>
  <c r="O23" i="25" s="1"/>
  <c r="I12" i="25"/>
  <c r="O12" i="25" s="1"/>
  <c r="I20" i="25"/>
  <c r="O20" i="25" s="1"/>
  <c r="I28" i="25"/>
  <c r="O28" i="25" s="1"/>
  <c r="I17" i="25"/>
  <c r="O17" i="25" s="1"/>
  <c r="I25" i="25"/>
  <c r="O25" i="25" s="1"/>
  <c r="I14" i="25"/>
  <c r="O14" i="25" s="1"/>
  <c r="I22" i="25"/>
  <c r="O22" i="25" s="1"/>
  <c r="I11" i="25"/>
  <c r="O11" i="25" s="1"/>
  <c r="I19" i="25"/>
  <c r="O19" i="25" s="1"/>
  <c r="I27" i="25"/>
  <c r="O27" i="25" s="1"/>
  <c r="I16" i="25"/>
  <c r="O16" i="25" s="1"/>
  <c r="I24" i="25"/>
  <c r="O24" i="25" s="1"/>
  <c r="I30" i="25"/>
  <c r="O30" i="25" s="1"/>
  <c r="P9" i="25" s="1"/>
  <c r="H25" i="22" s="1"/>
  <c r="N30" i="25"/>
  <c r="D25" i="22"/>
  <c r="C25" i="22"/>
  <c r="C29" i="22"/>
  <c r="C31" i="22"/>
  <c r="C33" i="22"/>
  <c r="C35" i="22"/>
  <c r="C37" i="22"/>
  <c r="C41" i="22"/>
  <c r="C43" i="22"/>
  <c r="C26" i="22"/>
  <c r="C28" i="22"/>
  <c r="C30" i="22"/>
  <c r="C34" i="22"/>
  <c r="C36" i="22"/>
  <c r="C38" i="22"/>
  <c r="C40" i="22"/>
  <c r="C42" i="22"/>
  <c r="E30" i="22"/>
  <c r="D43" i="22"/>
  <c r="E26" i="22"/>
  <c r="D29" i="22"/>
  <c r="D33" i="22"/>
  <c r="E38" i="22"/>
  <c r="D26" i="22"/>
  <c r="D27" i="22"/>
  <c r="E34" i="22"/>
  <c r="D37" i="22"/>
  <c r="E40" i="22"/>
  <c r="C32" i="22"/>
  <c r="D36" i="22"/>
  <c r="D31" i="22"/>
  <c r="E32" i="22"/>
  <c r="D35" i="22"/>
  <c r="D39" i="22"/>
  <c r="E44" i="22"/>
  <c r="E41" i="22"/>
  <c r="C44" i="22"/>
  <c r="D28" i="22"/>
  <c r="E33" i="22"/>
  <c r="D44" i="22"/>
  <c r="D41" i="22"/>
  <c r="E42" i="22"/>
  <c r="E25" i="22"/>
  <c r="D32" i="22"/>
  <c r="E37" i="22"/>
  <c r="D40" i="22"/>
  <c r="E27" i="22"/>
  <c r="D30" i="22"/>
  <c r="E31" i="22"/>
  <c r="D34" i="22"/>
  <c r="E35" i="22"/>
  <c r="D38" i="22"/>
  <c r="E39" i="22"/>
  <c r="D42" i="22"/>
  <c r="E43" i="22"/>
  <c r="C27" i="22"/>
  <c r="C39" i="22"/>
  <c r="F30" i="22" l="1"/>
  <c r="F27" i="22"/>
  <c r="F26" i="22"/>
  <c r="G27" i="22"/>
  <c r="F35" i="22"/>
  <c r="F32" i="22"/>
  <c r="F36" i="22"/>
  <c r="F42" i="22"/>
  <c r="D46" i="22"/>
  <c r="F43" i="22"/>
  <c r="F38" i="22"/>
  <c r="F41" i="22"/>
  <c r="F33" i="22"/>
  <c r="F40" i="22"/>
  <c r="F28" i="22"/>
  <c r="E36" i="22"/>
  <c r="E28" i="22"/>
  <c r="F39" i="22"/>
  <c r="F31" i="22"/>
  <c r="F44" i="22"/>
  <c r="F34" i="22"/>
  <c r="F25" i="22"/>
  <c r="E29" i="22"/>
  <c r="G35" i="22" l="1"/>
  <c r="G30" i="22"/>
  <c r="G26" i="22"/>
  <c r="G32" i="22"/>
  <c r="G36" i="22"/>
  <c r="G40" i="22"/>
  <c r="G39" i="22"/>
  <c r="G42" i="22"/>
  <c r="G43" i="22"/>
  <c r="G44" i="22"/>
  <c r="G38" i="22"/>
  <c r="G33" i="22"/>
  <c r="G28" i="22"/>
  <c r="G31" i="22"/>
  <c r="G34" i="22"/>
  <c r="G41" i="22"/>
  <c r="G25" i="22"/>
  <c r="E46" i="22"/>
  <c r="F29" i="22"/>
  <c r="G29" i="22"/>
  <c r="G37" i="22"/>
  <c r="F37" i="22"/>
  <c r="F46" i="22" l="1"/>
  <c r="P12" i="25" l="1"/>
  <c r="H28" i="22" s="1"/>
  <c r="P16" i="25"/>
  <c r="H32" i="22" s="1"/>
  <c r="P20" i="25"/>
  <c r="H36" i="22" s="1"/>
  <c r="P24" i="25"/>
  <c r="H40" i="22" s="1"/>
  <c r="P28" i="25"/>
  <c r="H44" i="22" s="1"/>
  <c r="P13" i="25"/>
  <c r="H29" i="22" s="1"/>
  <c r="P17" i="25"/>
  <c r="H33" i="22" s="1"/>
  <c r="P21" i="25"/>
  <c r="H37" i="22" s="1"/>
  <c r="P25" i="25"/>
  <c r="H41" i="22" s="1"/>
  <c r="G46" i="22"/>
  <c r="P10" i="25"/>
  <c r="H26" i="22" s="1"/>
  <c r="P14" i="25"/>
  <c r="H30" i="22" s="1"/>
  <c r="P18" i="25"/>
  <c r="H34" i="22" s="1"/>
  <c r="P22" i="25"/>
  <c r="H38" i="22" s="1"/>
  <c r="P26" i="25"/>
  <c r="H42" i="22" s="1"/>
  <c r="P11" i="25"/>
  <c r="H27" i="22" s="1"/>
  <c r="P15" i="25"/>
  <c r="H31" i="22" s="1"/>
  <c r="P19" i="25"/>
  <c r="H35" i="22" s="1"/>
  <c r="P23" i="25"/>
  <c r="H39" i="22" s="1"/>
  <c r="P27" i="25"/>
  <c r="H43" i="22" s="1"/>
</calcChain>
</file>

<file path=xl/sharedStrings.xml><?xml version="1.0" encoding="utf-8"?>
<sst xmlns="http://schemas.openxmlformats.org/spreadsheetml/2006/main" count="3939" uniqueCount="121">
  <si>
    <t>Total</t>
  </si>
  <si>
    <t>Selected:</t>
  </si>
  <si>
    <t>Standardisation</t>
  </si>
  <si>
    <t>dhb_service</t>
  </si>
  <si>
    <t>DHB</t>
  </si>
  <si>
    <t>Raw Data</t>
  </si>
  <si>
    <t>Final Table</t>
  </si>
  <si>
    <t>Offset:</t>
  </si>
  <si>
    <t>National Rate</t>
  </si>
  <si>
    <t>Date:</t>
  </si>
  <si>
    <t>Standardised Average Length of Stay</t>
  </si>
  <si>
    <t>Unstandardised Average Length of Stay</t>
  </si>
  <si>
    <t>Acute</t>
  </si>
  <si>
    <t>Elective</t>
  </si>
  <si>
    <t>length of stay observed</t>
  </si>
  <si>
    <t>length of stay predicted</t>
  </si>
  <si>
    <t>average length of stay</t>
  </si>
  <si>
    <t>standardised average length of stay</t>
  </si>
  <si>
    <t>length_of_stay_predicted</t>
  </si>
  <si>
    <t>National Average Length of Stay</t>
  </si>
  <si>
    <t>average length of stay ratio</t>
  </si>
  <si>
    <t>OS 3: Average Length of Stay</t>
  </si>
  <si>
    <t>time_period</t>
  </si>
  <si>
    <t>admission_type</t>
  </si>
  <si>
    <t>location_dhb</t>
  </si>
  <si>
    <t>length_of_stay</t>
  </si>
  <si>
    <t>Bed Day Equivalents</t>
  </si>
  <si>
    <t>stays</t>
  </si>
  <si>
    <t>Stays</t>
  </si>
  <si>
    <t>Source Data</t>
  </si>
  <si>
    <t>National Minimum Dataset (NMDS)</t>
  </si>
  <si>
    <t>nmds_v6</t>
  </si>
  <si>
    <t>Programmer's Notes:</t>
  </si>
  <si>
    <t>WIES Version</t>
  </si>
  <si>
    <t>webpage</t>
  </si>
  <si>
    <t>Direct Standardisation using DRG cluster and PCCL of highest cost-weighted event</t>
  </si>
  <si>
    <t>DHB Domicile or Service</t>
  </si>
  <si>
    <t>DHB of Service</t>
  </si>
  <si>
    <t>Joining Events into Stays</t>
  </si>
  <si>
    <t>The events have the same NHI</t>
  </si>
  <si>
    <t>The events have the same DHB of Service</t>
  </si>
  <si>
    <t>event_end_type in ('DA', 'DF', 'DO', 'DP', 'DT', 'DW', 'ET')</t>
  </si>
  <si>
    <t>Stays to Exclude</t>
  </si>
  <si>
    <t>No adjustment is made for leave days.</t>
  </si>
  <si>
    <t>Each event's length is calculated, rounded to the closest half hour, then summed together.</t>
  </si>
  <si>
    <t>Non-casemix events have their length set to zero</t>
  </si>
  <si>
    <t>If the first event in the stay doesn't have a valid DHB of service</t>
  </si>
  <si>
    <t>('AC', 'ZC') then 'Acute', ('AP', 'WN') then 'Elective'</t>
  </si>
  <si>
    <t>S00.01, S05.01, S15.01, S25.01, S30.01, S35.01, S40.01, S45.01, S55.01, S60.01, S70.01, S75.01</t>
  </si>
  <si>
    <t>If every event in the stay is non-casemix</t>
  </si>
  <si>
    <t>Calculating Length of Stay</t>
  </si>
  <si>
    <t>If an event starts before the end of a previous event with the same NHI, its start time is set to the end time of the prior event</t>
  </si>
  <si>
    <t>The quarter before the 12 month time period is also loaded to help detect long stays. Only stays which end within the 12 month time period are included.</t>
  </si>
  <si>
    <t>If an event ends before the end of a previous event with the same NHI, its end time is set to the end time of the prior event</t>
  </si>
  <si>
    <t>Events are considered to be part of the same stay if:</t>
  </si>
  <si>
    <t>The prior event ends in a transfer</t>
  </si>
  <si>
    <t>DHB; the first event's DHB</t>
  </si>
  <si>
    <t>Admission Type; the first event's admission type</t>
  </si>
  <si>
    <t>Length of Stay; the sum of every events' length</t>
  </si>
  <si>
    <t>If the stay is Elective and no event has a surgical purchase unit</t>
  </si>
  <si>
    <t>Admission Type:</t>
  </si>
  <si>
    <t>Chart Title:</t>
  </si>
  <si>
    <t>If the first event in the stay is not Elective or Acute</t>
  </si>
  <si>
    <t>WIES 14</t>
  </si>
  <si>
    <t>20, 34, 35</t>
  </si>
  <si>
    <t>wiesnz14</t>
  </si>
  <si>
    <t>There is less than 24 hours between the prior event ending and the next starting</t>
  </si>
  <si>
    <t>Start Date; the first event's start date</t>
  </si>
  <si>
    <t>End Date; the last event's end date</t>
  </si>
  <si>
    <t>If the last event in the stay ended in a transfer, i.e. the stay is ongoing</t>
  </si>
  <si>
    <t>If the first event in the stay does not have an accepted purchaser</t>
  </si>
  <si>
    <t>Auckland</t>
  </si>
  <si>
    <t>Bay of Plenty</t>
  </si>
  <si>
    <t>Canterbury</t>
  </si>
  <si>
    <t>Capital and Coast</t>
  </si>
  <si>
    <t>Counties Manukau</t>
  </si>
  <si>
    <t>Hawkes Bay</t>
  </si>
  <si>
    <t>Hutt</t>
  </si>
  <si>
    <t>Lakes</t>
  </si>
  <si>
    <t>MidCentral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</si>
  <si>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</si>
  <si>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</si>
  <si>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</si>
  <si>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</si>
  <si>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</si>
  <si>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</si>
  <si>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</si>
  <si>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</si>
  <si>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</si>
  <si>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</si>
  <si>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</si>
  <si>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Determining Stay Information</t>
  </si>
  <si>
    <t>DRG; the DRG of the highest case-weight event</t>
  </si>
  <si>
    <t>PCCL; the PCCL of the highest case-weight event</t>
  </si>
  <si>
    <t>Case-weight; the sum of every events' case-weight</t>
  </si>
  <si>
    <t>3 Character DRG and PCCL into contingency table</t>
  </si>
  <si>
    <t>Admission type</t>
  </si>
  <si>
    <t>Ethnicity</t>
  </si>
  <si>
    <t>Maori</t>
  </si>
  <si>
    <t>Pacific</t>
  </si>
  <si>
    <t>Other</t>
  </si>
  <si>
    <t>Deprivation</t>
  </si>
  <si>
    <t>Selected (Linked to listbox)</t>
  </si>
  <si>
    <t>Selected Name</t>
  </si>
  <si>
    <t>ethnicity</t>
  </si>
  <si>
    <t>deprivation_quintile</t>
  </si>
  <si>
    <t>Row Labels</t>
  </si>
  <si>
    <t>Grand Total</t>
  </si>
  <si>
    <t>Sum of stays</t>
  </si>
  <si>
    <t>Sum of length_of_stay</t>
  </si>
  <si>
    <t>Sum of length_of_stay_predicted</t>
  </si>
  <si>
    <t xml:space="preserve">Selected (Linked to listbox) </t>
  </si>
  <si>
    <t>Date</t>
  </si>
  <si>
    <t>Chart Title Ethnicity</t>
  </si>
  <si>
    <t>data to 2020Q2</t>
  </si>
  <si>
    <t>Admission type for ethnicity report</t>
  </si>
  <si>
    <t>Admission type for deprivation report</t>
  </si>
  <si>
    <t>Deprivation quintile</t>
  </si>
  <si>
    <t>Caveat</t>
  </si>
  <si>
    <t xml:space="preserve">There is a small proportion of records with missing deprivation information.  
</t>
  </si>
  <si>
    <t>These are represented as quintile "0" in the Deprivation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</si>
</sst>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theme="1" tint="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left" vertical="top" wrapText="1"/>
    </xf>
    <xf numFmtId="164" fontId="7" fillId="0" borderId="0" xfId="1" applyNumberFormat="1" applyFont="1"/>
    <xf numFmtId="165" fontId="7" fillId="0" borderId="0" xfId="2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17" fontId="9" fillId="0" borderId="0" xfId="0" applyNumberFormat="1" applyFont="1" applyAlignment="1">
      <alignment horizontal="left"/>
    </xf>
    <xf numFmtId="43" fontId="7" fillId="0" borderId="0" xfId="1" applyFont="1"/>
    <xf numFmtId="164" fontId="0" fillId="0" borderId="0" xfId="0" applyNumberFormat="1"/>
    <xf numFmtId="0" fontId="7" fillId="2" borderId="1" xfId="0" applyFont="1" applyFill="1" applyBorder="1"/>
    <xf numFmtId="0" fontId="0" fillId="2" borderId="4" xfId="0" applyFill="1" applyBorder="1"/>
    <xf numFmtId="0" fontId="9" fillId="2" borderId="8" xfId="0" applyFont="1" applyFill="1" applyBorder="1"/>
    <xf numFmtId="0" fontId="7" fillId="2" borderId="8" xfId="0" applyFont="1" applyFill="1" applyBorder="1"/>
    <xf numFmtId="0" fontId="13" fillId="2" borderId="0" xfId="15" applyFont="1" applyFill="1" applyBorder="1"/>
    <xf numFmtId="0" fontId="0" fillId="2" borderId="0" xfId="0" applyFill="1" applyBorder="1"/>
    <xf numFmtId="0" fontId="7" fillId="2" borderId="2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0" xfId="0" applyFont="1" applyAlignment="1">
      <alignment horizontal="left" vertical="top" wrapText="1"/>
    </xf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7" fillId="2" borderId="7" xfId="0" applyFont="1" applyFill="1" applyBorder="1"/>
    <xf numFmtId="0" fontId="7" fillId="2" borderId="6" xfId="0" applyFont="1" applyFill="1" applyBorder="1"/>
    <xf numFmtId="0" fontId="12" fillId="2" borderId="7" xfId="0" applyFont="1" applyFill="1" applyBorder="1"/>
    <xf numFmtId="0" fontId="12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7" fillId="2" borderId="0" xfId="0" quotePrefix="1" applyFont="1" applyFill="1" applyBorder="1"/>
    <xf numFmtId="0" fontId="7" fillId="2" borderId="0" xfId="0" applyFont="1" applyFill="1" applyBorder="1" applyAlignment="1">
      <alignment horizontal="left" indent="1"/>
    </xf>
    <xf numFmtId="0" fontId="9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7" fillId="0" borderId="0" xfId="0" applyFont="1" applyAlignment="1">
      <alignment horizontal="right" indent="1"/>
    </xf>
    <xf numFmtId="0" fontId="7" fillId="2" borderId="0" xfId="0" applyFont="1" applyFill="1" applyBorder="1" applyAlignment="1">
      <alignment horizontal="left" vertical="top" wrapText="1"/>
    </xf>
    <xf numFmtId="0" fontId="0" fillId="2" borderId="4" xfId="0" applyFill="1" applyBorder="1"/>
    <xf numFmtId="0" fontId="0" fillId="2" borderId="0" xfId="0" applyFill="1" applyBorder="1"/>
    <xf numFmtId="0" fontId="7" fillId="2" borderId="4" xfId="0" applyFont="1" applyFill="1" applyBorder="1"/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5" fillId="2" borderId="0" xfId="15" applyFill="1" applyBorder="1"/>
    <xf numFmtId="0" fontId="7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49" fontId="9" fillId="0" borderId="7" xfId="1" applyNumberFormat="1" applyFont="1" applyFill="1" applyBorder="1" applyAlignment="1">
      <alignment horizontal="center" vertical="top" wrapText="1"/>
    </xf>
    <xf numFmtId="43" fontId="14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horizontal="right" vertical="center" indent="1"/>
    </xf>
    <xf numFmtId="43" fontId="7" fillId="0" borderId="0" xfId="1" applyFont="1" applyFill="1" applyBorder="1" applyAlignment="1">
      <alignment horizontal="right" vertical="center" indent="1"/>
    </xf>
    <xf numFmtId="43" fontId="14" fillId="0" borderId="0" xfId="1" applyFont="1" applyFill="1" applyBorder="1" applyAlignment="1">
      <alignment horizontal="right" vertical="center" indent="1"/>
    </xf>
    <xf numFmtId="0" fontId="7" fillId="0" borderId="9" xfId="0" applyFont="1" applyFill="1" applyBorder="1" applyAlignment="1">
      <alignment vertical="center"/>
    </xf>
    <xf numFmtId="166" fontId="7" fillId="0" borderId="9" xfId="1" applyNumberFormat="1" applyFont="1" applyFill="1" applyBorder="1" applyAlignment="1">
      <alignment horizontal="right" vertical="center" indent="1"/>
    </xf>
    <xf numFmtId="43" fontId="7" fillId="0" borderId="9" xfId="1" applyFont="1" applyFill="1" applyBorder="1" applyAlignment="1">
      <alignment horizontal="right" vertical="center" indent="1"/>
    </xf>
    <xf numFmtId="3" fontId="7" fillId="0" borderId="0" xfId="0" applyNumberFormat="1" applyFont="1" applyFill="1"/>
    <xf numFmtId="0" fontId="0" fillId="0" borderId="0" xfId="0" applyFill="1"/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/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/>
    <xf numFmtId="43" fontId="7" fillId="0" borderId="0" xfId="1" applyFont="1" applyFill="1" applyBorder="1" applyAlignment="1">
      <alignment vertical="center"/>
    </xf>
    <xf numFmtId="43" fontId="14" fillId="0" borderId="0" xfId="1" applyFont="1" applyFill="1" applyBorder="1"/>
    <xf numFmtId="0" fontId="7" fillId="0" borderId="15" xfId="0" applyFont="1" applyFill="1" applyBorder="1"/>
    <xf numFmtId="0" fontId="7" fillId="0" borderId="16" xfId="0" applyFont="1" applyFill="1" applyBorder="1"/>
    <xf numFmtId="3" fontId="7" fillId="0" borderId="16" xfId="0" applyNumberFormat="1" applyFont="1" applyFill="1" applyBorder="1"/>
    <xf numFmtId="0" fontId="7" fillId="0" borderId="17" xfId="0" applyFont="1" applyFill="1" applyBorder="1"/>
    <xf numFmtId="0" fontId="15" fillId="0" borderId="0" xfId="0" applyFont="1"/>
    <xf numFmtId="0" fontId="16" fillId="0" borderId="3" xfId="7" applyFont="1" applyBorder="1"/>
    <xf numFmtId="0" fontId="16" fillId="0" borderId="0" xfId="7" applyFont="1" applyBorder="1" applyAlignment="1">
      <alignment horizontal="right"/>
    </xf>
    <xf numFmtId="0" fontId="16" fillId="0" borderId="5" xfId="7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pivotButton="1" applyFont="1" applyAlignment="1">
      <alignment horizontal="left" vertical="top" wrapText="1"/>
    </xf>
    <xf numFmtId="0" fontId="15" fillId="3" borderId="18" xfId="0" applyFont="1" applyFill="1" applyBorder="1"/>
    <xf numFmtId="0" fontId="15" fillId="3" borderId="19" xfId="0" applyFont="1" applyFill="1" applyBorder="1" applyAlignment="1">
      <alignment horizontal="left"/>
    </xf>
    <xf numFmtId="0" fontId="17" fillId="0" borderId="0" xfId="7" applyFont="1" applyBorder="1"/>
    <xf numFmtId="0" fontId="16" fillId="0" borderId="0" xfId="7" applyFont="1" applyBorder="1"/>
    <xf numFmtId="0" fontId="0" fillId="0" borderId="0" xfId="0" applyBorder="1"/>
    <xf numFmtId="0" fontId="16" fillId="0" borderId="0" xfId="7" applyFont="1" applyFill="1" applyBorder="1"/>
    <xf numFmtId="0" fontId="9" fillId="0" borderId="7" xfId="0" applyFont="1" applyBorder="1" applyAlignment="1">
      <alignment vertical="top"/>
    </xf>
    <xf numFmtId="0" fontId="9" fillId="0" borderId="7" xfId="0" applyFont="1" applyBorder="1" applyAlignment="1">
      <alignment vertical="top" wrapText="1"/>
    </xf>
    <xf numFmtId="0" fontId="0" fillId="0" borderId="0" xfId="0" applyAlignment="1">
      <alignment vertical="top"/>
    </xf>
    <xf numFmtId="0" fontId="7" fillId="0" borderId="9" xfId="0" applyFont="1" applyBorder="1"/>
    <xf numFmtId="164" fontId="7" fillId="0" borderId="9" xfId="1" applyNumberFormat="1" applyFont="1" applyBorder="1"/>
    <xf numFmtId="43" fontId="7" fillId="0" borderId="9" xfId="1" applyNumberFormat="1" applyFont="1" applyBorder="1"/>
    <xf numFmtId="0" fontId="0" fillId="0" borderId="20" xfId="0" applyBorder="1"/>
    <xf numFmtId="0" fontId="0" fillId="0" borderId="21" xfId="0" applyBorder="1"/>
    <xf numFmtId="0" fontId="8" fillId="0" borderId="21" xfId="0" applyFont="1" applyFill="1" applyBorder="1" applyAlignment="1"/>
    <xf numFmtId="0" fontId="8" fillId="0" borderId="22" xfId="0" applyFont="1" applyFill="1" applyBorder="1" applyAlignment="1"/>
    <xf numFmtId="0" fontId="0" fillId="0" borderId="23" xfId="0" applyBorder="1"/>
    <xf numFmtId="0" fontId="0" fillId="0" borderId="24" xfId="0" applyBorder="1"/>
    <xf numFmtId="0" fontId="7" fillId="0" borderId="0" xfId="0" applyFont="1" applyBorder="1" applyAlignment="1">
      <alignment horizontal="right" indent="1"/>
    </xf>
    <xf numFmtId="0" fontId="9" fillId="0" borderId="0" xfId="0" applyFont="1" applyBorder="1"/>
    <xf numFmtId="17" fontId="9" fillId="0" borderId="0" xfId="0" applyNumberFormat="1" applyFont="1" applyBorder="1" applyAlignment="1">
      <alignment horizontal="left"/>
    </xf>
    <xf numFmtId="0" fontId="0" fillId="0" borderId="23" xfId="0" applyBorder="1" applyAlignment="1">
      <alignment vertical="top"/>
    </xf>
    <xf numFmtId="0" fontId="0" fillId="0" borderId="0" xfId="0" applyBorder="1" applyAlignment="1">
      <alignment vertical="top"/>
    </xf>
    <xf numFmtId="0" fontId="18" fillId="0" borderId="0" xfId="0" applyFont="1" applyBorder="1" applyAlignment="1">
      <alignment vertical="top"/>
    </xf>
    <xf numFmtId="0" fontId="0" fillId="0" borderId="24" xfId="0" applyBorder="1" applyAlignment="1">
      <alignment vertical="top"/>
    </xf>
    <xf numFmtId="0" fontId="7" fillId="0" borderId="0" xfId="0" applyFont="1" applyBorder="1"/>
    <xf numFmtId="164" fontId="7" fillId="0" borderId="0" xfId="1" applyNumberFormat="1" applyFont="1" applyBorder="1"/>
    <xf numFmtId="43" fontId="7" fillId="0" borderId="0" xfId="1" applyNumberFormat="1" applyFont="1" applyBorder="1"/>
    <xf numFmtId="43" fontId="14" fillId="0" borderId="0" xfId="1" applyNumberFormat="1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4" fillId="0" borderId="0" xfId="1" applyNumberFormat="1" applyFont="1" applyBorder="1" applyAlignment="1">
      <alignment wrapText="1"/>
    </xf>
    <xf numFmtId="164" fontId="7" fillId="0" borderId="0" xfId="1" applyNumberFormat="1" applyFont="1" applyBorder="1" applyAlignment="1">
      <alignment wrapText="1"/>
    </xf>
    <xf numFmtId="2" fontId="7" fillId="0" borderId="0" xfId="1" applyNumberFormat="1" applyFont="1" applyBorder="1" applyAlignment="1">
      <alignment wrapText="1"/>
    </xf>
    <xf numFmtId="0" fontId="8" fillId="0" borderId="0" xfId="0" applyFont="1" applyBorder="1"/>
    <xf numFmtId="0" fontId="8" fillId="0" borderId="0" xfId="0" applyFont="1"/>
    <xf numFmtId="164" fontId="7" fillId="0" borderId="9" xfId="1" applyNumberFormat="1" applyFont="1" applyBorder="1" applyAlignment="1">
      <alignment wrapText="1"/>
    </xf>
    <xf numFmtId="2" fontId="7" fillId="0" borderId="9" xfId="1" applyNumberFormat="1" applyFont="1" applyBorder="1" applyAlignment="1">
      <alignment wrapTex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0" fontId="10" fillId="0" borderId="1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left"/>
    </xf>
  </cellXfs>
  <cellStyles count="30">
    <cellStyle name="Comma" xfId="1" builtinId="3"/>
    <cellStyle name="Comma 2" xfId="5" xr:uid="{00000000-0005-0000-0000-000001000000}"/>
    <cellStyle name="Comma 2 2" xfId="18" xr:uid="{00000000-0005-0000-0000-000002000000}"/>
    <cellStyle name="Comma 3" xfId="6" xr:uid="{00000000-0005-0000-0000-000003000000}"/>
    <cellStyle name="Comma 3 2" xfId="19" xr:uid="{00000000-0005-0000-0000-000004000000}"/>
    <cellStyle name="Comma 4" xfId="4" xr:uid="{00000000-0005-0000-0000-000005000000}"/>
    <cellStyle name="Comma 4 2" xfId="28" xr:uid="{00000000-0005-0000-0000-000006000000}"/>
    <cellStyle name="Comma 5" xfId="17" xr:uid="{00000000-0005-0000-0000-000007000000}"/>
    <cellStyle name="Hyperlink" xfId="15" builtinId="8"/>
    <cellStyle name="Normal" xfId="0" builtinId="0"/>
    <cellStyle name="Normal 2" xfId="7" xr:uid="{00000000-0005-0000-0000-00000A000000}"/>
    <cellStyle name="Normal 2 2" xfId="20" xr:uid="{00000000-0005-0000-0000-00000B000000}"/>
    <cellStyle name="Normal 3" xfId="8" xr:uid="{00000000-0005-0000-0000-00000C000000}"/>
    <cellStyle name="Normal 4" xfId="3" xr:uid="{00000000-0005-0000-0000-00000D000000}"/>
    <cellStyle name="Normal 4 2" xfId="27" xr:uid="{00000000-0005-0000-0000-00000E000000}"/>
    <cellStyle name="Normal 5" xfId="16" xr:uid="{00000000-0005-0000-0000-00000F000000}"/>
    <cellStyle name="Percent" xfId="2" builtinId="5"/>
    <cellStyle name="Percent 2" xfId="10" xr:uid="{00000000-0005-0000-0000-000011000000}"/>
    <cellStyle name="Percent 2 2" xfId="11" xr:uid="{00000000-0005-0000-0000-000012000000}"/>
    <cellStyle name="Percent 2 2 2" xfId="23" xr:uid="{00000000-0005-0000-0000-000013000000}"/>
    <cellStyle name="Percent 2 3" xfId="12" xr:uid="{00000000-0005-0000-0000-000014000000}"/>
    <cellStyle name="Percent 2 3 2" xfId="24" xr:uid="{00000000-0005-0000-0000-000015000000}"/>
    <cellStyle name="Percent 2 4" xfId="22" xr:uid="{00000000-0005-0000-0000-000016000000}"/>
    <cellStyle name="Percent 3" xfId="13" xr:uid="{00000000-0005-0000-0000-000017000000}"/>
    <cellStyle name="Percent 3 2" xfId="25" xr:uid="{00000000-0005-0000-0000-000018000000}"/>
    <cellStyle name="Percent 4" xfId="14" xr:uid="{00000000-0005-0000-0000-000019000000}"/>
    <cellStyle name="Percent 4 2" xfId="26" xr:uid="{00000000-0005-0000-0000-00001A000000}"/>
    <cellStyle name="Percent 5" xfId="9" xr:uid="{00000000-0005-0000-0000-00001B000000}"/>
    <cellStyle name="Percent 5 2" xfId="29" xr:uid="{00000000-0005-0000-0000-00001C000000}"/>
    <cellStyle name="Percent 6" xfId="21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Standardisation!$C$5</c:f>
          <c:strCache>
            <c:ptCount val="1"/>
            <c:pt idx="0">
              <c:v>Acute Average Length of Stay, 12 months to end of June 2020</c:v>
            </c:pt>
          </c:strCache>
        </c:strRef>
      </c:tx>
      <c:overlay val="1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832770903637043E-2"/>
          <c:y val="0.1095963910214257"/>
          <c:w val="0.90873848461250029"/>
          <c:h val="0.5421884101433601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'Summary by DHB'!$G$24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DHB'!$G$25:$G$44</c:f>
              <c:numCache>
                <c:formatCode>_(* #,##0.00_);_(* \(#,##0.00\);_(* "-"??_);_(@_)</c:formatCode>
                <c:ptCount val="20"/>
                <c:pt idx="0">
                  <c:v>2.5350890671573376</c:v>
                </c:pt>
                <c:pt idx="1">
                  <c:v>2.5294940273135573</c:v>
                </c:pt>
                <c:pt idx="2">
                  <c:v>2.5638560598222337</c:v>
                </c:pt>
                <c:pt idx="3">
                  <c:v>2.2430282988184156</c:v>
                </c:pt>
                <c:pt idx="4">
                  <c:v>2.7345522178768653</c:v>
                </c:pt>
                <c:pt idx="5">
                  <c:v>2.4183421665019793</c:v>
                </c:pt>
                <c:pt idx="6">
                  <c:v>2.2256522151982021</c:v>
                </c:pt>
                <c:pt idx="7">
                  <c:v>2.4794156624486465</c:v>
                </c:pt>
                <c:pt idx="8">
                  <c:v>2.8018946277809138</c:v>
                </c:pt>
                <c:pt idx="9">
                  <c:v>2.2419146863898831</c:v>
                </c:pt>
                <c:pt idx="10">
                  <c:v>2.6404155772753706</c:v>
                </c:pt>
                <c:pt idx="11">
                  <c:v>2.7324011531771695</c:v>
                </c:pt>
                <c:pt idx="12">
                  <c:v>2.3829303429105684</c:v>
                </c:pt>
                <c:pt idx="13">
                  <c:v>2.5142575756585264</c:v>
                </c:pt>
                <c:pt idx="14">
                  <c:v>2.7113767814698186</c:v>
                </c:pt>
                <c:pt idx="15">
                  <c:v>2.4709315537570582</c:v>
                </c:pt>
                <c:pt idx="16">
                  <c:v>2.5617394432457838</c:v>
                </c:pt>
                <c:pt idx="17">
                  <c:v>2.714904089256343</c:v>
                </c:pt>
                <c:pt idx="18">
                  <c:v>2.0596731911271675</c:v>
                </c:pt>
                <c:pt idx="19">
                  <c:v>2.3142870529477273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3-4BBC-B8F6-2512656C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4969688"/>
        <c:axId val="469065584"/>
      </c:barChart>
      <c:lineChart>
        <c:grouping val="standard"/>
        <c:varyColors val="0"/>
        <c:ser>
          <c:idx val="0"/>
          <c:order val="0"/>
          <c:tx>
            <c:strRef>
              <c:f>'Summary by DHB'!$F$24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DHB'!$F$25:$F$44</c:f>
              <c:numCache>
                <c:formatCode>_(* #,##0.00_);_(* \(#,##0.00\);_(* "-"??_);_(@_)</c:formatCode>
                <c:ptCount val="20"/>
                <c:pt idx="0">
                  <c:v>2.6485216713905575</c:v>
                </c:pt>
                <c:pt idx="1">
                  <c:v>2.4228453403500283</c:v>
                </c:pt>
                <c:pt idx="2">
                  <c:v>2.8360606060606059</c:v>
                </c:pt>
                <c:pt idx="3">
                  <c:v>2.3015920932742406</c:v>
                </c:pt>
                <c:pt idx="4">
                  <c:v>2.8164556872826076</c:v>
                </c:pt>
                <c:pt idx="5">
                  <c:v>2.4561554177282159</c:v>
                </c:pt>
                <c:pt idx="6">
                  <c:v>2.0313571078831401</c:v>
                </c:pt>
                <c:pt idx="7">
                  <c:v>2.3315324446276828</c:v>
                </c:pt>
                <c:pt idx="8">
                  <c:v>2.5867283527007658</c:v>
                </c:pt>
                <c:pt idx="9">
                  <c:v>1.9166726875132458</c:v>
                </c:pt>
                <c:pt idx="10">
                  <c:v>2.3998074934317177</c:v>
                </c:pt>
                <c:pt idx="11">
                  <c:v>2.7235046272711831</c:v>
                </c:pt>
                <c:pt idx="12">
                  <c:v>2.4539765678842178</c:v>
                </c:pt>
                <c:pt idx="13">
                  <c:v>2.529934140215881</c:v>
                </c:pt>
                <c:pt idx="14">
                  <c:v>2.3017310674837343</c:v>
                </c:pt>
                <c:pt idx="15">
                  <c:v>2.6482772470378975</c:v>
                </c:pt>
                <c:pt idx="16">
                  <c:v>2.2760086283336745</c:v>
                </c:pt>
                <c:pt idx="17">
                  <c:v>2.6194996052829755</c:v>
                </c:pt>
                <c:pt idx="18">
                  <c:v>1.9663130284998436</c:v>
                </c:pt>
                <c:pt idx="19">
                  <c:v>1.8493861800119464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3-4BBC-B8F6-2512656C3A03}"/>
            </c:ext>
          </c:extLst>
        </c:ser>
        <c:ser>
          <c:idx val="2"/>
          <c:order val="2"/>
          <c:tx>
            <c:strRef>
              <c:f>'Summary by DHB'!$H$24</c:f>
              <c:strCache>
                <c:ptCount val="1"/>
                <c:pt idx="0">
                  <c:v> National Average Length of Stay </c:v>
                </c:pt>
              </c:strCache>
            </c:strRef>
          </c:tx>
          <c:spPr>
            <a:ln w="25400" cap="sq"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DHB'!$H$25:$H$44</c:f>
              <c:numCache>
                <c:formatCode>_(* #,##0.00_);_(* \(#,##0.00\);_(* "-"??_);_(@_)</c:formatCode>
                <c:ptCount val="20"/>
                <c:pt idx="0">
                  <c:v>2.5340055695621015</c:v>
                </c:pt>
                <c:pt idx="1">
                  <c:v>2.5340055695621015</c:v>
                </c:pt>
                <c:pt idx="2">
                  <c:v>2.5340055695621015</c:v>
                </c:pt>
                <c:pt idx="3">
                  <c:v>2.5340055695621015</c:v>
                </c:pt>
                <c:pt idx="4">
                  <c:v>2.5340055695621015</c:v>
                </c:pt>
                <c:pt idx="5">
                  <c:v>2.5340055695621015</c:v>
                </c:pt>
                <c:pt idx="6">
                  <c:v>2.5340055695621015</c:v>
                </c:pt>
                <c:pt idx="7">
                  <c:v>2.5340055695621015</c:v>
                </c:pt>
                <c:pt idx="8">
                  <c:v>2.5340055695621015</c:v>
                </c:pt>
                <c:pt idx="9">
                  <c:v>2.5340055695621015</c:v>
                </c:pt>
                <c:pt idx="10">
                  <c:v>2.5340055695621015</c:v>
                </c:pt>
                <c:pt idx="11">
                  <c:v>2.5340055695621015</c:v>
                </c:pt>
                <c:pt idx="12">
                  <c:v>2.5340055695621015</c:v>
                </c:pt>
                <c:pt idx="13">
                  <c:v>2.5340055695621015</c:v>
                </c:pt>
                <c:pt idx="14">
                  <c:v>2.5340055695621015</c:v>
                </c:pt>
                <c:pt idx="15">
                  <c:v>2.5340055695621015</c:v>
                </c:pt>
                <c:pt idx="16">
                  <c:v>2.5340055695621015</c:v>
                </c:pt>
                <c:pt idx="17">
                  <c:v>2.5340055695621015</c:v>
                </c:pt>
                <c:pt idx="18">
                  <c:v>2.5340055695621015</c:v>
                </c:pt>
                <c:pt idx="19">
                  <c:v>2.5340055695621015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C3-4BBC-B8F6-2512656C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69688"/>
        <c:axId val="469065584"/>
      </c:lineChart>
      <c:catAx>
        <c:axId val="15496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69065584"/>
        <c:crosses val="autoZero"/>
        <c:auto val="1"/>
        <c:lblAlgn val="ctr"/>
        <c:lblOffset val="100"/>
        <c:noMultiLvlLbl val="0"/>
      </c:catAx>
      <c:valAx>
        <c:axId val="46906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 Days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54969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3259900204782098E-2"/>
          <c:y val="0.93518507082042401"/>
          <c:w val="0.96062288367800186"/>
          <c:h val="6.481492917957593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'User Interaction'!$C$27</c:f>
          <c:strCache>
            <c:ptCount val="1"/>
            <c:pt idx="0">
              <c:v>Acute Average Length of Stay, 12 months to end of June 2020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Ethnicity!$G$33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Ethnicity!$C$34:$C$54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Ethnicity!$G$34:$G$54</c:f>
              <c:numCache>
                <c:formatCode>_(* #,##0.00_);_(* \(#,##0.00\);_(* "-"??_);_(@_)</c:formatCode>
                <c:ptCount val="21"/>
                <c:pt idx="0">
                  <c:v>2.1867839727446801</c:v>
                </c:pt>
                <c:pt idx="1">
                  <c:v>2.1161465041318648</c:v>
                </c:pt>
                <c:pt idx="2">
                  <c:v>2.1781679026757295</c:v>
                </c:pt>
                <c:pt idx="3">
                  <c:v>2.0149991703492738</c:v>
                </c:pt>
                <c:pt idx="4">
                  <c:v>2.3583142735967573</c:v>
                </c:pt>
                <c:pt idx="5">
                  <c:v>2.0179168190932262</c:v>
                </c:pt>
                <c:pt idx="6">
                  <c:v>1.8232122630435692</c:v>
                </c:pt>
                <c:pt idx="7">
                  <c:v>2.0664143732470492</c:v>
                </c:pt>
                <c:pt idx="8">
                  <c:v>2.2023546473445563</c:v>
                </c:pt>
                <c:pt idx="9">
                  <c:v>1.7154603014994119</c:v>
                </c:pt>
                <c:pt idx="10">
                  <c:v>2.2091633605948808</c:v>
                </c:pt>
                <c:pt idx="11">
                  <c:v>2.1118950740527387</c:v>
                </c:pt>
                <c:pt idx="12">
                  <c:v>1.9680285998777796</c:v>
                </c:pt>
                <c:pt idx="13">
                  <c:v>2.1047748035514702</c:v>
                </c:pt>
                <c:pt idx="14">
                  <c:v>2.2627967913705263</c:v>
                </c:pt>
                <c:pt idx="15">
                  <c:v>2.0934047250944667</c:v>
                </c:pt>
                <c:pt idx="16">
                  <c:v>2.0977566268929424</c:v>
                </c:pt>
                <c:pt idx="17">
                  <c:v>2.1478246885708145</c:v>
                </c:pt>
                <c:pt idx="18">
                  <c:v>1.6225174398783189</c:v>
                </c:pt>
                <c:pt idx="19">
                  <c:v>1.8978858790443442</c:v>
                </c:pt>
                <c:pt idx="20">
                  <c:v>2.1254491437401692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5-416F-B86D-674690C99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402072"/>
        <c:axId val="813571664"/>
      </c:barChart>
      <c:lineChart>
        <c:grouping val="standard"/>
        <c:varyColors val="0"/>
        <c:ser>
          <c:idx val="0"/>
          <c:order val="0"/>
          <c:tx>
            <c:strRef>
              <c:f>Ethnicity!$F$33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Ethnicity!$C$34:$C$54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Ethnicity!$F$34:$F$54</c:f>
              <c:numCache>
                <c:formatCode>_(* #,##0.00_);_(* \(#,##0.00\);_(* "-"??_);_(@_)</c:formatCode>
                <c:ptCount val="21"/>
                <c:pt idx="0">
                  <c:v>2.7205916206261507</c:v>
                </c:pt>
                <c:pt idx="1">
                  <c:v>2.0951702407825432</c:v>
                </c:pt>
                <c:pt idx="2">
                  <c:v>2.405276342570847</c:v>
                </c:pt>
                <c:pt idx="3">
                  <c:v>2.2188419550376648</c:v>
                </c:pt>
                <c:pt idx="4">
                  <c:v>2.7074839868432439</c:v>
                </c:pt>
                <c:pt idx="5">
                  <c:v>2.2056199215797432</c:v>
                </c:pt>
                <c:pt idx="6">
                  <c:v>1.7716502178358675</c:v>
                </c:pt>
                <c:pt idx="7">
                  <c:v>2.1209433566852285</c:v>
                </c:pt>
                <c:pt idx="8">
                  <c:v>2.0677900618164524</c:v>
                </c:pt>
                <c:pt idx="9">
                  <c:v>1.4082107843137255</c:v>
                </c:pt>
                <c:pt idx="10">
                  <c:v>2.1613191112634227</c:v>
                </c:pt>
                <c:pt idx="11">
                  <c:v>1.9456597222222223</c:v>
                </c:pt>
                <c:pt idx="12">
                  <c:v>1.9460606659638024</c:v>
                </c:pt>
                <c:pt idx="13">
                  <c:v>2.2641369047619047</c:v>
                </c:pt>
                <c:pt idx="14">
                  <c:v>1.921476176971072</c:v>
                </c:pt>
                <c:pt idx="15">
                  <c:v>2.5550651188536575</c:v>
                </c:pt>
                <c:pt idx="16">
                  <c:v>1.7768943584070795</c:v>
                </c:pt>
                <c:pt idx="17">
                  <c:v>2.0651863487076967</c:v>
                </c:pt>
                <c:pt idx="18">
                  <c:v>1.4701906028368794</c:v>
                </c:pt>
                <c:pt idx="19">
                  <c:v>1.6520003588087551</c:v>
                </c:pt>
                <c:pt idx="20">
                  <c:v>2.2645977723892075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5-416F-B86D-674690C99676}"/>
            </c:ext>
          </c:extLst>
        </c:ser>
        <c:ser>
          <c:idx val="2"/>
          <c:order val="2"/>
          <c:tx>
            <c:strRef>
              <c:f>Ethnicity!$H$33</c:f>
              <c:strCache>
                <c:ptCount val="1"/>
                <c:pt idx="0">
                  <c:v>National Average Length of Stay</c:v>
                </c:pt>
              </c:strCache>
            </c:strRef>
          </c:tx>
          <c:spPr>
            <a:ln w="25400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dash"/>
              </a:ln>
              <a:effectLst/>
            </c:spPr>
          </c:marker>
          <c:cat>
            <c:strRef>
              <c:f>Ethnicity!$C$34:$C$54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Ethnicity!$H$34:$H$54</c:f>
              <c:numCache>
                <c:formatCode>_(* #,##0.00_);_(* \(#,##0.00\);_(* "-"??_);_(@_)</c:formatCode>
                <c:ptCount val="21"/>
                <c:pt idx="0">
                  <c:v>2.1254491437401692</c:v>
                </c:pt>
                <c:pt idx="1">
                  <c:v>2.1254491437401692</c:v>
                </c:pt>
                <c:pt idx="2">
                  <c:v>2.1254491437401692</c:v>
                </c:pt>
                <c:pt idx="3">
                  <c:v>2.1254491437401692</c:v>
                </c:pt>
                <c:pt idx="4">
                  <c:v>2.1254491437401692</c:v>
                </c:pt>
                <c:pt idx="5">
                  <c:v>2.1254491437401692</c:v>
                </c:pt>
                <c:pt idx="6">
                  <c:v>2.1254491437401692</c:v>
                </c:pt>
                <c:pt idx="7">
                  <c:v>2.1254491437401692</c:v>
                </c:pt>
                <c:pt idx="8">
                  <c:v>2.1254491437401692</c:v>
                </c:pt>
                <c:pt idx="9">
                  <c:v>2.1254491437401692</c:v>
                </c:pt>
                <c:pt idx="10">
                  <c:v>2.1254491437401692</c:v>
                </c:pt>
                <c:pt idx="11">
                  <c:v>2.1254491437401692</c:v>
                </c:pt>
                <c:pt idx="12">
                  <c:v>2.1254491437401692</c:v>
                </c:pt>
                <c:pt idx="13">
                  <c:v>2.1254491437401692</c:v>
                </c:pt>
                <c:pt idx="14">
                  <c:v>2.1254491437401692</c:v>
                </c:pt>
                <c:pt idx="15">
                  <c:v>2.1254491437401692</c:v>
                </c:pt>
                <c:pt idx="16">
                  <c:v>2.1254491437401692</c:v>
                </c:pt>
                <c:pt idx="17">
                  <c:v>2.1254491437401692</c:v>
                </c:pt>
                <c:pt idx="18">
                  <c:v>2.1254491437401692</c:v>
                </c:pt>
                <c:pt idx="19">
                  <c:v>2.1254491437401692</c:v>
                </c:pt>
                <c:pt idx="20">
                  <c:v>2.1254491437401692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5-43DC-BEC1-B5CBA72D7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402072"/>
        <c:axId val="813571664"/>
      </c:lineChart>
      <c:catAx>
        <c:axId val="74940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571664"/>
        <c:crosses val="autoZero"/>
        <c:auto val="1"/>
        <c:lblAlgn val="ctr"/>
        <c:lblOffset val="100"/>
        <c:noMultiLvlLbl val="0"/>
      </c:catAx>
      <c:valAx>
        <c:axId val="81357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40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'User Interaction'!$C$27</c:f>
          <c:strCache>
            <c:ptCount val="1"/>
            <c:pt idx="0">
              <c:v>Acute Average Length of Stay, 12 months to end of June 2020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Deprivation!$G$33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Deprivation!$C$34:$C$54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Deprivation!$G$34:$G$54</c:f>
              <c:numCache>
                <c:formatCode>0.00</c:formatCode>
                <c:ptCount val="21"/>
                <c:pt idx="0">
                  <c:v>2.489339653026688</c:v>
                </c:pt>
                <c:pt idx="1">
                  <c:v>2.3882900935793128</c:v>
                </c:pt>
                <c:pt idx="2">
                  <c:v>2.4686161730186718</c:v>
                </c:pt>
                <c:pt idx="3">
                  <c:v>2.2220351764013619</c:v>
                </c:pt>
                <c:pt idx="4">
                  <c:v>2.8020394737417051</c:v>
                </c:pt>
                <c:pt idx="5">
                  <c:v>2.3336244450288723</c:v>
                </c:pt>
                <c:pt idx="6">
                  <c:v>2.1312124622962849</c:v>
                </c:pt>
                <c:pt idx="7">
                  <c:v>2.349064198772068</c:v>
                </c:pt>
                <c:pt idx="8">
                  <c:v>2.8909413937544621</c:v>
                </c:pt>
                <c:pt idx="9">
                  <c:v>2.0825446285238667</c:v>
                </c:pt>
                <c:pt idx="10">
                  <c:v>2.3896512328437867</c:v>
                </c:pt>
                <c:pt idx="11">
                  <c:v>2.4934002077711663</c:v>
                </c:pt>
                <c:pt idx="12">
                  <c:v>2.3379735085366127</c:v>
                </c:pt>
                <c:pt idx="13">
                  <c:v>2.1376352803215184</c:v>
                </c:pt>
                <c:pt idx="14">
                  <c:v>2.7169670600906852</c:v>
                </c:pt>
                <c:pt idx="15">
                  <c:v>2.4273416460420347</c:v>
                </c:pt>
                <c:pt idx="16">
                  <c:v>2.4874885082935214</c:v>
                </c:pt>
                <c:pt idx="17">
                  <c:v>2.6477716142690624</c:v>
                </c:pt>
                <c:pt idx="18">
                  <c:v>1.8141611207569219</c:v>
                </c:pt>
                <c:pt idx="19">
                  <c:v>2.0631428359444297</c:v>
                </c:pt>
                <c:pt idx="20">
                  <c:v>2.4673990567818831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5-4836-AF0D-B6521B8C1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402072"/>
        <c:axId val="813571664"/>
      </c:barChart>
      <c:lineChart>
        <c:grouping val="standard"/>
        <c:varyColors val="0"/>
        <c:ser>
          <c:idx val="0"/>
          <c:order val="0"/>
          <c:tx>
            <c:strRef>
              <c:f>Deprivation!$F$33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Deprivation!$C$34:$C$54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Deprivation!$F$34:$F$54</c:f>
              <c:numCache>
                <c:formatCode>0.00</c:formatCode>
                <c:ptCount val="21"/>
                <c:pt idx="0">
                  <c:v>2.5342211917628159</c:v>
                </c:pt>
                <c:pt idx="1">
                  <c:v>2.4058296982915306</c:v>
                </c:pt>
                <c:pt idx="2">
                  <c:v>2.6894224756948648</c:v>
                </c:pt>
                <c:pt idx="3">
                  <c:v>2.1861274509803921</c:v>
                </c:pt>
                <c:pt idx="4">
                  <c:v>2.9797842984281093</c:v>
                </c:pt>
                <c:pt idx="5">
                  <c:v>2.354094495765974</c:v>
                </c:pt>
                <c:pt idx="6">
                  <c:v>1.9050689408921118</c:v>
                </c:pt>
                <c:pt idx="7">
                  <c:v>1.9836417513304305</c:v>
                </c:pt>
                <c:pt idx="8">
                  <c:v>2.6254031329186822</c:v>
                </c:pt>
                <c:pt idx="9">
                  <c:v>1.7366255144032923</c:v>
                </c:pt>
                <c:pt idx="10">
                  <c:v>1.7409188034188035</c:v>
                </c:pt>
                <c:pt idx="11">
                  <c:v>2.6734321305841924</c:v>
                </c:pt>
                <c:pt idx="12">
                  <c:v>2.5978328036723162</c:v>
                </c:pt>
                <c:pt idx="13">
                  <c:v>1.7057995495495495</c:v>
                </c:pt>
                <c:pt idx="14">
                  <c:v>2.3016296535863159</c:v>
                </c:pt>
                <c:pt idx="15">
                  <c:v>2.5212777395492858</c:v>
                </c:pt>
                <c:pt idx="16">
                  <c:v>2.1401593901593903</c:v>
                </c:pt>
                <c:pt idx="17">
                  <c:v>2.4535979273975963</c:v>
                </c:pt>
                <c:pt idx="18">
                  <c:v>1.4091796875</c:v>
                </c:pt>
                <c:pt idx="19">
                  <c:v>1.7634090909090909</c:v>
                </c:pt>
                <c:pt idx="20">
                  <c:v>2.4813119179145362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5-4836-AF0D-B6521B8C1C9F}"/>
            </c:ext>
          </c:extLst>
        </c:ser>
        <c:ser>
          <c:idx val="2"/>
          <c:order val="2"/>
          <c:tx>
            <c:strRef>
              <c:f>Deprivation!$H$33</c:f>
              <c:strCache>
                <c:ptCount val="1"/>
                <c:pt idx="0">
                  <c:v>National Average Length of Stay</c:v>
                </c:pt>
              </c:strCache>
            </c:strRef>
          </c:tx>
          <c:spPr>
            <a:ln w="25400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dash"/>
              </a:ln>
              <a:effectLst/>
            </c:spPr>
          </c:marker>
          <c:cat>
            <c:strRef>
              <c:f>Deprivation!$C$34:$C$54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Deprivation!$H$34:$H$54</c:f>
              <c:numCache>
                <c:formatCode>General</c:formatCode>
                <c:ptCount val="21"/>
                <c:pt idx="0">
                  <c:v>2.4673990567818831</c:v>
                </c:pt>
                <c:pt idx="1">
                  <c:v>2.4673990567818831</c:v>
                </c:pt>
                <c:pt idx="2">
                  <c:v>2.4673990567818831</c:v>
                </c:pt>
                <c:pt idx="3">
                  <c:v>2.4673990567818831</c:v>
                </c:pt>
                <c:pt idx="4">
                  <c:v>2.4673990567818831</c:v>
                </c:pt>
                <c:pt idx="5">
                  <c:v>2.4673990567818831</c:v>
                </c:pt>
                <c:pt idx="6">
                  <c:v>2.4673990567818831</c:v>
                </c:pt>
                <c:pt idx="7">
                  <c:v>2.4673990567818831</c:v>
                </c:pt>
                <c:pt idx="8">
                  <c:v>2.4673990567818831</c:v>
                </c:pt>
                <c:pt idx="9">
                  <c:v>2.4673990567818831</c:v>
                </c:pt>
                <c:pt idx="10">
                  <c:v>2.4673990567818831</c:v>
                </c:pt>
                <c:pt idx="11">
                  <c:v>2.4673990567818831</c:v>
                </c:pt>
                <c:pt idx="12">
                  <c:v>2.4673990567818831</c:v>
                </c:pt>
                <c:pt idx="13">
                  <c:v>2.4673990567818831</c:v>
                </c:pt>
                <c:pt idx="14">
                  <c:v>2.4673990567818831</c:v>
                </c:pt>
                <c:pt idx="15">
                  <c:v>2.4673990567818831</c:v>
                </c:pt>
                <c:pt idx="16">
                  <c:v>2.4673990567818831</c:v>
                </c:pt>
                <c:pt idx="17">
                  <c:v>2.4673990567818831</c:v>
                </c:pt>
                <c:pt idx="18">
                  <c:v>2.4673990567818831</c:v>
                </c:pt>
                <c:pt idx="19">
                  <c:v>2.4673990567818831</c:v>
                </c:pt>
                <c:pt idx="20">
                  <c:v>2.4673990567818831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65-4836-AF0D-B6521B8C1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402072"/>
        <c:axId val="813571664"/>
      </c:lineChart>
      <c:catAx>
        <c:axId val="74940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571664"/>
        <c:crosses val="autoZero"/>
        <c:auto val="1"/>
        <c:lblAlgn val="ctr"/>
        <c:lblOffset val="100"/>
        <c:noMultiLvlLbl val="0"/>
      </c:catAx>
      <c:valAx>
        <c:axId val="81357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40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26" fmlaLink="'User Interaction'!$C$34" fmlaRange="'User Interaction'!$B$32:$B$33" noThreeD="1" sel="1" val="0"/>
</file>

<file path=xl/ctrlProps/ctrlProp2.xml><?xml version="1.0" encoding="utf-8"?>
<formControlPr xmlns="http://schemas.microsoft.com/office/spreadsheetml/2009/9/main" objectType="Drop" dropLines="3" dropStyle="combo" dx="16" fmlaLink="'User Interaction'!$C$12" fmlaRange="'User Interaction'!$B$8:$B$10" noThreeD="1" sel="1" val="0"/>
</file>

<file path=xl/ctrlProps/ctrlProp3.xml><?xml version="1.0" encoding="utf-8"?>
<formControlPr xmlns="http://schemas.microsoft.com/office/spreadsheetml/2009/9/main" objectType="Drop" dropStyle="combo" dx="26" fmlaLink="'User Interaction'!$C$41" fmlaRange="'User Interaction'!$B$39:$B$40" noThreeD="1" sel="1" val="0"/>
</file>

<file path=xl/ctrlProps/ctrlProp4.xml><?xml version="1.0" encoding="utf-8"?>
<formControlPr xmlns="http://schemas.microsoft.com/office/spreadsheetml/2009/9/main" objectType="Drop" dropStyle="combo" dx="26" fmlaLink="'User Interaction'!$C$24" fmlaRange="'User Interaction'!$B$17:$B$22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42454</xdr:colOff>
      <xdr:row>3</xdr:row>
      <xdr:rowOff>120831</xdr:rowOff>
    </xdr:from>
    <xdr:to>
      <xdr:col>9</xdr:col>
      <xdr:colOff>42454</xdr:colOff>
      <xdr:row>21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</xdr:colOff>
          <xdr:row>4</xdr:row>
          <xdr:rowOff>99060</xdr:rowOff>
        </xdr:from>
        <xdr:to>
          <xdr:col>8</xdr:col>
          <xdr:colOff>632460</xdr:colOff>
          <xdr:row>5</xdr:row>
          <xdr:rowOff>83820</xdr:rowOff>
        </xdr:to>
        <xdr:sp macro="" textlink="">
          <xdr:nvSpPr>
            <xdr:cNvPr id="10244" name="ComboBox1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</xdr:colOff>
      <xdr:row>5</xdr:row>
      <xdr:rowOff>7620</xdr:rowOff>
    </xdr:from>
    <xdr:to>
      <xdr:col>11</xdr:col>
      <xdr:colOff>462915</xdr:colOff>
      <xdr:row>31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</xdr:row>
          <xdr:rowOff>38100</xdr:rowOff>
        </xdr:from>
        <xdr:to>
          <xdr:col>3</xdr:col>
          <xdr:colOff>60960</xdr:colOff>
          <xdr:row>6</xdr:row>
          <xdr:rowOff>76200</xdr:rowOff>
        </xdr:to>
        <xdr:sp macro="" textlink="">
          <xdr:nvSpPr>
            <xdr:cNvPr id="15362" name="Drop Dow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1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807720</xdr:colOff>
          <xdr:row>5</xdr:row>
          <xdr:rowOff>30480</xdr:rowOff>
        </xdr:from>
        <xdr:to>
          <xdr:col>11</xdr:col>
          <xdr:colOff>464820</xdr:colOff>
          <xdr:row>6</xdr:row>
          <xdr:rowOff>53340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5</xdr:row>
      <xdr:rowOff>74295</xdr:rowOff>
    </xdr:from>
    <xdr:to>
      <xdr:col>11</xdr:col>
      <xdr:colOff>548640</xdr:colOff>
      <xdr:row>31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5</xdr:row>
          <xdr:rowOff>60960</xdr:rowOff>
        </xdr:from>
        <xdr:to>
          <xdr:col>3</xdr:col>
          <xdr:colOff>0</xdr:colOff>
          <xdr:row>6</xdr:row>
          <xdr:rowOff>99060</xdr:rowOff>
        </xdr:to>
        <xdr:sp macro="" textlink="">
          <xdr:nvSpPr>
            <xdr:cNvPr id="24577" name="Drop Down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2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5</xdr:row>
          <xdr:rowOff>60960</xdr:rowOff>
        </xdr:from>
        <xdr:to>
          <xdr:col>10</xdr:col>
          <xdr:colOff>388620</xdr:colOff>
          <xdr:row>6</xdr:row>
          <xdr:rowOff>129540</xdr:rowOff>
        </xdr:to>
        <xdr:sp macro="" textlink="">
          <xdr:nvSpPr>
            <xdr:cNvPr id="24579" name="Drop Down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2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eetalpreet Singh" refreshedDate="44067.703321643516" createdVersion="6" refreshedVersion="6" minRefreshableVersion="3" recordCount="670" xr:uid="{6F7B2813-BBC7-4CFC-8983-8BC554DA512E}">
  <cacheSource type="worksheet">
    <worksheetSource ref="A1:H671" sheet="Data2"/>
  </cacheSource>
  <cacheFields count="8">
    <cacheField name="time_period" numFmtId="0">
      <sharedItems containsBlank="1"/>
    </cacheField>
    <cacheField name="admission_type" numFmtId="0">
      <sharedItems containsBlank="1" count="3">
        <s v="Acute"/>
        <s v="Elective"/>
        <m/>
      </sharedItems>
    </cacheField>
    <cacheField name="location_dhb" numFmtId="0">
      <sharedItems containsBlank="1" count="21">
        <s v="Auckland"/>
        <s v="Bay of Plenty"/>
        <s v="Canterbury"/>
        <s v="Capital and Coast"/>
        <s v="Counties Manukau"/>
        <s v="Hawkes Bay"/>
        <s v="Hutt"/>
        <s v="Lakes"/>
        <s v="MidCentral"/>
        <s v="Nelson Marlborough"/>
        <s v="Northland"/>
        <s v="South Canterbury"/>
        <s v="Southern"/>
        <s v="Tairawhiti"/>
        <s v="Taranaki"/>
        <s v="Waikato"/>
        <s v="Wairarapa"/>
        <s v="Waitemata"/>
        <s v="West Coast"/>
        <s v="Whanganui"/>
        <m/>
      </sharedItems>
    </cacheField>
    <cacheField name="ethnicity" numFmtId="0">
      <sharedItems containsBlank="1" count="4">
        <s v="Maori"/>
        <s v="Other"/>
        <s v="Pacific"/>
        <m/>
      </sharedItems>
    </cacheField>
    <cacheField name="deprivation_quintile" numFmtId="0">
      <sharedItems containsString="0" containsBlank="1" containsNumber="1" containsInteger="1" minValue="0" maxValue="5" count="7">
        <n v="0"/>
        <n v="1"/>
        <n v="2"/>
        <n v="3"/>
        <n v="4"/>
        <n v="5"/>
        <m/>
      </sharedItems>
    </cacheField>
    <cacheField name="length_of_stay" numFmtId="0">
      <sharedItems containsString="0" containsBlank="1" containsNumber="1" minValue="3.5" maxValue="993215"/>
    </cacheField>
    <cacheField name="length_of_stay_predicted" numFmtId="0">
      <sharedItems containsString="0" containsBlank="1" containsNumber="1" minValue="4.1126064735945489" maxValue="992578.71360083076"/>
    </cacheField>
    <cacheField name="stays" numFmtId="0">
      <sharedItems containsString="0" containsBlank="1" containsNumber="1" containsInteger="1" minValue="1" maxValue="151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0">
  <r>
    <s v="data to 2020Q2"/>
    <x v="0"/>
    <x v="0"/>
    <x v="0"/>
    <x v="0"/>
    <n v="109"/>
    <n v="280.66396870754943"/>
    <n v="10"/>
  </r>
  <r>
    <s v="data to 2020Q2"/>
    <x v="0"/>
    <x v="0"/>
    <x v="0"/>
    <x v="1"/>
    <n v="47750.5"/>
    <n v="45251.289302424579"/>
    <n v="731"/>
  </r>
  <r>
    <s v="data to 2020Q2"/>
    <x v="0"/>
    <x v="0"/>
    <x v="0"/>
    <x v="2"/>
    <n v="72080.5"/>
    <n v="74234.263621013786"/>
    <n v="1166"/>
  </r>
  <r>
    <s v="data to 2020Q2"/>
    <x v="0"/>
    <x v="0"/>
    <x v="0"/>
    <x v="3"/>
    <n v="96958.5"/>
    <n v="102338.06163150579"/>
    <n v="1610"/>
  </r>
  <r>
    <s v="data to 2020Q2"/>
    <x v="0"/>
    <x v="0"/>
    <x v="0"/>
    <x v="4"/>
    <n v="102581"/>
    <n v="104182.69939495505"/>
    <n v="1593"/>
  </r>
  <r>
    <s v="data to 2020Q2"/>
    <x v="0"/>
    <x v="0"/>
    <x v="0"/>
    <x v="5"/>
    <n v="247796.5"/>
    <n v="261174.7841673232"/>
    <n v="3578"/>
  </r>
  <r>
    <s v="data to 2020Q2"/>
    <x v="0"/>
    <x v="0"/>
    <x v="1"/>
    <x v="0"/>
    <n v="26661"/>
    <n v="25570.198483423876"/>
    <n v="460"/>
  </r>
  <r>
    <s v="data to 2020Q2"/>
    <x v="0"/>
    <x v="0"/>
    <x v="1"/>
    <x v="1"/>
    <n v="752620.5"/>
    <n v="755786.01237376395"/>
    <n v="12502"/>
  </r>
  <r>
    <s v="data to 2020Q2"/>
    <x v="0"/>
    <x v="0"/>
    <x v="1"/>
    <x v="2"/>
    <n v="858750"/>
    <n v="861491.66238541924"/>
    <n v="13655"/>
  </r>
  <r>
    <s v="data to 2020Q2"/>
    <x v="0"/>
    <x v="0"/>
    <x v="1"/>
    <x v="3"/>
    <n v="813326.5"/>
    <n v="804990.61745698098"/>
    <n v="12941"/>
  </r>
  <r>
    <s v="data to 2020Q2"/>
    <x v="0"/>
    <x v="0"/>
    <x v="1"/>
    <x v="4"/>
    <n v="494064"/>
    <n v="488346.39303774422"/>
    <n v="7748"/>
  </r>
  <r>
    <s v="data to 2020Q2"/>
    <x v="0"/>
    <x v="0"/>
    <x v="1"/>
    <x v="5"/>
    <n v="510966"/>
    <n v="552300.0096170716"/>
    <n v="9086"/>
  </r>
  <r>
    <s v="data to 2020Q2"/>
    <x v="0"/>
    <x v="0"/>
    <x v="2"/>
    <x v="0"/>
    <n v="18919.5"/>
    <n v="12192.640861988679"/>
    <n v="81"/>
  </r>
  <r>
    <s v="data to 2020Q2"/>
    <x v="0"/>
    <x v="0"/>
    <x v="2"/>
    <x v="1"/>
    <n v="32516"/>
    <n v="29163.766652645241"/>
    <n v="461"/>
  </r>
  <r>
    <s v="data to 2020Q2"/>
    <x v="0"/>
    <x v="0"/>
    <x v="2"/>
    <x v="2"/>
    <n v="90731"/>
    <n v="86742.257243473083"/>
    <n v="1347"/>
  </r>
  <r>
    <s v="data to 2020Q2"/>
    <x v="0"/>
    <x v="0"/>
    <x v="2"/>
    <x v="3"/>
    <n v="115240.5"/>
    <n v="106530.11297050107"/>
    <n v="1563"/>
  </r>
  <r>
    <s v="data to 2020Q2"/>
    <x v="0"/>
    <x v="0"/>
    <x v="2"/>
    <x v="4"/>
    <n v="174655.5"/>
    <n v="165230.06095832825"/>
    <n v="2447"/>
  </r>
  <r>
    <s v="data to 2020Q2"/>
    <x v="0"/>
    <x v="0"/>
    <x v="2"/>
    <x v="5"/>
    <n v="433275"/>
    <n v="411106.44561321178"/>
    <n v="5935"/>
  </r>
  <r>
    <s v="data to 2020Q2"/>
    <x v="0"/>
    <x v="1"/>
    <x v="0"/>
    <x v="0"/>
    <n v="384.5"/>
    <n v="564.26069901245637"/>
    <n v="13"/>
  </r>
  <r>
    <s v="data to 2020Q2"/>
    <x v="0"/>
    <x v="1"/>
    <x v="0"/>
    <x v="1"/>
    <n v="11738"/>
    <n v="13399.962528708667"/>
    <n v="259"/>
  </r>
  <r>
    <s v="data to 2020Q2"/>
    <x v="0"/>
    <x v="1"/>
    <x v="0"/>
    <x v="2"/>
    <n v="16927.5"/>
    <n v="20679.11560191949"/>
    <n v="440"/>
  </r>
  <r>
    <s v="data to 2020Q2"/>
    <x v="0"/>
    <x v="1"/>
    <x v="0"/>
    <x v="3"/>
    <n v="57820"/>
    <n v="64123.905590038019"/>
    <n v="1301"/>
  </r>
  <r>
    <s v="data to 2020Q2"/>
    <x v="0"/>
    <x v="1"/>
    <x v="0"/>
    <x v="4"/>
    <n v="109884"/>
    <n v="121310.04257918085"/>
    <n v="2228"/>
  </r>
  <r>
    <s v="data to 2020Q2"/>
    <x v="0"/>
    <x v="1"/>
    <x v="0"/>
    <x v="5"/>
    <n v="248763"/>
    <n v="256693.48657072568"/>
    <n v="4619"/>
  </r>
  <r>
    <s v="data to 2020Q2"/>
    <x v="0"/>
    <x v="1"/>
    <x v="1"/>
    <x v="0"/>
    <n v="4521"/>
    <n v="4219.3872021979032"/>
    <n v="56"/>
  </r>
  <r>
    <s v="data to 2020Q2"/>
    <x v="0"/>
    <x v="1"/>
    <x v="1"/>
    <x v="1"/>
    <n v="144544.5"/>
    <n v="149246.33584529406"/>
    <n v="2453"/>
  </r>
  <r>
    <s v="data to 2020Q2"/>
    <x v="0"/>
    <x v="1"/>
    <x v="1"/>
    <x v="2"/>
    <n v="201725"/>
    <n v="203219.98210963581"/>
    <n v="3334"/>
  </r>
  <r>
    <s v="data to 2020Q2"/>
    <x v="0"/>
    <x v="1"/>
    <x v="1"/>
    <x v="3"/>
    <n v="352978"/>
    <n v="341074.05750311847"/>
    <n v="5943"/>
  </r>
  <r>
    <s v="data to 2020Q2"/>
    <x v="0"/>
    <x v="1"/>
    <x v="1"/>
    <x v="4"/>
    <n v="451311.5"/>
    <n v="430843.67805111734"/>
    <n v="6893"/>
  </r>
  <r>
    <s v="data to 2020Q2"/>
    <x v="0"/>
    <x v="1"/>
    <x v="1"/>
    <x v="5"/>
    <n v="296207.5"/>
    <n v="292379.3195854706"/>
    <n v="4962"/>
  </r>
  <r>
    <s v="data to 2020Q2"/>
    <x v="0"/>
    <x v="1"/>
    <x v="2"/>
    <x v="0"/>
    <n v="11"/>
    <n v="24.751273353561782"/>
    <n v="2"/>
  </r>
  <r>
    <s v="data to 2020Q2"/>
    <x v="0"/>
    <x v="1"/>
    <x v="2"/>
    <x v="1"/>
    <n v="2560"/>
    <n v="2382.9790077278585"/>
    <n v="39"/>
  </r>
  <r>
    <s v="data to 2020Q2"/>
    <x v="0"/>
    <x v="1"/>
    <x v="2"/>
    <x v="2"/>
    <n v="1682.5"/>
    <n v="2207.9055784501547"/>
    <n v="29"/>
  </r>
  <r>
    <s v="data to 2020Q2"/>
    <x v="0"/>
    <x v="1"/>
    <x v="2"/>
    <x v="3"/>
    <n v="4866"/>
    <n v="6402.4254350862147"/>
    <n v="114"/>
  </r>
  <r>
    <s v="data to 2020Q2"/>
    <x v="0"/>
    <x v="1"/>
    <x v="2"/>
    <x v="4"/>
    <n v="5385.5"/>
    <n v="5649.1493345706713"/>
    <n v="134"/>
  </r>
  <r>
    <s v="data to 2020Q2"/>
    <x v="0"/>
    <x v="1"/>
    <x v="2"/>
    <x v="5"/>
    <n v="11305.5"/>
    <n v="11623.383506516029"/>
    <n v="245"/>
  </r>
  <r>
    <s v="data to 2020Q2"/>
    <x v="0"/>
    <x v="2"/>
    <x v="0"/>
    <x v="0"/>
    <n v="382"/>
    <n v="432.89155861257933"/>
    <n v="10"/>
  </r>
  <r>
    <s v="data to 2020Q2"/>
    <x v="0"/>
    <x v="2"/>
    <x v="0"/>
    <x v="1"/>
    <n v="61371"/>
    <n v="66097.629067875372"/>
    <n v="1172"/>
  </r>
  <r>
    <s v="data to 2020Q2"/>
    <x v="0"/>
    <x v="2"/>
    <x v="0"/>
    <x v="2"/>
    <n v="68146.5"/>
    <n v="64924.039750632342"/>
    <n v="1054"/>
  </r>
  <r>
    <s v="data to 2020Q2"/>
    <x v="0"/>
    <x v="2"/>
    <x v="0"/>
    <x v="3"/>
    <n v="49991"/>
    <n v="53206.34475654408"/>
    <n v="955"/>
  </r>
  <r>
    <s v="data to 2020Q2"/>
    <x v="0"/>
    <x v="2"/>
    <x v="0"/>
    <x v="4"/>
    <n v="126864.5"/>
    <n v="137341.54727481495"/>
    <n v="2190"/>
  </r>
  <r>
    <s v="data to 2020Q2"/>
    <x v="0"/>
    <x v="2"/>
    <x v="0"/>
    <x v="5"/>
    <n v="61945"/>
    <n v="61327.591916484474"/>
    <n v="1006"/>
  </r>
  <r>
    <s v="data to 2020Q2"/>
    <x v="0"/>
    <x v="2"/>
    <x v="1"/>
    <x v="0"/>
    <n v="20582.5"/>
    <n v="18104.240163827257"/>
    <n v="214"/>
  </r>
  <r>
    <s v="data to 2020Q2"/>
    <x v="0"/>
    <x v="2"/>
    <x v="1"/>
    <x v="1"/>
    <n v="993215"/>
    <n v="992578.71360083076"/>
    <n v="15142"/>
  </r>
  <r>
    <s v="data to 2020Q2"/>
    <x v="0"/>
    <x v="2"/>
    <x v="1"/>
    <x v="2"/>
    <n v="770654"/>
    <n v="755381.54824786133"/>
    <n v="11047"/>
  </r>
  <r>
    <s v="data to 2020Q2"/>
    <x v="0"/>
    <x v="2"/>
    <x v="1"/>
    <x v="3"/>
    <n v="569399"/>
    <n v="551049.71247675375"/>
    <n v="7777"/>
  </r>
  <r>
    <s v="data to 2020Q2"/>
    <x v="0"/>
    <x v="2"/>
    <x v="1"/>
    <x v="4"/>
    <n v="887981.5"/>
    <n v="861967.62072243914"/>
    <n v="12165"/>
  </r>
  <r>
    <s v="data to 2020Q2"/>
    <x v="0"/>
    <x v="2"/>
    <x v="1"/>
    <x v="5"/>
    <n v="203934"/>
    <n v="213401.27551167918"/>
    <n v="3219"/>
  </r>
  <r>
    <s v="data to 2020Q2"/>
    <x v="0"/>
    <x v="2"/>
    <x v="2"/>
    <x v="0"/>
    <n v="344"/>
    <n v="422.87804246026508"/>
    <n v="4"/>
  </r>
  <r>
    <s v="data to 2020Q2"/>
    <x v="0"/>
    <x v="2"/>
    <x v="2"/>
    <x v="1"/>
    <n v="12103.5"/>
    <n v="13498.991023510584"/>
    <n v="212"/>
  </r>
  <r>
    <s v="data to 2020Q2"/>
    <x v="0"/>
    <x v="2"/>
    <x v="2"/>
    <x v="2"/>
    <n v="13002"/>
    <n v="12459.887348336501"/>
    <n v="231"/>
  </r>
  <r>
    <s v="data to 2020Q2"/>
    <x v="0"/>
    <x v="2"/>
    <x v="2"/>
    <x v="3"/>
    <n v="18404"/>
    <n v="16348.390598202452"/>
    <n v="274"/>
  </r>
  <r>
    <s v="data to 2020Q2"/>
    <x v="0"/>
    <x v="2"/>
    <x v="2"/>
    <x v="4"/>
    <n v="44593.5"/>
    <n v="43086.663841715701"/>
    <n v="740"/>
  </r>
  <r>
    <s v="data to 2020Q2"/>
    <x v="0"/>
    <x v="2"/>
    <x v="2"/>
    <x v="5"/>
    <n v="27867"/>
    <n v="23384.70743047283"/>
    <n v="338"/>
  </r>
  <r>
    <s v="data to 2020Q2"/>
    <x v="0"/>
    <x v="3"/>
    <x v="0"/>
    <x v="1"/>
    <n v="32516"/>
    <n v="39235.038510936567"/>
    <n v="815"/>
  </r>
  <r>
    <s v="data to 2020Q2"/>
    <x v="0"/>
    <x v="3"/>
    <x v="0"/>
    <x v="2"/>
    <n v="29256.5"/>
    <n v="31229.701167727133"/>
    <n v="636"/>
  </r>
  <r>
    <s v="data to 2020Q2"/>
    <x v="0"/>
    <x v="3"/>
    <x v="0"/>
    <x v="3"/>
    <n v="46977.5"/>
    <n v="50682.36278444426"/>
    <n v="831"/>
  </r>
  <r>
    <s v="data to 2020Q2"/>
    <x v="0"/>
    <x v="3"/>
    <x v="0"/>
    <x v="4"/>
    <n v="90640.5"/>
    <n v="104659.70144193701"/>
    <n v="1619"/>
  </r>
  <r>
    <s v="data to 2020Q2"/>
    <x v="0"/>
    <x v="3"/>
    <x v="0"/>
    <x v="5"/>
    <n v="102230"/>
    <n v="113175.52544674392"/>
    <n v="1763"/>
  </r>
  <r>
    <s v="data to 2020Q2"/>
    <x v="0"/>
    <x v="3"/>
    <x v="1"/>
    <x v="0"/>
    <n v="8385.5"/>
    <n v="10026.697322389155"/>
    <n v="189"/>
  </r>
  <r>
    <s v="data to 2020Q2"/>
    <x v="0"/>
    <x v="3"/>
    <x v="1"/>
    <x v="1"/>
    <n v="436303.5"/>
    <n v="484198.94127934391"/>
    <n v="8174"/>
  </r>
  <r>
    <s v="data to 2020Q2"/>
    <x v="0"/>
    <x v="3"/>
    <x v="1"/>
    <x v="2"/>
    <n v="282693.5"/>
    <n v="313396.53057997237"/>
    <n v="5053"/>
  </r>
  <r>
    <s v="data to 2020Q2"/>
    <x v="0"/>
    <x v="3"/>
    <x v="1"/>
    <x v="3"/>
    <n v="379365.5"/>
    <n v="426956.9327017836"/>
    <n v="6452"/>
  </r>
  <r>
    <s v="data to 2020Q2"/>
    <x v="0"/>
    <x v="3"/>
    <x v="1"/>
    <x v="4"/>
    <n v="347345.5"/>
    <n v="404291.03320486983"/>
    <n v="6411"/>
  </r>
  <r>
    <s v="data to 2020Q2"/>
    <x v="0"/>
    <x v="3"/>
    <x v="1"/>
    <x v="5"/>
    <n v="132831"/>
    <n v="150054.31936473539"/>
    <n v="2175"/>
  </r>
  <r>
    <s v="data to 2020Q2"/>
    <x v="0"/>
    <x v="3"/>
    <x v="2"/>
    <x v="0"/>
    <n v="560"/>
    <n v="555.78554353993252"/>
    <n v="10"/>
  </r>
  <r>
    <s v="data to 2020Q2"/>
    <x v="0"/>
    <x v="3"/>
    <x v="2"/>
    <x v="1"/>
    <n v="21747.5"/>
    <n v="24374.514225977629"/>
    <n v="361"/>
  </r>
  <r>
    <s v="data to 2020Q2"/>
    <x v="0"/>
    <x v="3"/>
    <x v="2"/>
    <x v="2"/>
    <n v="15701"/>
    <n v="17606.554270705295"/>
    <n v="326"/>
  </r>
  <r>
    <s v="data to 2020Q2"/>
    <x v="0"/>
    <x v="3"/>
    <x v="2"/>
    <x v="3"/>
    <n v="14607.5"/>
    <n v="21156.765568310057"/>
    <n v="397"/>
  </r>
  <r>
    <s v="data to 2020Q2"/>
    <x v="0"/>
    <x v="3"/>
    <x v="2"/>
    <x v="4"/>
    <n v="41755.5"/>
    <n v="49257.554523732739"/>
    <n v="829"/>
  </r>
  <r>
    <s v="data to 2020Q2"/>
    <x v="0"/>
    <x v="3"/>
    <x v="2"/>
    <x v="5"/>
    <n v="98514.5"/>
    <n v="110587.07262164405"/>
    <n v="1640"/>
  </r>
  <r>
    <s v="data to 2020Q2"/>
    <x v="0"/>
    <x v="4"/>
    <x v="0"/>
    <x v="0"/>
    <n v="430.5"/>
    <n v="455.44911649372369"/>
    <n v="10"/>
  </r>
  <r>
    <s v="data to 2020Q2"/>
    <x v="0"/>
    <x v="4"/>
    <x v="0"/>
    <x v="1"/>
    <n v="22286"/>
    <n v="19793.207743079929"/>
    <n v="324"/>
  </r>
  <r>
    <s v="data to 2020Q2"/>
    <x v="0"/>
    <x v="4"/>
    <x v="0"/>
    <x v="2"/>
    <n v="44661.5"/>
    <n v="44733.923038638772"/>
    <n v="777"/>
  </r>
  <r>
    <s v="data to 2020Q2"/>
    <x v="0"/>
    <x v="4"/>
    <x v="0"/>
    <x v="3"/>
    <n v="48483.5"/>
    <n v="45507.528057912576"/>
    <n v="784"/>
  </r>
  <r>
    <s v="data to 2020Q2"/>
    <x v="0"/>
    <x v="4"/>
    <x v="0"/>
    <x v="4"/>
    <n v="88515"/>
    <n v="80672.651057078081"/>
    <n v="1317"/>
  </r>
  <r>
    <s v="data to 2020Q2"/>
    <x v="0"/>
    <x v="4"/>
    <x v="0"/>
    <x v="5"/>
    <n v="546333"/>
    <n v="529714.47115281515"/>
    <n v="8341"/>
  </r>
  <r>
    <s v="data to 2020Q2"/>
    <x v="0"/>
    <x v="4"/>
    <x v="1"/>
    <x v="0"/>
    <n v="7961"/>
    <n v="6241.1671344359129"/>
    <n v="97"/>
  </r>
  <r>
    <s v="data to 2020Q2"/>
    <x v="0"/>
    <x v="4"/>
    <x v="1"/>
    <x v="1"/>
    <n v="376620.5"/>
    <n v="333781.99290925061"/>
    <n v="5230"/>
  </r>
  <r>
    <s v="data to 2020Q2"/>
    <x v="0"/>
    <x v="4"/>
    <x v="1"/>
    <x v="2"/>
    <n v="436092.5"/>
    <n v="377090.5365836494"/>
    <n v="6151"/>
  </r>
  <r>
    <s v="data to 2020Q2"/>
    <x v="0"/>
    <x v="4"/>
    <x v="1"/>
    <x v="3"/>
    <n v="291593.5"/>
    <n v="253037.94478751448"/>
    <n v="3886"/>
  </r>
  <r>
    <s v="data to 2020Q2"/>
    <x v="0"/>
    <x v="4"/>
    <x v="1"/>
    <x v="4"/>
    <n v="327410"/>
    <n v="291812.34161010326"/>
    <n v="4489"/>
  </r>
  <r>
    <s v="data to 2020Q2"/>
    <x v="0"/>
    <x v="4"/>
    <x v="1"/>
    <x v="5"/>
    <n v="686259"/>
    <n v="617451.06628726481"/>
    <n v="9710"/>
  </r>
  <r>
    <s v="data to 2020Q2"/>
    <x v="0"/>
    <x v="4"/>
    <x v="2"/>
    <x v="0"/>
    <n v="7531"/>
    <n v="6307.6878223419326"/>
    <n v="63"/>
  </r>
  <r>
    <s v="data to 2020Q2"/>
    <x v="0"/>
    <x v="4"/>
    <x v="2"/>
    <x v="1"/>
    <n v="13591"/>
    <n v="11706.934896307283"/>
    <n v="214"/>
  </r>
  <r>
    <s v="data to 2020Q2"/>
    <x v="0"/>
    <x v="4"/>
    <x v="2"/>
    <x v="2"/>
    <n v="41559.5"/>
    <n v="41757.083633428141"/>
    <n v="723"/>
  </r>
  <r>
    <s v="data to 2020Q2"/>
    <x v="0"/>
    <x v="4"/>
    <x v="2"/>
    <x v="3"/>
    <n v="36265.5"/>
    <n v="31951.416160044169"/>
    <n v="508"/>
  </r>
  <r>
    <s v="data to 2020Q2"/>
    <x v="0"/>
    <x v="4"/>
    <x v="2"/>
    <x v="4"/>
    <n v="119111.5"/>
    <n v="111582.79746883739"/>
    <n v="1816"/>
  </r>
  <r>
    <s v="data to 2020Q2"/>
    <x v="0"/>
    <x v="4"/>
    <x v="2"/>
    <x v="5"/>
    <n v="902116.5"/>
    <n v="900103.8576206807"/>
    <n v="14689"/>
  </r>
  <r>
    <s v="data to 2020Q2"/>
    <x v="0"/>
    <x v="5"/>
    <x v="0"/>
    <x v="0"/>
    <n v="1134"/>
    <n v="1019.5409254753009"/>
    <n v="24"/>
  </r>
  <r>
    <s v="data to 2020Q2"/>
    <x v="0"/>
    <x v="5"/>
    <x v="0"/>
    <x v="1"/>
    <n v="8986.5"/>
    <n v="9591.6265708718256"/>
    <n v="166"/>
  </r>
  <r>
    <s v="data to 2020Q2"/>
    <x v="0"/>
    <x v="5"/>
    <x v="0"/>
    <x v="2"/>
    <n v="35841.5"/>
    <n v="36167.482556962306"/>
    <n v="623"/>
  </r>
  <r>
    <s v="data to 2020Q2"/>
    <x v="0"/>
    <x v="5"/>
    <x v="0"/>
    <x v="3"/>
    <n v="33598"/>
    <n v="32387.572225151805"/>
    <n v="575"/>
  </r>
  <r>
    <s v="data to 2020Q2"/>
    <x v="0"/>
    <x v="5"/>
    <x v="0"/>
    <x v="4"/>
    <n v="76625"/>
    <n v="84379.172863816901"/>
    <n v="1408"/>
  </r>
  <r>
    <s v="data to 2020Q2"/>
    <x v="0"/>
    <x v="5"/>
    <x v="0"/>
    <x v="5"/>
    <n v="217323.5"/>
    <n v="255622.78318160589"/>
    <n v="4260"/>
  </r>
  <r>
    <s v="data to 2020Q2"/>
    <x v="0"/>
    <x v="5"/>
    <x v="1"/>
    <x v="0"/>
    <n v="4316.5"/>
    <n v="4513.0776427114533"/>
    <n v="87"/>
  </r>
  <r>
    <s v="data to 2020Q2"/>
    <x v="0"/>
    <x v="5"/>
    <x v="1"/>
    <x v="1"/>
    <n v="88346"/>
    <n v="93857.58991400004"/>
    <n v="1548"/>
  </r>
  <r>
    <s v="data to 2020Q2"/>
    <x v="0"/>
    <x v="5"/>
    <x v="1"/>
    <x v="2"/>
    <n v="214566.5"/>
    <n v="217373.73985662591"/>
    <n v="3471"/>
  </r>
  <r>
    <s v="data to 2020Q2"/>
    <x v="0"/>
    <x v="5"/>
    <x v="1"/>
    <x v="3"/>
    <n v="174238"/>
    <n v="178026.09168999901"/>
    <n v="2641"/>
  </r>
  <r>
    <s v="data to 2020Q2"/>
    <x v="0"/>
    <x v="5"/>
    <x v="1"/>
    <x v="4"/>
    <n v="225551"/>
    <n v="216215.47298855096"/>
    <n v="3379"/>
  </r>
  <r>
    <s v="data to 2020Q2"/>
    <x v="0"/>
    <x v="5"/>
    <x v="1"/>
    <x v="5"/>
    <n v="281897.5"/>
    <n v="287304.88207321649"/>
    <n v="4612"/>
  </r>
  <r>
    <s v="data to 2020Q2"/>
    <x v="0"/>
    <x v="5"/>
    <x v="2"/>
    <x v="0"/>
    <n v="324.5"/>
    <n v="593.90074885464674"/>
    <n v="8"/>
  </r>
  <r>
    <s v="data to 2020Q2"/>
    <x v="0"/>
    <x v="5"/>
    <x v="2"/>
    <x v="1"/>
    <n v="522.5"/>
    <n v="598.70701231400199"/>
    <n v="18"/>
  </r>
  <r>
    <s v="data to 2020Q2"/>
    <x v="0"/>
    <x v="5"/>
    <x v="2"/>
    <x v="2"/>
    <n v="2936.5"/>
    <n v="3763.6644601477183"/>
    <n v="67"/>
  </r>
  <r>
    <s v="data to 2020Q2"/>
    <x v="0"/>
    <x v="5"/>
    <x v="2"/>
    <x v="3"/>
    <n v="1881"/>
    <n v="2958.744195082737"/>
    <n v="65"/>
  </r>
  <r>
    <s v="data to 2020Q2"/>
    <x v="0"/>
    <x v="5"/>
    <x v="2"/>
    <x v="4"/>
    <n v="5090.5"/>
    <n v="7754.316884943828"/>
    <n v="150"/>
  </r>
  <r>
    <s v="data to 2020Q2"/>
    <x v="0"/>
    <x v="5"/>
    <x v="2"/>
    <x v="5"/>
    <n v="38206.5"/>
    <n v="46760.25772169936"/>
    <n v="841"/>
  </r>
  <r>
    <s v="data to 2020Q2"/>
    <x v="0"/>
    <x v="6"/>
    <x v="0"/>
    <x v="0"/>
    <n v="85.5"/>
    <n v="224.81097484543704"/>
    <n v="5"/>
  </r>
  <r>
    <s v="data to 2020Q2"/>
    <x v="0"/>
    <x v="6"/>
    <x v="0"/>
    <x v="1"/>
    <n v="11377.5"/>
    <n v="14818.546176453521"/>
    <n v="297"/>
  </r>
  <r>
    <s v="data to 2020Q2"/>
    <x v="0"/>
    <x v="6"/>
    <x v="0"/>
    <x v="2"/>
    <n v="11676"/>
    <n v="13550.686940853859"/>
    <n v="277"/>
  </r>
  <r>
    <s v="data to 2020Q2"/>
    <x v="0"/>
    <x v="6"/>
    <x v="0"/>
    <x v="3"/>
    <n v="22173"/>
    <n v="26970.812754538834"/>
    <n v="497"/>
  </r>
  <r>
    <s v="data to 2020Q2"/>
    <x v="0"/>
    <x v="6"/>
    <x v="0"/>
    <x v="4"/>
    <n v="63581"/>
    <n v="78070.705856089189"/>
    <n v="1384"/>
  </r>
  <r>
    <s v="data to 2020Q2"/>
    <x v="0"/>
    <x v="6"/>
    <x v="0"/>
    <x v="5"/>
    <n v="50513"/>
    <n v="64361.390160434683"/>
    <n v="1289"/>
  </r>
  <r>
    <s v="data to 2020Q2"/>
    <x v="0"/>
    <x v="6"/>
    <x v="1"/>
    <x v="0"/>
    <n v="1675"/>
    <n v="2148.5399980168404"/>
    <n v="46"/>
  </r>
  <r>
    <s v="data to 2020Q2"/>
    <x v="0"/>
    <x v="6"/>
    <x v="1"/>
    <x v="1"/>
    <n v="121582"/>
    <n v="141783.01026415316"/>
    <n v="2632"/>
  </r>
  <r>
    <s v="data to 2020Q2"/>
    <x v="0"/>
    <x v="6"/>
    <x v="1"/>
    <x v="2"/>
    <n v="82127"/>
    <n v="93032.487077350626"/>
    <n v="1633"/>
  </r>
  <r>
    <s v="data to 2020Q2"/>
    <x v="0"/>
    <x v="6"/>
    <x v="1"/>
    <x v="3"/>
    <n v="144154.5"/>
    <n v="153047.97877356142"/>
    <n v="2600"/>
  </r>
  <r>
    <s v="data to 2020Q2"/>
    <x v="0"/>
    <x v="6"/>
    <x v="1"/>
    <x v="4"/>
    <n v="215730.5"/>
    <n v="236993.50797898127"/>
    <n v="4116"/>
  </r>
  <r>
    <s v="data to 2020Q2"/>
    <x v="0"/>
    <x v="6"/>
    <x v="1"/>
    <x v="5"/>
    <n v="101909"/>
    <n v="110633.98837998362"/>
    <n v="1971"/>
  </r>
  <r>
    <s v="data to 2020Q2"/>
    <x v="0"/>
    <x v="6"/>
    <x v="2"/>
    <x v="0"/>
    <n v="16.5"/>
    <n v="43.960941781717011"/>
    <n v="3"/>
  </r>
  <r>
    <s v="data to 2020Q2"/>
    <x v="0"/>
    <x v="6"/>
    <x v="2"/>
    <x v="1"/>
    <n v="5760"/>
    <n v="4905.7332766647542"/>
    <n v="105"/>
  </r>
  <r>
    <s v="data to 2020Q2"/>
    <x v="0"/>
    <x v="6"/>
    <x v="2"/>
    <x v="2"/>
    <n v="3033"/>
    <n v="3967.4381839937446"/>
    <n v="84"/>
  </r>
  <r>
    <s v="data to 2020Q2"/>
    <x v="0"/>
    <x v="6"/>
    <x v="2"/>
    <x v="3"/>
    <n v="10397"/>
    <n v="14084.297018650974"/>
    <n v="262"/>
  </r>
  <r>
    <s v="data to 2020Q2"/>
    <x v="0"/>
    <x v="6"/>
    <x v="2"/>
    <x v="4"/>
    <n v="17979.5"/>
    <n v="24071.967250799502"/>
    <n v="465"/>
  </r>
  <r>
    <s v="data to 2020Q2"/>
    <x v="0"/>
    <x v="6"/>
    <x v="2"/>
    <x v="5"/>
    <n v="32351"/>
    <n v="37564.370191018163"/>
    <n v="715"/>
  </r>
  <r>
    <s v="data to 2020Q2"/>
    <x v="0"/>
    <x v="7"/>
    <x v="0"/>
    <x v="0"/>
    <n v="181.5"/>
    <n v="313.9274091939804"/>
    <n v="6"/>
  </r>
  <r>
    <s v="data to 2020Q2"/>
    <x v="0"/>
    <x v="7"/>
    <x v="0"/>
    <x v="1"/>
    <n v="3083"/>
    <n v="3640.2111784069702"/>
    <n v="81"/>
  </r>
  <r>
    <s v="data to 2020Q2"/>
    <x v="0"/>
    <x v="7"/>
    <x v="0"/>
    <x v="2"/>
    <n v="17579.5"/>
    <n v="18409.414711764723"/>
    <n v="359"/>
  </r>
  <r>
    <s v="data to 2020Q2"/>
    <x v="0"/>
    <x v="7"/>
    <x v="0"/>
    <x v="3"/>
    <n v="15336"/>
    <n v="17286.184822305073"/>
    <n v="329"/>
  </r>
  <r>
    <s v="data to 2020Q2"/>
    <x v="0"/>
    <x v="7"/>
    <x v="0"/>
    <x v="4"/>
    <n v="51657.5"/>
    <n v="55956.399281013481"/>
    <n v="1091"/>
  </r>
  <r>
    <s v="data to 2020Q2"/>
    <x v="0"/>
    <x v="7"/>
    <x v="0"/>
    <x v="5"/>
    <n v="195537.5"/>
    <n v="214946.48072608543"/>
    <n v="3701"/>
  </r>
  <r>
    <s v="data to 2020Q2"/>
    <x v="0"/>
    <x v="7"/>
    <x v="1"/>
    <x v="0"/>
    <n v="8316.5"/>
    <n v="9272.5827067325954"/>
    <n v="189"/>
  </r>
  <r>
    <s v="data to 2020Q2"/>
    <x v="0"/>
    <x v="7"/>
    <x v="1"/>
    <x v="1"/>
    <n v="29406.5"/>
    <n v="30472.943278287548"/>
    <n v="601"/>
  </r>
  <r>
    <s v="data to 2020Q2"/>
    <x v="0"/>
    <x v="7"/>
    <x v="1"/>
    <x v="2"/>
    <n v="82959"/>
    <n v="82575.421045672469"/>
    <n v="1507"/>
  </r>
  <r>
    <s v="data to 2020Q2"/>
    <x v="0"/>
    <x v="7"/>
    <x v="1"/>
    <x v="3"/>
    <n v="72420.5"/>
    <n v="69352.703423365892"/>
    <n v="1210"/>
  </r>
  <r>
    <s v="data to 2020Q2"/>
    <x v="0"/>
    <x v="7"/>
    <x v="1"/>
    <x v="4"/>
    <n v="113995"/>
    <n v="111373.54344469338"/>
    <n v="1848"/>
  </r>
  <r>
    <s v="data to 2020Q2"/>
    <x v="0"/>
    <x v="7"/>
    <x v="1"/>
    <x v="5"/>
    <n v="203767"/>
    <n v="199038.17701510782"/>
    <n v="3260"/>
  </r>
  <r>
    <s v="data to 2020Q2"/>
    <x v="0"/>
    <x v="7"/>
    <x v="2"/>
    <x v="0"/>
    <n v="40.5"/>
    <n v="102.3389583939482"/>
    <n v="1"/>
  </r>
  <r>
    <s v="data to 2020Q2"/>
    <x v="0"/>
    <x v="7"/>
    <x v="2"/>
    <x v="1"/>
    <n v="312"/>
    <n v="535.00582688532529"/>
    <n v="7"/>
  </r>
  <r>
    <s v="data to 2020Q2"/>
    <x v="0"/>
    <x v="7"/>
    <x v="2"/>
    <x v="2"/>
    <n v="1081"/>
    <n v="1570.6090892053278"/>
    <n v="19"/>
  </r>
  <r>
    <s v="data to 2020Q2"/>
    <x v="0"/>
    <x v="7"/>
    <x v="2"/>
    <x v="3"/>
    <n v="629"/>
    <n v="590.58847852927795"/>
    <n v="17"/>
  </r>
  <r>
    <s v="data to 2020Q2"/>
    <x v="0"/>
    <x v="7"/>
    <x v="2"/>
    <x v="4"/>
    <n v="3345.5"/>
    <n v="2857.4978194829951"/>
    <n v="60"/>
  </r>
  <r>
    <s v="data to 2020Q2"/>
    <x v="0"/>
    <x v="7"/>
    <x v="2"/>
    <x v="5"/>
    <n v="14691.5"/>
    <n v="13974.473708523839"/>
    <n v="267"/>
  </r>
  <r>
    <s v="data to 2020Q2"/>
    <x v="0"/>
    <x v="8"/>
    <x v="0"/>
    <x v="0"/>
    <n v="271.5"/>
    <n v="680.50592507054148"/>
    <n v="11"/>
  </r>
  <r>
    <s v="data to 2020Q2"/>
    <x v="0"/>
    <x v="8"/>
    <x v="0"/>
    <x v="1"/>
    <n v="8172"/>
    <n v="6069.4494044795847"/>
    <n v="110"/>
  </r>
  <r>
    <s v="data to 2020Q2"/>
    <x v="0"/>
    <x v="8"/>
    <x v="0"/>
    <x v="2"/>
    <n v="13558"/>
    <n v="15104.9875977425"/>
    <n v="358"/>
  </r>
  <r>
    <s v="data to 2020Q2"/>
    <x v="0"/>
    <x v="8"/>
    <x v="0"/>
    <x v="3"/>
    <n v="24575"/>
    <n v="26782.121325098036"/>
    <n v="612"/>
  </r>
  <r>
    <s v="data to 2020Q2"/>
    <x v="0"/>
    <x v="8"/>
    <x v="0"/>
    <x v="4"/>
    <n v="43454.5"/>
    <n v="47571.272171997916"/>
    <n v="917"/>
  </r>
  <r>
    <s v="data to 2020Q2"/>
    <x v="0"/>
    <x v="8"/>
    <x v="0"/>
    <x v="5"/>
    <n v="118700"/>
    <n v="118421.83596792343"/>
    <n v="2198"/>
  </r>
  <r>
    <s v="data to 2020Q2"/>
    <x v="0"/>
    <x v="8"/>
    <x v="1"/>
    <x v="0"/>
    <n v="3373"/>
    <n v="2080.4724987890863"/>
    <n v="51"/>
  </r>
  <r>
    <s v="data to 2020Q2"/>
    <x v="0"/>
    <x v="8"/>
    <x v="1"/>
    <x v="1"/>
    <n v="82501"/>
    <n v="71583.215223468549"/>
    <n v="1314"/>
  </r>
  <r>
    <s v="data to 2020Q2"/>
    <x v="0"/>
    <x v="8"/>
    <x v="1"/>
    <x v="2"/>
    <n v="147336"/>
    <n v="133047.99715654482"/>
    <n v="2419"/>
  </r>
  <r>
    <s v="data to 2020Q2"/>
    <x v="0"/>
    <x v="8"/>
    <x v="1"/>
    <x v="3"/>
    <n v="154649"/>
    <n v="150651.53452271968"/>
    <n v="2819"/>
  </r>
  <r>
    <s v="data to 2020Q2"/>
    <x v="0"/>
    <x v="8"/>
    <x v="1"/>
    <x v="4"/>
    <n v="254866.5"/>
    <n v="218695.48118289982"/>
    <n v="3788"/>
  </r>
  <r>
    <s v="data to 2020Q2"/>
    <x v="0"/>
    <x v="8"/>
    <x v="1"/>
    <x v="5"/>
    <n v="474005.5"/>
    <n v="404010.25951176509"/>
    <n v="6581"/>
  </r>
  <r>
    <s v="data to 2020Q2"/>
    <x v="0"/>
    <x v="8"/>
    <x v="2"/>
    <x v="1"/>
    <n v="502"/>
    <n v="603.37148700351804"/>
    <n v="23"/>
  </r>
  <r>
    <s v="data to 2020Q2"/>
    <x v="0"/>
    <x v="8"/>
    <x v="2"/>
    <x v="2"/>
    <n v="2573.5"/>
    <n v="2363.3021412285198"/>
    <n v="56"/>
  </r>
  <r>
    <s v="data to 2020Q2"/>
    <x v="0"/>
    <x v="8"/>
    <x v="2"/>
    <x v="3"/>
    <n v="3529"/>
    <n v="3842.1756350405471"/>
    <n v="93"/>
  </r>
  <r>
    <s v="data to 2020Q2"/>
    <x v="0"/>
    <x v="8"/>
    <x v="2"/>
    <x v="4"/>
    <n v="4074"/>
    <n v="5147.4445894752407"/>
    <n v="102"/>
  </r>
  <r>
    <s v="data to 2020Q2"/>
    <x v="0"/>
    <x v="8"/>
    <x v="2"/>
    <x v="5"/>
    <n v="20836.5"/>
    <n v="20581.044892868656"/>
    <n v="406"/>
  </r>
  <r>
    <s v="data to 2020Q2"/>
    <x v="0"/>
    <x v="9"/>
    <x v="0"/>
    <x v="0"/>
    <n v="3.5"/>
    <n v="17.917317775264728"/>
    <n v="1"/>
  </r>
  <r>
    <s v="data to 2020Q2"/>
    <x v="0"/>
    <x v="9"/>
    <x v="0"/>
    <x v="1"/>
    <n v="3836"/>
    <n v="5351.836029625365"/>
    <n v="118"/>
  </r>
  <r>
    <s v="data to 2020Q2"/>
    <x v="0"/>
    <x v="9"/>
    <x v="0"/>
    <x v="2"/>
    <n v="14699"/>
    <n v="19801.310936068778"/>
    <n v="469"/>
  </r>
  <r>
    <s v="data to 2020Q2"/>
    <x v="0"/>
    <x v="9"/>
    <x v="0"/>
    <x v="3"/>
    <n v="10448"/>
    <n v="13622.127286273268"/>
    <n v="286"/>
  </r>
  <r>
    <s v="data to 2020Q2"/>
    <x v="0"/>
    <x v="9"/>
    <x v="0"/>
    <x v="4"/>
    <n v="27304"/>
    <n v="35904.221179990767"/>
    <n v="788"/>
  </r>
  <r>
    <s v="data to 2020Q2"/>
    <x v="0"/>
    <x v="9"/>
    <x v="0"/>
    <x v="5"/>
    <n v="6910"/>
    <n v="8734.2536017325074"/>
    <n v="208"/>
  </r>
  <r>
    <s v="data to 2020Q2"/>
    <x v="0"/>
    <x v="9"/>
    <x v="1"/>
    <x v="0"/>
    <n v="6533.5"/>
    <n v="6807.9894608108289"/>
    <n v="149"/>
  </r>
  <r>
    <s v="data to 2020Q2"/>
    <x v="0"/>
    <x v="9"/>
    <x v="1"/>
    <x v="1"/>
    <n v="67008.5"/>
    <n v="78963.531200248544"/>
    <n v="1576"/>
  </r>
  <r>
    <s v="data to 2020Q2"/>
    <x v="0"/>
    <x v="9"/>
    <x v="1"/>
    <x v="2"/>
    <n v="234153.5"/>
    <n v="261395.71569987541"/>
    <n v="4904"/>
  </r>
  <r>
    <s v="data to 2020Q2"/>
    <x v="0"/>
    <x v="9"/>
    <x v="1"/>
    <x v="3"/>
    <n v="154412.5"/>
    <n v="163928.36217642151"/>
    <n v="2928"/>
  </r>
  <r>
    <s v="data to 2020Q2"/>
    <x v="0"/>
    <x v="9"/>
    <x v="1"/>
    <x v="4"/>
    <n v="220331.5"/>
    <n v="249078.69382613953"/>
    <n v="4671"/>
  </r>
  <r>
    <s v="data to 2020Q2"/>
    <x v="0"/>
    <x v="9"/>
    <x v="1"/>
    <x v="5"/>
    <n v="39165.5"/>
    <n v="42054.011351746813"/>
    <n v="895"/>
  </r>
  <r>
    <s v="data to 2020Q2"/>
    <x v="0"/>
    <x v="9"/>
    <x v="2"/>
    <x v="0"/>
    <n v="950"/>
    <n v="1420.6009521478029"/>
    <n v="17"/>
  </r>
  <r>
    <s v="data to 2020Q2"/>
    <x v="0"/>
    <x v="9"/>
    <x v="2"/>
    <x v="1"/>
    <n v="51.5"/>
    <n v="155.85481407323013"/>
    <n v="7"/>
  </r>
  <r>
    <s v="data to 2020Q2"/>
    <x v="0"/>
    <x v="9"/>
    <x v="2"/>
    <x v="2"/>
    <n v="3920.5"/>
    <n v="4214.5929022306991"/>
    <n v="86"/>
  </r>
  <r>
    <s v="data to 2020Q2"/>
    <x v="0"/>
    <x v="9"/>
    <x v="2"/>
    <x v="3"/>
    <n v="2049.5"/>
    <n v="1908.2815113094216"/>
    <n v="46"/>
  </r>
  <r>
    <s v="data to 2020Q2"/>
    <x v="0"/>
    <x v="9"/>
    <x v="2"/>
    <x v="4"/>
    <n v="3517.5"/>
    <n v="4654.4264273815998"/>
    <n v="125"/>
  </r>
  <r>
    <s v="data to 2020Q2"/>
    <x v="0"/>
    <x v="9"/>
    <x v="2"/>
    <x v="5"/>
    <n v="554"/>
    <n v="1522.9701373115388"/>
    <n v="27"/>
  </r>
  <r>
    <s v="data to 2020Q2"/>
    <x v="0"/>
    <x v="10"/>
    <x v="0"/>
    <x v="0"/>
    <n v="365"/>
    <n v="588.70937572259402"/>
    <n v="14"/>
  </r>
  <r>
    <s v="data to 2020Q2"/>
    <x v="0"/>
    <x v="10"/>
    <x v="0"/>
    <x v="1"/>
    <n v="2530"/>
    <n v="2214.0099692663698"/>
    <n v="45"/>
  </r>
  <r>
    <s v="data to 2020Q2"/>
    <x v="0"/>
    <x v="10"/>
    <x v="0"/>
    <x v="2"/>
    <n v="19365"/>
    <n v="21679.287609364521"/>
    <n v="448"/>
  </r>
  <r>
    <s v="data to 2020Q2"/>
    <x v="0"/>
    <x v="10"/>
    <x v="0"/>
    <x v="3"/>
    <n v="30818.5"/>
    <n v="33481.306598590963"/>
    <n v="665"/>
  </r>
  <r>
    <s v="data to 2020Q2"/>
    <x v="0"/>
    <x v="10"/>
    <x v="0"/>
    <x v="4"/>
    <n v="95599"/>
    <n v="99102.854669355569"/>
    <n v="1789"/>
  </r>
  <r>
    <s v="data to 2020Q2"/>
    <x v="0"/>
    <x v="10"/>
    <x v="0"/>
    <x v="5"/>
    <n v="305407"/>
    <n v="308412.64856359974"/>
    <n v="5793"/>
  </r>
  <r>
    <s v="data to 2020Q2"/>
    <x v="0"/>
    <x v="10"/>
    <x v="1"/>
    <x v="0"/>
    <n v="3196.5"/>
    <n v="3736.3864957827873"/>
    <n v="82"/>
  </r>
  <r>
    <s v="data to 2020Q2"/>
    <x v="0"/>
    <x v="10"/>
    <x v="1"/>
    <x v="1"/>
    <n v="13717"/>
    <n v="14512.469284952742"/>
    <n v="338"/>
  </r>
  <r>
    <s v="data to 2020Q2"/>
    <x v="0"/>
    <x v="10"/>
    <x v="1"/>
    <x v="2"/>
    <n v="97510"/>
    <n v="96712.260935177314"/>
    <n v="1868"/>
  </r>
  <r>
    <s v="data to 2020Q2"/>
    <x v="0"/>
    <x v="10"/>
    <x v="1"/>
    <x v="3"/>
    <n v="150825"/>
    <n v="148213.39928260018"/>
    <n v="2530"/>
  </r>
  <r>
    <s v="data to 2020Q2"/>
    <x v="0"/>
    <x v="10"/>
    <x v="1"/>
    <x v="4"/>
    <n v="302706.5"/>
    <n v="264952.53573911602"/>
    <n v="4502"/>
  </r>
  <r>
    <s v="data to 2020Q2"/>
    <x v="0"/>
    <x v="10"/>
    <x v="1"/>
    <x v="5"/>
    <n v="332892"/>
    <n v="305277.81422536483"/>
    <n v="5376"/>
  </r>
  <r>
    <s v="data to 2020Q2"/>
    <x v="0"/>
    <x v="10"/>
    <x v="2"/>
    <x v="0"/>
    <n v="4.5"/>
    <n v="8.8469721767594116"/>
    <n v="1"/>
  </r>
  <r>
    <s v="data to 2020Q2"/>
    <x v="0"/>
    <x v="10"/>
    <x v="2"/>
    <x v="1"/>
    <n v="48"/>
    <n v="193.55373917315052"/>
    <n v="7"/>
  </r>
  <r>
    <s v="data to 2020Q2"/>
    <x v="0"/>
    <x v="10"/>
    <x v="2"/>
    <x v="2"/>
    <n v="986.5"/>
    <n v="1222.7206254755156"/>
    <n v="27"/>
  </r>
  <r>
    <s v="data to 2020Q2"/>
    <x v="0"/>
    <x v="10"/>
    <x v="2"/>
    <x v="3"/>
    <n v="3024.5"/>
    <n v="2557.6778565973573"/>
    <n v="48"/>
  </r>
  <r>
    <s v="data to 2020Q2"/>
    <x v="0"/>
    <x v="10"/>
    <x v="2"/>
    <x v="4"/>
    <n v="6015.5"/>
    <n v="5612.3701785903986"/>
    <n v="107"/>
  </r>
  <r>
    <s v="data to 2020Q2"/>
    <x v="0"/>
    <x v="10"/>
    <x v="2"/>
    <x v="5"/>
    <n v="8754.5"/>
    <n v="9922.7628482055788"/>
    <n v="212"/>
  </r>
  <r>
    <s v="data to 2020Q2"/>
    <x v="0"/>
    <x v="11"/>
    <x v="0"/>
    <x v="0"/>
    <n v="38.5"/>
    <n v="41.316062176165801"/>
    <n v="1"/>
  </r>
  <r>
    <s v="data to 2020Q2"/>
    <x v="0"/>
    <x v="11"/>
    <x v="0"/>
    <x v="1"/>
    <n v="2206.5"/>
    <n v="2556.5556819313865"/>
    <n v="48"/>
  </r>
  <r>
    <s v="data to 2020Q2"/>
    <x v="0"/>
    <x v="11"/>
    <x v="0"/>
    <x v="2"/>
    <n v="3515.5"/>
    <n v="3271.3278224232254"/>
    <n v="79"/>
  </r>
  <r>
    <s v="data to 2020Q2"/>
    <x v="0"/>
    <x v="11"/>
    <x v="0"/>
    <x v="3"/>
    <n v="10693.5"/>
    <n v="11787.546633960863"/>
    <n v="230"/>
  </r>
  <r>
    <s v="data to 2020Q2"/>
    <x v="0"/>
    <x v="11"/>
    <x v="0"/>
    <x v="4"/>
    <n v="9865.5"/>
    <n v="10184.234523307658"/>
    <n v="198"/>
  </r>
  <r>
    <s v="data to 2020Q2"/>
    <x v="0"/>
    <x v="11"/>
    <x v="0"/>
    <x v="5"/>
    <n v="1698"/>
    <n v="2202.35280515147"/>
    <n v="44"/>
  </r>
  <r>
    <s v="data to 2020Q2"/>
    <x v="0"/>
    <x v="11"/>
    <x v="1"/>
    <x v="0"/>
    <n v="2805.5"/>
    <n v="1656.9682031646398"/>
    <n v="42"/>
  </r>
  <r>
    <s v="data to 2020Q2"/>
    <x v="0"/>
    <x v="11"/>
    <x v="1"/>
    <x v="1"/>
    <n v="59720.5"/>
    <n v="58909.078712211027"/>
    <n v="915"/>
  </r>
  <r>
    <s v="data to 2020Q2"/>
    <x v="0"/>
    <x v="11"/>
    <x v="1"/>
    <x v="2"/>
    <n v="77721.5"/>
    <n v="76473.668365300342"/>
    <n v="1251"/>
  </r>
  <r>
    <s v="data to 2020Q2"/>
    <x v="0"/>
    <x v="11"/>
    <x v="1"/>
    <x v="3"/>
    <n v="164726.5"/>
    <n v="145354.4685244103"/>
    <n v="2366"/>
  </r>
  <r>
    <s v="data to 2020Q2"/>
    <x v="0"/>
    <x v="11"/>
    <x v="1"/>
    <x v="4"/>
    <n v="127902"/>
    <n v="119661.25086896356"/>
    <n v="1987"/>
  </r>
  <r>
    <s v="data to 2020Q2"/>
    <x v="0"/>
    <x v="11"/>
    <x v="1"/>
    <x v="5"/>
    <n v="45031.5"/>
    <n v="37204.067787523629"/>
    <n v="560"/>
  </r>
  <r>
    <s v="data to 2020Q2"/>
    <x v="0"/>
    <x v="11"/>
    <x v="2"/>
    <x v="0"/>
    <n v="6"/>
    <n v="14.808994145822245"/>
    <n v="1"/>
  </r>
  <r>
    <s v="data to 2020Q2"/>
    <x v="0"/>
    <x v="11"/>
    <x v="2"/>
    <x v="1"/>
    <n v="310.5"/>
    <n v="470.1310757941086"/>
    <n v="7"/>
  </r>
  <r>
    <s v="data to 2020Q2"/>
    <x v="0"/>
    <x v="11"/>
    <x v="2"/>
    <x v="2"/>
    <n v="1737.5"/>
    <n v="1104.238039341896"/>
    <n v="24"/>
  </r>
  <r>
    <s v="data to 2020Q2"/>
    <x v="0"/>
    <x v="11"/>
    <x v="2"/>
    <x v="3"/>
    <n v="2491.5"/>
    <n v="1799.3107637662551"/>
    <n v="27"/>
  </r>
  <r>
    <s v="data to 2020Q2"/>
    <x v="0"/>
    <x v="11"/>
    <x v="2"/>
    <x v="4"/>
    <n v="2650.5"/>
    <n v="3092.1714891670213"/>
    <n v="67"/>
  </r>
  <r>
    <s v="data to 2020Q2"/>
    <x v="0"/>
    <x v="11"/>
    <x v="2"/>
    <x v="5"/>
    <n v="118"/>
    <n v="189.98323836075619"/>
    <n v="5"/>
  </r>
  <r>
    <s v="data to 2020Q2"/>
    <x v="0"/>
    <x v="12"/>
    <x v="0"/>
    <x v="0"/>
    <n v="74.5"/>
    <n v="69.754648628980718"/>
    <n v="2"/>
  </r>
  <r>
    <s v="data to 2020Q2"/>
    <x v="0"/>
    <x v="12"/>
    <x v="0"/>
    <x v="1"/>
    <n v="22900.5"/>
    <n v="25594.646831742106"/>
    <n v="430"/>
  </r>
  <r>
    <s v="data to 2020Q2"/>
    <x v="0"/>
    <x v="12"/>
    <x v="0"/>
    <x v="2"/>
    <n v="23029.5"/>
    <n v="25708.056825922948"/>
    <n v="505"/>
  </r>
  <r>
    <s v="data to 2020Q2"/>
    <x v="0"/>
    <x v="12"/>
    <x v="0"/>
    <x v="3"/>
    <n v="40265"/>
    <n v="47322.820750335828"/>
    <n v="827"/>
  </r>
  <r>
    <s v="data to 2020Q2"/>
    <x v="0"/>
    <x v="12"/>
    <x v="0"/>
    <x v="4"/>
    <n v="45392"/>
    <n v="54243.688710795745"/>
    <n v="1040"/>
  </r>
  <r>
    <s v="data to 2020Q2"/>
    <x v="0"/>
    <x v="12"/>
    <x v="0"/>
    <x v="5"/>
    <n v="45539"/>
    <n v="50964.500704107239"/>
    <n v="990"/>
  </r>
  <r>
    <s v="data to 2020Q2"/>
    <x v="0"/>
    <x v="12"/>
    <x v="1"/>
    <x v="0"/>
    <n v="17401.5"/>
    <n v="16374.181292767222"/>
    <n v="236"/>
  </r>
  <r>
    <s v="data to 2020Q2"/>
    <x v="0"/>
    <x v="12"/>
    <x v="1"/>
    <x v="1"/>
    <n v="384343"/>
    <n v="406814.62367708574"/>
    <n v="6085"/>
  </r>
  <r>
    <s v="data to 2020Q2"/>
    <x v="0"/>
    <x v="12"/>
    <x v="1"/>
    <x v="2"/>
    <n v="338051.5"/>
    <n v="353295.47891040606"/>
    <n v="5630"/>
  </r>
  <r>
    <s v="data to 2020Q2"/>
    <x v="0"/>
    <x v="12"/>
    <x v="1"/>
    <x v="3"/>
    <n v="501534"/>
    <n v="517740.53473162116"/>
    <n v="7789"/>
  </r>
  <r>
    <s v="data to 2020Q2"/>
    <x v="0"/>
    <x v="12"/>
    <x v="1"/>
    <x v="4"/>
    <n v="419766.5"/>
    <n v="452590.92830489785"/>
    <n v="7119"/>
  </r>
  <r>
    <s v="data to 2020Q2"/>
    <x v="0"/>
    <x v="12"/>
    <x v="1"/>
    <x v="5"/>
    <n v="257749.5"/>
    <n v="271624.45200310682"/>
    <n v="4674"/>
  </r>
  <r>
    <s v="data to 2020Q2"/>
    <x v="0"/>
    <x v="12"/>
    <x v="2"/>
    <x v="0"/>
    <n v="170.5"/>
    <n v="257.8045924414123"/>
    <n v="2"/>
  </r>
  <r>
    <s v="data to 2020Q2"/>
    <x v="0"/>
    <x v="12"/>
    <x v="2"/>
    <x v="1"/>
    <n v="4752"/>
    <n v="4845.1896227717707"/>
    <n v="93"/>
  </r>
  <r>
    <s v="data to 2020Q2"/>
    <x v="0"/>
    <x v="12"/>
    <x v="2"/>
    <x v="2"/>
    <n v="3980"/>
    <n v="5555.8150114409245"/>
    <n v="114"/>
  </r>
  <r>
    <s v="data to 2020Q2"/>
    <x v="0"/>
    <x v="12"/>
    <x v="2"/>
    <x v="3"/>
    <n v="10898.5"/>
    <n v="12610.448641439139"/>
    <n v="214"/>
  </r>
  <r>
    <s v="data to 2020Q2"/>
    <x v="0"/>
    <x v="12"/>
    <x v="2"/>
    <x v="4"/>
    <n v="12909.5"/>
    <n v="14640.614081193962"/>
    <n v="280"/>
  </r>
  <r>
    <s v="data to 2020Q2"/>
    <x v="0"/>
    <x v="12"/>
    <x v="2"/>
    <x v="5"/>
    <n v="7675"/>
    <n v="11625.956884238147"/>
    <n v="245"/>
  </r>
  <r>
    <s v="data to 2020Q2"/>
    <x v="0"/>
    <x v="13"/>
    <x v="0"/>
    <x v="0"/>
    <n v="81"/>
    <n v="225.17275219876603"/>
    <n v="4"/>
  </r>
  <r>
    <s v="data to 2020Q2"/>
    <x v="0"/>
    <x v="13"/>
    <x v="0"/>
    <x v="1"/>
    <n v="1865.5"/>
    <n v="2296.9853536083633"/>
    <n v="49"/>
  </r>
  <r>
    <s v="data to 2020Q2"/>
    <x v="0"/>
    <x v="13"/>
    <x v="0"/>
    <x v="2"/>
    <n v="5113"/>
    <n v="6458.3391321730251"/>
    <n v="137"/>
  </r>
  <r>
    <s v="data to 2020Q2"/>
    <x v="0"/>
    <x v="13"/>
    <x v="0"/>
    <x v="3"/>
    <n v="19153"/>
    <n v="17729.17120991804"/>
    <n v="330"/>
  </r>
  <r>
    <s v="data to 2020Q2"/>
    <x v="0"/>
    <x v="13"/>
    <x v="0"/>
    <x v="4"/>
    <n v="12042.5"/>
    <n v="11886.454404766697"/>
    <n v="205"/>
  </r>
  <r>
    <s v="data to 2020Q2"/>
    <x v="0"/>
    <x v="13"/>
    <x v="0"/>
    <x v="5"/>
    <n v="136717.5"/>
    <n v="149662.65574007347"/>
    <n v="2495"/>
  </r>
  <r>
    <s v="data to 2020Q2"/>
    <x v="0"/>
    <x v="13"/>
    <x v="1"/>
    <x v="0"/>
    <n v="400"/>
    <n v="438.94162894183899"/>
    <n v="10"/>
  </r>
  <r>
    <s v="data to 2020Q2"/>
    <x v="0"/>
    <x v="13"/>
    <x v="1"/>
    <x v="1"/>
    <n v="7165"/>
    <n v="8156.7797789078313"/>
    <n v="172"/>
  </r>
  <r>
    <s v="data to 2020Q2"/>
    <x v="0"/>
    <x v="13"/>
    <x v="1"/>
    <x v="2"/>
    <n v="25456"/>
    <n v="28202.176197876419"/>
    <n v="464"/>
  </r>
  <r>
    <s v="data to 2020Q2"/>
    <x v="0"/>
    <x v="13"/>
    <x v="1"/>
    <x v="3"/>
    <n v="57259.5"/>
    <n v="49167.695188373145"/>
    <n v="722"/>
  </r>
  <r>
    <s v="data to 2020Q2"/>
    <x v="0"/>
    <x v="13"/>
    <x v="1"/>
    <x v="4"/>
    <n v="9077"/>
    <n v="7441.6870934240897"/>
    <n v="128"/>
  </r>
  <r>
    <s v="data to 2020Q2"/>
    <x v="0"/>
    <x v="13"/>
    <x v="1"/>
    <x v="5"/>
    <n v="98017"/>
    <n v="93360.981130997912"/>
    <n v="1408"/>
  </r>
  <r>
    <s v="data to 2020Q2"/>
    <x v="0"/>
    <x v="13"/>
    <x v="2"/>
    <x v="0"/>
    <n v="27"/>
    <n v="27.760471045283477"/>
    <n v="1"/>
  </r>
  <r>
    <s v="data to 2020Q2"/>
    <x v="0"/>
    <x v="13"/>
    <x v="2"/>
    <x v="1"/>
    <n v="58"/>
    <n v="95.931335149863756"/>
    <n v="1"/>
  </r>
  <r>
    <s v="data to 2020Q2"/>
    <x v="0"/>
    <x v="13"/>
    <x v="2"/>
    <x v="2"/>
    <n v="122"/>
    <n v="161.06861667968593"/>
    <n v="3"/>
  </r>
  <r>
    <s v="data to 2020Q2"/>
    <x v="0"/>
    <x v="13"/>
    <x v="2"/>
    <x v="3"/>
    <n v="175"/>
    <n v="282.05029306741022"/>
    <n v="10"/>
  </r>
  <r>
    <s v="data to 2020Q2"/>
    <x v="0"/>
    <x v="13"/>
    <x v="2"/>
    <x v="4"/>
    <n v="194"/>
    <n v="253.295265725105"/>
    <n v="5"/>
  </r>
  <r>
    <s v="data to 2020Q2"/>
    <x v="0"/>
    <x v="13"/>
    <x v="2"/>
    <x v="5"/>
    <n v="5838.5"/>
    <n v="5889.3001188085045"/>
    <n v="94"/>
  </r>
  <r>
    <s v="data to 2020Q2"/>
    <x v="0"/>
    <x v="14"/>
    <x v="0"/>
    <x v="0"/>
    <n v="90.5"/>
    <n v="126.93723999492522"/>
    <n v="6"/>
  </r>
  <r>
    <s v="data to 2020Q2"/>
    <x v="0"/>
    <x v="14"/>
    <x v="0"/>
    <x v="1"/>
    <n v="8533"/>
    <n v="9401.9817674995757"/>
    <n v="175"/>
  </r>
  <r>
    <s v="data to 2020Q2"/>
    <x v="0"/>
    <x v="14"/>
    <x v="0"/>
    <x v="2"/>
    <n v="5626"/>
    <n v="5936.9418562102155"/>
    <n v="150"/>
  </r>
  <r>
    <s v="data to 2020Q2"/>
    <x v="0"/>
    <x v="14"/>
    <x v="0"/>
    <x v="3"/>
    <n v="38827"/>
    <n v="40529.603752626594"/>
    <n v="927"/>
  </r>
  <r>
    <s v="data to 2020Q2"/>
    <x v="0"/>
    <x v="14"/>
    <x v="0"/>
    <x v="4"/>
    <n v="49620"/>
    <n v="47093.556934112632"/>
    <n v="1025"/>
  </r>
  <r>
    <s v="data to 2020Q2"/>
    <x v="0"/>
    <x v="14"/>
    <x v="0"/>
    <x v="5"/>
    <n v="59906.5"/>
    <n v="59643.395690068959"/>
    <n v="1243"/>
  </r>
  <r>
    <s v="data to 2020Q2"/>
    <x v="0"/>
    <x v="14"/>
    <x v="1"/>
    <x v="0"/>
    <n v="3933.5"/>
    <n v="2661.0967763875201"/>
    <n v="44"/>
  </r>
  <r>
    <s v="data to 2020Q2"/>
    <x v="0"/>
    <x v="14"/>
    <x v="1"/>
    <x v="1"/>
    <n v="118314.5"/>
    <n v="106772.56605039693"/>
    <n v="2127"/>
  </r>
  <r>
    <s v="data to 2020Q2"/>
    <x v="0"/>
    <x v="14"/>
    <x v="1"/>
    <x v="2"/>
    <n v="64575"/>
    <n v="61468.603139042032"/>
    <n v="1174"/>
  </r>
  <r>
    <s v="data to 2020Q2"/>
    <x v="0"/>
    <x v="14"/>
    <x v="1"/>
    <x v="3"/>
    <n v="242680"/>
    <n v="227962.13324337895"/>
    <n v="4369"/>
  </r>
  <r>
    <s v="data to 2020Q2"/>
    <x v="0"/>
    <x v="14"/>
    <x v="1"/>
    <x v="4"/>
    <n v="237409.5"/>
    <n v="214157.50831744063"/>
    <n v="3821"/>
  </r>
  <r>
    <s v="data to 2020Q2"/>
    <x v="0"/>
    <x v="14"/>
    <x v="1"/>
    <x v="5"/>
    <n v="134477.5"/>
    <n v="125462.39810959405"/>
    <n v="2343"/>
  </r>
  <r>
    <s v="data to 2020Q2"/>
    <x v="0"/>
    <x v="14"/>
    <x v="2"/>
    <x v="0"/>
    <n v="223"/>
    <n v="48.586363636363636"/>
    <n v="1"/>
  </r>
  <r>
    <s v="data to 2020Q2"/>
    <x v="0"/>
    <x v="14"/>
    <x v="2"/>
    <x v="1"/>
    <n v="1252"/>
    <n v="814.28899865435733"/>
    <n v="17"/>
  </r>
  <r>
    <s v="data to 2020Q2"/>
    <x v="0"/>
    <x v="14"/>
    <x v="2"/>
    <x v="2"/>
    <n v="599.5"/>
    <n v="384.33887242561235"/>
    <n v="12"/>
  </r>
  <r>
    <s v="data to 2020Q2"/>
    <x v="0"/>
    <x v="14"/>
    <x v="2"/>
    <x v="3"/>
    <n v="1954"/>
    <n v="2296.8346629354205"/>
    <n v="63"/>
  </r>
  <r>
    <s v="data to 2020Q2"/>
    <x v="0"/>
    <x v="14"/>
    <x v="2"/>
    <x v="4"/>
    <n v="2745"/>
    <n v="2724.57659513825"/>
    <n v="62"/>
  </r>
  <r>
    <s v="data to 2020Q2"/>
    <x v="0"/>
    <x v="14"/>
    <x v="2"/>
    <x v="5"/>
    <n v="2810.5"/>
    <n v="2402.7783039185788"/>
    <n v="65"/>
  </r>
  <r>
    <s v="data to 2020Q2"/>
    <x v="0"/>
    <x v="15"/>
    <x v="0"/>
    <x v="0"/>
    <n v="453"/>
    <n v="775.00346621351582"/>
    <n v="10"/>
  </r>
  <r>
    <s v="data to 2020Q2"/>
    <x v="0"/>
    <x v="15"/>
    <x v="0"/>
    <x v="1"/>
    <n v="30798.5"/>
    <n v="33166.907830014599"/>
    <n v="589"/>
  </r>
  <r>
    <s v="data to 2020Q2"/>
    <x v="0"/>
    <x v="15"/>
    <x v="0"/>
    <x v="2"/>
    <n v="45767.5"/>
    <n v="45374.824372965064"/>
    <n v="688"/>
  </r>
  <r>
    <s v="data to 2020Q2"/>
    <x v="0"/>
    <x v="15"/>
    <x v="0"/>
    <x v="3"/>
    <n v="137395"/>
    <n v="148651.41213738461"/>
    <n v="2273"/>
  </r>
  <r>
    <s v="data to 2020Q2"/>
    <x v="0"/>
    <x v="15"/>
    <x v="0"/>
    <x v="4"/>
    <n v="241093.5"/>
    <n v="259935.16325273507"/>
    <n v="4081"/>
  </r>
  <r>
    <s v="data to 2020Q2"/>
    <x v="0"/>
    <x v="15"/>
    <x v="0"/>
    <x v="5"/>
    <n v="523062"/>
    <n v="570690.98906008631"/>
    <n v="8317"/>
  </r>
  <r>
    <s v="data to 2020Q2"/>
    <x v="0"/>
    <x v="15"/>
    <x v="1"/>
    <x v="0"/>
    <n v="12689"/>
    <n v="14130.946579848376"/>
    <n v="159"/>
  </r>
  <r>
    <s v="data to 2020Q2"/>
    <x v="0"/>
    <x v="15"/>
    <x v="1"/>
    <x v="1"/>
    <n v="317308"/>
    <n v="321772.57037951803"/>
    <n v="5137"/>
  </r>
  <r>
    <s v="data to 2020Q2"/>
    <x v="0"/>
    <x v="15"/>
    <x v="1"/>
    <x v="2"/>
    <n v="260225.5"/>
    <n v="258125.27013692522"/>
    <n v="3864"/>
  </r>
  <r>
    <s v="data to 2020Q2"/>
    <x v="0"/>
    <x v="15"/>
    <x v="1"/>
    <x v="3"/>
    <n v="513797"/>
    <n v="519944.42296466179"/>
    <n v="8270"/>
  </r>
  <r>
    <s v="data to 2020Q2"/>
    <x v="0"/>
    <x v="15"/>
    <x v="1"/>
    <x v="4"/>
    <n v="778260.5"/>
    <n v="795255.86288967426"/>
    <n v="12251"/>
  </r>
  <r>
    <s v="data to 2020Q2"/>
    <x v="0"/>
    <x v="15"/>
    <x v="1"/>
    <x v="5"/>
    <n v="718243"/>
    <n v="708451.22210720484"/>
    <n v="10659"/>
  </r>
  <r>
    <s v="data to 2020Q2"/>
    <x v="0"/>
    <x v="15"/>
    <x v="2"/>
    <x v="0"/>
    <n v="450.5"/>
    <n v="524.24151027724577"/>
    <n v="5"/>
  </r>
  <r>
    <s v="data to 2020Q2"/>
    <x v="0"/>
    <x v="15"/>
    <x v="2"/>
    <x v="1"/>
    <n v="3642"/>
    <n v="4629.9077406175529"/>
    <n v="87"/>
  </r>
  <r>
    <s v="data to 2020Q2"/>
    <x v="0"/>
    <x v="15"/>
    <x v="2"/>
    <x v="2"/>
    <n v="4482.5"/>
    <n v="4082.852324707429"/>
    <n v="70"/>
  </r>
  <r>
    <s v="data to 2020Q2"/>
    <x v="0"/>
    <x v="15"/>
    <x v="2"/>
    <x v="3"/>
    <n v="13019.5"/>
    <n v="11761.629388433548"/>
    <n v="216"/>
  </r>
  <r>
    <s v="data to 2020Q2"/>
    <x v="0"/>
    <x v="15"/>
    <x v="2"/>
    <x v="4"/>
    <n v="23999"/>
    <n v="24333.365799934832"/>
    <n v="444"/>
  </r>
  <r>
    <s v="data to 2020Q2"/>
    <x v="0"/>
    <x v="15"/>
    <x v="2"/>
    <x v="5"/>
    <n v="67754"/>
    <n v="65088.151200287983"/>
    <n v="975"/>
  </r>
  <r>
    <s v="data to 2020Q2"/>
    <x v="0"/>
    <x v="16"/>
    <x v="0"/>
    <x v="1"/>
    <n v="2945.5"/>
    <n v="2579.519830542672"/>
    <n v="60"/>
  </r>
  <r>
    <s v="data to 2020Q2"/>
    <x v="0"/>
    <x v="16"/>
    <x v="0"/>
    <x v="2"/>
    <n v="2448.5"/>
    <n v="2498.4477648356988"/>
    <n v="46"/>
  </r>
  <r>
    <s v="data to 2020Q2"/>
    <x v="0"/>
    <x v="16"/>
    <x v="0"/>
    <x v="3"/>
    <n v="3095"/>
    <n v="3359.4000071728533"/>
    <n v="69"/>
  </r>
  <r>
    <s v="data to 2020Q2"/>
    <x v="0"/>
    <x v="16"/>
    <x v="0"/>
    <x v="4"/>
    <n v="18043"/>
    <n v="19873.486892158882"/>
    <n v="428"/>
  </r>
  <r>
    <s v="data to 2020Q2"/>
    <x v="0"/>
    <x v="16"/>
    <x v="0"/>
    <x v="5"/>
    <n v="12019.5"/>
    <n v="13306.766874252447"/>
    <n v="301"/>
  </r>
  <r>
    <s v="data to 2020Q2"/>
    <x v="0"/>
    <x v="16"/>
    <x v="1"/>
    <x v="0"/>
    <n v="581.5"/>
    <n v="566.13625903180991"/>
    <n v="22"/>
  </r>
  <r>
    <s v="data to 2020Q2"/>
    <x v="0"/>
    <x v="16"/>
    <x v="1"/>
    <x v="1"/>
    <n v="21729"/>
    <n v="21971.204976730209"/>
    <n v="418"/>
  </r>
  <r>
    <s v="data to 2020Q2"/>
    <x v="0"/>
    <x v="16"/>
    <x v="1"/>
    <x v="2"/>
    <n v="20018"/>
    <n v="20272.098160588084"/>
    <n v="378"/>
  </r>
  <r>
    <s v="data to 2020Q2"/>
    <x v="0"/>
    <x v="16"/>
    <x v="1"/>
    <x v="3"/>
    <n v="20255.5"/>
    <n v="21120.88159832334"/>
    <n v="370"/>
  </r>
  <r>
    <s v="data to 2020Q2"/>
    <x v="0"/>
    <x v="16"/>
    <x v="1"/>
    <x v="4"/>
    <n v="115203.5"/>
    <n v="111622.25410386348"/>
    <n v="1945"/>
  </r>
  <r>
    <s v="data to 2020Q2"/>
    <x v="0"/>
    <x v="16"/>
    <x v="1"/>
    <x v="5"/>
    <n v="46087.5"/>
    <n v="41613.027636606275"/>
    <n v="740"/>
  </r>
  <r>
    <s v="data to 2020Q2"/>
    <x v="0"/>
    <x v="16"/>
    <x v="2"/>
    <x v="0"/>
    <n v="23"/>
    <n v="55.224900924702773"/>
    <n v="1"/>
  </r>
  <r>
    <s v="data to 2020Q2"/>
    <x v="0"/>
    <x v="16"/>
    <x v="2"/>
    <x v="1"/>
    <n v="31.5"/>
    <n v="93.928641217666936"/>
    <n v="3"/>
  </r>
  <r>
    <s v="data to 2020Q2"/>
    <x v="0"/>
    <x v="16"/>
    <x v="2"/>
    <x v="2"/>
    <n v="169.5"/>
    <n v="222.88501476782844"/>
    <n v="7"/>
  </r>
  <r>
    <s v="data to 2020Q2"/>
    <x v="0"/>
    <x v="16"/>
    <x v="2"/>
    <x v="3"/>
    <n v="137"/>
    <n v="219.96648835172184"/>
    <n v="3"/>
  </r>
  <r>
    <s v="data to 2020Q2"/>
    <x v="0"/>
    <x v="16"/>
    <x v="2"/>
    <x v="4"/>
    <n v="2378.5"/>
    <n v="2691.3184847964299"/>
    <n v="54"/>
  </r>
  <r>
    <s v="data to 2020Q2"/>
    <x v="0"/>
    <x v="16"/>
    <x v="2"/>
    <x v="5"/>
    <n v="1782.5"/>
    <n v="1991.9176284727387"/>
    <n v="42"/>
  </r>
  <r>
    <s v="data to 2020Q2"/>
    <x v="0"/>
    <x v="17"/>
    <x v="0"/>
    <x v="0"/>
    <n v="236"/>
    <n v="360.61611902686627"/>
    <n v="7"/>
  </r>
  <r>
    <s v="data to 2020Q2"/>
    <x v="0"/>
    <x v="17"/>
    <x v="0"/>
    <x v="1"/>
    <n v="30022"/>
    <n v="36215.74679884893"/>
    <n v="758"/>
  </r>
  <r>
    <s v="data to 2020Q2"/>
    <x v="0"/>
    <x v="17"/>
    <x v="0"/>
    <x v="2"/>
    <n v="58905.5"/>
    <n v="61675.6613853452"/>
    <n v="1198"/>
  </r>
  <r>
    <s v="data to 2020Q2"/>
    <x v="0"/>
    <x v="17"/>
    <x v="0"/>
    <x v="3"/>
    <n v="81593.5"/>
    <n v="82527.813112569609"/>
    <n v="1541"/>
  </r>
  <r>
    <s v="data to 2020Q2"/>
    <x v="0"/>
    <x v="17"/>
    <x v="0"/>
    <x v="4"/>
    <n v="93718.5"/>
    <n v="92393.987487324033"/>
    <n v="1817"/>
  </r>
  <r>
    <s v="data to 2020Q2"/>
    <x v="0"/>
    <x v="17"/>
    <x v="0"/>
    <x v="5"/>
    <n v="82624.5"/>
    <n v="92797.332323565046"/>
    <n v="1682"/>
  </r>
  <r>
    <s v="data to 2020Q2"/>
    <x v="0"/>
    <x v="17"/>
    <x v="1"/>
    <x v="0"/>
    <n v="14030.5"/>
    <n v="17350.707886838725"/>
    <n v="308"/>
  </r>
  <r>
    <s v="data to 2020Q2"/>
    <x v="0"/>
    <x v="17"/>
    <x v="1"/>
    <x v="1"/>
    <n v="750580.5"/>
    <n v="695937.45124971785"/>
    <n v="12488"/>
  </r>
  <r>
    <s v="data to 2020Q2"/>
    <x v="0"/>
    <x v="17"/>
    <x v="1"/>
    <x v="2"/>
    <n v="944207.5"/>
    <n v="859937.82343763171"/>
    <n v="14307"/>
  </r>
  <r>
    <s v="data to 2020Q2"/>
    <x v="0"/>
    <x v="17"/>
    <x v="1"/>
    <x v="3"/>
    <n v="845669"/>
    <n v="738407.53521682834"/>
    <n v="11949"/>
  </r>
  <r>
    <s v="data to 2020Q2"/>
    <x v="0"/>
    <x v="17"/>
    <x v="1"/>
    <x v="4"/>
    <n v="494296"/>
    <n v="459330.78046006814"/>
    <n v="7590"/>
  </r>
  <r>
    <s v="data to 2020Q2"/>
    <x v="0"/>
    <x v="17"/>
    <x v="1"/>
    <x v="5"/>
    <n v="269542"/>
    <n v="250578.13589934102"/>
    <n v="4159"/>
  </r>
  <r>
    <s v="data to 2020Q2"/>
    <x v="0"/>
    <x v="17"/>
    <x v="2"/>
    <x v="0"/>
    <n v="1415.5"/>
    <n v="2136.014731624959"/>
    <n v="31"/>
  </r>
  <r>
    <s v="data to 2020Q2"/>
    <x v="0"/>
    <x v="17"/>
    <x v="2"/>
    <x v="1"/>
    <n v="19663"/>
    <n v="17801.334262561235"/>
    <n v="344"/>
  </r>
  <r>
    <s v="data to 2020Q2"/>
    <x v="0"/>
    <x v="17"/>
    <x v="2"/>
    <x v="2"/>
    <n v="38592.5"/>
    <n v="36470.23396325361"/>
    <n v="628"/>
  </r>
  <r>
    <s v="data to 2020Q2"/>
    <x v="0"/>
    <x v="17"/>
    <x v="2"/>
    <x v="3"/>
    <n v="66198.5"/>
    <n v="64394.127252307138"/>
    <n v="1049"/>
  </r>
  <r>
    <s v="data to 2020Q2"/>
    <x v="0"/>
    <x v="17"/>
    <x v="2"/>
    <x v="4"/>
    <n v="124612"/>
    <n v="133503.29241815209"/>
    <n v="2276"/>
  </r>
  <r>
    <s v="data to 2020Q2"/>
    <x v="0"/>
    <x v="17"/>
    <x v="2"/>
    <x v="5"/>
    <n v="119023.5"/>
    <n v="124257.85792480285"/>
    <n v="2049"/>
  </r>
  <r>
    <s v="data to 2020Q2"/>
    <x v="0"/>
    <x v="18"/>
    <x v="0"/>
    <x v="1"/>
    <n v="590"/>
    <n v="903.00478510684775"/>
    <n v="28"/>
  </r>
  <r>
    <s v="data to 2020Q2"/>
    <x v="0"/>
    <x v="18"/>
    <x v="0"/>
    <x v="2"/>
    <n v="1492"/>
    <n v="2184.2753886338464"/>
    <n v="52"/>
  </r>
  <r>
    <s v="data to 2020Q2"/>
    <x v="0"/>
    <x v="18"/>
    <x v="0"/>
    <x v="3"/>
    <n v="4282"/>
    <n v="5821.6852659612259"/>
    <n v="96"/>
  </r>
  <r>
    <s v="data to 2020Q2"/>
    <x v="0"/>
    <x v="18"/>
    <x v="0"/>
    <x v="4"/>
    <n v="5251.5"/>
    <n v="7367.883191769567"/>
    <n v="150"/>
  </r>
  <r>
    <s v="data to 2020Q2"/>
    <x v="0"/>
    <x v="18"/>
    <x v="0"/>
    <x v="5"/>
    <n v="1651.5"/>
    <n v="2240.3135930164035"/>
    <n v="50"/>
  </r>
  <r>
    <s v="data to 2020Q2"/>
    <x v="0"/>
    <x v="18"/>
    <x v="1"/>
    <x v="0"/>
    <n v="1108.5"/>
    <n v="1568.8301135361305"/>
    <n v="43"/>
  </r>
  <r>
    <s v="data to 2020Q2"/>
    <x v="0"/>
    <x v="18"/>
    <x v="1"/>
    <x v="1"/>
    <n v="8062.5"/>
    <n v="10918.434731302461"/>
    <n v="227"/>
  </r>
  <r>
    <s v="data to 2020Q2"/>
    <x v="0"/>
    <x v="18"/>
    <x v="1"/>
    <x v="2"/>
    <n v="18470.5"/>
    <n v="22912.491017187091"/>
    <n v="396"/>
  </r>
  <r>
    <s v="data to 2020Q2"/>
    <x v="0"/>
    <x v="18"/>
    <x v="1"/>
    <x v="3"/>
    <n v="38987"/>
    <n v="49836.310781777574"/>
    <n v="839"/>
  </r>
  <r>
    <s v="data to 2020Q2"/>
    <x v="0"/>
    <x v="18"/>
    <x v="1"/>
    <x v="4"/>
    <n v="55936"/>
    <n v="65393.747486360371"/>
    <n v="1015"/>
  </r>
  <r>
    <s v="data to 2020Q2"/>
    <x v="0"/>
    <x v="18"/>
    <x v="1"/>
    <x v="5"/>
    <n v="13151"/>
    <n v="14795.431439970098"/>
    <n v="263"/>
  </r>
  <r>
    <s v="data to 2020Q2"/>
    <x v="0"/>
    <x v="18"/>
    <x v="2"/>
    <x v="0"/>
    <n v="974.5"/>
    <n v="445.89178697498573"/>
    <n v="3"/>
  </r>
  <r>
    <s v="data to 2020Q2"/>
    <x v="0"/>
    <x v="18"/>
    <x v="2"/>
    <x v="1"/>
    <n v="5.5"/>
    <n v="20.506791171477079"/>
    <n v="1"/>
  </r>
  <r>
    <s v="data to 2020Q2"/>
    <x v="0"/>
    <x v="18"/>
    <x v="2"/>
    <x v="2"/>
    <n v="241"/>
    <n v="290.92328720935086"/>
    <n v="8"/>
  </r>
  <r>
    <s v="data to 2020Q2"/>
    <x v="0"/>
    <x v="18"/>
    <x v="2"/>
    <x v="3"/>
    <n v="145.5"/>
    <n v="197.00105054594155"/>
    <n v="6"/>
  </r>
  <r>
    <s v="data to 2020Q2"/>
    <x v="0"/>
    <x v="18"/>
    <x v="2"/>
    <x v="4"/>
    <n v="285"/>
    <n v="368.81955034166515"/>
    <n v="12"/>
  </r>
  <r>
    <s v="data to 2020Q2"/>
    <x v="0"/>
    <x v="18"/>
    <x v="2"/>
    <x v="5"/>
    <n v="48.5"/>
    <n v="118.37175182131119"/>
    <n v="4"/>
  </r>
  <r>
    <s v="data to 2020Q2"/>
    <x v="0"/>
    <x v="19"/>
    <x v="0"/>
    <x v="0"/>
    <n v="572"/>
    <n v="549.98729663719826"/>
    <n v="11"/>
  </r>
  <r>
    <s v="data to 2020Q2"/>
    <x v="0"/>
    <x v="19"/>
    <x v="0"/>
    <x v="1"/>
    <n v="606.5"/>
    <n v="694.95350414422614"/>
    <n v="13"/>
  </r>
  <r>
    <s v="data to 2020Q2"/>
    <x v="0"/>
    <x v="19"/>
    <x v="0"/>
    <x v="2"/>
    <n v="6159"/>
    <n v="5455.3304792717499"/>
    <n v="124"/>
  </r>
  <r>
    <s v="data to 2020Q2"/>
    <x v="0"/>
    <x v="19"/>
    <x v="0"/>
    <x v="3"/>
    <n v="6348.5"/>
    <n v="8160.0713342819417"/>
    <n v="191"/>
  </r>
  <r>
    <s v="data to 2020Q2"/>
    <x v="0"/>
    <x v="19"/>
    <x v="0"/>
    <x v="4"/>
    <n v="33898"/>
    <n v="40377.842967954042"/>
    <n v="788"/>
  </r>
  <r>
    <s v="data to 2020Q2"/>
    <x v="0"/>
    <x v="19"/>
    <x v="0"/>
    <x v="5"/>
    <n v="62915"/>
    <n v="76611.569987438794"/>
    <n v="1660"/>
  </r>
  <r>
    <s v="data to 2020Q2"/>
    <x v="0"/>
    <x v="19"/>
    <x v="1"/>
    <x v="0"/>
    <n v="4266"/>
    <n v="1905.8186011765677"/>
    <n v="28"/>
  </r>
  <r>
    <s v="data to 2020Q2"/>
    <x v="0"/>
    <x v="19"/>
    <x v="1"/>
    <x v="1"/>
    <n v="10996"/>
    <n v="13221.108889516647"/>
    <n v="259"/>
  </r>
  <r>
    <s v="data to 2020Q2"/>
    <x v="0"/>
    <x v="19"/>
    <x v="1"/>
    <x v="2"/>
    <n v="38840"/>
    <n v="44835.92213986392"/>
    <n v="973"/>
  </r>
  <r>
    <s v="data to 2020Q2"/>
    <x v="0"/>
    <x v="19"/>
    <x v="1"/>
    <x v="3"/>
    <n v="56200.5"/>
    <n v="57131.022431507394"/>
    <n v="1169"/>
  </r>
  <r>
    <s v="data to 2020Q2"/>
    <x v="0"/>
    <x v="19"/>
    <x v="1"/>
    <x v="4"/>
    <n v="75107.5"/>
    <n v="85333.384028242494"/>
    <n v="1752"/>
  </r>
  <r>
    <s v="data to 2020Q2"/>
    <x v="0"/>
    <x v="19"/>
    <x v="1"/>
    <x v="5"/>
    <n v="169653.5"/>
    <n v="173735.55689769116"/>
    <n v="3435"/>
  </r>
  <r>
    <s v="data to 2020Q2"/>
    <x v="0"/>
    <x v="19"/>
    <x v="2"/>
    <x v="1"/>
    <n v="36"/>
    <n v="81.392486106923826"/>
    <n v="3"/>
  </r>
  <r>
    <s v="data to 2020Q2"/>
    <x v="0"/>
    <x v="19"/>
    <x v="2"/>
    <x v="2"/>
    <n v="27.5"/>
    <n v="158.48891033941334"/>
    <n v="6"/>
  </r>
  <r>
    <s v="data to 2020Q2"/>
    <x v="0"/>
    <x v="19"/>
    <x v="2"/>
    <x v="3"/>
    <n v="333"/>
    <n v="418.30079563244681"/>
    <n v="13"/>
  </r>
  <r>
    <s v="data to 2020Q2"/>
    <x v="0"/>
    <x v="19"/>
    <x v="2"/>
    <x v="4"/>
    <n v="1179"/>
    <n v="1683.9176923058619"/>
    <n v="43"/>
  </r>
  <r>
    <s v="data to 2020Q2"/>
    <x v="0"/>
    <x v="19"/>
    <x v="2"/>
    <x v="5"/>
    <n v="3479"/>
    <n v="4942.7306474545458"/>
    <n v="135"/>
  </r>
  <r>
    <s v="data to 2020Q2"/>
    <x v="1"/>
    <x v="0"/>
    <x v="0"/>
    <x v="0"/>
    <n v="47.5"/>
    <n v="22.026666666666667"/>
    <n v="1"/>
  </r>
  <r>
    <s v="data to 2020Q2"/>
    <x v="1"/>
    <x v="0"/>
    <x v="0"/>
    <x v="1"/>
    <n v="5798"/>
    <n v="6163.3772325105901"/>
    <n v="153"/>
  </r>
  <r>
    <s v="data to 2020Q2"/>
    <x v="1"/>
    <x v="0"/>
    <x v="0"/>
    <x v="2"/>
    <n v="13052.5"/>
    <n v="10861.640506058109"/>
    <n v="242"/>
  </r>
  <r>
    <s v="data to 2020Q2"/>
    <x v="1"/>
    <x v="0"/>
    <x v="0"/>
    <x v="3"/>
    <n v="15397"/>
    <n v="14368.530059983903"/>
    <n v="361"/>
  </r>
  <r>
    <s v="data to 2020Q2"/>
    <x v="1"/>
    <x v="0"/>
    <x v="0"/>
    <x v="4"/>
    <n v="19873.5"/>
    <n v="19840.116583289346"/>
    <n v="431"/>
  </r>
  <r>
    <s v="data to 2020Q2"/>
    <x v="1"/>
    <x v="0"/>
    <x v="0"/>
    <x v="5"/>
    <n v="52183"/>
    <n v="47686.198182941967"/>
    <n v="869"/>
  </r>
  <r>
    <s v="data to 2020Q2"/>
    <x v="1"/>
    <x v="0"/>
    <x v="1"/>
    <x v="0"/>
    <n v="752"/>
    <n v="749.53637566137559"/>
    <n v="2"/>
  </r>
  <r>
    <s v="data to 2020Q2"/>
    <x v="1"/>
    <x v="0"/>
    <x v="1"/>
    <x v="1"/>
    <n v="130177.5"/>
    <n v="118972.92282921688"/>
    <n v="3146"/>
  </r>
  <r>
    <s v="data to 2020Q2"/>
    <x v="1"/>
    <x v="0"/>
    <x v="1"/>
    <x v="2"/>
    <n v="152502.5"/>
    <n v="148960.56291263667"/>
    <n v="3829"/>
  </r>
  <r>
    <s v="data to 2020Q2"/>
    <x v="1"/>
    <x v="0"/>
    <x v="1"/>
    <x v="3"/>
    <n v="134496"/>
    <n v="132327.56521000143"/>
    <n v="3741"/>
  </r>
  <r>
    <s v="data to 2020Q2"/>
    <x v="1"/>
    <x v="0"/>
    <x v="1"/>
    <x v="4"/>
    <n v="85753.5"/>
    <n v="86051.310634731752"/>
    <n v="2272"/>
  </r>
  <r>
    <s v="data to 2020Q2"/>
    <x v="1"/>
    <x v="0"/>
    <x v="1"/>
    <x v="5"/>
    <n v="102545.5"/>
    <n v="98548.932797708039"/>
    <n v="2374"/>
  </r>
  <r>
    <s v="data to 2020Q2"/>
    <x v="1"/>
    <x v="0"/>
    <x v="2"/>
    <x v="0"/>
    <n v="1494.5"/>
    <n v="1095.3944913464559"/>
    <n v="11"/>
  </r>
  <r>
    <s v="data to 2020Q2"/>
    <x v="1"/>
    <x v="0"/>
    <x v="2"/>
    <x v="1"/>
    <n v="2987"/>
    <n v="2535.6953493994083"/>
    <n v="84"/>
  </r>
  <r>
    <s v="data to 2020Q2"/>
    <x v="1"/>
    <x v="0"/>
    <x v="2"/>
    <x v="2"/>
    <n v="7600"/>
    <n v="8924.1515061340542"/>
    <n v="260"/>
  </r>
  <r>
    <s v="data to 2020Q2"/>
    <x v="1"/>
    <x v="0"/>
    <x v="2"/>
    <x v="3"/>
    <n v="15157"/>
    <n v="14540.025342740922"/>
    <n v="383"/>
  </r>
  <r>
    <s v="data to 2020Q2"/>
    <x v="1"/>
    <x v="0"/>
    <x v="2"/>
    <x v="4"/>
    <n v="17136.5"/>
    <n v="17733.73697932018"/>
    <n v="566"/>
  </r>
  <r>
    <s v="data to 2020Q2"/>
    <x v="1"/>
    <x v="0"/>
    <x v="2"/>
    <x v="5"/>
    <n v="57452"/>
    <n v="52048.581381225231"/>
    <n v="1285"/>
  </r>
  <r>
    <s v="data to 2020Q2"/>
    <x v="1"/>
    <x v="1"/>
    <x v="0"/>
    <x v="1"/>
    <n v="1225"/>
    <n v="1251.2903217338112"/>
    <n v="43"/>
  </r>
  <r>
    <s v="data to 2020Q2"/>
    <x v="1"/>
    <x v="1"/>
    <x v="0"/>
    <x v="2"/>
    <n v="3294"/>
    <n v="3060.9418518608522"/>
    <n v="87"/>
  </r>
  <r>
    <s v="data to 2020Q2"/>
    <x v="1"/>
    <x v="1"/>
    <x v="0"/>
    <x v="3"/>
    <n v="5738.5"/>
    <n v="5654.7755805171437"/>
    <n v="197"/>
  </r>
  <r>
    <s v="data to 2020Q2"/>
    <x v="1"/>
    <x v="1"/>
    <x v="0"/>
    <x v="4"/>
    <n v="8118"/>
    <n v="8438.7550706855636"/>
    <n v="289"/>
  </r>
  <r>
    <s v="data to 2020Q2"/>
    <x v="1"/>
    <x v="1"/>
    <x v="0"/>
    <x v="5"/>
    <n v="15202.5"/>
    <n v="15780.388840173797"/>
    <n v="616"/>
  </r>
  <r>
    <s v="data to 2020Q2"/>
    <x v="1"/>
    <x v="1"/>
    <x v="1"/>
    <x v="0"/>
    <n v="4.5"/>
    <n v="6.46901051105473"/>
    <n v="1"/>
  </r>
  <r>
    <s v="data to 2020Q2"/>
    <x v="1"/>
    <x v="1"/>
    <x v="1"/>
    <x v="1"/>
    <n v="17423"/>
    <n v="16564.114215296198"/>
    <n v="460"/>
  </r>
  <r>
    <s v="data to 2020Q2"/>
    <x v="1"/>
    <x v="1"/>
    <x v="1"/>
    <x v="2"/>
    <n v="24505.5"/>
    <n v="24674.355359120073"/>
    <n v="733"/>
  </r>
  <r>
    <s v="data to 2020Q2"/>
    <x v="1"/>
    <x v="1"/>
    <x v="1"/>
    <x v="3"/>
    <n v="44225"/>
    <n v="42220.331289144051"/>
    <n v="1232"/>
  </r>
  <r>
    <s v="data to 2020Q2"/>
    <x v="1"/>
    <x v="1"/>
    <x v="1"/>
    <x v="4"/>
    <n v="54244"/>
    <n v="51151.888955711118"/>
    <n v="1506"/>
  </r>
  <r>
    <s v="data to 2020Q2"/>
    <x v="1"/>
    <x v="1"/>
    <x v="1"/>
    <x v="5"/>
    <n v="35458"/>
    <n v="34163.706506907067"/>
    <n v="1043"/>
  </r>
  <r>
    <s v="data to 2020Q2"/>
    <x v="1"/>
    <x v="1"/>
    <x v="2"/>
    <x v="1"/>
    <n v="162.5"/>
    <n v="116.59962178079365"/>
    <n v="8"/>
  </r>
  <r>
    <s v="data to 2020Q2"/>
    <x v="1"/>
    <x v="1"/>
    <x v="2"/>
    <x v="2"/>
    <n v="238"/>
    <n v="237.06855586302504"/>
    <n v="11"/>
  </r>
  <r>
    <s v="data to 2020Q2"/>
    <x v="1"/>
    <x v="1"/>
    <x v="2"/>
    <x v="3"/>
    <n v="608.5"/>
    <n v="507.27178050948862"/>
    <n v="16"/>
  </r>
  <r>
    <s v="data to 2020Q2"/>
    <x v="1"/>
    <x v="1"/>
    <x v="2"/>
    <x v="4"/>
    <n v="563.5"/>
    <n v="520.17373234317381"/>
    <n v="25"/>
  </r>
  <r>
    <s v="data to 2020Q2"/>
    <x v="1"/>
    <x v="1"/>
    <x v="2"/>
    <x v="5"/>
    <n v="732.5"/>
    <n v="737.18476628277301"/>
    <n v="33"/>
  </r>
  <r>
    <s v="data to 2020Q2"/>
    <x v="1"/>
    <x v="2"/>
    <x v="0"/>
    <x v="0"/>
    <n v="77.5"/>
    <n v="30.017558528428093"/>
    <n v="1"/>
  </r>
  <r>
    <s v="data to 2020Q2"/>
    <x v="1"/>
    <x v="2"/>
    <x v="0"/>
    <x v="1"/>
    <n v="7365.5"/>
    <n v="7630.6355079877767"/>
    <n v="228"/>
  </r>
  <r>
    <s v="data to 2020Q2"/>
    <x v="1"/>
    <x v="2"/>
    <x v="0"/>
    <x v="2"/>
    <n v="8769"/>
    <n v="7868.4796879555406"/>
    <n v="227"/>
  </r>
  <r>
    <s v="data to 2020Q2"/>
    <x v="1"/>
    <x v="2"/>
    <x v="0"/>
    <x v="3"/>
    <n v="6435.5"/>
    <n v="6779.0099689290173"/>
    <n v="183"/>
  </r>
  <r>
    <s v="data to 2020Q2"/>
    <x v="1"/>
    <x v="2"/>
    <x v="0"/>
    <x v="4"/>
    <n v="14260.5"/>
    <n v="14344.956291594408"/>
    <n v="375"/>
  </r>
  <r>
    <s v="data to 2020Q2"/>
    <x v="1"/>
    <x v="2"/>
    <x v="0"/>
    <x v="5"/>
    <n v="5576"/>
    <n v="5049.3634486654219"/>
    <n v="155"/>
  </r>
  <r>
    <s v="data to 2020Q2"/>
    <x v="1"/>
    <x v="2"/>
    <x v="1"/>
    <x v="0"/>
    <n v="459"/>
    <n v="535.13976214114882"/>
    <n v="14"/>
  </r>
  <r>
    <s v="data to 2020Q2"/>
    <x v="1"/>
    <x v="2"/>
    <x v="1"/>
    <x v="1"/>
    <n v="143528.5"/>
    <n v="155380.65675875029"/>
    <n v="3951"/>
  </r>
  <r>
    <s v="data to 2020Q2"/>
    <x v="1"/>
    <x v="2"/>
    <x v="1"/>
    <x v="2"/>
    <n v="117972.5"/>
    <n v="118910.80211534571"/>
    <n v="3061"/>
  </r>
  <r>
    <s v="data to 2020Q2"/>
    <x v="1"/>
    <x v="2"/>
    <x v="1"/>
    <x v="3"/>
    <n v="86881.5"/>
    <n v="86243.494790295328"/>
    <n v="2138"/>
  </r>
  <r>
    <s v="data to 2020Q2"/>
    <x v="1"/>
    <x v="2"/>
    <x v="1"/>
    <x v="4"/>
    <n v="120068.5"/>
    <n v="121610.60870580393"/>
    <n v="3133"/>
  </r>
  <r>
    <s v="data to 2020Q2"/>
    <x v="1"/>
    <x v="2"/>
    <x v="1"/>
    <x v="5"/>
    <n v="28333"/>
    <n v="29627.242837339116"/>
    <n v="744"/>
  </r>
  <r>
    <s v="data to 2020Q2"/>
    <x v="1"/>
    <x v="2"/>
    <x v="2"/>
    <x v="1"/>
    <n v="2270"/>
    <n v="2582.9454108561058"/>
    <n v="66"/>
  </r>
  <r>
    <s v="data to 2020Q2"/>
    <x v="1"/>
    <x v="2"/>
    <x v="2"/>
    <x v="2"/>
    <n v="1843"/>
    <n v="2023.6961346706021"/>
    <n v="48"/>
  </r>
  <r>
    <s v="data to 2020Q2"/>
    <x v="1"/>
    <x v="2"/>
    <x v="2"/>
    <x v="3"/>
    <n v="1528.5"/>
    <n v="1264.7883243587262"/>
    <n v="66"/>
  </r>
  <r>
    <s v="data to 2020Q2"/>
    <x v="1"/>
    <x v="2"/>
    <x v="2"/>
    <x v="4"/>
    <n v="5623.5"/>
    <n v="4283.0457843648937"/>
    <n v="148"/>
  </r>
  <r>
    <s v="data to 2020Q2"/>
    <x v="1"/>
    <x v="2"/>
    <x v="2"/>
    <x v="5"/>
    <n v="1363"/>
    <n v="1483.4667077942499"/>
    <n v="50"/>
  </r>
  <r>
    <s v="data to 2020Q2"/>
    <x v="1"/>
    <x v="3"/>
    <x v="0"/>
    <x v="1"/>
    <n v="6333.5"/>
    <n v="6841.2359277294499"/>
    <n v="180"/>
  </r>
  <r>
    <s v="data to 2020Q2"/>
    <x v="1"/>
    <x v="3"/>
    <x v="0"/>
    <x v="2"/>
    <n v="5236.5"/>
    <n v="4595.6296890020421"/>
    <n v="157"/>
  </r>
  <r>
    <s v="data to 2020Q2"/>
    <x v="1"/>
    <x v="3"/>
    <x v="0"/>
    <x v="3"/>
    <n v="10470"/>
    <n v="9052.7386911574813"/>
    <n v="207"/>
  </r>
  <r>
    <s v="data to 2020Q2"/>
    <x v="1"/>
    <x v="3"/>
    <x v="0"/>
    <x v="4"/>
    <n v="19131.5"/>
    <n v="17371.137914998057"/>
    <n v="367"/>
  </r>
  <r>
    <s v="data to 2020Q2"/>
    <x v="1"/>
    <x v="3"/>
    <x v="0"/>
    <x v="5"/>
    <n v="19734.5"/>
    <n v="17626.440188151988"/>
    <n v="402"/>
  </r>
  <r>
    <s v="data to 2020Q2"/>
    <x v="1"/>
    <x v="3"/>
    <x v="1"/>
    <x v="1"/>
    <n v="83799.5"/>
    <n v="83263.725220690394"/>
    <n v="2053"/>
  </r>
  <r>
    <s v="data to 2020Q2"/>
    <x v="1"/>
    <x v="3"/>
    <x v="1"/>
    <x v="2"/>
    <n v="66033.5"/>
    <n v="64234.568846111477"/>
    <n v="1390"/>
  </r>
  <r>
    <s v="data to 2020Q2"/>
    <x v="1"/>
    <x v="3"/>
    <x v="1"/>
    <x v="3"/>
    <n v="75823.5"/>
    <n v="76337.74972251775"/>
    <n v="1795"/>
  </r>
  <r>
    <s v="data to 2020Q2"/>
    <x v="1"/>
    <x v="3"/>
    <x v="1"/>
    <x v="4"/>
    <n v="75377"/>
    <n v="73320.066850570351"/>
    <n v="1705"/>
  </r>
  <r>
    <s v="data to 2020Q2"/>
    <x v="1"/>
    <x v="3"/>
    <x v="1"/>
    <x v="5"/>
    <n v="37703.5"/>
    <n v="36623.96530313354"/>
    <n v="723"/>
  </r>
  <r>
    <s v="data to 2020Q2"/>
    <x v="1"/>
    <x v="3"/>
    <x v="2"/>
    <x v="0"/>
    <n v="129"/>
    <n v="115.57283950617284"/>
    <n v="1"/>
  </r>
  <r>
    <s v="data to 2020Q2"/>
    <x v="1"/>
    <x v="3"/>
    <x v="2"/>
    <x v="1"/>
    <n v="2814.5"/>
    <n v="3072.9079490249842"/>
    <n v="79"/>
  </r>
  <r>
    <s v="data to 2020Q2"/>
    <x v="1"/>
    <x v="3"/>
    <x v="2"/>
    <x v="2"/>
    <n v="1439.5"/>
    <n v="1264.760297289838"/>
    <n v="66"/>
  </r>
  <r>
    <s v="data to 2020Q2"/>
    <x v="1"/>
    <x v="3"/>
    <x v="2"/>
    <x v="3"/>
    <n v="3636.5"/>
    <n v="2995.084133529449"/>
    <n v="83"/>
  </r>
  <r>
    <s v="data to 2020Q2"/>
    <x v="1"/>
    <x v="3"/>
    <x v="2"/>
    <x v="4"/>
    <n v="9088"/>
    <n v="7928.0715190940409"/>
    <n v="193"/>
  </r>
  <r>
    <s v="data to 2020Q2"/>
    <x v="1"/>
    <x v="3"/>
    <x v="2"/>
    <x v="5"/>
    <n v="12086.5"/>
    <n v="11387.241565729724"/>
    <n v="320"/>
  </r>
  <r>
    <s v="data to 2020Q2"/>
    <x v="1"/>
    <x v="4"/>
    <x v="0"/>
    <x v="0"/>
    <n v="7"/>
    <n v="21.934969853574504"/>
    <n v="1"/>
  </r>
  <r>
    <s v="data to 2020Q2"/>
    <x v="1"/>
    <x v="4"/>
    <x v="0"/>
    <x v="1"/>
    <n v="3919.5"/>
    <n v="2306.590651490289"/>
    <n v="76"/>
  </r>
  <r>
    <s v="data to 2020Q2"/>
    <x v="1"/>
    <x v="4"/>
    <x v="0"/>
    <x v="2"/>
    <n v="3985.5"/>
    <n v="5303.3167225886154"/>
    <n v="180"/>
  </r>
  <r>
    <s v="data to 2020Q2"/>
    <x v="1"/>
    <x v="4"/>
    <x v="0"/>
    <x v="3"/>
    <n v="5157"/>
    <n v="5675.2649370412582"/>
    <n v="170"/>
  </r>
  <r>
    <s v="data to 2020Q2"/>
    <x v="1"/>
    <x v="4"/>
    <x v="0"/>
    <x v="4"/>
    <n v="5518"/>
    <n v="5971.3932979300153"/>
    <n v="208"/>
  </r>
  <r>
    <s v="data to 2020Q2"/>
    <x v="1"/>
    <x v="4"/>
    <x v="0"/>
    <x v="5"/>
    <n v="35064.5"/>
    <n v="38444.904912469879"/>
    <n v="1226"/>
  </r>
  <r>
    <s v="data to 2020Q2"/>
    <x v="1"/>
    <x v="4"/>
    <x v="1"/>
    <x v="1"/>
    <n v="52508.5"/>
    <n v="52185.701435376992"/>
    <n v="1639"/>
  </r>
  <r>
    <s v="data to 2020Q2"/>
    <x v="1"/>
    <x v="4"/>
    <x v="1"/>
    <x v="2"/>
    <n v="65777"/>
    <n v="65464.025373022407"/>
    <n v="2042"/>
  </r>
  <r>
    <s v="data to 2020Q2"/>
    <x v="1"/>
    <x v="4"/>
    <x v="1"/>
    <x v="3"/>
    <n v="50285"/>
    <n v="46516.208657509851"/>
    <n v="1341"/>
  </r>
  <r>
    <s v="data to 2020Q2"/>
    <x v="1"/>
    <x v="4"/>
    <x v="1"/>
    <x v="4"/>
    <n v="41534.5"/>
    <n v="40629.463240922516"/>
    <n v="1328"/>
  </r>
  <r>
    <s v="data to 2020Q2"/>
    <x v="1"/>
    <x v="4"/>
    <x v="1"/>
    <x v="5"/>
    <n v="81442.5"/>
    <n v="75927.811024391689"/>
    <n v="2489"/>
  </r>
  <r>
    <s v="data to 2020Q2"/>
    <x v="1"/>
    <x v="4"/>
    <x v="2"/>
    <x v="1"/>
    <n v="2238.5"/>
    <n v="2080.413935832612"/>
    <n v="59"/>
  </r>
  <r>
    <s v="data to 2020Q2"/>
    <x v="1"/>
    <x v="4"/>
    <x v="2"/>
    <x v="2"/>
    <n v="4150"/>
    <n v="4192.5940128600596"/>
    <n v="136"/>
  </r>
  <r>
    <s v="data to 2020Q2"/>
    <x v="1"/>
    <x v="4"/>
    <x v="2"/>
    <x v="3"/>
    <n v="2318"/>
    <n v="2832.6224771756747"/>
    <n v="110"/>
  </r>
  <r>
    <s v="data to 2020Q2"/>
    <x v="1"/>
    <x v="4"/>
    <x v="2"/>
    <x v="4"/>
    <n v="10082"/>
    <n v="9409.7156027348556"/>
    <n v="308"/>
  </r>
  <r>
    <s v="data to 2020Q2"/>
    <x v="1"/>
    <x v="4"/>
    <x v="2"/>
    <x v="5"/>
    <n v="60026.5"/>
    <n v="59319.715002685538"/>
    <n v="2246"/>
  </r>
  <r>
    <s v="data to 2020Q2"/>
    <x v="1"/>
    <x v="5"/>
    <x v="0"/>
    <x v="0"/>
    <n v="86.5"/>
    <n v="70.056626872399335"/>
    <n v="3"/>
  </r>
  <r>
    <s v="data to 2020Q2"/>
    <x v="1"/>
    <x v="5"/>
    <x v="0"/>
    <x v="1"/>
    <n v="754.5"/>
    <n v="751.84244225887255"/>
    <n v="19"/>
  </r>
  <r>
    <s v="data to 2020Q2"/>
    <x v="1"/>
    <x v="5"/>
    <x v="0"/>
    <x v="2"/>
    <n v="3600.5"/>
    <n v="3747.2292362546909"/>
    <n v="94"/>
  </r>
  <r>
    <s v="data to 2020Q2"/>
    <x v="1"/>
    <x v="5"/>
    <x v="0"/>
    <x v="3"/>
    <n v="2040"/>
    <n v="2765.8538279664108"/>
    <n v="80"/>
  </r>
  <r>
    <s v="data to 2020Q2"/>
    <x v="1"/>
    <x v="5"/>
    <x v="0"/>
    <x v="4"/>
    <n v="4450.5"/>
    <n v="4929.9446588304245"/>
    <n v="191"/>
  </r>
  <r>
    <s v="data to 2020Q2"/>
    <x v="1"/>
    <x v="5"/>
    <x v="0"/>
    <x v="5"/>
    <n v="18875"/>
    <n v="18231.150605274575"/>
    <n v="546"/>
  </r>
  <r>
    <s v="data to 2020Q2"/>
    <x v="1"/>
    <x v="5"/>
    <x v="1"/>
    <x v="0"/>
    <n v="86.5"/>
    <n v="98.093328403682165"/>
    <n v="4"/>
  </r>
  <r>
    <s v="data to 2020Q2"/>
    <x v="1"/>
    <x v="5"/>
    <x v="1"/>
    <x v="1"/>
    <n v="14206.5"/>
    <n v="11653.175788912204"/>
    <n v="290"/>
  </r>
  <r>
    <s v="data to 2020Q2"/>
    <x v="1"/>
    <x v="5"/>
    <x v="1"/>
    <x v="2"/>
    <n v="24270.5"/>
    <n v="25430.313974769917"/>
    <n v="768"/>
  </r>
  <r>
    <s v="data to 2020Q2"/>
    <x v="1"/>
    <x v="5"/>
    <x v="1"/>
    <x v="3"/>
    <n v="23017"/>
    <n v="22142.317123117027"/>
    <n v="585"/>
  </r>
  <r>
    <s v="data to 2020Q2"/>
    <x v="1"/>
    <x v="5"/>
    <x v="1"/>
    <x v="4"/>
    <n v="28041"/>
    <n v="26161.351673406927"/>
    <n v="785"/>
  </r>
  <r>
    <s v="data to 2020Q2"/>
    <x v="1"/>
    <x v="5"/>
    <x v="1"/>
    <x v="5"/>
    <n v="34861.5"/>
    <n v="34493.102125385973"/>
    <n v="916"/>
  </r>
  <r>
    <s v="data to 2020Q2"/>
    <x v="1"/>
    <x v="5"/>
    <x v="2"/>
    <x v="1"/>
    <n v="4.5"/>
    <n v="4.5956803455723545"/>
    <n v="1"/>
  </r>
  <r>
    <s v="data to 2020Q2"/>
    <x v="1"/>
    <x v="5"/>
    <x v="2"/>
    <x v="2"/>
    <n v="168"/>
    <n v="171.56128126898463"/>
    <n v="5"/>
  </r>
  <r>
    <s v="data to 2020Q2"/>
    <x v="1"/>
    <x v="5"/>
    <x v="2"/>
    <x v="3"/>
    <n v="333.5"/>
    <n v="304.81739849119964"/>
    <n v="6"/>
  </r>
  <r>
    <s v="data to 2020Q2"/>
    <x v="1"/>
    <x v="5"/>
    <x v="2"/>
    <x v="4"/>
    <n v="334"/>
    <n v="315.19156517773621"/>
    <n v="13"/>
  </r>
  <r>
    <s v="data to 2020Q2"/>
    <x v="1"/>
    <x v="5"/>
    <x v="2"/>
    <x v="5"/>
    <n v="1435.5"/>
    <n v="1300.8150106485803"/>
    <n v="69"/>
  </r>
  <r>
    <s v="data to 2020Q2"/>
    <x v="1"/>
    <x v="6"/>
    <x v="0"/>
    <x v="0"/>
    <n v="3.5"/>
    <n v="15.278657718120805"/>
    <n v="1"/>
  </r>
  <r>
    <s v="data to 2020Q2"/>
    <x v="1"/>
    <x v="6"/>
    <x v="0"/>
    <x v="1"/>
    <n v="721.5"/>
    <n v="1064.3750835070464"/>
    <n v="41"/>
  </r>
  <r>
    <s v="data to 2020Q2"/>
    <x v="1"/>
    <x v="6"/>
    <x v="0"/>
    <x v="2"/>
    <n v="1134"/>
    <n v="1466.3511565171077"/>
    <n v="50"/>
  </r>
  <r>
    <s v="data to 2020Q2"/>
    <x v="1"/>
    <x v="6"/>
    <x v="0"/>
    <x v="3"/>
    <n v="2510.5"/>
    <n v="3028.9322906451621"/>
    <n v="86"/>
  </r>
  <r>
    <s v="data to 2020Q2"/>
    <x v="1"/>
    <x v="6"/>
    <x v="0"/>
    <x v="4"/>
    <n v="8106.5"/>
    <n v="9683.3471251361534"/>
    <n v="274"/>
  </r>
  <r>
    <s v="data to 2020Q2"/>
    <x v="1"/>
    <x v="6"/>
    <x v="0"/>
    <x v="5"/>
    <n v="5716"/>
    <n v="6169.2822976886091"/>
    <n v="169"/>
  </r>
  <r>
    <s v="data to 2020Q2"/>
    <x v="1"/>
    <x v="6"/>
    <x v="1"/>
    <x v="0"/>
    <n v="31.5"/>
    <n v="13.087542087542088"/>
    <n v="2"/>
  </r>
  <r>
    <s v="data to 2020Q2"/>
    <x v="1"/>
    <x v="6"/>
    <x v="1"/>
    <x v="1"/>
    <n v="24506.5"/>
    <n v="26006.432014572605"/>
    <n v="752"/>
  </r>
  <r>
    <s v="data to 2020Q2"/>
    <x v="1"/>
    <x v="6"/>
    <x v="1"/>
    <x v="2"/>
    <n v="17510"/>
    <n v="19282.830200347707"/>
    <n v="562"/>
  </r>
  <r>
    <s v="data to 2020Q2"/>
    <x v="1"/>
    <x v="6"/>
    <x v="1"/>
    <x v="3"/>
    <n v="27478.5"/>
    <n v="28919.732785046701"/>
    <n v="773"/>
  </r>
  <r>
    <s v="data to 2020Q2"/>
    <x v="1"/>
    <x v="6"/>
    <x v="1"/>
    <x v="4"/>
    <n v="37649"/>
    <n v="37854.004762335411"/>
    <n v="1139"/>
  </r>
  <r>
    <s v="data to 2020Q2"/>
    <x v="1"/>
    <x v="6"/>
    <x v="1"/>
    <x v="5"/>
    <n v="19232.5"/>
    <n v="16914.684151061163"/>
    <n v="494"/>
  </r>
  <r>
    <s v="data to 2020Q2"/>
    <x v="1"/>
    <x v="6"/>
    <x v="2"/>
    <x v="1"/>
    <n v="385"/>
    <n v="415.74782453591985"/>
    <n v="17"/>
  </r>
  <r>
    <s v="data to 2020Q2"/>
    <x v="1"/>
    <x v="6"/>
    <x v="2"/>
    <x v="2"/>
    <n v="282"/>
    <n v="254.58849145914076"/>
    <n v="9"/>
  </r>
  <r>
    <s v="data to 2020Q2"/>
    <x v="1"/>
    <x v="6"/>
    <x v="2"/>
    <x v="3"/>
    <n v="1148.5"/>
    <n v="1241.4876269435924"/>
    <n v="39"/>
  </r>
  <r>
    <s v="data to 2020Q2"/>
    <x v="1"/>
    <x v="6"/>
    <x v="2"/>
    <x v="4"/>
    <n v="2074"/>
    <n v="2805.7222251661824"/>
    <n v="82"/>
  </r>
  <r>
    <s v="data to 2020Q2"/>
    <x v="1"/>
    <x v="6"/>
    <x v="2"/>
    <x v="5"/>
    <n v="2025"/>
    <n v="2713.6700419917288"/>
    <n v="78"/>
  </r>
  <r>
    <s v="data to 2020Q2"/>
    <x v="1"/>
    <x v="7"/>
    <x v="0"/>
    <x v="1"/>
    <n v="302"/>
    <n v="684.3555852465297"/>
    <n v="22"/>
  </r>
  <r>
    <s v="data to 2020Q2"/>
    <x v="1"/>
    <x v="7"/>
    <x v="0"/>
    <x v="2"/>
    <n v="1383"/>
    <n v="1636.7589281302448"/>
    <n v="62"/>
  </r>
  <r>
    <s v="data to 2020Q2"/>
    <x v="1"/>
    <x v="7"/>
    <x v="0"/>
    <x v="3"/>
    <n v="1084.5"/>
    <n v="1341.9224294430151"/>
    <n v="71"/>
  </r>
  <r>
    <s v="data to 2020Q2"/>
    <x v="1"/>
    <x v="7"/>
    <x v="0"/>
    <x v="4"/>
    <n v="4812.5"/>
    <n v="5497.2011546676731"/>
    <n v="209"/>
  </r>
  <r>
    <s v="data to 2020Q2"/>
    <x v="1"/>
    <x v="7"/>
    <x v="0"/>
    <x v="5"/>
    <n v="13666.5"/>
    <n v="15477.483052205591"/>
    <n v="589"/>
  </r>
  <r>
    <s v="data to 2020Q2"/>
    <x v="1"/>
    <x v="7"/>
    <x v="1"/>
    <x v="1"/>
    <n v="5324"/>
    <n v="5531.0674868696469"/>
    <n v="139"/>
  </r>
  <r>
    <s v="data to 2020Q2"/>
    <x v="1"/>
    <x v="7"/>
    <x v="1"/>
    <x v="2"/>
    <n v="9369.5"/>
    <n v="10943.984191957665"/>
    <n v="358"/>
  </r>
  <r>
    <s v="data to 2020Q2"/>
    <x v="1"/>
    <x v="7"/>
    <x v="1"/>
    <x v="3"/>
    <n v="8377.5"/>
    <n v="9255.1063351567354"/>
    <n v="264"/>
  </r>
  <r>
    <s v="data to 2020Q2"/>
    <x v="1"/>
    <x v="7"/>
    <x v="1"/>
    <x v="4"/>
    <n v="13327"/>
    <n v="15075.515212233226"/>
    <n v="444"/>
  </r>
  <r>
    <s v="data to 2020Q2"/>
    <x v="1"/>
    <x v="7"/>
    <x v="1"/>
    <x v="5"/>
    <n v="23189"/>
    <n v="23725.617029888374"/>
    <n v="700"/>
  </r>
  <r>
    <s v="data to 2020Q2"/>
    <x v="1"/>
    <x v="7"/>
    <x v="2"/>
    <x v="2"/>
    <n v="11.5"/>
    <n v="15.026681621414486"/>
    <n v="3"/>
  </r>
  <r>
    <s v="data to 2020Q2"/>
    <x v="1"/>
    <x v="7"/>
    <x v="2"/>
    <x v="3"/>
    <n v="52.5"/>
    <n v="97.901711778676216"/>
    <n v="8"/>
  </r>
  <r>
    <s v="data to 2020Q2"/>
    <x v="1"/>
    <x v="7"/>
    <x v="2"/>
    <x v="4"/>
    <n v="312.5"/>
    <n v="336.33358534149409"/>
    <n v="19"/>
  </r>
  <r>
    <s v="data to 2020Q2"/>
    <x v="1"/>
    <x v="7"/>
    <x v="2"/>
    <x v="5"/>
    <n v="1269"/>
    <n v="1594.9315764312983"/>
    <n v="52"/>
  </r>
  <r>
    <s v="data to 2020Q2"/>
    <x v="1"/>
    <x v="8"/>
    <x v="0"/>
    <x v="1"/>
    <n v="395.5"/>
    <n v="401.61564848736623"/>
    <n v="15"/>
  </r>
  <r>
    <s v="data to 2020Q2"/>
    <x v="1"/>
    <x v="8"/>
    <x v="0"/>
    <x v="2"/>
    <n v="1638.5"/>
    <n v="1615.5918171685328"/>
    <n v="51"/>
  </r>
  <r>
    <s v="data to 2020Q2"/>
    <x v="1"/>
    <x v="8"/>
    <x v="0"/>
    <x v="3"/>
    <n v="2945.5"/>
    <n v="3348.9701208431866"/>
    <n v="117"/>
  </r>
  <r>
    <s v="data to 2020Q2"/>
    <x v="1"/>
    <x v="8"/>
    <x v="0"/>
    <x v="4"/>
    <n v="4738"/>
    <n v="4621.2450702725282"/>
    <n v="141"/>
  </r>
  <r>
    <s v="data to 2020Q2"/>
    <x v="1"/>
    <x v="8"/>
    <x v="0"/>
    <x v="5"/>
    <n v="12820.5"/>
    <n v="11447.558885063612"/>
    <n v="360"/>
  </r>
  <r>
    <s v="data to 2020Q2"/>
    <x v="1"/>
    <x v="8"/>
    <x v="1"/>
    <x v="1"/>
    <n v="9657.5"/>
    <n v="10136.572959511072"/>
    <n v="279"/>
  </r>
  <r>
    <s v="data to 2020Q2"/>
    <x v="1"/>
    <x v="8"/>
    <x v="1"/>
    <x v="2"/>
    <n v="22515.5"/>
    <n v="22227.241267873462"/>
    <n v="576"/>
  </r>
  <r>
    <s v="data to 2020Q2"/>
    <x v="1"/>
    <x v="8"/>
    <x v="1"/>
    <x v="3"/>
    <n v="26187.5"/>
    <n v="25488.016230303147"/>
    <n v="698"/>
  </r>
  <r>
    <s v="data to 2020Q2"/>
    <x v="1"/>
    <x v="8"/>
    <x v="1"/>
    <x v="4"/>
    <n v="32526.5"/>
    <n v="31601.676327453089"/>
    <n v="841"/>
  </r>
  <r>
    <s v="data to 2020Q2"/>
    <x v="1"/>
    <x v="8"/>
    <x v="1"/>
    <x v="5"/>
    <n v="54989.5"/>
    <n v="51100.921701803651"/>
    <n v="1427"/>
  </r>
  <r>
    <s v="data to 2020Q2"/>
    <x v="1"/>
    <x v="8"/>
    <x v="2"/>
    <x v="2"/>
    <n v="402.5"/>
    <n v="282.97930508651086"/>
    <n v="11"/>
  </r>
  <r>
    <s v="data to 2020Q2"/>
    <x v="1"/>
    <x v="8"/>
    <x v="2"/>
    <x v="3"/>
    <n v="832.5"/>
    <n v="636.60831486926202"/>
    <n v="19"/>
  </r>
  <r>
    <s v="data to 2020Q2"/>
    <x v="1"/>
    <x v="8"/>
    <x v="2"/>
    <x v="4"/>
    <n v="435.5"/>
    <n v="549.10602146129418"/>
    <n v="13"/>
  </r>
  <r>
    <s v="data to 2020Q2"/>
    <x v="1"/>
    <x v="8"/>
    <x v="2"/>
    <x v="5"/>
    <n v="1842.5"/>
    <n v="1356.02863814786"/>
    <n v="49"/>
  </r>
  <r>
    <s v="data to 2020Q2"/>
    <x v="1"/>
    <x v="9"/>
    <x v="0"/>
    <x v="1"/>
    <n v="425.5"/>
    <n v="515.54560294664236"/>
    <n v="20"/>
  </r>
  <r>
    <s v="data to 2020Q2"/>
    <x v="1"/>
    <x v="9"/>
    <x v="0"/>
    <x v="2"/>
    <n v="2115.5"/>
    <n v="2566.0630209444212"/>
    <n v="90"/>
  </r>
  <r>
    <s v="data to 2020Q2"/>
    <x v="1"/>
    <x v="9"/>
    <x v="0"/>
    <x v="3"/>
    <n v="1349.5"/>
    <n v="1555.6033792112898"/>
    <n v="59"/>
  </r>
  <r>
    <s v="data to 2020Q2"/>
    <x v="1"/>
    <x v="9"/>
    <x v="0"/>
    <x v="4"/>
    <n v="2871"/>
    <n v="3495.9280966332826"/>
    <n v="125"/>
  </r>
  <r>
    <s v="data to 2020Q2"/>
    <x v="1"/>
    <x v="9"/>
    <x v="0"/>
    <x v="5"/>
    <n v="491"/>
    <n v="692.2689738159321"/>
    <n v="27"/>
  </r>
  <r>
    <s v="data to 2020Q2"/>
    <x v="1"/>
    <x v="9"/>
    <x v="1"/>
    <x v="0"/>
    <n v="63"/>
    <n v="35.581627206162615"/>
    <n v="3"/>
  </r>
  <r>
    <s v="data to 2020Q2"/>
    <x v="1"/>
    <x v="9"/>
    <x v="1"/>
    <x v="1"/>
    <n v="11871"/>
    <n v="13996.265475877703"/>
    <n v="381"/>
  </r>
  <r>
    <s v="data to 2020Q2"/>
    <x v="1"/>
    <x v="9"/>
    <x v="1"/>
    <x v="2"/>
    <n v="37516.5"/>
    <n v="40655.869787553915"/>
    <n v="1188"/>
  </r>
  <r>
    <s v="data to 2020Q2"/>
    <x v="1"/>
    <x v="9"/>
    <x v="1"/>
    <x v="3"/>
    <n v="27395.5"/>
    <n v="31065.336178923939"/>
    <n v="782"/>
  </r>
  <r>
    <s v="data to 2020Q2"/>
    <x v="1"/>
    <x v="9"/>
    <x v="1"/>
    <x v="4"/>
    <n v="33013"/>
    <n v="34212.718218706468"/>
    <n v="1037"/>
  </r>
  <r>
    <s v="data to 2020Q2"/>
    <x v="1"/>
    <x v="9"/>
    <x v="1"/>
    <x v="5"/>
    <n v="4866"/>
    <n v="5637.2781817032537"/>
    <n v="168"/>
  </r>
  <r>
    <s v="data to 2020Q2"/>
    <x v="1"/>
    <x v="9"/>
    <x v="2"/>
    <x v="1"/>
    <n v="125"/>
    <n v="142.01069980806938"/>
    <n v="5"/>
  </r>
  <r>
    <s v="data to 2020Q2"/>
    <x v="1"/>
    <x v="9"/>
    <x v="2"/>
    <x v="2"/>
    <n v="349.5"/>
    <n v="183.45181596859055"/>
    <n v="9"/>
  </r>
  <r>
    <s v="data to 2020Q2"/>
    <x v="1"/>
    <x v="9"/>
    <x v="2"/>
    <x v="3"/>
    <n v="143.5"/>
    <n v="58.913226664764764"/>
    <n v="4"/>
  </r>
  <r>
    <s v="data to 2020Q2"/>
    <x v="1"/>
    <x v="9"/>
    <x v="2"/>
    <x v="4"/>
    <n v="412"/>
    <n v="342.73113299188589"/>
    <n v="14"/>
  </r>
  <r>
    <s v="data to 2020Q2"/>
    <x v="1"/>
    <x v="9"/>
    <x v="2"/>
    <x v="5"/>
    <n v="19"/>
    <n v="24.340549892510204"/>
    <n v="4"/>
  </r>
  <r>
    <s v="data to 2020Q2"/>
    <x v="1"/>
    <x v="10"/>
    <x v="0"/>
    <x v="1"/>
    <n v="36.5"/>
    <n v="95.504005502124429"/>
    <n v="6"/>
  </r>
  <r>
    <s v="data to 2020Q2"/>
    <x v="1"/>
    <x v="10"/>
    <x v="0"/>
    <x v="2"/>
    <n v="2020"/>
    <n v="1897.7317966578037"/>
    <n v="81"/>
  </r>
  <r>
    <s v="data to 2020Q2"/>
    <x v="1"/>
    <x v="10"/>
    <x v="0"/>
    <x v="3"/>
    <n v="3516"/>
    <n v="3921.9207330281315"/>
    <n v="114"/>
  </r>
  <r>
    <s v="data to 2020Q2"/>
    <x v="1"/>
    <x v="10"/>
    <x v="0"/>
    <x v="4"/>
    <n v="7751"/>
    <n v="8453.4411296880207"/>
    <n v="288"/>
  </r>
  <r>
    <s v="data to 2020Q2"/>
    <x v="1"/>
    <x v="10"/>
    <x v="0"/>
    <x v="5"/>
    <n v="23974.5"/>
    <n v="23197.205758314591"/>
    <n v="927"/>
  </r>
  <r>
    <s v="data to 2020Q2"/>
    <x v="1"/>
    <x v="10"/>
    <x v="1"/>
    <x v="0"/>
    <n v="129"/>
    <n v="64.328851227927743"/>
    <n v="2"/>
  </r>
  <r>
    <s v="data to 2020Q2"/>
    <x v="1"/>
    <x v="10"/>
    <x v="1"/>
    <x v="1"/>
    <n v="1405"/>
    <n v="1660.8445610122105"/>
    <n v="51"/>
  </r>
  <r>
    <s v="data to 2020Q2"/>
    <x v="1"/>
    <x v="10"/>
    <x v="1"/>
    <x v="2"/>
    <n v="11620.5"/>
    <n v="13179.912913582877"/>
    <n v="461"/>
  </r>
  <r>
    <s v="data to 2020Q2"/>
    <x v="1"/>
    <x v="10"/>
    <x v="1"/>
    <x v="3"/>
    <n v="21713.5"/>
    <n v="20974.039462201323"/>
    <n v="678"/>
  </r>
  <r>
    <s v="data to 2020Q2"/>
    <x v="1"/>
    <x v="10"/>
    <x v="1"/>
    <x v="4"/>
    <n v="41860.5"/>
    <n v="40872.250169510953"/>
    <n v="1229"/>
  </r>
  <r>
    <s v="data to 2020Q2"/>
    <x v="1"/>
    <x v="10"/>
    <x v="1"/>
    <x v="5"/>
    <n v="44814.5"/>
    <n v="42699.230218985977"/>
    <n v="1402"/>
  </r>
  <r>
    <s v="data to 2020Q2"/>
    <x v="1"/>
    <x v="10"/>
    <x v="2"/>
    <x v="2"/>
    <n v="81.5"/>
    <n v="130.5882739200762"/>
    <n v="6"/>
  </r>
  <r>
    <s v="data to 2020Q2"/>
    <x v="1"/>
    <x v="10"/>
    <x v="2"/>
    <x v="3"/>
    <n v="253"/>
    <n v="305.21057831018311"/>
    <n v="12"/>
  </r>
  <r>
    <s v="data to 2020Q2"/>
    <x v="1"/>
    <x v="10"/>
    <x v="2"/>
    <x v="4"/>
    <n v="764"/>
    <n v="677.77271840008973"/>
    <n v="22"/>
  </r>
  <r>
    <s v="data to 2020Q2"/>
    <x v="1"/>
    <x v="10"/>
    <x v="2"/>
    <x v="5"/>
    <n v="1637.5"/>
    <n v="1455.8496191037036"/>
    <n v="32"/>
  </r>
  <r>
    <s v="data to 2020Q2"/>
    <x v="1"/>
    <x v="11"/>
    <x v="0"/>
    <x v="1"/>
    <n v="197.5"/>
    <n v="268.76239206467255"/>
    <n v="9"/>
  </r>
  <r>
    <s v="data to 2020Q2"/>
    <x v="1"/>
    <x v="11"/>
    <x v="0"/>
    <x v="2"/>
    <n v="851"/>
    <n v="751.01086358325381"/>
    <n v="25"/>
  </r>
  <r>
    <s v="data to 2020Q2"/>
    <x v="1"/>
    <x v="11"/>
    <x v="0"/>
    <x v="3"/>
    <n v="1035"/>
    <n v="1231.7144431728755"/>
    <n v="51"/>
  </r>
  <r>
    <s v="data to 2020Q2"/>
    <x v="1"/>
    <x v="11"/>
    <x v="0"/>
    <x v="4"/>
    <n v="766"/>
    <n v="775.01786074604183"/>
    <n v="32"/>
  </r>
  <r>
    <s v="data to 2020Q2"/>
    <x v="1"/>
    <x v="11"/>
    <x v="0"/>
    <x v="5"/>
    <n v="285"/>
    <n v="336.26249313680921"/>
    <n v="9"/>
  </r>
  <r>
    <s v="data to 2020Q2"/>
    <x v="1"/>
    <x v="11"/>
    <x v="1"/>
    <x v="1"/>
    <n v="6431.5"/>
    <n v="7017.4174552205413"/>
    <n v="221"/>
  </r>
  <r>
    <s v="data to 2020Q2"/>
    <x v="1"/>
    <x v="11"/>
    <x v="1"/>
    <x v="2"/>
    <n v="8619.5"/>
    <n v="9489.9042777485938"/>
    <n v="315"/>
  </r>
  <r>
    <s v="data to 2020Q2"/>
    <x v="1"/>
    <x v="11"/>
    <x v="1"/>
    <x v="3"/>
    <n v="13551"/>
    <n v="15438.963412487803"/>
    <n v="568"/>
  </r>
  <r>
    <s v="data to 2020Q2"/>
    <x v="1"/>
    <x v="11"/>
    <x v="1"/>
    <x v="4"/>
    <n v="12550.5"/>
    <n v="13309.094334189127"/>
    <n v="457"/>
  </r>
  <r>
    <s v="data to 2020Q2"/>
    <x v="1"/>
    <x v="11"/>
    <x v="1"/>
    <x v="5"/>
    <n v="5706"/>
    <n v="5588.959571653294"/>
    <n v="167"/>
  </r>
  <r>
    <s v="data to 2020Q2"/>
    <x v="1"/>
    <x v="11"/>
    <x v="2"/>
    <x v="1"/>
    <n v="7.5"/>
    <n v="15.278657718120805"/>
    <n v="1"/>
  </r>
  <r>
    <s v="data to 2020Q2"/>
    <x v="1"/>
    <x v="11"/>
    <x v="2"/>
    <x v="2"/>
    <n v="41.5"/>
    <n v="53.188018833439521"/>
    <n v="7"/>
  </r>
  <r>
    <s v="data to 2020Q2"/>
    <x v="1"/>
    <x v="11"/>
    <x v="2"/>
    <x v="3"/>
    <n v="129.5"/>
    <n v="149.67886472975837"/>
    <n v="12"/>
  </r>
  <r>
    <s v="data to 2020Q2"/>
    <x v="1"/>
    <x v="11"/>
    <x v="2"/>
    <x v="4"/>
    <n v="162.5"/>
    <n v="211.19975951402384"/>
    <n v="11"/>
  </r>
  <r>
    <s v="data to 2020Q2"/>
    <x v="1"/>
    <x v="11"/>
    <x v="2"/>
    <x v="5"/>
    <n v="8"/>
    <n v="30.017558528428093"/>
    <n v="1"/>
  </r>
  <r>
    <s v="data to 2020Q2"/>
    <x v="1"/>
    <x v="12"/>
    <x v="0"/>
    <x v="1"/>
    <n v="2581"/>
    <n v="2765.6570285978319"/>
    <n v="94"/>
  </r>
  <r>
    <s v="data to 2020Q2"/>
    <x v="1"/>
    <x v="12"/>
    <x v="0"/>
    <x v="2"/>
    <n v="3188"/>
    <n v="3682.7251377217476"/>
    <n v="105"/>
  </r>
  <r>
    <s v="data to 2020Q2"/>
    <x v="1"/>
    <x v="12"/>
    <x v="0"/>
    <x v="3"/>
    <n v="5184"/>
    <n v="5438.1541794055065"/>
    <n v="167"/>
  </r>
  <r>
    <s v="data to 2020Q2"/>
    <x v="1"/>
    <x v="12"/>
    <x v="0"/>
    <x v="4"/>
    <n v="5934"/>
    <n v="6692.314815351735"/>
    <n v="194"/>
  </r>
  <r>
    <s v="data to 2020Q2"/>
    <x v="1"/>
    <x v="12"/>
    <x v="0"/>
    <x v="5"/>
    <n v="3185.5"/>
    <n v="3633.5647864920825"/>
    <n v="119"/>
  </r>
  <r>
    <s v="data to 2020Q2"/>
    <x v="1"/>
    <x v="12"/>
    <x v="1"/>
    <x v="0"/>
    <n v="208.5"/>
    <n v="122.125"/>
    <n v="1"/>
  </r>
  <r>
    <s v="data to 2020Q2"/>
    <x v="1"/>
    <x v="12"/>
    <x v="1"/>
    <x v="1"/>
    <n v="73078.5"/>
    <n v="73086.841190743886"/>
    <n v="1743"/>
  </r>
  <r>
    <s v="data to 2020Q2"/>
    <x v="1"/>
    <x v="12"/>
    <x v="1"/>
    <x v="2"/>
    <n v="59671.5"/>
    <n v="57981.522744655165"/>
    <n v="1366"/>
  </r>
  <r>
    <s v="data to 2020Q2"/>
    <x v="1"/>
    <x v="12"/>
    <x v="1"/>
    <x v="3"/>
    <n v="90518"/>
    <n v="89028.744706306737"/>
    <n v="2294"/>
  </r>
  <r>
    <s v="data to 2020Q2"/>
    <x v="1"/>
    <x v="12"/>
    <x v="1"/>
    <x v="4"/>
    <n v="76323"/>
    <n v="68709.017121536701"/>
    <n v="1709"/>
  </r>
  <r>
    <s v="data to 2020Q2"/>
    <x v="1"/>
    <x v="12"/>
    <x v="1"/>
    <x v="5"/>
    <n v="33345.5"/>
    <n v="32141.06440412415"/>
    <n v="795"/>
  </r>
  <r>
    <s v="data to 2020Q2"/>
    <x v="1"/>
    <x v="12"/>
    <x v="2"/>
    <x v="1"/>
    <n v="490.5"/>
    <n v="413.02019278890072"/>
    <n v="14"/>
  </r>
  <r>
    <s v="data to 2020Q2"/>
    <x v="1"/>
    <x v="12"/>
    <x v="2"/>
    <x v="2"/>
    <n v="311.5"/>
    <n v="311.62553064382934"/>
    <n v="12"/>
  </r>
  <r>
    <s v="data to 2020Q2"/>
    <x v="1"/>
    <x v="12"/>
    <x v="2"/>
    <x v="3"/>
    <n v="594.5"/>
    <n v="734.36495104690073"/>
    <n v="29"/>
  </r>
  <r>
    <s v="data to 2020Q2"/>
    <x v="1"/>
    <x v="12"/>
    <x v="2"/>
    <x v="4"/>
    <n v="1322.5"/>
    <n v="1639.4069399257762"/>
    <n v="46"/>
  </r>
  <r>
    <s v="data to 2020Q2"/>
    <x v="1"/>
    <x v="12"/>
    <x v="2"/>
    <x v="5"/>
    <n v="798.5"/>
    <n v="617.81786207181688"/>
    <n v="29"/>
  </r>
  <r>
    <s v="data to 2020Q2"/>
    <x v="1"/>
    <x v="13"/>
    <x v="0"/>
    <x v="1"/>
    <n v="92.5"/>
    <n v="110.73741538427925"/>
    <n v="9"/>
  </r>
  <r>
    <s v="data to 2020Q2"/>
    <x v="1"/>
    <x v="13"/>
    <x v="0"/>
    <x v="2"/>
    <n v="888.5"/>
    <n v="1006.9318975039564"/>
    <n v="32"/>
  </r>
  <r>
    <s v="data to 2020Q2"/>
    <x v="1"/>
    <x v="13"/>
    <x v="0"/>
    <x v="3"/>
    <n v="1710"/>
    <n v="1944.0999536615116"/>
    <n v="66"/>
  </r>
  <r>
    <s v="data to 2020Q2"/>
    <x v="1"/>
    <x v="13"/>
    <x v="0"/>
    <x v="4"/>
    <n v="896"/>
    <n v="1281.0072437364936"/>
    <n v="29"/>
  </r>
  <r>
    <s v="data to 2020Q2"/>
    <x v="1"/>
    <x v="13"/>
    <x v="0"/>
    <x v="5"/>
    <n v="10788.5"/>
    <n v="12600.311415535718"/>
    <n v="412"/>
  </r>
  <r>
    <s v="data to 2020Q2"/>
    <x v="1"/>
    <x v="13"/>
    <x v="1"/>
    <x v="1"/>
    <n v="1244"/>
    <n v="1392.8569232628226"/>
    <n v="63"/>
  </r>
  <r>
    <s v="data to 2020Q2"/>
    <x v="1"/>
    <x v="13"/>
    <x v="1"/>
    <x v="2"/>
    <n v="3956"/>
    <n v="4404.5023994117892"/>
    <n v="156"/>
  </r>
  <r>
    <s v="data to 2020Q2"/>
    <x v="1"/>
    <x v="13"/>
    <x v="1"/>
    <x v="3"/>
    <n v="7443.5"/>
    <n v="6517.3105596187261"/>
    <n v="207"/>
  </r>
  <r>
    <s v="data to 2020Q2"/>
    <x v="1"/>
    <x v="13"/>
    <x v="1"/>
    <x v="4"/>
    <n v="1025"/>
    <n v="794.13069996891136"/>
    <n v="31"/>
  </r>
  <r>
    <s v="data to 2020Q2"/>
    <x v="1"/>
    <x v="13"/>
    <x v="1"/>
    <x v="5"/>
    <n v="17958"/>
    <n v="13318.424158983938"/>
    <n v="433"/>
  </r>
  <r>
    <s v="data to 2020Q2"/>
    <x v="1"/>
    <x v="13"/>
    <x v="2"/>
    <x v="2"/>
    <n v="31"/>
    <n v="31.160566085883652"/>
    <n v="2"/>
  </r>
  <r>
    <s v="data to 2020Q2"/>
    <x v="1"/>
    <x v="13"/>
    <x v="2"/>
    <x v="3"/>
    <n v="52"/>
    <n v="82.219497956800936"/>
    <n v="1"/>
  </r>
  <r>
    <s v="data to 2020Q2"/>
    <x v="1"/>
    <x v="13"/>
    <x v="2"/>
    <x v="4"/>
    <n v="7"/>
    <n v="4.5956803455723545"/>
    <n v="1"/>
  </r>
  <r>
    <s v="data to 2020Q2"/>
    <x v="1"/>
    <x v="13"/>
    <x v="2"/>
    <x v="5"/>
    <n v="285"/>
    <n v="303.49550344865321"/>
    <n v="16"/>
  </r>
  <r>
    <s v="data to 2020Q2"/>
    <x v="1"/>
    <x v="14"/>
    <x v="0"/>
    <x v="1"/>
    <n v="814.5"/>
    <n v="1035.1742449553581"/>
    <n v="39"/>
  </r>
  <r>
    <s v="data to 2020Q2"/>
    <x v="1"/>
    <x v="14"/>
    <x v="0"/>
    <x v="2"/>
    <n v="653.5"/>
    <n v="1008.3384204771984"/>
    <n v="30"/>
  </r>
  <r>
    <s v="data to 2020Q2"/>
    <x v="1"/>
    <x v="14"/>
    <x v="0"/>
    <x v="3"/>
    <n v="4189.5"/>
    <n v="4391.6033002664835"/>
    <n v="129"/>
  </r>
  <r>
    <s v="data to 2020Q2"/>
    <x v="1"/>
    <x v="14"/>
    <x v="0"/>
    <x v="4"/>
    <n v="2401.5"/>
    <n v="3201.6870097009833"/>
    <n v="116"/>
  </r>
  <r>
    <s v="data to 2020Q2"/>
    <x v="1"/>
    <x v="14"/>
    <x v="0"/>
    <x v="5"/>
    <n v="3003"/>
    <n v="3464.0263239036917"/>
    <n v="136"/>
  </r>
  <r>
    <s v="data to 2020Q2"/>
    <x v="1"/>
    <x v="14"/>
    <x v="1"/>
    <x v="0"/>
    <n v="23"/>
    <n v="43.032387325573517"/>
    <n v="3"/>
  </r>
  <r>
    <s v="data to 2020Q2"/>
    <x v="1"/>
    <x v="14"/>
    <x v="1"/>
    <x v="1"/>
    <n v="14031.5"/>
    <n v="14102.992593330739"/>
    <n v="456"/>
  </r>
  <r>
    <s v="data to 2020Q2"/>
    <x v="1"/>
    <x v="14"/>
    <x v="1"/>
    <x v="2"/>
    <n v="8377.5"/>
    <n v="8957.0777852752381"/>
    <n v="276"/>
  </r>
  <r>
    <s v="data to 2020Q2"/>
    <x v="1"/>
    <x v="14"/>
    <x v="1"/>
    <x v="3"/>
    <n v="28944.5"/>
    <n v="31653.897016366358"/>
    <n v="963"/>
  </r>
  <r>
    <s v="data to 2020Q2"/>
    <x v="1"/>
    <x v="14"/>
    <x v="1"/>
    <x v="4"/>
    <n v="25223"/>
    <n v="26554.873132700806"/>
    <n v="769"/>
  </r>
  <r>
    <s v="data to 2020Q2"/>
    <x v="1"/>
    <x v="14"/>
    <x v="1"/>
    <x v="5"/>
    <n v="15676.5"/>
    <n v="16998.130605069877"/>
    <n v="535"/>
  </r>
  <r>
    <s v="data to 2020Q2"/>
    <x v="1"/>
    <x v="14"/>
    <x v="2"/>
    <x v="1"/>
    <n v="103"/>
    <n v="145.60977917981072"/>
    <n v="2"/>
  </r>
  <r>
    <s v="data to 2020Q2"/>
    <x v="1"/>
    <x v="14"/>
    <x v="2"/>
    <x v="2"/>
    <n v="31"/>
    <n v="19.874338063693159"/>
    <n v="2"/>
  </r>
  <r>
    <s v="data to 2020Q2"/>
    <x v="1"/>
    <x v="14"/>
    <x v="2"/>
    <x v="3"/>
    <n v="412.5"/>
    <n v="454.05597725850407"/>
    <n v="11"/>
  </r>
  <r>
    <s v="data to 2020Q2"/>
    <x v="1"/>
    <x v="14"/>
    <x v="2"/>
    <x v="4"/>
    <n v="21"/>
    <n v="60.338176338575224"/>
    <n v="3"/>
  </r>
  <r>
    <s v="data to 2020Q2"/>
    <x v="1"/>
    <x v="14"/>
    <x v="2"/>
    <x v="5"/>
    <n v="308.5"/>
    <n v="322.60473972900365"/>
    <n v="8"/>
  </r>
  <r>
    <s v="data to 2020Q2"/>
    <x v="1"/>
    <x v="15"/>
    <x v="0"/>
    <x v="0"/>
    <n v="143.5"/>
    <n v="71.088995855138251"/>
    <n v="2"/>
  </r>
  <r>
    <s v="data to 2020Q2"/>
    <x v="1"/>
    <x v="15"/>
    <x v="0"/>
    <x v="1"/>
    <n v="3701"/>
    <n v="3752.3020291508601"/>
    <n v="111"/>
  </r>
  <r>
    <s v="data to 2020Q2"/>
    <x v="1"/>
    <x v="15"/>
    <x v="0"/>
    <x v="2"/>
    <n v="6262"/>
    <n v="5886.8285923521053"/>
    <n v="127"/>
  </r>
  <r>
    <s v="data to 2020Q2"/>
    <x v="1"/>
    <x v="15"/>
    <x v="0"/>
    <x v="3"/>
    <n v="13505.5"/>
    <n v="13275.884893827073"/>
    <n v="374"/>
  </r>
  <r>
    <s v="data to 2020Q2"/>
    <x v="1"/>
    <x v="15"/>
    <x v="0"/>
    <x v="4"/>
    <n v="29479.5"/>
    <n v="27963.284228180928"/>
    <n v="706"/>
  </r>
  <r>
    <s v="data to 2020Q2"/>
    <x v="1"/>
    <x v="15"/>
    <x v="0"/>
    <x v="5"/>
    <n v="47319"/>
    <n v="46475.33092393681"/>
    <n v="1199"/>
  </r>
  <r>
    <s v="data to 2020Q2"/>
    <x v="1"/>
    <x v="15"/>
    <x v="1"/>
    <x v="0"/>
    <n v="4"/>
    <n v="4.2566785396260016"/>
    <n v="1"/>
  </r>
  <r>
    <s v="data to 2020Q2"/>
    <x v="1"/>
    <x v="15"/>
    <x v="1"/>
    <x v="1"/>
    <n v="45674.5"/>
    <n v="45080.941628230983"/>
    <n v="1206"/>
  </r>
  <r>
    <s v="data to 2020Q2"/>
    <x v="1"/>
    <x v="15"/>
    <x v="1"/>
    <x v="2"/>
    <n v="36410.5"/>
    <n v="35609.182370987342"/>
    <n v="904"/>
  </r>
  <r>
    <s v="data to 2020Q2"/>
    <x v="1"/>
    <x v="15"/>
    <x v="1"/>
    <x v="3"/>
    <n v="83956.5"/>
    <n v="82554.838623727177"/>
    <n v="2120"/>
  </r>
  <r>
    <s v="data to 2020Q2"/>
    <x v="1"/>
    <x v="15"/>
    <x v="1"/>
    <x v="4"/>
    <n v="130739.5"/>
    <n v="125209.96607816676"/>
    <n v="3232"/>
  </r>
  <r>
    <s v="data to 2020Q2"/>
    <x v="1"/>
    <x v="15"/>
    <x v="1"/>
    <x v="5"/>
    <n v="109482"/>
    <n v="98288.775773758593"/>
    <n v="2577"/>
  </r>
  <r>
    <s v="data to 2020Q2"/>
    <x v="1"/>
    <x v="15"/>
    <x v="2"/>
    <x v="1"/>
    <n v="300"/>
    <n v="353.41500880885457"/>
    <n v="25"/>
  </r>
  <r>
    <s v="data to 2020Q2"/>
    <x v="1"/>
    <x v="15"/>
    <x v="2"/>
    <x v="2"/>
    <n v="615.5"/>
    <n v="470.05003334495183"/>
    <n v="18"/>
  </r>
  <r>
    <s v="data to 2020Q2"/>
    <x v="1"/>
    <x v="15"/>
    <x v="2"/>
    <x v="3"/>
    <n v="1457.5"/>
    <n v="1256.9270973018181"/>
    <n v="41"/>
  </r>
  <r>
    <s v="data to 2020Q2"/>
    <x v="1"/>
    <x v="15"/>
    <x v="2"/>
    <x v="4"/>
    <n v="1902"/>
    <n v="2061.8366594496797"/>
    <n v="74"/>
  </r>
  <r>
    <s v="data to 2020Q2"/>
    <x v="1"/>
    <x v="15"/>
    <x v="2"/>
    <x v="5"/>
    <n v="5148.5"/>
    <n v="5130.2081454017552"/>
    <n v="149"/>
  </r>
  <r>
    <s v="data to 2020Q2"/>
    <x v="1"/>
    <x v="16"/>
    <x v="0"/>
    <x v="1"/>
    <n v="169"/>
    <n v="246.11708168707685"/>
    <n v="7"/>
  </r>
  <r>
    <s v="data to 2020Q2"/>
    <x v="1"/>
    <x v="16"/>
    <x v="0"/>
    <x v="2"/>
    <n v="414"/>
    <n v="393.4114785509189"/>
    <n v="17"/>
  </r>
  <r>
    <s v="data to 2020Q2"/>
    <x v="1"/>
    <x v="16"/>
    <x v="0"/>
    <x v="3"/>
    <n v="301"/>
    <n v="382.5416900559195"/>
    <n v="13"/>
  </r>
  <r>
    <s v="data to 2020Q2"/>
    <x v="1"/>
    <x v="16"/>
    <x v="0"/>
    <x v="4"/>
    <n v="1739"/>
    <n v="1932.5190539226849"/>
    <n v="62"/>
  </r>
  <r>
    <s v="data to 2020Q2"/>
    <x v="1"/>
    <x v="16"/>
    <x v="0"/>
    <x v="5"/>
    <n v="980"/>
    <n v="1031.0958138169053"/>
    <n v="43"/>
  </r>
  <r>
    <s v="data to 2020Q2"/>
    <x v="1"/>
    <x v="16"/>
    <x v="1"/>
    <x v="0"/>
    <n v="11"/>
    <n v="27.507459500263629"/>
    <n v="2"/>
  </r>
  <r>
    <s v="data to 2020Q2"/>
    <x v="1"/>
    <x v="16"/>
    <x v="1"/>
    <x v="1"/>
    <n v="2590.5"/>
    <n v="2989.9938995596744"/>
    <n v="104"/>
  </r>
  <r>
    <s v="data to 2020Q2"/>
    <x v="1"/>
    <x v="16"/>
    <x v="1"/>
    <x v="2"/>
    <n v="3291"/>
    <n v="3402.6881745926526"/>
    <n v="118"/>
  </r>
  <r>
    <s v="data to 2020Q2"/>
    <x v="1"/>
    <x v="16"/>
    <x v="1"/>
    <x v="3"/>
    <n v="2291.5"/>
    <n v="2483.4133432821159"/>
    <n v="113"/>
  </r>
  <r>
    <s v="data to 2020Q2"/>
    <x v="1"/>
    <x v="16"/>
    <x v="1"/>
    <x v="4"/>
    <n v="11098"/>
    <n v="12225.571602457421"/>
    <n v="466"/>
  </r>
  <r>
    <s v="data to 2020Q2"/>
    <x v="1"/>
    <x v="16"/>
    <x v="1"/>
    <x v="5"/>
    <n v="4367"/>
    <n v="4743.287319288348"/>
    <n v="214"/>
  </r>
  <r>
    <s v="data to 2020Q2"/>
    <x v="1"/>
    <x v="16"/>
    <x v="2"/>
    <x v="2"/>
    <n v="3.5"/>
    <n v="4.2261360580801295"/>
    <n v="1"/>
  </r>
  <r>
    <s v="data to 2020Q2"/>
    <x v="1"/>
    <x v="16"/>
    <x v="2"/>
    <x v="3"/>
    <n v="3.5"/>
    <n v="4.1126064735945489"/>
    <n v="1"/>
  </r>
  <r>
    <s v="data to 2020Q2"/>
    <x v="1"/>
    <x v="16"/>
    <x v="2"/>
    <x v="4"/>
    <n v="208.5"/>
    <n v="201.64963610205143"/>
    <n v="10"/>
  </r>
  <r>
    <s v="data to 2020Q2"/>
    <x v="1"/>
    <x v="16"/>
    <x v="2"/>
    <x v="5"/>
    <n v="83"/>
    <n v="175.0050126429505"/>
    <n v="6"/>
  </r>
  <r>
    <s v="data to 2020Q2"/>
    <x v="1"/>
    <x v="17"/>
    <x v="0"/>
    <x v="1"/>
    <n v="3672.5"/>
    <n v="4460.5730542166884"/>
    <n v="126"/>
  </r>
  <r>
    <s v="data to 2020Q2"/>
    <x v="1"/>
    <x v="17"/>
    <x v="0"/>
    <x v="2"/>
    <n v="4068"/>
    <n v="5340.2104985773221"/>
    <n v="171"/>
  </r>
  <r>
    <s v="data to 2020Q2"/>
    <x v="1"/>
    <x v="17"/>
    <x v="0"/>
    <x v="3"/>
    <n v="7783"/>
    <n v="8199.3743312767292"/>
    <n v="196"/>
  </r>
  <r>
    <s v="data to 2020Q2"/>
    <x v="1"/>
    <x v="17"/>
    <x v="0"/>
    <x v="4"/>
    <n v="8355"/>
    <n v="8361.6627527624205"/>
    <n v="225"/>
  </r>
  <r>
    <s v="data to 2020Q2"/>
    <x v="1"/>
    <x v="17"/>
    <x v="0"/>
    <x v="5"/>
    <n v="4277"/>
    <n v="4971.276916023583"/>
    <n v="138"/>
  </r>
  <r>
    <s v="data to 2020Q2"/>
    <x v="1"/>
    <x v="17"/>
    <x v="1"/>
    <x v="0"/>
    <n v="5.5"/>
    <n v="14.478169226136705"/>
    <n v="1"/>
  </r>
  <r>
    <s v="data to 2020Q2"/>
    <x v="1"/>
    <x v="17"/>
    <x v="1"/>
    <x v="1"/>
    <n v="81009"/>
    <n v="89719.957579811977"/>
    <n v="2136"/>
  </r>
  <r>
    <s v="data to 2020Q2"/>
    <x v="1"/>
    <x v="17"/>
    <x v="1"/>
    <x v="2"/>
    <n v="89132.5"/>
    <n v="98992.973877770608"/>
    <n v="2336"/>
  </r>
  <r>
    <s v="data to 2020Q2"/>
    <x v="1"/>
    <x v="17"/>
    <x v="1"/>
    <x v="3"/>
    <n v="79425"/>
    <n v="85699.478218233678"/>
    <n v="2139"/>
  </r>
  <r>
    <s v="data to 2020Q2"/>
    <x v="1"/>
    <x v="17"/>
    <x v="1"/>
    <x v="4"/>
    <n v="41225"/>
    <n v="46722.464598657774"/>
    <n v="1162"/>
  </r>
  <r>
    <s v="data to 2020Q2"/>
    <x v="1"/>
    <x v="17"/>
    <x v="1"/>
    <x v="5"/>
    <n v="25783"/>
    <n v="28097.21106356696"/>
    <n v="610"/>
  </r>
  <r>
    <s v="data to 2020Q2"/>
    <x v="1"/>
    <x v="17"/>
    <x v="2"/>
    <x v="0"/>
    <n v="46"/>
    <n v="17.898314014752369"/>
    <n v="1"/>
  </r>
  <r>
    <s v="data to 2020Q2"/>
    <x v="1"/>
    <x v="17"/>
    <x v="2"/>
    <x v="1"/>
    <n v="711"/>
    <n v="1041.7574115592131"/>
    <n v="36"/>
  </r>
  <r>
    <s v="data to 2020Q2"/>
    <x v="1"/>
    <x v="17"/>
    <x v="2"/>
    <x v="2"/>
    <n v="932"/>
    <n v="1315.5789504671827"/>
    <n v="59"/>
  </r>
  <r>
    <s v="data to 2020Q2"/>
    <x v="1"/>
    <x v="17"/>
    <x v="2"/>
    <x v="3"/>
    <n v="4160"/>
    <n v="3394.9087607253223"/>
    <n v="105"/>
  </r>
  <r>
    <s v="data to 2020Q2"/>
    <x v="1"/>
    <x v="17"/>
    <x v="2"/>
    <x v="4"/>
    <n v="7817.5"/>
    <n v="9129.2347933495585"/>
    <n v="213"/>
  </r>
  <r>
    <s v="data to 2020Q2"/>
    <x v="1"/>
    <x v="17"/>
    <x v="2"/>
    <x v="5"/>
    <n v="6866"/>
    <n v="7491.6007904793614"/>
    <n v="175"/>
  </r>
  <r>
    <s v="data to 2020Q2"/>
    <x v="1"/>
    <x v="18"/>
    <x v="0"/>
    <x v="1"/>
    <n v="16.5"/>
    <n v="34.520593778812227"/>
    <n v="3"/>
  </r>
  <r>
    <s v="data to 2020Q2"/>
    <x v="1"/>
    <x v="18"/>
    <x v="0"/>
    <x v="2"/>
    <n v="399"/>
    <n v="406.86440286455837"/>
    <n v="14"/>
  </r>
  <r>
    <s v="data to 2020Q2"/>
    <x v="1"/>
    <x v="18"/>
    <x v="0"/>
    <x v="3"/>
    <n v="194"/>
    <n v="358.42470844820855"/>
    <n v="16"/>
  </r>
  <r>
    <s v="data to 2020Q2"/>
    <x v="1"/>
    <x v="18"/>
    <x v="0"/>
    <x v="4"/>
    <n v="522"/>
    <n v="725.74429276513297"/>
    <n v="23"/>
  </r>
  <r>
    <s v="data to 2020Q2"/>
    <x v="1"/>
    <x v="18"/>
    <x v="0"/>
    <x v="5"/>
    <n v="225.5"/>
    <n v="141.25841697657316"/>
    <n v="9"/>
  </r>
  <r>
    <s v="data to 2020Q2"/>
    <x v="1"/>
    <x v="18"/>
    <x v="1"/>
    <x v="1"/>
    <n v="1387.5"/>
    <n v="1983.3028789225516"/>
    <n v="65"/>
  </r>
  <r>
    <s v="data to 2020Q2"/>
    <x v="1"/>
    <x v="18"/>
    <x v="1"/>
    <x v="2"/>
    <n v="2825.5"/>
    <n v="3973.8442153745254"/>
    <n v="139"/>
  </r>
  <r>
    <s v="data to 2020Q2"/>
    <x v="1"/>
    <x v="18"/>
    <x v="1"/>
    <x v="3"/>
    <n v="5111.5"/>
    <n v="7195.1757843564383"/>
    <n v="212"/>
  </r>
  <r>
    <s v="data to 2020Q2"/>
    <x v="1"/>
    <x v="18"/>
    <x v="1"/>
    <x v="4"/>
    <n v="8370.5"/>
    <n v="10737.529958126264"/>
    <n v="354"/>
  </r>
  <r>
    <s v="data to 2020Q2"/>
    <x v="1"/>
    <x v="18"/>
    <x v="1"/>
    <x v="5"/>
    <n v="1465.5"/>
    <n v="2539.6908047286797"/>
    <n v="62"/>
  </r>
  <r>
    <s v="data to 2020Q2"/>
    <x v="1"/>
    <x v="18"/>
    <x v="2"/>
    <x v="1"/>
    <n v="4"/>
    <n v="6.46901051105473"/>
    <n v="1"/>
  </r>
  <r>
    <s v="data to 2020Q2"/>
    <x v="1"/>
    <x v="18"/>
    <x v="2"/>
    <x v="3"/>
    <n v="8"/>
    <n v="7.4026086956521739"/>
    <n v="1"/>
  </r>
  <r>
    <s v="data to 2020Q2"/>
    <x v="1"/>
    <x v="18"/>
    <x v="2"/>
    <x v="4"/>
    <n v="34.5"/>
    <n v="31.014269865348197"/>
    <n v="4"/>
  </r>
  <r>
    <s v="data to 2020Q2"/>
    <x v="1"/>
    <x v="19"/>
    <x v="0"/>
    <x v="1"/>
    <n v="25"/>
    <n v="34.530612244897959"/>
    <n v="1"/>
  </r>
  <r>
    <s v="data to 2020Q2"/>
    <x v="1"/>
    <x v="19"/>
    <x v="0"/>
    <x v="2"/>
    <n v="511"/>
    <n v="474.92904428668493"/>
    <n v="16"/>
  </r>
  <r>
    <s v="data to 2020Q2"/>
    <x v="1"/>
    <x v="19"/>
    <x v="0"/>
    <x v="3"/>
    <n v="959.5"/>
    <n v="934.10534602891744"/>
    <n v="37"/>
  </r>
  <r>
    <s v="data to 2020Q2"/>
    <x v="1"/>
    <x v="19"/>
    <x v="0"/>
    <x v="4"/>
    <n v="3018.5"/>
    <n v="3365.7728099026358"/>
    <n v="118"/>
  </r>
  <r>
    <s v="data to 2020Q2"/>
    <x v="1"/>
    <x v="19"/>
    <x v="0"/>
    <x v="5"/>
    <n v="6865.5"/>
    <n v="7191.630201498996"/>
    <n v="231"/>
  </r>
  <r>
    <s v="data to 2020Q2"/>
    <x v="1"/>
    <x v="19"/>
    <x v="1"/>
    <x v="0"/>
    <n v="25"/>
    <n v="26.934430027803522"/>
    <n v="1"/>
  </r>
  <r>
    <s v="data to 2020Q2"/>
    <x v="1"/>
    <x v="19"/>
    <x v="1"/>
    <x v="1"/>
    <n v="926.5"/>
    <n v="1082.3973614584327"/>
    <n v="37"/>
  </r>
  <r>
    <s v="data to 2020Q2"/>
    <x v="1"/>
    <x v="19"/>
    <x v="1"/>
    <x v="2"/>
    <n v="6893.5"/>
    <n v="8015.6031854443154"/>
    <n v="217"/>
  </r>
  <r>
    <s v="data to 2020Q2"/>
    <x v="1"/>
    <x v="19"/>
    <x v="1"/>
    <x v="3"/>
    <n v="9322.5"/>
    <n v="9621.0647483541725"/>
    <n v="274"/>
  </r>
  <r>
    <s v="data to 2020Q2"/>
    <x v="1"/>
    <x v="19"/>
    <x v="1"/>
    <x v="4"/>
    <n v="11807.5"/>
    <n v="13902.921014645364"/>
    <n v="399"/>
  </r>
  <r>
    <s v="data to 2020Q2"/>
    <x v="1"/>
    <x v="19"/>
    <x v="1"/>
    <x v="5"/>
    <n v="21852.5"/>
    <n v="23718.688771727164"/>
    <n v="683"/>
  </r>
  <r>
    <s v="data to 2020Q2"/>
    <x v="1"/>
    <x v="19"/>
    <x v="2"/>
    <x v="3"/>
    <n v="139"/>
    <n v="203.93962521294719"/>
    <n v="3"/>
  </r>
  <r>
    <s v="data to 2020Q2"/>
    <x v="1"/>
    <x v="19"/>
    <x v="2"/>
    <x v="4"/>
    <n v="322"/>
    <n v="426.16534561614526"/>
    <n v="8"/>
  </r>
  <r>
    <s v="data to 2020Q2"/>
    <x v="1"/>
    <x v="19"/>
    <x v="2"/>
    <x v="5"/>
    <n v="423.5"/>
    <n v="330.55724953082489"/>
    <n v="13"/>
  </r>
  <r>
    <m/>
    <x v="2"/>
    <x v="20"/>
    <x v="3"/>
    <x v="6"/>
    <m/>
    <m/>
    <m/>
  </r>
  <r>
    <m/>
    <x v="2"/>
    <x v="20"/>
    <x v="3"/>
    <x v="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244789-50B7-4A8E-8345-E9855D2979E5}" name="PivotTable1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06:D327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5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667038-EA09-465C-B341-84EF104A8017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1:D82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x="2"/>
        <item h="1"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7E30EE-FC16-4A44-9374-7E954325A1CF}" name="PivotTable1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7:D218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652FC9-0144-4CB6-A2C2-89F9D4FDB381}" name="PivotTable1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79:D300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93D584-854A-4E7D-9D35-79434EED4262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3:D54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h="1" x="1"/>
        <item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95B911-F997-4C97-A077-ED93A84240A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D26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8C3219-9938-4708-AD66-E233925EDD01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2:D163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71C49A-C1A2-484E-A42C-C5ABED449D27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15:D136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h="1" x="1"/>
        <item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0D1E98-B389-4F3E-88D0-03610A738102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8:D109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D4B4B4-4EB4-4254-A6ED-E4A7CA6952F7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1:D82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43BDF3-8115-43D2-B553-8B4F89FA9FB0}" name="PivotTable1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25:D246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x="2"/>
        <item h="1"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A358EF-8833-4809-9885-E212CAAB8ABB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2:D163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5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6F56D0-E3F5-4DA1-B283-FAA9A1E5E7D4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D26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0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78911B-B328-4468-A4CC-D4A44FEC4D93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3:D54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AFBDAA-59CE-4F71-83D2-97C0F597616D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15:D136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94F5FE-98B6-4FD6-B673-7B111F417B6F}" name="PivotTable1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52:D273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h="1" x="2"/>
        <item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9BC377-9E09-4454-9AE3-6AC70537C256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8:D109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h="1" x="2"/>
        <item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DB67E2-8C79-41DE-9459-EBB4DEE379A7}" name="PivotTable1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69:D185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9"/>
    </i>
    <i>
      <x v="10"/>
    </i>
    <i>
      <x v="12"/>
    </i>
    <i>
      <x v="14"/>
    </i>
    <i>
      <x v="15"/>
    </i>
    <i>
      <x v="16"/>
    </i>
    <i>
      <x v="17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0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ealth.govt.nz/nz-health-statistics/data-references/weighted-inlier-equivalent-separations/wiesnz14-cost-weight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5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6" Type="http://schemas.openxmlformats.org/officeDocument/2006/relationships/pivotTable" Target="../pivotTables/pivotTable18.xml"/><Relationship Id="rId5" Type="http://schemas.openxmlformats.org/officeDocument/2006/relationships/pivotTable" Target="../pivotTables/pivotTable17.xml"/><Relationship Id="rId4" Type="http://schemas.openxmlformats.org/officeDocument/2006/relationships/pivotTable" Target="../pivotTables/pivotTable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L96"/>
  <sheetViews>
    <sheetView showGridLines="0" tabSelected="1" zoomScaleNormal="100" workbookViewId="0"/>
  </sheetViews>
  <sheetFormatPr defaultColWidth="0" defaultRowHeight="0" customHeight="1" zeroHeight="1" x14ac:dyDescent="0.3"/>
  <cols>
    <col min="1" max="2" width="2.88671875" style="46" customWidth="1"/>
    <col min="3" max="3" width="22.88671875" style="46" customWidth="1"/>
    <col min="4" max="5" width="17.88671875" style="46" customWidth="1"/>
    <col min="6" max="7" width="21.44140625" style="46" customWidth="1"/>
    <col min="8" max="8" width="17.88671875" style="46" customWidth="1"/>
    <col min="9" max="9" width="10.6640625" style="46" customWidth="1"/>
    <col min="10" max="11" width="2.88671875" style="46" customWidth="1"/>
    <col min="12" max="12" width="0" style="46" hidden="1" customWidth="1"/>
    <col min="13" max="16384" width="14.33203125" style="46" hidden="1"/>
  </cols>
  <sheetData>
    <row r="1" spans="1:11" ht="15" customHeight="1" x14ac:dyDescent="0.3"/>
    <row r="2" spans="1:11" ht="18" x14ac:dyDescent="0.35">
      <c r="C2" s="121" t="s">
        <v>21</v>
      </c>
      <c r="D2" s="121"/>
      <c r="E2" s="121"/>
      <c r="F2" s="121"/>
      <c r="G2" s="121"/>
      <c r="H2" s="121"/>
      <c r="I2" s="121"/>
    </row>
    <row r="3" spans="1:11" ht="15" customHeight="1" thickBot="1" x14ac:dyDescent="0.35"/>
    <row r="4" spans="1:11" s="49" customFormat="1" ht="15" customHeight="1" x14ac:dyDescent="0.3">
      <c r="A4" s="47"/>
      <c r="B4" s="61"/>
      <c r="C4" s="120"/>
      <c r="D4" s="120"/>
      <c r="E4" s="120"/>
      <c r="F4" s="120"/>
      <c r="G4" s="120"/>
      <c r="H4" s="120"/>
      <c r="I4" s="120"/>
      <c r="J4" s="62"/>
      <c r="K4" s="48"/>
    </row>
    <row r="5" spans="1:11" s="49" customFormat="1" ht="18.75" customHeight="1" x14ac:dyDescent="0.3">
      <c r="A5" s="47"/>
      <c r="B5" s="63"/>
      <c r="C5" s="50"/>
      <c r="D5" s="50"/>
      <c r="E5" s="50"/>
      <c r="F5" s="50"/>
      <c r="G5" s="50"/>
      <c r="H5" s="50"/>
      <c r="I5" s="50"/>
      <c r="J5" s="64"/>
      <c r="K5" s="48"/>
    </row>
    <row r="6" spans="1:11" s="49" customFormat="1" ht="18.75" customHeight="1" x14ac:dyDescent="0.3">
      <c r="A6" s="47"/>
      <c r="B6" s="63"/>
      <c r="C6" s="50"/>
      <c r="D6" s="50"/>
      <c r="E6" s="50"/>
      <c r="F6" s="50"/>
      <c r="G6" s="50"/>
      <c r="H6" s="50"/>
      <c r="I6" s="50"/>
      <c r="J6" s="64"/>
      <c r="K6" s="48"/>
    </row>
    <row r="7" spans="1:11" s="49" customFormat="1" ht="18.75" customHeight="1" x14ac:dyDescent="0.3">
      <c r="A7" s="47"/>
      <c r="B7" s="63"/>
      <c r="C7" s="50"/>
      <c r="D7" s="50"/>
      <c r="E7" s="50"/>
      <c r="F7" s="50"/>
      <c r="G7" s="50"/>
      <c r="H7" s="50"/>
      <c r="I7" s="50"/>
      <c r="J7" s="64"/>
      <c r="K7" s="48"/>
    </row>
    <row r="8" spans="1:11" s="49" customFormat="1" ht="18.75" customHeight="1" x14ac:dyDescent="0.3">
      <c r="A8" s="47"/>
      <c r="B8" s="63"/>
      <c r="C8" s="50"/>
      <c r="D8" s="50"/>
      <c r="E8" s="50"/>
      <c r="F8" s="50"/>
      <c r="G8" s="50"/>
      <c r="H8" s="50"/>
      <c r="I8" s="50"/>
      <c r="J8" s="64"/>
      <c r="K8" s="48"/>
    </row>
    <row r="9" spans="1:11" s="49" customFormat="1" ht="18.75" customHeight="1" x14ac:dyDescent="0.3">
      <c r="A9" s="47"/>
      <c r="B9" s="63"/>
      <c r="C9" s="50"/>
      <c r="D9" s="50"/>
      <c r="E9" s="50"/>
      <c r="F9" s="50"/>
      <c r="G9" s="50"/>
      <c r="H9" s="50"/>
      <c r="I9" s="50"/>
      <c r="J9" s="64"/>
      <c r="K9" s="48"/>
    </row>
    <row r="10" spans="1:11" s="49" customFormat="1" ht="18.75" customHeight="1" x14ac:dyDescent="0.3">
      <c r="A10" s="47"/>
      <c r="B10" s="63"/>
      <c r="C10" s="50"/>
      <c r="D10" s="50"/>
      <c r="E10" s="50"/>
      <c r="F10" s="50"/>
      <c r="G10" s="50"/>
      <c r="H10" s="50"/>
      <c r="I10" s="50"/>
      <c r="J10" s="64"/>
      <c r="K10" s="48"/>
    </row>
    <row r="11" spans="1:11" s="49" customFormat="1" ht="18.75" customHeight="1" x14ac:dyDescent="0.3">
      <c r="A11" s="47"/>
      <c r="B11" s="63"/>
      <c r="C11" s="50"/>
      <c r="D11" s="50"/>
      <c r="E11" s="50"/>
      <c r="F11" s="50"/>
      <c r="G11" s="50"/>
      <c r="H11" s="50"/>
      <c r="I11" s="50"/>
      <c r="J11" s="64"/>
      <c r="K11" s="48"/>
    </row>
    <row r="12" spans="1:11" s="49" customFormat="1" ht="18.75" customHeight="1" x14ac:dyDescent="0.3">
      <c r="A12" s="47"/>
      <c r="B12" s="63"/>
      <c r="C12" s="50"/>
      <c r="D12" s="50"/>
      <c r="E12" s="50"/>
      <c r="F12" s="50"/>
      <c r="G12" s="50"/>
      <c r="H12" s="50"/>
      <c r="I12" s="50"/>
      <c r="J12" s="64"/>
      <c r="K12" s="48"/>
    </row>
    <row r="13" spans="1:11" s="49" customFormat="1" ht="18.75" customHeight="1" x14ac:dyDescent="0.3">
      <c r="A13" s="47"/>
      <c r="B13" s="63"/>
      <c r="C13" s="50"/>
      <c r="D13" s="50"/>
      <c r="E13" s="50"/>
      <c r="F13" s="50"/>
      <c r="G13" s="50"/>
      <c r="H13" s="50"/>
      <c r="I13" s="50"/>
      <c r="J13" s="64"/>
      <c r="K13" s="48"/>
    </row>
    <row r="14" spans="1:11" s="49" customFormat="1" ht="18.75" customHeight="1" x14ac:dyDescent="0.3">
      <c r="A14" s="47"/>
      <c r="B14" s="63"/>
      <c r="C14" s="50"/>
      <c r="D14" s="50"/>
      <c r="E14" s="50"/>
      <c r="F14" s="50"/>
      <c r="G14" s="50"/>
      <c r="H14" s="50"/>
      <c r="I14" s="50"/>
      <c r="J14" s="64"/>
      <c r="K14" s="48"/>
    </row>
    <row r="15" spans="1:11" s="49" customFormat="1" ht="18.75" customHeight="1" x14ac:dyDescent="0.3">
      <c r="A15" s="47"/>
      <c r="B15" s="63"/>
      <c r="C15" s="50"/>
      <c r="D15" s="50"/>
      <c r="E15" s="50"/>
      <c r="F15" s="50"/>
      <c r="G15" s="50"/>
      <c r="H15" s="50"/>
      <c r="I15" s="50"/>
      <c r="J15" s="64"/>
      <c r="K15" s="48"/>
    </row>
    <row r="16" spans="1:11" s="49" customFormat="1" ht="18.75" customHeight="1" x14ac:dyDescent="0.3">
      <c r="A16" s="47"/>
      <c r="B16" s="63"/>
      <c r="C16" s="50"/>
      <c r="D16" s="50"/>
      <c r="E16" s="50"/>
      <c r="F16" s="50"/>
      <c r="G16" s="50"/>
      <c r="H16" s="50"/>
      <c r="I16" s="50"/>
      <c r="J16" s="64"/>
      <c r="K16" s="48"/>
    </row>
    <row r="17" spans="1:11" s="49" customFormat="1" ht="18.75" customHeight="1" x14ac:dyDescent="0.3">
      <c r="A17" s="47"/>
      <c r="B17" s="63"/>
      <c r="C17" s="50"/>
      <c r="D17" s="50"/>
      <c r="E17" s="50"/>
      <c r="F17" s="50"/>
      <c r="G17" s="50"/>
      <c r="H17" s="50"/>
      <c r="I17" s="50"/>
      <c r="J17" s="64"/>
      <c r="K17" s="48"/>
    </row>
    <row r="18" spans="1:11" s="49" customFormat="1" ht="18.75" customHeight="1" x14ac:dyDescent="0.3">
      <c r="A18" s="47"/>
      <c r="B18" s="63"/>
      <c r="C18" s="50"/>
      <c r="D18" s="50"/>
      <c r="E18" s="50"/>
      <c r="F18" s="50"/>
      <c r="G18" s="50"/>
      <c r="H18" s="50"/>
      <c r="I18" s="50"/>
      <c r="J18" s="64"/>
      <c r="K18" s="48"/>
    </row>
    <row r="19" spans="1:11" s="49" customFormat="1" ht="18.75" customHeight="1" x14ac:dyDescent="0.3">
      <c r="A19" s="47"/>
      <c r="B19" s="63"/>
      <c r="C19" s="50"/>
      <c r="D19" s="50"/>
      <c r="E19" s="50"/>
      <c r="F19" s="50"/>
      <c r="G19" s="50"/>
      <c r="H19" s="50"/>
      <c r="I19" s="50"/>
      <c r="J19" s="64"/>
      <c r="K19" s="48"/>
    </row>
    <row r="20" spans="1:11" s="49" customFormat="1" ht="18.75" customHeight="1" x14ac:dyDescent="0.3">
      <c r="A20" s="47"/>
      <c r="B20" s="63"/>
      <c r="C20" s="50"/>
      <c r="D20" s="50"/>
      <c r="E20" s="50"/>
      <c r="F20" s="50"/>
      <c r="G20" s="50"/>
      <c r="H20" s="50"/>
      <c r="I20" s="50"/>
      <c r="J20" s="64"/>
      <c r="K20" s="48"/>
    </row>
    <row r="21" spans="1:11" s="49" customFormat="1" ht="18.75" customHeight="1" x14ac:dyDescent="0.3">
      <c r="A21" s="47"/>
      <c r="B21" s="63"/>
      <c r="C21" s="50"/>
      <c r="D21" s="50"/>
      <c r="E21" s="50"/>
      <c r="F21" s="50"/>
      <c r="G21" s="50"/>
      <c r="H21" s="50"/>
      <c r="I21" s="50"/>
      <c r="J21" s="64"/>
      <c r="K21" s="48"/>
    </row>
    <row r="22" spans="1:11" s="49" customFormat="1" ht="18.75" customHeight="1" x14ac:dyDescent="0.3">
      <c r="A22" s="47"/>
      <c r="B22" s="63"/>
      <c r="C22" s="50"/>
      <c r="D22" s="50"/>
      <c r="E22" s="50"/>
      <c r="F22" s="50"/>
      <c r="G22" s="50"/>
      <c r="H22" s="50"/>
      <c r="I22" s="50"/>
      <c r="J22" s="64"/>
      <c r="K22" s="48"/>
    </row>
    <row r="23" spans="1:11" s="49" customFormat="1" ht="15" customHeight="1" x14ac:dyDescent="0.3">
      <c r="A23" s="47"/>
      <c r="B23" s="63"/>
      <c r="C23" s="50"/>
      <c r="D23" s="50"/>
      <c r="E23" s="50"/>
      <c r="F23" s="50"/>
      <c r="G23" s="50"/>
      <c r="H23" s="50"/>
      <c r="I23" s="50"/>
      <c r="J23" s="64"/>
      <c r="K23" s="48"/>
    </row>
    <row r="24" spans="1:11" s="49" customFormat="1" ht="30" customHeight="1" x14ac:dyDescent="0.3">
      <c r="A24" s="47"/>
      <c r="B24" s="63"/>
      <c r="C24" s="51" t="str">
        <f>Standardisation!K8</f>
        <v>DHB</v>
      </c>
      <c r="D24" s="51" t="str">
        <f>Standardisation!L8</f>
        <v>Stays</v>
      </c>
      <c r="E24" s="51" t="str">
        <f>Standardisation!M8</f>
        <v>Bed Day Equivalents</v>
      </c>
      <c r="F24" s="51" t="str">
        <f>Standardisation!N8</f>
        <v>Unstandardised Average Length of Stay</v>
      </c>
      <c r="G24" s="51" t="str">
        <f>Standardisation!O8</f>
        <v>Standardised Average Length of Stay</v>
      </c>
      <c r="H24" s="52" t="s">
        <v>19</v>
      </c>
      <c r="I24" s="48"/>
      <c r="J24" s="64"/>
      <c r="K24" s="48"/>
    </row>
    <row r="25" spans="1:11" s="49" customFormat="1" ht="15" customHeight="1" x14ac:dyDescent="0.3">
      <c r="A25" s="47"/>
      <c r="B25" s="63"/>
      <c r="C25" s="47" t="str">
        <f ca="1">Standardisation!K9</f>
        <v>Auckland</v>
      </c>
      <c r="D25" s="53">
        <f ca="1">Standardisation!L9</f>
        <v>76914</v>
      </c>
      <c r="E25" s="53">
        <f ca="1">Standardisation!M9</f>
        <v>203708.39583333334</v>
      </c>
      <c r="F25" s="54">
        <f ca="1">Standardisation!N9</f>
        <v>2.6485216713905575</v>
      </c>
      <c r="G25" s="54">
        <f ca="1">Standardisation!O9</f>
        <v>2.5350890671573376</v>
      </c>
      <c r="H25" s="55">
        <f ca="1">Standardisation!P9</f>
        <v>2.5340055695621015</v>
      </c>
      <c r="I25" s="48"/>
      <c r="J25" s="64"/>
      <c r="K25" s="48"/>
    </row>
    <row r="26" spans="1:11" s="49" customFormat="1" ht="15" customHeight="1" x14ac:dyDescent="0.3">
      <c r="A26" s="47"/>
      <c r="B26" s="63"/>
      <c r="C26" s="47" t="str">
        <f ca="1">Standardisation!K10</f>
        <v>Bay of Plenty</v>
      </c>
      <c r="D26" s="53">
        <f ca="1">Standardisation!L10</f>
        <v>33064</v>
      </c>
      <c r="E26" s="53">
        <f ca="1">Standardisation!M10</f>
        <v>80108.958333333328</v>
      </c>
      <c r="F26" s="54">
        <f ca="1">Standardisation!N10</f>
        <v>2.4228453403500283</v>
      </c>
      <c r="G26" s="54">
        <f ca="1">Standardisation!O10</f>
        <v>2.5294940273135573</v>
      </c>
      <c r="H26" s="55">
        <f ca="1">Standardisation!P10</f>
        <v>2.5340055695621015</v>
      </c>
      <c r="I26" s="48"/>
      <c r="J26" s="64"/>
      <c r="K26" s="48"/>
    </row>
    <row r="27" spans="1:11" s="49" customFormat="1" ht="15" customHeight="1" x14ac:dyDescent="0.3">
      <c r="A27" s="47"/>
      <c r="B27" s="63"/>
      <c r="C27" s="47" t="str">
        <f ca="1">Standardisation!K11</f>
        <v>Canterbury</v>
      </c>
      <c r="D27" s="53">
        <f ca="1">Standardisation!L11</f>
        <v>57750</v>
      </c>
      <c r="E27" s="53">
        <f ca="1">Standardisation!M11</f>
        <v>163782.5</v>
      </c>
      <c r="F27" s="54">
        <f ca="1">Standardisation!N11</f>
        <v>2.8360606060606059</v>
      </c>
      <c r="G27" s="54">
        <f ca="1">Standardisation!O11</f>
        <v>2.5638560598222337</v>
      </c>
      <c r="H27" s="55">
        <f ca="1">Standardisation!P11</f>
        <v>2.5340055695621015</v>
      </c>
      <c r="I27" s="48"/>
      <c r="J27" s="64"/>
      <c r="K27" s="48"/>
    </row>
    <row r="28" spans="1:11" s="49" customFormat="1" ht="15" customHeight="1" x14ac:dyDescent="0.3">
      <c r="A28" s="47"/>
      <c r="B28" s="63"/>
      <c r="C28" s="47" t="str">
        <f ca="1">Standardisation!K12</f>
        <v>Capital and Coast</v>
      </c>
      <c r="D28" s="53">
        <f ca="1">Standardisation!L12</f>
        <v>37681</v>
      </c>
      <c r="E28" s="53">
        <f ca="1">Standardisation!M12</f>
        <v>86726.291666666672</v>
      </c>
      <c r="F28" s="54">
        <f ca="1">Standardisation!N12</f>
        <v>2.3015920932742406</v>
      </c>
      <c r="G28" s="54">
        <f ca="1">Standardisation!O12</f>
        <v>2.2430282988184156</v>
      </c>
      <c r="H28" s="55">
        <f ca="1">Standardisation!P12</f>
        <v>2.5340055695621015</v>
      </c>
      <c r="I28" s="48"/>
      <c r="J28" s="64"/>
      <c r="K28" s="48"/>
    </row>
    <row r="29" spans="1:11" s="49" customFormat="1" ht="15" customHeight="1" x14ac:dyDescent="0.3">
      <c r="A29" s="47"/>
      <c r="B29" s="63"/>
      <c r="C29" s="47" t="str">
        <f ca="1">Standardisation!K13</f>
        <v>Counties Manukau</v>
      </c>
      <c r="D29" s="53">
        <f ca="1">Standardisation!L13</f>
        <v>59129</v>
      </c>
      <c r="E29" s="53">
        <f ca="1">Standardisation!M13</f>
        <v>166534.20833333334</v>
      </c>
      <c r="F29" s="54">
        <f ca="1">Standardisation!N13</f>
        <v>2.8164556872826076</v>
      </c>
      <c r="G29" s="54">
        <f ca="1">Standardisation!O13</f>
        <v>2.7345522178768653</v>
      </c>
      <c r="H29" s="55">
        <f ca="1">Standardisation!P13</f>
        <v>2.5340055695621015</v>
      </c>
      <c r="I29" s="48"/>
      <c r="J29" s="64"/>
      <c r="K29" s="48"/>
    </row>
    <row r="30" spans="1:11" s="49" customFormat="1" ht="15" customHeight="1" x14ac:dyDescent="0.3">
      <c r="A30" s="47"/>
      <c r="B30" s="63"/>
      <c r="C30" s="47" t="str">
        <f ca="1">Standardisation!K14</f>
        <v>Hawkes Bay</v>
      </c>
      <c r="D30" s="53">
        <f ca="1">Standardisation!L14</f>
        <v>23943</v>
      </c>
      <c r="E30" s="53">
        <f ca="1">Standardisation!M14</f>
        <v>58807.729166666664</v>
      </c>
      <c r="F30" s="54">
        <f ca="1">Standardisation!N14</f>
        <v>2.4561554177282159</v>
      </c>
      <c r="G30" s="54">
        <f ca="1">Standardisation!O14</f>
        <v>2.4183421665019793</v>
      </c>
      <c r="H30" s="55">
        <f ca="1">Standardisation!P14</f>
        <v>2.5340055695621015</v>
      </c>
      <c r="I30" s="48"/>
      <c r="J30" s="64"/>
      <c r="K30" s="48"/>
    </row>
    <row r="31" spans="1:11" s="49" customFormat="1" ht="15" customHeight="1" x14ac:dyDescent="0.3">
      <c r="A31" s="47"/>
      <c r="B31" s="63"/>
      <c r="C31" s="47" t="str">
        <f ca="1">Standardisation!K15</f>
        <v>Hutt</v>
      </c>
      <c r="D31" s="53">
        <f ca="1">Standardisation!L15</f>
        <v>18381</v>
      </c>
      <c r="E31" s="53">
        <f ca="1">Standardisation!M15</f>
        <v>37338.375</v>
      </c>
      <c r="F31" s="54">
        <f ca="1">Standardisation!N15</f>
        <v>2.0313571078831401</v>
      </c>
      <c r="G31" s="54">
        <f ca="1">Standardisation!O15</f>
        <v>2.2256522151982021</v>
      </c>
      <c r="H31" s="55">
        <f ca="1">Standardisation!P15</f>
        <v>2.5340055695621015</v>
      </c>
      <c r="I31" s="48"/>
      <c r="J31" s="64"/>
      <c r="K31" s="48"/>
    </row>
    <row r="32" spans="1:11" s="49" customFormat="1" ht="15" customHeight="1" x14ac:dyDescent="0.3">
      <c r="A32" s="47"/>
      <c r="B32" s="63"/>
      <c r="C32" s="47" t="str">
        <f ca="1">Standardisation!K16</f>
        <v>Lakes</v>
      </c>
      <c r="D32" s="53">
        <f ca="1">Standardisation!L16</f>
        <v>14553</v>
      </c>
      <c r="E32" s="53">
        <f ca="1">Standardisation!M16</f>
        <v>33930.791666666664</v>
      </c>
      <c r="F32" s="54">
        <f ca="1">Standardisation!N16</f>
        <v>2.3315324446276828</v>
      </c>
      <c r="G32" s="54">
        <f ca="1">Standardisation!O16</f>
        <v>2.4794156624486465</v>
      </c>
      <c r="H32" s="55">
        <f ca="1">Standardisation!P16</f>
        <v>2.5340055695621015</v>
      </c>
      <c r="I32" s="48"/>
      <c r="J32" s="64"/>
      <c r="K32" s="48"/>
    </row>
    <row r="33" spans="1:11" s="49" customFormat="1" ht="15" customHeight="1" x14ac:dyDescent="0.3">
      <c r="A33" s="47"/>
      <c r="B33" s="63"/>
      <c r="C33" s="47" t="str">
        <f ca="1">Standardisation!K17</f>
        <v>MidCentral</v>
      </c>
      <c r="D33" s="53">
        <f ca="1">Standardisation!L17</f>
        <v>21858</v>
      </c>
      <c r="E33" s="53">
        <f ca="1">Standardisation!M17</f>
        <v>56540.708333333336</v>
      </c>
      <c r="F33" s="54">
        <f ca="1">Standardisation!N17</f>
        <v>2.5867283527007658</v>
      </c>
      <c r="G33" s="54">
        <f ca="1">Standardisation!O17</f>
        <v>2.8018946277809138</v>
      </c>
      <c r="H33" s="55">
        <f ca="1">Standardisation!P17</f>
        <v>2.5340055695621015</v>
      </c>
      <c r="I33" s="48"/>
      <c r="J33" s="64"/>
      <c r="K33" s="48"/>
    </row>
    <row r="34" spans="1:11" s="49" customFormat="1" ht="15" customHeight="1" x14ac:dyDescent="0.3">
      <c r="A34" s="47"/>
      <c r="B34" s="63"/>
      <c r="C34" s="47" t="str">
        <f ca="1">Standardisation!K18</f>
        <v>Nelson Marlborough</v>
      </c>
      <c r="D34" s="53">
        <f ca="1">Standardisation!L18</f>
        <v>17301</v>
      </c>
      <c r="E34" s="53">
        <f ca="1">Standardisation!M18</f>
        <v>33160.354166666664</v>
      </c>
      <c r="F34" s="54">
        <f ca="1">Standardisation!N18</f>
        <v>1.9166726875132458</v>
      </c>
      <c r="G34" s="54">
        <f ca="1">Standardisation!O18</f>
        <v>2.2419146863898831</v>
      </c>
      <c r="H34" s="55">
        <f ca="1">Standardisation!P18</f>
        <v>2.5340055695621015</v>
      </c>
      <c r="I34" s="48"/>
      <c r="J34" s="64"/>
      <c r="K34" s="48"/>
    </row>
    <row r="35" spans="1:11" s="49" customFormat="1" ht="15" customHeight="1" x14ac:dyDescent="0.3">
      <c r="A35" s="47"/>
      <c r="B35" s="63"/>
      <c r="C35" s="47" t="str">
        <f ca="1">Standardisation!K19</f>
        <v>Northland</v>
      </c>
      <c r="D35" s="53">
        <f ca="1">Standardisation!L19</f>
        <v>23852</v>
      </c>
      <c r="E35" s="53">
        <f ca="1">Standardisation!M19</f>
        <v>57240.208333333336</v>
      </c>
      <c r="F35" s="54">
        <f ca="1">Standardisation!N19</f>
        <v>2.3998074934317177</v>
      </c>
      <c r="G35" s="54">
        <f ca="1">Standardisation!O19</f>
        <v>2.6404155772753706</v>
      </c>
      <c r="H35" s="55">
        <f ca="1">Standardisation!P19</f>
        <v>2.5340055695621015</v>
      </c>
      <c r="I35" s="48"/>
      <c r="J35" s="64"/>
      <c r="K35" s="48"/>
    </row>
    <row r="36" spans="1:11" s="49" customFormat="1" ht="15" customHeight="1" x14ac:dyDescent="0.3">
      <c r="A36" s="47"/>
      <c r="B36" s="63"/>
      <c r="C36" s="47" t="str">
        <f ca="1">Standardisation!K20</f>
        <v>South Canterbury</v>
      </c>
      <c r="D36" s="53">
        <f ca="1">Standardisation!L20</f>
        <v>7852</v>
      </c>
      <c r="E36" s="53">
        <f ca="1">Standardisation!M20</f>
        <v>21384.958333333332</v>
      </c>
      <c r="F36" s="54">
        <f ca="1">Standardisation!N20</f>
        <v>2.7235046272711831</v>
      </c>
      <c r="G36" s="54">
        <f ca="1">Standardisation!O20</f>
        <v>2.7324011531771695</v>
      </c>
      <c r="H36" s="55">
        <f ca="1">Standardisation!P20</f>
        <v>2.5340055695621015</v>
      </c>
      <c r="I36" s="48"/>
      <c r="J36" s="64"/>
      <c r="K36" s="48"/>
    </row>
    <row r="37" spans="1:11" s="49" customFormat="1" ht="15" customHeight="1" x14ac:dyDescent="0.3">
      <c r="A37" s="47"/>
      <c r="B37" s="63"/>
      <c r="C37" s="47" t="str">
        <f ca="1">Standardisation!K21</f>
        <v>Southern</v>
      </c>
      <c r="D37" s="53">
        <f ca="1">Standardisation!L21</f>
        <v>36275</v>
      </c>
      <c r="E37" s="53">
        <f ca="1">Standardisation!M21</f>
        <v>89018</v>
      </c>
      <c r="F37" s="54">
        <f ca="1">Standardisation!N21</f>
        <v>2.4539765678842178</v>
      </c>
      <c r="G37" s="54">
        <f ca="1">Standardisation!O21</f>
        <v>2.3829303429105684</v>
      </c>
      <c r="H37" s="55">
        <f ca="1">Standardisation!P21</f>
        <v>2.5340055695621015</v>
      </c>
      <c r="I37" s="48"/>
      <c r="J37" s="64"/>
      <c r="K37" s="48"/>
    </row>
    <row r="38" spans="1:11" s="49" customFormat="1" ht="15" customHeight="1" x14ac:dyDescent="0.3">
      <c r="A38" s="47"/>
      <c r="B38" s="63"/>
      <c r="C38" s="47" t="str">
        <f ca="1">Standardisation!K22</f>
        <v>Tairawhiti</v>
      </c>
      <c r="D38" s="53">
        <f ca="1">Standardisation!L22</f>
        <v>6238</v>
      </c>
      <c r="E38" s="53">
        <f ca="1">Standardisation!M22</f>
        <v>15781.729166666666</v>
      </c>
      <c r="F38" s="54">
        <f ca="1">Standardisation!N22</f>
        <v>2.529934140215881</v>
      </c>
      <c r="G38" s="54">
        <f ca="1">Standardisation!O22</f>
        <v>2.5142575756585264</v>
      </c>
      <c r="H38" s="55">
        <f ca="1">Standardisation!P22</f>
        <v>2.5340055695621015</v>
      </c>
      <c r="I38" s="48"/>
      <c r="J38" s="64"/>
      <c r="K38" s="48"/>
    </row>
    <row r="39" spans="1:11" s="49" customFormat="1" ht="15" customHeight="1" x14ac:dyDescent="0.3">
      <c r="A39" s="47"/>
      <c r="B39" s="63"/>
      <c r="C39" s="47" t="str">
        <f ca="1">Standardisation!K23</f>
        <v>Taranaki</v>
      </c>
      <c r="D39" s="53">
        <f ca="1">Standardisation!L23</f>
        <v>17624</v>
      </c>
      <c r="E39" s="53">
        <f ca="1">Standardisation!M23</f>
        <v>40565.708333333336</v>
      </c>
      <c r="F39" s="54">
        <f ca="1">Standardisation!N23</f>
        <v>2.3017310674837343</v>
      </c>
      <c r="G39" s="54">
        <f ca="1">Standardisation!O23</f>
        <v>2.7113767814698186</v>
      </c>
      <c r="H39" s="55">
        <f ca="1">Standardisation!P23</f>
        <v>2.5340055695621015</v>
      </c>
      <c r="I39" s="48"/>
      <c r="J39" s="64"/>
      <c r="K39" s="48"/>
    </row>
    <row r="40" spans="1:11" s="49" customFormat="1" ht="15" customHeight="1" x14ac:dyDescent="0.3">
      <c r="A40" s="47"/>
      <c r="B40" s="63"/>
      <c r="C40" s="47" t="str">
        <f ca="1">Standardisation!K24</f>
        <v>Waikato</v>
      </c>
      <c r="D40" s="53">
        <f ca="1">Standardisation!L24</f>
        <v>58095</v>
      </c>
      <c r="E40" s="53">
        <f ca="1">Standardisation!M24</f>
        <v>153851.66666666666</v>
      </c>
      <c r="F40" s="54">
        <f ca="1">Standardisation!N24</f>
        <v>2.6482772470378975</v>
      </c>
      <c r="G40" s="54">
        <f ca="1">Standardisation!O24</f>
        <v>2.4709315537570582</v>
      </c>
      <c r="H40" s="55">
        <f ca="1">Standardisation!P24</f>
        <v>2.5340055695621015</v>
      </c>
      <c r="I40" s="48"/>
      <c r="J40" s="64"/>
      <c r="K40" s="48"/>
    </row>
    <row r="41" spans="1:11" s="49" customFormat="1" ht="15" customHeight="1" x14ac:dyDescent="0.3">
      <c r="A41" s="47"/>
      <c r="B41" s="63"/>
      <c r="C41" s="47" t="str">
        <f ca="1">Standardisation!K25</f>
        <v>Wairarapa</v>
      </c>
      <c r="D41" s="53">
        <f ca="1">Standardisation!L25</f>
        <v>4887</v>
      </c>
      <c r="E41" s="53">
        <f ca="1">Standardisation!M25</f>
        <v>11122.854166666666</v>
      </c>
      <c r="F41" s="54">
        <f ca="1">Standardisation!N25</f>
        <v>2.2760086283336745</v>
      </c>
      <c r="G41" s="54">
        <f ca="1">Standardisation!O25</f>
        <v>2.5617394432457838</v>
      </c>
      <c r="H41" s="55">
        <f ca="1">Standardisation!P25</f>
        <v>2.5340055695621015</v>
      </c>
      <c r="I41" s="48"/>
      <c r="J41" s="64"/>
      <c r="K41" s="48"/>
    </row>
    <row r="42" spans="1:11" s="49" customFormat="1" ht="15" customHeight="1" x14ac:dyDescent="0.3">
      <c r="A42" s="47"/>
      <c r="B42" s="63"/>
      <c r="C42" s="47" t="str">
        <f ca="1">Standardisation!K26</f>
        <v>Waitemata</v>
      </c>
      <c r="D42" s="53">
        <f ca="1">Standardisation!L26</f>
        <v>64181</v>
      </c>
      <c r="E42" s="53">
        <f ca="1">Standardisation!M26</f>
        <v>168122.10416666666</v>
      </c>
      <c r="F42" s="54">
        <f ca="1">Standardisation!N26</f>
        <v>2.6194996052829755</v>
      </c>
      <c r="G42" s="54">
        <f ca="1">Standardisation!O26</f>
        <v>2.714904089256343</v>
      </c>
      <c r="H42" s="55">
        <f ca="1">Standardisation!P26</f>
        <v>2.5340055695621015</v>
      </c>
      <c r="I42" s="48"/>
      <c r="J42" s="64"/>
      <c r="K42" s="48"/>
    </row>
    <row r="43" spans="1:11" s="49" customFormat="1" ht="15" customHeight="1" x14ac:dyDescent="0.3">
      <c r="A43" s="47"/>
      <c r="B43" s="63"/>
      <c r="C43" s="47" t="str">
        <f ca="1">Standardisation!K27</f>
        <v>West Coast</v>
      </c>
      <c r="D43" s="53">
        <f ca="1">Standardisation!L27</f>
        <v>3193</v>
      </c>
      <c r="E43" s="53">
        <f ca="1">Standardisation!M27</f>
        <v>6278.4375</v>
      </c>
      <c r="F43" s="54">
        <f ca="1">Standardisation!N27</f>
        <v>1.9663130284998436</v>
      </c>
      <c r="G43" s="54">
        <f ca="1">Standardisation!O27</f>
        <v>2.0596731911271675</v>
      </c>
      <c r="H43" s="55">
        <f ca="1">Standardisation!P27</f>
        <v>2.5340055695621015</v>
      </c>
      <c r="I43" s="48"/>
      <c r="J43" s="64"/>
      <c r="K43" s="48"/>
    </row>
    <row r="44" spans="1:11" s="49" customFormat="1" ht="15" customHeight="1" thickBot="1" x14ac:dyDescent="0.35">
      <c r="A44" s="47"/>
      <c r="B44" s="63"/>
      <c r="C44" s="56" t="str">
        <f ca="1">Standardisation!K28</f>
        <v>Whanganui</v>
      </c>
      <c r="D44" s="57">
        <f ca="1">Standardisation!L28</f>
        <v>10603</v>
      </c>
      <c r="E44" s="57">
        <f ca="1">Standardisation!M28</f>
        <v>19609.041666666668</v>
      </c>
      <c r="F44" s="58">
        <f ca="1">Standardisation!N28</f>
        <v>1.8493861800119464</v>
      </c>
      <c r="G44" s="58">
        <f ca="1">Standardisation!O28</f>
        <v>2.3142870529477273</v>
      </c>
      <c r="H44" s="55">
        <f ca="1">Standardisation!P28</f>
        <v>2.5340055695621015</v>
      </c>
      <c r="I44" s="48"/>
      <c r="J44" s="64"/>
      <c r="K44" s="48"/>
    </row>
    <row r="45" spans="1:11" s="49" customFormat="1" ht="7.5" customHeight="1" thickTop="1" x14ac:dyDescent="0.3">
      <c r="A45" s="47"/>
      <c r="B45" s="63"/>
      <c r="C45" s="47"/>
      <c r="D45" s="47"/>
      <c r="E45" s="47"/>
      <c r="F45" s="65"/>
      <c r="G45" s="65"/>
      <c r="H45" s="52"/>
      <c r="I45" s="48"/>
      <c r="J45" s="64"/>
      <c r="K45" s="48"/>
    </row>
    <row r="46" spans="1:11" s="49" customFormat="1" ht="15" customHeight="1" x14ac:dyDescent="0.3">
      <c r="A46" s="47"/>
      <c r="B46" s="63"/>
      <c r="C46" s="47" t="str">
        <f>Standardisation!K30</f>
        <v>Total</v>
      </c>
      <c r="D46" s="53">
        <f ca="1">Standardisation!L30</f>
        <v>593374</v>
      </c>
      <c r="E46" s="53">
        <f ca="1">Standardisation!M30</f>
        <v>1503613.0208333337</v>
      </c>
      <c r="F46" s="54">
        <f ca="1">Standardisation!N30</f>
        <v>2.5340055695620864</v>
      </c>
      <c r="G46" s="54">
        <f ca="1">Standardisation!O30</f>
        <v>2.5340055695621015</v>
      </c>
      <c r="H46" s="66"/>
      <c r="I46" s="48"/>
      <c r="J46" s="64"/>
      <c r="K46" s="48"/>
    </row>
    <row r="47" spans="1:11" ht="15" customHeight="1" thickBot="1" x14ac:dyDescent="0.35">
      <c r="B47" s="67"/>
      <c r="C47" s="68"/>
      <c r="D47" s="68"/>
      <c r="E47" s="69"/>
      <c r="F47" s="69"/>
      <c r="G47" s="68"/>
      <c r="H47" s="68"/>
      <c r="I47" s="68"/>
      <c r="J47" s="70"/>
    </row>
    <row r="48" spans="1:11" ht="15" customHeight="1" x14ac:dyDescent="0.3">
      <c r="E48" s="59"/>
      <c r="F48" s="59"/>
    </row>
    <row r="49" s="60" customFormat="1" ht="13.2" hidden="1" x14ac:dyDescent="0.25"/>
    <row r="50" s="60" customFormat="1" ht="13.2" hidden="1" x14ac:dyDescent="0.25"/>
    <row r="51" s="60" customFormat="1" ht="13.2" hidden="1" x14ac:dyDescent="0.25"/>
    <row r="52" s="60" customFormat="1" ht="13.2" hidden="1" x14ac:dyDescent="0.25"/>
    <row r="53" s="60" customFormat="1" ht="13.2" hidden="1" x14ac:dyDescent="0.25"/>
    <row r="54" s="60" customFormat="1" ht="15" hidden="1" customHeight="1" x14ac:dyDescent="0.25"/>
    <row r="55" s="60" customFormat="1" ht="15" hidden="1" customHeight="1" x14ac:dyDescent="0.25"/>
    <row r="56" s="60" customFormat="1" ht="15" hidden="1" customHeight="1" x14ac:dyDescent="0.25"/>
    <row r="57" s="60" customFormat="1" ht="15" hidden="1" customHeight="1" x14ac:dyDescent="0.25"/>
    <row r="58" s="60" customFormat="1" ht="15" hidden="1" customHeight="1" x14ac:dyDescent="0.25"/>
    <row r="59" s="60" customFormat="1" ht="13.2" hidden="1" x14ac:dyDescent="0.25"/>
    <row r="60" s="60" customFormat="1" ht="13.2" hidden="1" x14ac:dyDescent="0.25"/>
    <row r="61" s="60" customFormat="1" ht="13.2" hidden="1" x14ac:dyDescent="0.25"/>
    <row r="62" s="60" customFormat="1" ht="13.2" hidden="1" x14ac:dyDescent="0.25"/>
    <row r="63" s="60" customFormat="1" ht="13.2" hidden="1" x14ac:dyDescent="0.25"/>
    <row r="64" s="60" customFormat="1" ht="13.2" hidden="1" x14ac:dyDescent="0.25"/>
    <row r="65" s="60" customFormat="1" ht="13.2" hidden="1" x14ac:dyDescent="0.25"/>
    <row r="66" s="60" customFormat="1" ht="13.2" hidden="1" x14ac:dyDescent="0.25"/>
    <row r="67" s="60" customFormat="1" ht="13.2" hidden="1" x14ac:dyDescent="0.25"/>
    <row r="68" s="60" customFormat="1" ht="13.2" hidden="1" x14ac:dyDescent="0.25"/>
    <row r="69" s="60" customFormat="1" ht="13.2" hidden="1" x14ac:dyDescent="0.25"/>
    <row r="70" s="60" customFormat="1" ht="13.2" hidden="1" x14ac:dyDescent="0.25"/>
    <row r="71" s="60" customFormat="1" ht="13.2" hidden="1" x14ac:dyDescent="0.25"/>
    <row r="72" s="60" customFormat="1" ht="13.2" hidden="1" x14ac:dyDescent="0.25"/>
    <row r="73" s="60" customFormat="1" ht="13.2" hidden="1" x14ac:dyDescent="0.25"/>
    <row r="74" s="60" customFormat="1" ht="13.2" hidden="1" x14ac:dyDescent="0.25"/>
    <row r="75" s="60" customFormat="1" ht="13.2" hidden="1" x14ac:dyDescent="0.25"/>
    <row r="76" s="60" customFormat="1" ht="13.2" hidden="1" x14ac:dyDescent="0.25"/>
    <row r="77" s="60" customFormat="1" ht="13.2" hidden="1" x14ac:dyDescent="0.25"/>
    <row r="78" s="60" customFormat="1" ht="13.2" hidden="1" x14ac:dyDescent="0.25"/>
    <row r="79" s="60" customFormat="1" ht="13.2" hidden="1" x14ac:dyDescent="0.25"/>
    <row r="80" s="60" customFormat="1" ht="13.2" hidden="1" x14ac:dyDescent="0.25"/>
    <row r="81" s="60" customFormat="1" ht="13.2" hidden="1" x14ac:dyDescent="0.25"/>
    <row r="82" s="60" customFormat="1" ht="13.2" hidden="1" x14ac:dyDescent="0.25"/>
    <row r="83" s="60" customFormat="1" ht="13.2" hidden="1" x14ac:dyDescent="0.25"/>
    <row r="84" s="60" customFormat="1" ht="13.2" hidden="1" x14ac:dyDescent="0.25"/>
    <row r="85" s="60" customFormat="1" ht="13.2" hidden="1" x14ac:dyDescent="0.25"/>
    <row r="86" s="60" customFormat="1" ht="13.2" hidden="1" x14ac:dyDescent="0.25"/>
    <row r="87" s="60" customFormat="1" ht="13.2" hidden="1" x14ac:dyDescent="0.25"/>
    <row r="88" s="60" customFormat="1" ht="13.2" hidden="1" x14ac:dyDescent="0.25"/>
    <row r="89" s="60" customFormat="1" ht="13.2" hidden="1" x14ac:dyDescent="0.25"/>
    <row r="90" ht="13.8" hidden="1" x14ac:dyDescent="0.3"/>
    <row r="91" ht="0" hidden="1" customHeight="1" x14ac:dyDescent="0.3"/>
    <row r="92" ht="0" hidden="1" customHeight="1" x14ac:dyDescent="0.3"/>
    <row r="93" ht="0" hidden="1" customHeight="1" x14ac:dyDescent="0.3"/>
    <row r="94" ht="0" hidden="1" customHeight="1" x14ac:dyDescent="0.3"/>
    <row r="95" ht="0" hidden="1" customHeight="1" x14ac:dyDescent="0.3"/>
    <row r="96" ht="0" hidden="1" customHeight="1" x14ac:dyDescent="0.3"/>
  </sheetData>
  <mergeCells count="2">
    <mergeCell ref="C4:I4"/>
    <mergeCell ref="C2:I2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44" r:id="rId4" name="ComboBox1">
          <controlPr defaultSize="0" autoLine="0" autoPict="0" linkedCell="'User Interaction'!C5" listFillRange="'User Interaction'!B2:B3" r:id="rId5">
            <anchor moveWithCells="1">
              <from>
                <xdr:col>7</xdr:col>
                <xdr:colOff>68580</xdr:colOff>
                <xdr:row>4</xdr:row>
                <xdr:rowOff>99060</xdr:rowOff>
              </from>
              <to>
                <xdr:col>8</xdr:col>
                <xdr:colOff>632460</xdr:colOff>
                <xdr:row>5</xdr:row>
                <xdr:rowOff>83820</xdr:rowOff>
              </to>
            </anchor>
          </controlPr>
        </control>
      </mc:Choice>
      <mc:Fallback>
        <control shapeId="10244" r:id="rId4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0" tint="-0.249977111117893"/>
  </sheetPr>
  <dimension ref="A1:D67"/>
  <sheetViews>
    <sheetView workbookViewId="0">
      <selection activeCell="B1" sqref="B1:C5"/>
    </sheetView>
  </sheetViews>
  <sheetFormatPr defaultColWidth="10" defaultRowHeight="13.2" x14ac:dyDescent="0.25"/>
  <cols>
    <col min="1" max="1" width="2.88671875" customWidth="1"/>
    <col min="2" max="2" width="20" customWidth="1"/>
    <col min="4" max="4" width="10" customWidth="1"/>
  </cols>
  <sheetData>
    <row r="1" spans="1:3" ht="13.8" x14ac:dyDescent="0.3">
      <c r="A1" s="1"/>
      <c r="B1" s="2" t="s">
        <v>96</v>
      </c>
      <c r="C1" s="1"/>
    </row>
    <row r="2" spans="1:3" ht="13.8" x14ac:dyDescent="0.3">
      <c r="A2" s="1"/>
      <c r="B2" s="1" t="s">
        <v>12</v>
      </c>
      <c r="C2" s="1"/>
    </row>
    <row r="3" spans="1:3" ht="13.8" x14ac:dyDescent="0.3">
      <c r="A3" s="1"/>
      <c r="B3" s="1" t="s">
        <v>13</v>
      </c>
      <c r="C3" s="1"/>
    </row>
    <row r="4" spans="1:3" ht="13.8" x14ac:dyDescent="0.3">
      <c r="A4" s="1"/>
      <c r="B4" s="1" t="s">
        <v>111</v>
      </c>
      <c r="C4" s="1">
        <v>2</v>
      </c>
    </row>
    <row r="5" spans="1:3" ht="13.8" x14ac:dyDescent="0.3">
      <c r="A5" s="1"/>
      <c r="B5" s="2" t="s">
        <v>1</v>
      </c>
      <c r="C5" s="1" t="s">
        <v>12</v>
      </c>
    </row>
    <row r="6" spans="1:3" ht="13.8" x14ac:dyDescent="0.3">
      <c r="A6" s="1"/>
      <c r="B6" s="1"/>
      <c r="C6" s="1"/>
    </row>
    <row r="7" spans="1:3" ht="13.8" x14ac:dyDescent="0.3">
      <c r="A7" s="1"/>
      <c r="B7" s="2" t="s">
        <v>97</v>
      </c>
      <c r="C7" s="1"/>
    </row>
    <row r="8" spans="1:3" ht="13.8" x14ac:dyDescent="0.3">
      <c r="A8" s="1"/>
      <c r="B8" s="1" t="s">
        <v>98</v>
      </c>
      <c r="C8" s="1"/>
    </row>
    <row r="9" spans="1:3" ht="13.8" x14ac:dyDescent="0.3">
      <c r="A9" s="1"/>
      <c r="B9" s="1" t="s">
        <v>99</v>
      </c>
    </row>
    <row r="10" spans="1:3" ht="13.8" x14ac:dyDescent="0.3">
      <c r="B10" s="1" t="s">
        <v>100</v>
      </c>
    </row>
    <row r="12" spans="1:3" ht="13.8" x14ac:dyDescent="0.3">
      <c r="B12" s="72" t="s">
        <v>102</v>
      </c>
      <c r="C12" s="73">
        <v>1</v>
      </c>
    </row>
    <row r="13" spans="1:3" ht="13.8" x14ac:dyDescent="0.3">
      <c r="B13" s="74" t="s">
        <v>103</v>
      </c>
      <c r="C13" s="73" t="str">
        <f>INDEX(B8:B10,C12)</f>
        <v>Maori</v>
      </c>
    </row>
    <row r="14" spans="1:3" ht="13.8" x14ac:dyDescent="0.3">
      <c r="B14" s="2"/>
    </row>
    <row r="16" spans="1:3" x14ac:dyDescent="0.25">
      <c r="B16" s="71" t="s">
        <v>101</v>
      </c>
    </row>
    <row r="17" spans="2:4" x14ac:dyDescent="0.25">
      <c r="B17">
        <v>0</v>
      </c>
    </row>
    <row r="18" spans="2:4" x14ac:dyDescent="0.25">
      <c r="B18">
        <v>1</v>
      </c>
    </row>
    <row r="19" spans="2:4" x14ac:dyDescent="0.25">
      <c r="B19">
        <v>2</v>
      </c>
    </row>
    <row r="20" spans="2:4" x14ac:dyDescent="0.25">
      <c r="B20">
        <v>3</v>
      </c>
    </row>
    <row r="21" spans="2:4" x14ac:dyDescent="0.25">
      <c r="B21">
        <v>4</v>
      </c>
    </row>
    <row r="22" spans="2:4" x14ac:dyDescent="0.25">
      <c r="B22">
        <v>5</v>
      </c>
    </row>
    <row r="24" spans="2:4" x14ac:dyDescent="0.25">
      <c r="B24" s="71" t="s">
        <v>1</v>
      </c>
      <c r="C24">
        <v>2</v>
      </c>
    </row>
    <row r="26" spans="2:4" x14ac:dyDescent="0.25">
      <c r="B26" s="71" t="s">
        <v>112</v>
      </c>
      <c r="C26" t="str">
        <f>RIGHT(Data2!A2,6)</f>
        <v>2020Q2</v>
      </c>
    </row>
    <row r="27" spans="2:4" ht="13.8" x14ac:dyDescent="0.3">
      <c r="B27" s="81" t="s">
        <v>113</v>
      </c>
      <c r="C27" s="82" t="str">
        <f>C5 &amp; " Average Length of Stay, 12 months to end of " &amp; IF(RIGHT(C26, 1) = "1", "March", "") &amp; IF(RIGHT(C26, 1) = "2", "June", "") &amp; IF(RIGHT(C26, 1) = "3", "September", "") &amp; IF(RIGHT(C26, 1) = "4", "December", "") &amp; " " &amp; LEFT(C26, 4)</f>
        <v>Acute Average Length of Stay, 12 months to end of June 2020</v>
      </c>
      <c r="D27" s="83"/>
    </row>
    <row r="28" spans="2:4" ht="13.8" x14ac:dyDescent="0.3">
      <c r="B28" s="82"/>
      <c r="C28" s="73"/>
      <c r="D28" s="83"/>
    </row>
    <row r="29" spans="2:4" ht="13.8" x14ac:dyDescent="0.3">
      <c r="B29" s="82"/>
      <c r="C29" s="73"/>
      <c r="D29" s="83"/>
    </row>
    <row r="30" spans="2:4" ht="13.8" x14ac:dyDescent="0.3">
      <c r="B30" s="82"/>
      <c r="C30" s="73"/>
      <c r="D30" s="83"/>
    </row>
    <row r="31" spans="2:4" ht="13.8" x14ac:dyDescent="0.3">
      <c r="B31" s="82" t="s">
        <v>115</v>
      </c>
      <c r="C31" s="73"/>
      <c r="D31" s="83"/>
    </row>
    <row r="32" spans="2:4" ht="13.8" x14ac:dyDescent="0.3">
      <c r="B32" s="82" t="s">
        <v>12</v>
      </c>
      <c r="C32" s="73"/>
      <c r="D32" s="83"/>
    </row>
    <row r="33" spans="2:4" ht="13.8" x14ac:dyDescent="0.3">
      <c r="B33" s="82" t="s">
        <v>13</v>
      </c>
      <c r="C33" s="73"/>
      <c r="D33" s="83"/>
    </row>
    <row r="34" spans="2:4" ht="13.8" x14ac:dyDescent="0.3">
      <c r="B34" s="1" t="s">
        <v>111</v>
      </c>
      <c r="C34" s="1">
        <v>1</v>
      </c>
      <c r="D34" s="83"/>
    </row>
    <row r="35" spans="2:4" ht="13.8" x14ac:dyDescent="0.3">
      <c r="B35" s="2" t="s">
        <v>1</v>
      </c>
      <c r="C35" s="1" t="str">
        <f>INDEX(B32:B33,C34)</f>
        <v>Acute</v>
      </c>
      <c r="D35" s="83"/>
    </row>
    <row r="36" spans="2:4" ht="13.8" x14ac:dyDescent="0.3">
      <c r="B36" s="82"/>
      <c r="C36" s="73"/>
      <c r="D36" s="83"/>
    </row>
    <row r="37" spans="2:4" ht="13.8" x14ac:dyDescent="0.3">
      <c r="B37" s="82"/>
      <c r="C37" s="73"/>
      <c r="D37" s="83"/>
    </row>
    <row r="38" spans="2:4" ht="13.8" x14ac:dyDescent="0.3">
      <c r="B38" s="82" t="s">
        <v>116</v>
      </c>
      <c r="C38" s="73"/>
      <c r="D38" s="83"/>
    </row>
    <row r="39" spans="2:4" ht="13.8" x14ac:dyDescent="0.3">
      <c r="B39" s="82" t="s">
        <v>12</v>
      </c>
      <c r="C39" s="73"/>
      <c r="D39" s="83"/>
    </row>
    <row r="40" spans="2:4" ht="13.8" x14ac:dyDescent="0.3">
      <c r="B40" s="82" t="s">
        <v>13</v>
      </c>
      <c r="C40" s="73"/>
      <c r="D40" s="83"/>
    </row>
    <row r="41" spans="2:4" ht="13.8" x14ac:dyDescent="0.3">
      <c r="B41" s="82" t="s">
        <v>102</v>
      </c>
      <c r="C41" s="73">
        <v>1</v>
      </c>
      <c r="D41" s="83"/>
    </row>
    <row r="42" spans="2:4" ht="13.8" x14ac:dyDescent="0.3">
      <c r="B42" s="82" t="s">
        <v>1</v>
      </c>
      <c r="C42" s="73" t="str">
        <f>INDEX(B39:B40,C41)</f>
        <v>Acute</v>
      </c>
      <c r="D42" s="83"/>
    </row>
    <row r="43" spans="2:4" ht="13.8" x14ac:dyDescent="0.3">
      <c r="B43" s="82"/>
      <c r="C43" s="73"/>
      <c r="D43" s="83"/>
    </row>
    <row r="44" spans="2:4" ht="13.8" x14ac:dyDescent="0.3">
      <c r="B44" s="82"/>
      <c r="C44" s="73"/>
      <c r="D44" s="83"/>
    </row>
    <row r="45" spans="2:4" ht="13.8" x14ac:dyDescent="0.3">
      <c r="B45" s="82"/>
      <c r="C45" s="73"/>
      <c r="D45" s="83"/>
    </row>
    <row r="46" spans="2:4" ht="13.8" x14ac:dyDescent="0.3">
      <c r="B46" s="82"/>
      <c r="C46" s="73"/>
      <c r="D46" s="83"/>
    </row>
    <row r="47" spans="2:4" ht="13.8" x14ac:dyDescent="0.3">
      <c r="B47" s="82"/>
      <c r="C47" s="73"/>
      <c r="D47" s="83"/>
    </row>
    <row r="48" spans="2:4" ht="13.8" x14ac:dyDescent="0.3">
      <c r="B48" s="84"/>
      <c r="C48" s="73"/>
      <c r="D48" s="83"/>
    </row>
    <row r="49" spans="2:4" ht="13.8" x14ac:dyDescent="0.3">
      <c r="B49" s="82"/>
      <c r="C49" s="73"/>
      <c r="D49" s="83"/>
    </row>
    <row r="50" spans="2:4" ht="13.8" x14ac:dyDescent="0.3">
      <c r="B50" s="82"/>
      <c r="C50" s="73"/>
      <c r="D50" s="83"/>
    </row>
    <row r="51" spans="2:4" ht="13.8" x14ac:dyDescent="0.3">
      <c r="B51" s="82"/>
      <c r="C51" s="73"/>
      <c r="D51" s="83"/>
    </row>
    <row r="52" spans="2:4" x14ac:dyDescent="0.25">
      <c r="B52" s="83"/>
      <c r="C52" s="83"/>
      <c r="D52" s="83"/>
    </row>
    <row r="53" spans="2:4" x14ac:dyDescent="0.25">
      <c r="B53" s="83"/>
      <c r="C53" s="83"/>
      <c r="D53" s="83"/>
    </row>
    <row r="54" spans="2:4" x14ac:dyDescent="0.25">
      <c r="B54" s="83"/>
      <c r="C54" s="83"/>
      <c r="D54" s="83"/>
    </row>
    <row r="55" spans="2:4" x14ac:dyDescent="0.25">
      <c r="B55" s="83"/>
      <c r="C55" s="83"/>
      <c r="D55" s="83"/>
    </row>
    <row r="56" spans="2:4" x14ac:dyDescent="0.25">
      <c r="B56" s="83"/>
      <c r="C56" s="83"/>
      <c r="D56" s="83"/>
    </row>
    <row r="57" spans="2:4" x14ac:dyDescent="0.25">
      <c r="B57" s="83"/>
      <c r="C57" s="83"/>
      <c r="D57" s="83"/>
    </row>
    <row r="58" spans="2:4" x14ac:dyDescent="0.25">
      <c r="B58" s="83"/>
      <c r="C58" s="83"/>
      <c r="D58" s="83"/>
    </row>
    <row r="59" spans="2:4" x14ac:dyDescent="0.25">
      <c r="B59" s="83"/>
      <c r="C59" s="83"/>
      <c r="D59" s="83"/>
    </row>
    <row r="60" spans="2:4" x14ac:dyDescent="0.25">
      <c r="B60" s="83"/>
      <c r="C60" s="83"/>
      <c r="D60" s="83"/>
    </row>
    <row r="61" spans="2:4" x14ac:dyDescent="0.25">
      <c r="B61" s="83"/>
      <c r="C61" s="83"/>
      <c r="D61" s="83"/>
    </row>
    <row r="62" spans="2:4" x14ac:dyDescent="0.25">
      <c r="B62" s="83"/>
      <c r="C62" s="83"/>
      <c r="D62" s="83"/>
    </row>
    <row r="63" spans="2:4" x14ac:dyDescent="0.25">
      <c r="B63" s="83"/>
      <c r="C63" s="83"/>
      <c r="D63" s="83"/>
    </row>
    <row r="64" spans="2:4" x14ac:dyDescent="0.25">
      <c r="B64" s="83"/>
      <c r="C64" s="83"/>
      <c r="D64" s="83"/>
    </row>
    <row r="65" spans="2:4" x14ac:dyDescent="0.25">
      <c r="B65" s="83"/>
      <c r="C65" s="83"/>
      <c r="D65" s="83"/>
    </row>
    <row r="66" spans="2:4" x14ac:dyDescent="0.25">
      <c r="B66" s="83"/>
      <c r="C66" s="83"/>
      <c r="D66" s="83"/>
    </row>
    <row r="67" spans="2:4" x14ac:dyDescent="0.25">
      <c r="B67" s="83"/>
      <c r="C67" s="83"/>
      <c r="D67" s="8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5A116-7A84-48B6-AFB1-25ED37B5659B}">
  <dimension ref="A2:M61"/>
  <sheetViews>
    <sheetView showGridLines="0" showRowColHeaders="0" workbookViewId="0"/>
  </sheetViews>
  <sheetFormatPr defaultRowHeight="13.2" x14ac:dyDescent="0.25"/>
  <cols>
    <col min="1" max="1" width="4.109375" customWidth="1"/>
    <col min="2" max="2" width="2.5546875" customWidth="1"/>
    <col min="3" max="3" width="18.88671875" bestFit="1" customWidth="1"/>
    <col min="4" max="4" width="11.44140625" bestFit="1" customWidth="1"/>
    <col min="5" max="5" width="17.33203125" customWidth="1"/>
    <col min="6" max="6" width="25" customWidth="1"/>
    <col min="7" max="7" width="26.109375" customWidth="1"/>
    <col min="9" max="9" width="12.33203125" customWidth="1"/>
    <col min="10" max="10" width="2.109375" customWidth="1"/>
  </cols>
  <sheetData>
    <row r="2" spans="1:13" ht="18" x14ac:dyDescent="0.35">
      <c r="F2" s="114" t="s">
        <v>21</v>
      </c>
    </row>
    <row r="3" spans="1:13" ht="12.75" customHeight="1" thickBot="1" x14ac:dyDescent="0.3">
      <c r="A3" s="83"/>
      <c r="B3" s="83"/>
      <c r="C3" s="83"/>
      <c r="D3" s="83"/>
      <c r="E3" s="83"/>
      <c r="G3" s="83"/>
      <c r="H3" s="83"/>
      <c r="I3" s="83"/>
      <c r="J3" s="83"/>
      <c r="K3" s="83"/>
      <c r="L3" s="83"/>
      <c r="M3" s="83"/>
    </row>
    <row r="4" spans="1:13" ht="18" x14ac:dyDescent="0.35">
      <c r="A4" s="83"/>
      <c r="B4" s="91"/>
      <c r="C4" s="92"/>
      <c r="D4" s="92"/>
      <c r="E4" s="92"/>
      <c r="F4" s="93"/>
      <c r="G4" s="93"/>
      <c r="H4" s="93"/>
      <c r="I4" s="93"/>
      <c r="J4" s="93"/>
      <c r="K4" s="93"/>
      <c r="L4" s="94"/>
      <c r="M4" s="83"/>
    </row>
    <row r="5" spans="1:13" x14ac:dyDescent="0.25">
      <c r="A5" s="83"/>
      <c r="B5" s="95"/>
      <c r="C5" s="119" t="s">
        <v>96</v>
      </c>
      <c r="D5" s="83"/>
      <c r="E5" s="83"/>
      <c r="F5" s="83"/>
      <c r="G5" s="83"/>
      <c r="H5" s="83"/>
      <c r="I5" s="83"/>
      <c r="J5" s="119" t="s">
        <v>97</v>
      </c>
      <c r="L5" s="96"/>
      <c r="M5" s="83"/>
    </row>
    <row r="6" spans="1:13" x14ac:dyDescent="0.25">
      <c r="A6" s="83"/>
      <c r="B6" s="95"/>
      <c r="C6" s="83"/>
      <c r="D6" s="83"/>
      <c r="E6" s="83"/>
      <c r="F6" s="83"/>
      <c r="G6" s="83"/>
      <c r="H6" s="83"/>
      <c r="I6" s="83"/>
      <c r="J6" s="83"/>
      <c r="K6" s="83"/>
      <c r="L6" s="96"/>
      <c r="M6" s="83"/>
    </row>
    <row r="7" spans="1:13" x14ac:dyDescent="0.25">
      <c r="A7" s="83"/>
      <c r="B7" s="95"/>
      <c r="C7" s="83"/>
      <c r="D7" s="83"/>
      <c r="E7" s="83"/>
      <c r="F7" s="83"/>
      <c r="G7" s="83"/>
      <c r="H7" s="83"/>
      <c r="I7" s="83"/>
      <c r="J7" s="83"/>
      <c r="K7" s="83"/>
      <c r="L7" s="96"/>
      <c r="M7" s="83"/>
    </row>
    <row r="8" spans="1:13" ht="13.8" x14ac:dyDescent="0.3">
      <c r="A8" s="83"/>
      <c r="B8" s="95"/>
      <c r="C8" s="97"/>
      <c r="D8" s="98"/>
      <c r="E8" s="83"/>
      <c r="F8" s="83"/>
      <c r="G8" s="83"/>
      <c r="H8" s="83"/>
      <c r="I8" s="83"/>
      <c r="J8" s="83"/>
      <c r="K8" s="83"/>
      <c r="L8" s="96"/>
      <c r="M8" s="83"/>
    </row>
    <row r="9" spans="1:13" ht="13.8" x14ac:dyDescent="0.3">
      <c r="A9" s="83"/>
      <c r="B9" s="95"/>
      <c r="C9" s="97"/>
      <c r="D9" s="99"/>
      <c r="E9" s="83"/>
      <c r="F9" s="83"/>
      <c r="G9" s="83"/>
      <c r="H9" s="83"/>
      <c r="I9" s="83"/>
      <c r="J9" s="83"/>
      <c r="K9" s="83"/>
      <c r="L9" s="96"/>
      <c r="M9" s="83"/>
    </row>
    <row r="10" spans="1:13" ht="13.8" x14ac:dyDescent="0.3">
      <c r="A10" s="83"/>
      <c r="B10" s="95"/>
      <c r="C10" s="97"/>
      <c r="D10" s="99"/>
      <c r="E10" s="83"/>
      <c r="F10" s="83"/>
      <c r="G10" s="83"/>
      <c r="H10" s="83"/>
      <c r="I10" s="83"/>
      <c r="J10" s="83"/>
      <c r="K10" s="83"/>
      <c r="L10" s="96"/>
      <c r="M10" s="83"/>
    </row>
    <row r="11" spans="1:13" x14ac:dyDescent="0.25">
      <c r="A11" s="83"/>
      <c r="B11" s="95"/>
      <c r="C11" s="83"/>
      <c r="D11" s="83"/>
      <c r="E11" s="83"/>
      <c r="F11" s="83"/>
      <c r="G11" s="83"/>
      <c r="H11" s="83"/>
      <c r="I11" s="83"/>
      <c r="J11" s="83"/>
      <c r="K11" s="83"/>
      <c r="L11" s="96"/>
      <c r="M11" s="83"/>
    </row>
    <row r="12" spans="1:13" x14ac:dyDescent="0.25">
      <c r="A12" s="83"/>
      <c r="B12" s="95"/>
      <c r="C12" s="83"/>
      <c r="D12" s="83"/>
      <c r="E12" s="83"/>
      <c r="F12" s="83"/>
      <c r="G12" s="83"/>
      <c r="H12" s="83"/>
      <c r="I12" s="83"/>
      <c r="J12" s="83"/>
      <c r="K12" s="83"/>
      <c r="L12" s="96"/>
      <c r="M12" s="83"/>
    </row>
    <row r="13" spans="1:13" x14ac:dyDescent="0.25">
      <c r="A13" s="83"/>
      <c r="B13" s="95"/>
      <c r="C13" s="83"/>
      <c r="D13" s="83"/>
      <c r="E13" s="83"/>
      <c r="F13" s="83"/>
      <c r="G13" s="83"/>
      <c r="H13" s="83"/>
      <c r="I13" s="83"/>
      <c r="J13" s="83"/>
      <c r="K13" s="83"/>
      <c r="L13" s="96"/>
      <c r="M13" s="83"/>
    </row>
    <row r="14" spans="1:13" x14ac:dyDescent="0.25">
      <c r="A14" s="83"/>
      <c r="B14" s="95"/>
      <c r="C14" s="83"/>
      <c r="D14" s="83"/>
      <c r="E14" s="83"/>
      <c r="F14" s="83"/>
      <c r="G14" s="83"/>
      <c r="H14" s="83"/>
      <c r="I14" s="83"/>
      <c r="J14" s="83"/>
      <c r="K14" s="83"/>
      <c r="L14" s="96"/>
      <c r="M14" s="83"/>
    </row>
    <row r="15" spans="1:13" x14ac:dyDescent="0.25">
      <c r="A15" s="83"/>
      <c r="B15" s="95"/>
      <c r="C15" s="83"/>
      <c r="D15" s="83"/>
      <c r="E15" s="83"/>
      <c r="F15" s="83"/>
      <c r="G15" s="83"/>
      <c r="H15" s="83"/>
      <c r="I15" s="83"/>
      <c r="J15" s="83"/>
      <c r="K15" s="83"/>
      <c r="L15" s="96"/>
      <c r="M15" s="83"/>
    </row>
    <row r="16" spans="1:13" x14ac:dyDescent="0.25">
      <c r="A16" s="83"/>
      <c r="B16" s="95"/>
      <c r="C16" s="83"/>
      <c r="D16" s="83"/>
      <c r="E16" s="83"/>
      <c r="F16" s="83"/>
      <c r="G16" s="83"/>
      <c r="H16" s="83"/>
      <c r="I16" s="83"/>
      <c r="J16" s="83"/>
      <c r="K16" s="83"/>
      <c r="L16" s="96"/>
      <c r="M16" s="83"/>
    </row>
    <row r="17" spans="1:13" x14ac:dyDescent="0.25">
      <c r="A17" s="83"/>
      <c r="B17" s="95"/>
      <c r="C17" s="83"/>
      <c r="D17" s="83"/>
      <c r="E17" s="83"/>
      <c r="F17" s="83"/>
      <c r="G17" s="83"/>
      <c r="H17" s="83"/>
      <c r="I17" s="83"/>
      <c r="J17" s="83"/>
      <c r="K17" s="83"/>
      <c r="L17" s="96"/>
      <c r="M17" s="83"/>
    </row>
    <row r="18" spans="1:13" x14ac:dyDescent="0.25">
      <c r="A18" s="83"/>
      <c r="B18" s="95"/>
      <c r="C18" s="83"/>
      <c r="D18" s="83"/>
      <c r="E18" s="83"/>
      <c r="F18" s="83"/>
      <c r="G18" s="83"/>
      <c r="H18" s="83"/>
      <c r="I18" s="83"/>
      <c r="J18" s="83"/>
      <c r="K18" s="83"/>
      <c r="L18" s="96"/>
      <c r="M18" s="83"/>
    </row>
    <row r="19" spans="1:13" x14ac:dyDescent="0.25">
      <c r="A19" s="83"/>
      <c r="B19" s="95"/>
      <c r="C19" s="83"/>
      <c r="D19" s="83"/>
      <c r="E19" s="83"/>
      <c r="F19" s="83"/>
      <c r="G19" s="83"/>
      <c r="H19" s="83"/>
      <c r="I19" s="83"/>
      <c r="J19" s="83"/>
      <c r="K19" s="83"/>
      <c r="L19" s="96"/>
      <c r="M19" s="83"/>
    </row>
    <row r="20" spans="1:13" x14ac:dyDescent="0.25">
      <c r="A20" s="83"/>
      <c r="B20" s="95"/>
      <c r="C20" s="83"/>
      <c r="D20" s="83"/>
      <c r="E20" s="83"/>
      <c r="F20" s="83"/>
      <c r="G20" s="83"/>
      <c r="H20" s="83"/>
      <c r="I20" s="83"/>
      <c r="J20" s="83"/>
      <c r="K20" s="83"/>
      <c r="L20" s="96"/>
      <c r="M20" s="83"/>
    </row>
    <row r="21" spans="1:13" x14ac:dyDescent="0.25">
      <c r="A21" s="83"/>
      <c r="B21" s="95"/>
      <c r="C21" s="83"/>
      <c r="D21" s="83"/>
      <c r="E21" s="83"/>
      <c r="F21" s="83"/>
      <c r="G21" s="83"/>
      <c r="H21" s="83"/>
      <c r="I21" s="83"/>
      <c r="J21" s="83"/>
      <c r="K21" s="83"/>
      <c r="L21" s="96"/>
      <c r="M21" s="83"/>
    </row>
    <row r="22" spans="1:13" x14ac:dyDescent="0.25">
      <c r="A22" s="83"/>
      <c r="B22" s="95"/>
      <c r="C22" s="83"/>
      <c r="D22" s="83"/>
      <c r="E22" s="83"/>
      <c r="F22" s="83"/>
      <c r="G22" s="83"/>
      <c r="H22" s="83"/>
      <c r="I22" s="83"/>
      <c r="J22" s="83"/>
      <c r="K22" s="83"/>
      <c r="L22" s="96"/>
      <c r="M22" s="83"/>
    </row>
    <row r="23" spans="1:13" x14ac:dyDescent="0.25">
      <c r="A23" s="83"/>
      <c r="B23" s="95"/>
      <c r="C23" s="83"/>
      <c r="D23" s="83"/>
      <c r="E23" s="83"/>
      <c r="F23" s="83"/>
      <c r="G23" s="83"/>
      <c r="H23" s="83"/>
      <c r="I23" s="83"/>
      <c r="J23" s="83"/>
      <c r="K23" s="83"/>
      <c r="L23" s="96"/>
      <c r="M23" s="83"/>
    </row>
    <row r="24" spans="1:13" x14ac:dyDescent="0.25">
      <c r="A24" s="83"/>
      <c r="B24" s="95"/>
      <c r="C24" s="83"/>
      <c r="D24" s="83"/>
      <c r="E24" s="83"/>
      <c r="F24" s="83"/>
      <c r="G24" s="83"/>
      <c r="H24" s="83"/>
      <c r="I24" s="83"/>
      <c r="J24" s="83"/>
      <c r="K24" s="83"/>
      <c r="L24" s="96"/>
      <c r="M24" s="83"/>
    </row>
    <row r="25" spans="1:13" x14ac:dyDescent="0.25">
      <c r="A25" s="83"/>
      <c r="B25" s="95"/>
      <c r="C25" s="83"/>
      <c r="D25" s="83"/>
      <c r="E25" s="83"/>
      <c r="F25" s="83"/>
      <c r="G25" s="83"/>
      <c r="H25" s="83"/>
      <c r="I25" s="83"/>
      <c r="J25" s="83"/>
      <c r="K25" s="83"/>
      <c r="L25" s="96"/>
      <c r="M25" s="83"/>
    </row>
    <row r="26" spans="1:13" x14ac:dyDescent="0.25">
      <c r="A26" s="83"/>
      <c r="B26" s="95"/>
      <c r="C26" s="83"/>
      <c r="D26" s="83"/>
      <c r="E26" s="83"/>
      <c r="F26" s="83"/>
      <c r="G26" s="83"/>
      <c r="H26" s="83"/>
      <c r="I26" s="83"/>
      <c r="J26" s="83"/>
      <c r="K26" s="83"/>
      <c r="L26" s="96"/>
      <c r="M26" s="83"/>
    </row>
    <row r="27" spans="1:13" x14ac:dyDescent="0.25">
      <c r="A27" s="83"/>
      <c r="B27" s="95"/>
      <c r="C27" s="83"/>
      <c r="D27" s="83"/>
      <c r="E27" s="83"/>
      <c r="F27" s="83"/>
      <c r="G27" s="83"/>
      <c r="H27" s="83"/>
      <c r="I27" s="83"/>
      <c r="J27" s="83"/>
      <c r="K27" s="83"/>
      <c r="L27" s="96"/>
      <c r="M27" s="83"/>
    </row>
    <row r="28" spans="1:13" x14ac:dyDescent="0.25">
      <c r="A28" s="83"/>
      <c r="B28" s="95"/>
      <c r="C28" s="83"/>
      <c r="D28" s="83"/>
      <c r="E28" s="83"/>
      <c r="F28" s="83"/>
      <c r="G28" s="83"/>
      <c r="H28" s="83"/>
      <c r="I28" s="83"/>
      <c r="J28" s="83"/>
      <c r="K28" s="83"/>
      <c r="L28" s="96"/>
      <c r="M28" s="83"/>
    </row>
    <row r="29" spans="1:13" x14ac:dyDescent="0.25">
      <c r="A29" s="83"/>
      <c r="B29" s="95"/>
      <c r="C29" s="83"/>
      <c r="D29" s="83"/>
      <c r="E29" s="83"/>
      <c r="F29" s="83"/>
      <c r="G29" s="83"/>
      <c r="H29" s="83"/>
      <c r="I29" s="83"/>
      <c r="J29" s="83"/>
      <c r="K29" s="83"/>
      <c r="L29" s="96"/>
      <c r="M29" s="83"/>
    </row>
    <row r="30" spans="1:13" x14ac:dyDescent="0.25">
      <c r="A30" s="83"/>
      <c r="B30" s="95"/>
      <c r="C30" s="83"/>
      <c r="D30" s="83"/>
      <c r="E30" s="83"/>
      <c r="F30" s="83"/>
      <c r="G30" s="83"/>
      <c r="H30" s="83"/>
      <c r="I30" s="83"/>
      <c r="J30" s="83"/>
      <c r="K30" s="83"/>
      <c r="L30" s="96"/>
      <c r="M30" s="83"/>
    </row>
    <row r="31" spans="1:13" x14ac:dyDescent="0.25">
      <c r="A31" s="83"/>
      <c r="B31" s="95"/>
      <c r="C31" s="83"/>
      <c r="D31" s="83"/>
      <c r="E31" s="83"/>
      <c r="F31" s="83"/>
      <c r="G31" s="83"/>
      <c r="H31" s="83"/>
      <c r="I31" s="83"/>
      <c r="J31" s="83"/>
      <c r="K31" s="83"/>
      <c r="L31" s="96"/>
      <c r="M31" s="83"/>
    </row>
    <row r="32" spans="1:13" x14ac:dyDescent="0.25">
      <c r="A32" s="83"/>
      <c r="B32" s="95"/>
      <c r="C32" s="83"/>
      <c r="D32" s="83"/>
      <c r="E32" s="83"/>
      <c r="F32" s="83"/>
      <c r="G32" s="83"/>
      <c r="H32" s="83"/>
      <c r="I32" s="83"/>
      <c r="J32" s="83"/>
      <c r="K32" s="83"/>
      <c r="L32" s="96"/>
      <c r="M32" s="83"/>
    </row>
    <row r="33" spans="1:13" s="87" customFormat="1" ht="27.6" x14ac:dyDescent="0.25">
      <c r="A33" s="101"/>
      <c r="B33" s="100"/>
      <c r="C33" s="85" t="str">
        <f>pivots_ethnicity!K5</f>
        <v>DHB</v>
      </c>
      <c r="D33" s="85" t="str">
        <f>pivots_ethnicity!L5</f>
        <v>Stays</v>
      </c>
      <c r="E33" s="85" t="str">
        <f>pivots_ethnicity!M5</f>
        <v>Bed Day Equivalents</v>
      </c>
      <c r="F33" s="86" t="str">
        <f>pivots_ethnicity!N5</f>
        <v>Unstandardised Average Length of Stay</v>
      </c>
      <c r="G33" s="86" t="str">
        <f>pivots_ethnicity!O5</f>
        <v>Standardised Average Length of Stay</v>
      </c>
      <c r="H33" s="102" t="s">
        <v>19</v>
      </c>
      <c r="I33" s="101"/>
      <c r="J33" s="101"/>
      <c r="K33" s="101"/>
      <c r="L33" s="103"/>
      <c r="M33" s="101"/>
    </row>
    <row r="34" spans="1:13" ht="13.8" x14ac:dyDescent="0.3">
      <c r="A34" s="83"/>
      <c r="B34" s="95"/>
      <c r="C34" s="104" t="s">
        <v>71</v>
      </c>
      <c r="D34" s="105">
        <f>IF(AND('User Interaction'!C$35="Acute",'User Interaction'!C$13="Maori"),pivots_ethnicity!L6,
IF(AND('User Interaction'!C$35="Acute",'User Interaction'!C$13="Pacific"),pivots_ethnicity!L34,
IF(AND('User Interaction'!C$35="Acute",'User Interaction'!C$13="Other"),pivots_ethnicity!L62,
IF(AND('User Interaction'!C$35="Elective",'User Interaction'!C$13="Maori"),pivots_ethnicity!L89,
IF(AND('User Interaction'!C$35="Elective",'User Interaction'!C$13="Pacific"),pivots_ethnicity!L116,
IF(AND('User Interaction'!C$35="Elective",'User Interaction'!C$13="Other"),pivots_ethnicity!L143,""))))))</f>
        <v>8688</v>
      </c>
      <c r="E34" s="105">
        <f>IF(AND('User Interaction'!C$35="Acute",'User Interaction'!C$13="Maori"),pivots_ethnicity!M6,
IF(AND('User Interaction'!C$35="Acute",'User Interaction'!C$13="Pacific"),pivots_ethnicity!M34,
IF(AND('User Interaction'!C$35="Acute",'User Interaction'!C$13="Other"),pivots_ethnicity!M62,
IF(AND('User Interaction'!C$35="Elective",'User Interaction'!C$13="Maori"),pivots_ethnicity!M89,
IF(AND('User Interaction'!C$35="Elective",'User Interaction'!C$13="Pacific"),pivots_ethnicity!M116,
IF(AND('User Interaction'!C$35="Elective",'User Interaction'!C$13="Other"),pivots_ethnicity!M143,""))))))</f>
        <v>23636.5</v>
      </c>
      <c r="F34" s="106">
        <f>IF(AND('User Interaction'!C$35="Acute",'User Interaction'!C$13="Maori"),pivots_ethnicity!N6,
IF(AND('User Interaction'!C$35="Acute",'User Interaction'!C$13="Pacific"),pivots_ethnicity!N34,
IF(AND('User Interaction'!C$35="Acute",'User Interaction'!C$13="Other"),pivots_ethnicity!N62,
IF(AND('User Interaction'!C$35="Elective",'User Interaction'!C$13="Maori"),pivots_ethnicity!N89,
IF(AND('User Interaction'!C$35="Elective",'User Interaction'!C$13="Pacific"),pivots_ethnicity!N116,
IF(AND('User Interaction'!C$35="Elective",'User Interaction'!C$13="Other"),pivots_ethnicity!N143,""))))))</f>
        <v>2.7205916206261507</v>
      </c>
      <c r="G34" s="106">
        <f>IF(AND('User Interaction'!C$35="Acute",'User Interaction'!C$13="Maori"),pivots_ethnicity!O6,
IF(AND('User Interaction'!C$35="Acute",'User Interaction'!C$13="Pacific"),pivots_ethnicity!O34,
IF(AND('User Interaction'!C$35="Acute",'User Interaction'!C$13="Other"),pivots_ethnicity!O62,
IF(AND('User Interaction'!C$35="Elective",'User Interaction'!C$13="Maori"),pivots_ethnicity!O89,
IF(AND('User Interaction'!C$35="Elective",'User Interaction'!C$13="Pacific"),pivots_ethnicity!O116,
IF(AND('User Interaction'!C$35="Elective",'User Interaction'!C$13="Other"),pivots_ethnicity!O143,""))))))</f>
        <v>2.1867839727446801</v>
      </c>
      <c r="H34" s="107">
        <f>IF(AND('User Interaction'!C$35="Acute",'User Interaction'!C$13="Maori"),pivots_ethnicity!P6,
IF(AND('User Interaction'!C$35="Acute",'User Interaction'!C$13="Pacific"),pivots_ethnicity!P34,
IF(AND('User Interaction'!C$35="Acute",'User Interaction'!C$13="Other"),pivots_ethnicity!P62,
IF(AND('User Interaction'!C$35="Elective",'User Interaction'!C$13="Maori"),pivots_ethnicity!P89,
IF(AND('User Interaction'!C$35="Elective",'User Interaction'!C$13="Pacific"),pivots_ethnicity!P116,
IF(AND('User Interaction'!C$35="Elective",'User Interaction'!C$13="Other"),pivots_ethnicity!P143,""))))))</f>
        <v>2.1254491437401692</v>
      </c>
      <c r="I34" s="83"/>
      <c r="J34" s="83"/>
      <c r="K34" s="83"/>
      <c r="L34" s="96"/>
      <c r="M34" s="83"/>
    </row>
    <row r="35" spans="1:13" ht="13.8" x14ac:dyDescent="0.3">
      <c r="A35" s="83"/>
      <c r="B35" s="95"/>
      <c r="C35" s="104" t="s">
        <v>72</v>
      </c>
      <c r="D35" s="105">
        <f>IF(AND('User Interaction'!C$35="Acute",'User Interaction'!C$13="Maori"),pivots_ethnicity!L7,
IF(AND('User Interaction'!C$35="Acute",'User Interaction'!C$13="Pacific"),pivots_ethnicity!L35,
IF(AND('User Interaction'!C$35="Acute",'User Interaction'!C$13="Other"),pivots_ethnicity!L63,
IF(AND('User Interaction'!C$35="Elective",'User Interaction'!C$13="Maori"),pivots_ethnicity!L90,
IF(AND('User Interaction'!C$35="Elective",'User Interaction'!C$13="Pacific"),pivots_ethnicity!L117,
IF(AND('User Interaction'!C$35="Elective",'User Interaction'!C$13="Other"),pivots_ethnicity!L144,""))))))</f>
        <v>8860</v>
      </c>
      <c r="E35" s="105">
        <f>IF(AND('User Interaction'!C$35="Acute",'User Interaction'!C$13="Maori"),pivots_ethnicity!M7,
IF(AND('User Interaction'!C$35="Acute",'User Interaction'!C$13="Pacific"),pivots_ethnicity!M35,
IF(AND('User Interaction'!C$35="Acute",'User Interaction'!C$13="Other"),pivots_ethnicity!M63,
IF(AND('User Interaction'!C$35="Elective",'User Interaction'!C$13="Maori"),pivots_ethnicity!M90,
IF(AND('User Interaction'!C$35="Elective",'User Interaction'!C$13="Pacific"),pivots_ethnicity!M117,
IF(AND('User Interaction'!C$35="Elective",'User Interaction'!C$13="Other"),pivots_ethnicity!M144,""))))))</f>
        <v>18563.208333333332</v>
      </c>
      <c r="F35" s="106">
        <f>IF(AND('User Interaction'!C$35="Acute",'User Interaction'!C$13="Maori"),pivots_ethnicity!N7,
IF(AND('User Interaction'!C$35="Acute",'User Interaction'!C$13="Pacific"),pivots_ethnicity!N35,
IF(AND('User Interaction'!C$35="Acute",'User Interaction'!C$13="Other"),pivots_ethnicity!N63,
IF(AND('User Interaction'!C$35="Elective",'User Interaction'!C$13="Maori"),pivots_ethnicity!N90,
IF(AND('User Interaction'!C$35="Elective",'User Interaction'!C$13="Pacific"),pivots_ethnicity!N117,
IF(AND('User Interaction'!C$35="Elective",'User Interaction'!C$13="Other"),pivots_ethnicity!N144,""))))))</f>
        <v>2.0951702407825432</v>
      </c>
      <c r="G35" s="106">
        <f>IF(AND('User Interaction'!C$35="Acute",'User Interaction'!C$13="Maori"),pivots_ethnicity!O7,
IF(AND('User Interaction'!C$35="Acute",'User Interaction'!C$13="Pacific"),pivots_ethnicity!O35,
IF(AND('User Interaction'!C$35="Acute",'User Interaction'!C$13="Other"),pivots_ethnicity!O63,
IF(AND('User Interaction'!C$35="Elective",'User Interaction'!C$13="Maori"),pivots_ethnicity!O90,
IF(AND('User Interaction'!C$35="Elective",'User Interaction'!C$13="Pacific"),pivots_ethnicity!O117,
IF(AND('User Interaction'!C$35="Elective",'User Interaction'!C$13="Other"),pivots_ethnicity!O144,""))))))</f>
        <v>2.1161465041318648</v>
      </c>
      <c r="H35" s="107">
        <f>IF(AND('User Interaction'!C$35="Acute",'User Interaction'!C$13="Maori"),pivots_ethnicity!P7,
IF(AND('User Interaction'!C$35="Acute",'User Interaction'!C$13="Pacific"),pivots_ethnicity!P35,
IF(AND('User Interaction'!C$35="Acute",'User Interaction'!C$13="Other"),pivots_ethnicity!P63,
IF(AND('User Interaction'!C$35="Elective",'User Interaction'!C$13="Maori"),pivots_ethnicity!P90,
IF(AND('User Interaction'!C$35="Elective",'User Interaction'!C$13="Pacific"),pivots_ethnicity!P117,
IF(AND('User Interaction'!C$35="Elective",'User Interaction'!C$13="Other"),pivots_ethnicity!P144,""))))))</f>
        <v>2.1254491437401692</v>
      </c>
      <c r="I35" s="83"/>
      <c r="J35" s="83"/>
      <c r="K35" s="83"/>
      <c r="L35" s="96"/>
      <c r="M35" s="83"/>
    </row>
    <row r="36" spans="1:13" ht="13.8" x14ac:dyDescent="0.3">
      <c r="A36" s="83"/>
      <c r="B36" s="95"/>
      <c r="C36" s="104" t="s">
        <v>73</v>
      </c>
      <c r="D36" s="105">
        <f>IF(AND('User Interaction'!C$35="Acute",'User Interaction'!C$13="Maori"),pivots_ethnicity!L8,
IF(AND('User Interaction'!C$35="Acute",'User Interaction'!C$13="Pacific"),pivots_ethnicity!L36,
IF(AND('User Interaction'!C$35="Acute",'User Interaction'!C$13="Other"),pivots_ethnicity!L64,
IF(AND('User Interaction'!C$35="Elective",'User Interaction'!C$13="Maori"),pivots_ethnicity!L91,
IF(AND('User Interaction'!C$35="Elective",'User Interaction'!C$13="Pacific"),pivots_ethnicity!L118,
IF(AND('User Interaction'!C$35="Elective",'User Interaction'!C$13="Other"),pivots_ethnicity!L145,""))))))</f>
        <v>6387</v>
      </c>
      <c r="E36" s="105">
        <f>IF(AND('User Interaction'!C$35="Acute",'User Interaction'!C$13="Maori"),pivots_ethnicity!M8,
IF(AND('User Interaction'!C$35="Acute",'User Interaction'!C$13="Pacific"),pivots_ethnicity!M36,
IF(AND('User Interaction'!C$35="Acute",'User Interaction'!C$13="Other"),pivots_ethnicity!M64,
IF(AND('User Interaction'!C$35="Elective",'User Interaction'!C$13="Maori"),pivots_ethnicity!M91,
IF(AND('User Interaction'!C$35="Elective",'User Interaction'!C$13="Pacific"),pivots_ethnicity!M118,
IF(AND('User Interaction'!C$35="Elective",'User Interaction'!C$13="Other"),pivots_ethnicity!M145,""))))))</f>
        <v>15362.5</v>
      </c>
      <c r="F36" s="106">
        <f>IF(AND('User Interaction'!C$35="Acute",'User Interaction'!C$13="Maori"),pivots_ethnicity!N8,
IF(AND('User Interaction'!C$35="Acute",'User Interaction'!C$13="Pacific"),pivots_ethnicity!N36,
IF(AND('User Interaction'!C$35="Acute",'User Interaction'!C$13="Other"),pivots_ethnicity!N64,
IF(AND('User Interaction'!C$35="Elective",'User Interaction'!C$13="Maori"),pivots_ethnicity!N91,
IF(AND('User Interaction'!C$35="Elective",'User Interaction'!C$13="Pacific"),pivots_ethnicity!N118,
IF(AND('User Interaction'!C$35="Elective",'User Interaction'!C$13="Other"),pivots_ethnicity!N145,""))))))</f>
        <v>2.405276342570847</v>
      </c>
      <c r="G36" s="106">
        <f>IF(AND('User Interaction'!C$35="Acute",'User Interaction'!C$13="Maori"),pivots_ethnicity!O8,
IF(AND('User Interaction'!C$35="Acute",'User Interaction'!C$13="Pacific"),pivots_ethnicity!O36,
IF(AND('User Interaction'!C$35="Acute",'User Interaction'!C$13="Other"),pivots_ethnicity!O64,
IF(AND('User Interaction'!C$35="Elective",'User Interaction'!C$13="Maori"),pivots_ethnicity!O91,
IF(AND('User Interaction'!C$35="Elective",'User Interaction'!C$13="Pacific"),pivots_ethnicity!O118,
IF(AND('User Interaction'!C$35="Elective",'User Interaction'!C$13="Other"),pivots_ethnicity!O145,""))))))</f>
        <v>2.1781679026757295</v>
      </c>
      <c r="H36" s="107">
        <f>IF(AND('User Interaction'!C$35="Acute",'User Interaction'!C$13="Maori"),pivots_ethnicity!P8,
IF(AND('User Interaction'!C$35="Acute",'User Interaction'!C$13="Pacific"),pivots_ethnicity!P36,
IF(AND('User Interaction'!C$35="Acute",'User Interaction'!C$13="Other"),pivots_ethnicity!P64,
IF(AND('User Interaction'!C$35="Elective",'User Interaction'!C$13="Maori"),pivots_ethnicity!P91,
IF(AND('User Interaction'!C$35="Elective",'User Interaction'!C$13="Pacific"),pivots_ethnicity!P118,
IF(AND('User Interaction'!C$35="Elective",'User Interaction'!C$13="Other"),pivots_ethnicity!P145,""))))))</f>
        <v>2.1254491437401692</v>
      </c>
      <c r="I36" s="83"/>
      <c r="J36" s="83"/>
      <c r="K36" s="83"/>
      <c r="L36" s="96"/>
      <c r="M36" s="83"/>
    </row>
    <row r="37" spans="1:13" ht="13.8" x14ac:dyDescent="0.3">
      <c r="A37" s="83"/>
      <c r="B37" s="95"/>
      <c r="C37" s="104" t="s">
        <v>74</v>
      </c>
      <c r="D37" s="105">
        <f>IF(AND('User Interaction'!C$35="Acute",'User Interaction'!C$13="Maori"),pivots_ethnicity!L9,
IF(AND('User Interaction'!C$35="Acute",'User Interaction'!C$13="Pacific"),pivots_ethnicity!L37,
IF(AND('User Interaction'!C$35="Acute",'User Interaction'!C$13="Other"),pivots_ethnicity!L65,
IF(AND('User Interaction'!C$35="Elective",'User Interaction'!C$13="Maori"),pivots_ethnicity!L92,
IF(AND('User Interaction'!C$35="Elective",'User Interaction'!C$13="Pacific"),pivots_ethnicity!L119,
IF(AND('User Interaction'!C$35="Elective",'User Interaction'!C$13="Other"),pivots_ethnicity!L146,""))))))</f>
        <v>5664</v>
      </c>
      <c r="E37" s="105">
        <f>IF(AND('User Interaction'!C$35="Acute",'User Interaction'!C$13="Maori"),pivots_ethnicity!M9,
IF(AND('User Interaction'!C$35="Acute",'User Interaction'!C$13="Pacific"),pivots_ethnicity!M37,
IF(AND('User Interaction'!C$35="Acute",'User Interaction'!C$13="Other"),pivots_ethnicity!M65,
IF(AND('User Interaction'!C$35="Elective",'User Interaction'!C$13="Maori"),pivots_ethnicity!M92,
IF(AND('User Interaction'!C$35="Elective",'User Interaction'!C$13="Pacific"),pivots_ethnicity!M119,
IF(AND('User Interaction'!C$35="Elective",'User Interaction'!C$13="Other"),pivots_ethnicity!M146,""))))))</f>
        <v>12567.520833333334</v>
      </c>
      <c r="F37" s="106">
        <f>IF(AND('User Interaction'!C$35="Acute",'User Interaction'!C$13="Maori"),pivots_ethnicity!N9,
IF(AND('User Interaction'!C$35="Acute",'User Interaction'!C$13="Pacific"),pivots_ethnicity!N37,
IF(AND('User Interaction'!C$35="Acute",'User Interaction'!C$13="Other"),pivots_ethnicity!N65,
IF(AND('User Interaction'!C$35="Elective",'User Interaction'!C$13="Maori"),pivots_ethnicity!N92,
IF(AND('User Interaction'!C$35="Elective",'User Interaction'!C$13="Pacific"),pivots_ethnicity!N119,
IF(AND('User Interaction'!C$35="Elective",'User Interaction'!C$13="Other"),pivots_ethnicity!N146,""))))))</f>
        <v>2.2188419550376648</v>
      </c>
      <c r="G37" s="106">
        <f>IF(AND('User Interaction'!C$35="Acute",'User Interaction'!C$13="Maori"),pivots_ethnicity!O9,
IF(AND('User Interaction'!C$35="Acute",'User Interaction'!C$13="Pacific"),pivots_ethnicity!O37,
IF(AND('User Interaction'!C$35="Acute",'User Interaction'!C$13="Other"),pivots_ethnicity!O65,
IF(AND('User Interaction'!C$35="Elective",'User Interaction'!C$13="Maori"),pivots_ethnicity!O92,
IF(AND('User Interaction'!C$35="Elective",'User Interaction'!C$13="Pacific"),pivots_ethnicity!O119,
IF(AND('User Interaction'!C$35="Elective",'User Interaction'!C$13="Other"),pivots_ethnicity!O146,""))))))</f>
        <v>2.0149991703492738</v>
      </c>
      <c r="H37" s="107">
        <f>IF(AND('User Interaction'!C$35="Acute",'User Interaction'!C$13="Maori"),pivots_ethnicity!P9,
IF(AND('User Interaction'!C$35="Acute",'User Interaction'!C$13="Pacific"),pivots_ethnicity!P37,
IF(AND('User Interaction'!C$35="Acute",'User Interaction'!C$13="Other"),pivots_ethnicity!P65,
IF(AND('User Interaction'!C$35="Elective",'User Interaction'!C$13="Maori"),pivots_ethnicity!P92,
IF(AND('User Interaction'!C$35="Elective",'User Interaction'!C$13="Pacific"),pivots_ethnicity!P119,
IF(AND('User Interaction'!C$35="Elective",'User Interaction'!C$13="Other"),pivots_ethnicity!P146,""))))))</f>
        <v>2.1254491437401692</v>
      </c>
      <c r="I37" s="83"/>
      <c r="J37" s="83"/>
      <c r="K37" s="83"/>
      <c r="L37" s="96"/>
      <c r="M37" s="83"/>
    </row>
    <row r="38" spans="1:13" ht="13.8" x14ac:dyDescent="0.3">
      <c r="A38" s="83"/>
      <c r="B38" s="95"/>
      <c r="C38" s="104" t="s">
        <v>75</v>
      </c>
      <c r="D38" s="105">
        <f>IF(AND('User Interaction'!C$35="Acute",'User Interaction'!C$13="Maori"),pivots_ethnicity!L10,
IF(AND('User Interaction'!C$35="Acute",'User Interaction'!C$13="Pacific"),pivots_ethnicity!L38,
IF(AND('User Interaction'!C$35="Acute",'User Interaction'!C$13="Other"),pivots_ethnicity!L66,
IF(AND('User Interaction'!C$35="Elective",'User Interaction'!C$13="Maori"),pivots_ethnicity!L93,
IF(AND('User Interaction'!C$35="Elective",'User Interaction'!C$13="Pacific"),pivots_ethnicity!L120,
IF(AND('User Interaction'!C$35="Elective",'User Interaction'!C$13="Other"),pivots_ethnicity!L147,""))))))</f>
        <v>11553</v>
      </c>
      <c r="E38" s="105">
        <f>IF(AND('User Interaction'!C$35="Acute",'User Interaction'!C$13="Maori"),pivots_ethnicity!M10,
IF(AND('User Interaction'!C$35="Acute",'User Interaction'!C$13="Pacific"),pivots_ethnicity!M38,
IF(AND('User Interaction'!C$35="Acute",'User Interaction'!C$13="Other"),pivots_ethnicity!M66,
IF(AND('User Interaction'!C$35="Elective",'User Interaction'!C$13="Maori"),pivots_ethnicity!M93,
IF(AND('User Interaction'!C$35="Elective",'User Interaction'!C$13="Pacific"),pivots_ethnicity!M120,
IF(AND('User Interaction'!C$35="Elective",'User Interaction'!C$13="Other"),pivots_ethnicity!M147,""))))))</f>
        <v>31279.5625</v>
      </c>
      <c r="F38" s="106">
        <f>IF(AND('User Interaction'!C$35="Acute",'User Interaction'!C$13="Maori"),pivots_ethnicity!N10,
IF(AND('User Interaction'!C$35="Acute",'User Interaction'!C$13="Pacific"),pivots_ethnicity!N38,
IF(AND('User Interaction'!C$35="Acute",'User Interaction'!C$13="Other"),pivots_ethnicity!N66,
IF(AND('User Interaction'!C$35="Elective",'User Interaction'!C$13="Maori"),pivots_ethnicity!N93,
IF(AND('User Interaction'!C$35="Elective",'User Interaction'!C$13="Pacific"),pivots_ethnicity!N120,
IF(AND('User Interaction'!C$35="Elective",'User Interaction'!C$13="Other"),pivots_ethnicity!N147,""))))))</f>
        <v>2.7074839868432439</v>
      </c>
      <c r="G38" s="106">
        <f>IF(AND('User Interaction'!C$35="Acute",'User Interaction'!C$13="Maori"),pivots_ethnicity!O10,
IF(AND('User Interaction'!C$35="Acute",'User Interaction'!C$13="Pacific"),pivots_ethnicity!O38,
IF(AND('User Interaction'!C$35="Acute",'User Interaction'!C$13="Other"),pivots_ethnicity!O66,
IF(AND('User Interaction'!C$35="Elective",'User Interaction'!C$13="Maori"),pivots_ethnicity!O93,
IF(AND('User Interaction'!C$35="Elective",'User Interaction'!C$13="Pacific"),pivots_ethnicity!O120,
IF(AND('User Interaction'!C$35="Elective",'User Interaction'!C$13="Other"),pivots_ethnicity!O147,""))))))</f>
        <v>2.3583142735967573</v>
      </c>
      <c r="H38" s="107">
        <f>IF(AND('User Interaction'!C$35="Acute",'User Interaction'!C$13="Maori"),pivots_ethnicity!P10,
IF(AND('User Interaction'!C$35="Acute",'User Interaction'!C$13="Pacific"),pivots_ethnicity!P38,
IF(AND('User Interaction'!C$35="Acute",'User Interaction'!C$13="Other"),pivots_ethnicity!P66,
IF(AND('User Interaction'!C$35="Elective",'User Interaction'!C$13="Maori"),pivots_ethnicity!P93,
IF(AND('User Interaction'!C$35="Elective",'User Interaction'!C$13="Pacific"),pivots_ethnicity!P120,
IF(AND('User Interaction'!C$35="Elective",'User Interaction'!C$13="Other"),pivots_ethnicity!P147,""))))))</f>
        <v>2.1254491437401692</v>
      </c>
      <c r="I38" s="83"/>
      <c r="J38" s="83"/>
      <c r="K38" s="83"/>
      <c r="L38" s="96"/>
      <c r="M38" s="83"/>
    </row>
    <row r="39" spans="1:13" ht="13.8" x14ac:dyDescent="0.3">
      <c r="A39" s="83"/>
      <c r="B39" s="95"/>
      <c r="C39" s="104" t="s">
        <v>76</v>
      </c>
      <c r="D39" s="105">
        <f>IF(AND('User Interaction'!C$35="Acute",'User Interaction'!C$13="Maori"),pivots_ethnicity!L11,
IF(AND('User Interaction'!C$35="Acute",'User Interaction'!C$13="Pacific"),pivots_ethnicity!L39,
IF(AND('User Interaction'!C$35="Acute",'User Interaction'!C$13="Other"),pivots_ethnicity!L67,
IF(AND('User Interaction'!C$35="Elective",'User Interaction'!C$13="Maori"),pivots_ethnicity!L94,
IF(AND('User Interaction'!C$35="Elective",'User Interaction'!C$13="Pacific"),pivots_ethnicity!L121,
IF(AND('User Interaction'!C$35="Elective",'User Interaction'!C$13="Other"),pivots_ethnicity!L148,""))))))</f>
        <v>7056</v>
      </c>
      <c r="E39" s="105">
        <f>IF(AND('User Interaction'!C$35="Acute",'User Interaction'!C$13="Maori"),pivots_ethnicity!M11,
IF(AND('User Interaction'!C$35="Acute",'User Interaction'!C$13="Pacific"),pivots_ethnicity!M39,
IF(AND('User Interaction'!C$35="Acute",'User Interaction'!C$13="Other"),pivots_ethnicity!M67,
IF(AND('User Interaction'!C$35="Elective",'User Interaction'!C$13="Maori"),pivots_ethnicity!M94,
IF(AND('User Interaction'!C$35="Elective",'User Interaction'!C$13="Pacific"),pivots_ethnicity!M121,
IF(AND('User Interaction'!C$35="Elective",'User Interaction'!C$13="Other"),pivots_ethnicity!M148,""))))))</f>
        <v>15562.854166666666</v>
      </c>
      <c r="F39" s="106">
        <f>IF(AND('User Interaction'!C$35="Acute",'User Interaction'!C$13="Maori"),pivots_ethnicity!N11,
IF(AND('User Interaction'!C$35="Acute",'User Interaction'!C$13="Pacific"),pivots_ethnicity!N39,
IF(AND('User Interaction'!C$35="Acute",'User Interaction'!C$13="Other"),pivots_ethnicity!N67,
IF(AND('User Interaction'!C$35="Elective",'User Interaction'!C$13="Maori"),pivots_ethnicity!N94,
IF(AND('User Interaction'!C$35="Elective",'User Interaction'!C$13="Pacific"),pivots_ethnicity!N121,
IF(AND('User Interaction'!C$35="Elective",'User Interaction'!C$13="Other"),pivots_ethnicity!N148,""))))))</f>
        <v>2.2056199215797432</v>
      </c>
      <c r="G39" s="106">
        <f>IF(AND('User Interaction'!C$35="Acute",'User Interaction'!C$13="Maori"),pivots_ethnicity!O11,
IF(AND('User Interaction'!C$35="Acute",'User Interaction'!C$13="Pacific"),pivots_ethnicity!O39,
IF(AND('User Interaction'!C$35="Acute",'User Interaction'!C$13="Other"),pivots_ethnicity!O67,
IF(AND('User Interaction'!C$35="Elective",'User Interaction'!C$13="Maori"),pivots_ethnicity!O94,
IF(AND('User Interaction'!C$35="Elective",'User Interaction'!C$13="Pacific"),pivots_ethnicity!O121,
IF(AND('User Interaction'!C$35="Elective",'User Interaction'!C$13="Other"),pivots_ethnicity!O148,""))))))</f>
        <v>2.0179168190932262</v>
      </c>
      <c r="H39" s="107">
        <f>IF(AND('User Interaction'!C$35="Acute",'User Interaction'!C$13="Maori"),pivots_ethnicity!P11,
IF(AND('User Interaction'!C$35="Acute",'User Interaction'!C$13="Pacific"),pivots_ethnicity!P39,
IF(AND('User Interaction'!C$35="Acute",'User Interaction'!C$13="Other"),pivots_ethnicity!P67,
IF(AND('User Interaction'!C$35="Elective",'User Interaction'!C$13="Maori"),pivots_ethnicity!P94,
IF(AND('User Interaction'!C$35="Elective",'User Interaction'!C$13="Pacific"),pivots_ethnicity!P121,
IF(AND('User Interaction'!C$35="Elective",'User Interaction'!C$13="Other"),pivots_ethnicity!P148,""))))))</f>
        <v>2.1254491437401692</v>
      </c>
      <c r="I39" s="83"/>
      <c r="J39" s="83"/>
      <c r="K39" s="83"/>
      <c r="L39" s="96"/>
      <c r="M39" s="83"/>
    </row>
    <row r="40" spans="1:13" ht="13.8" x14ac:dyDescent="0.3">
      <c r="A40" s="83"/>
      <c r="B40" s="95"/>
      <c r="C40" s="104" t="s">
        <v>77</v>
      </c>
      <c r="D40" s="105">
        <f>IF(AND('User Interaction'!C$35="Acute",'User Interaction'!C$13="Maori"),pivots_ethnicity!L12,
IF(AND('User Interaction'!C$35="Acute",'User Interaction'!C$13="Pacific"),pivots_ethnicity!L40,
IF(AND('User Interaction'!C$35="Acute",'User Interaction'!C$13="Other"),pivots_ethnicity!L68,
IF(AND('User Interaction'!C$35="Elective",'User Interaction'!C$13="Maori"),pivots_ethnicity!L95,
IF(AND('User Interaction'!C$35="Elective",'User Interaction'!C$13="Pacific"),pivots_ethnicity!L122,
IF(AND('User Interaction'!C$35="Elective",'User Interaction'!C$13="Other"),pivots_ethnicity!L149,""))))))</f>
        <v>3749</v>
      </c>
      <c r="E40" s="105">
        <f>IF(AND('User Interaction'!C$35="Acute",'User Interaction'!C$13="Maori"),pivots_ethnicity!M12,
IF(AND('User Interaction'!C$35="Acute",'User Interaction'!C$13="Pacific"),pivots_ethnicity!M40,
IF(AND('User Interaction'!C$35="Acute",'User Interaction'!C$13="Other"),pivots_ethnicity!M68,
IF(AND('User Interaction'!C$35="Elective",'User Interaction'!C$13="Maori"),pivots_ethnicity!M95,
IF(AND('User Interaction'!C$35="Elective",'User Interaction'!C$13="Pacific"),pivots_ethnicity!M122,
IF(AND('User Interaction'!C$35="Elective",'User Interaction'!C$13="Other"),pivots_ethnicity!M149,""))))))</f>
        <v>6641.916666666667</v>
      </c>
      <c r="F40" s="106">
        <f>IF(AND('User Interaction'!C$35="Acute",'User Interaction'!C$13="Maori"),pivots_ethnicity!N12,
IF(AND('User Interaction'!C$35="Acute",'User Interaction'!C$13="Pacific"),pivots_ethnicity!N40,
IF(AND('User Interaction'!C$35="Acute",'User Interaction'!C$13="Other"),pivots_ethnicity!N68,
IF(AND('User Interaction'!C$35="Elective",'User Interaction'!C$13="Maori"),pivots_ethnicity!N95,
IF(AND('User Interaction'!C$35="Elective",'User Interaction'!C$13="Pacific"),pivots_ethnicity!N122,
IF(AND('User Interaction'!C$35="Elective",'User Interaction'!C$13="Other"),pivots_ethnicity!N149,""))))))</f>
        <v>1.7716502178358675</v>
      </c>
      <c r="G40" s="106">
        <f>IF(AND('User Interaction'!C$35="Acute",'User Interaction'!C$13="Maori"),pivots_ethnicity!O12,
IF(AND('User Interaction'!C$35="Acute",'User Interaction'!C$13="Pacific"),pivots_ethnicity!O40,
IF(AND('User Interaction'!C$35="Acute",'User Interaction'!C$13="Other"),pivots_ethnicity!O68,
IF(AND('User Interaction'!C$35="Elective",'User Interaction'!C$13="Maori"),pivots_ethnicity!O95,
IF(AND('User Interaction'!C$35="Elective",'User Interaction'!C$13="Pacific"),pivots_ethnicity!O122,
IF(AND('User Interaction'!C$35="Elective",'User Interaction'!C$13="Other"),pivots_ethnicity!O149,""))))))</f>
        <v>1.8232122630435692</v>
      </c>
      <c r="H40" s="107">
        <f>IF(AND('User Interaction'!C$35="Acute",'User Interaction'!C$13="Maori"),pivots_ethnicity!P12,
IF(AND('User Interaction'!C$35="Acute",'User Interaction'!C$13="Pacific"),pivots_ethnicity!P40,
IF(AND('User Interaction'!C$35="Acute",'User Interaction'!C$13="Other"),pivots_ethnicity!P68,
IF(AND('User Interaction'!C$35="Elective",'User Interaction'!C$13="Maori"),pivots_ethnicity!P95,
IF(AND('User Interaction'!C$35="Elective",'User Interaction'!C$13="Pacific"),pivots_ethnicity!P122,
IF(AND('User Interaction'!C$35="Elective",'User Interaction'!C$13="Other"),pivots_ethnicity!P149,""))))))</f>
        <v>2.1254491437401692</v>
      </c>
      <c r="I40" s="83"/>
      <c r="J40" s="83"/>
      <c r="K40" s="83"/>
      <c r="L40" s="96"/>
      <c r="M40" s="83"/>
    </row>
    <row r="41" spans="1:13" ht="13.8" x14ac:dyDescent="0.3">
      <c r="A41" s="83"/>
      <c r="B41" s="95"/>
      <c r="C41" s="104" t="s">
        <v>78</v>
      </c>
      <c r="D41" s="105">
        <f>IF(AND('User Interaction'!C$35="Acute",'User Interaction'!C$13="Maori"),pivots_ethnicity!L13,
IF(AND('User Interaction'!C$35="Acute",'User Interaction'!C$13="Pacific"),pivots_ethnicity!L41,
IF(AND('User Interaction'!C$35="Acute",'User Interaction'!C$13="Other"),pivots_ethnicity!L69,
IF(AND('User Interaction'!C$35="Elective",'User Interaction'!C$13="Maori"),pivots_ethnicity!L96,
IF(AND('User Interaction'!C$35="Elective",'User Interaction'!C$13="Pacific"),pivots_ethnicity!L123,
IF(AND('User Interaction'!C$35="Elective",'User Interaction'!C$13="Other"),pivots_ethnicity!L150,""))))))</f>
        <v>5567</v>
      </c>
      <c r="E41" s="105">
        <f>IF(AND('User Interaction'!C$35="Acute",'User Interaction'!C$13="Maori"),pivots_ethnicity!M13,
IF(AND('User Interaction'!C$35="Acute",'User Interaction'!C$13="Pacific"),pivots_ethnicity!M41,
IF(AND('User Interaction'!C$35="Acute",'User Interaction'!C$13="Other"),pivots_ethnicity!M69,
IF(AND('User Interaction'!C$35="Elective",'User Interaction'!C$13="Maori"),pivots_ethnicity!M96,
IF(AND('User Interaction'!C$35="Elective",'User Interaction'!C$13="Pacific"),pivots_ethnicity!M123,
IF(AND('User Interaction'!C$35="Elective",'User Interaction'!C$13="Other"),pivots_ethnicity!M150,""))))))</f>
        <v>11807.291666666666</v>
      </c>
      <c r="F41" s="106">
        <f>IF(AND('User Interaction'!C$35="Acute",'User Interaction'!C$13="Maori"),pivots_ethnicity!N13,
IF(AND('User Interaction'!C$35="Acute",'User Interaction'!C$13="Pacific"),pivots_ethnicity!N41,
IF(AND('User Interaction'!C$35="Acute",'User Interaction'!C$13="Other"),pivots_ethnicity!N69,
IF(AND('User Interaction'!C$35="Elective",'User Interaction'!C$13="Maori"),pivots_ethnicity!N96,
IF(AND('User Interaction'!C$35="Elective",'User Interaction'!C$13="Pacific"),pivots_ethnicity!N123,
IF(AND('User Interaction'!C$35="Elective",'User Interaction'!C$13="Other"),pivots_ethnicity!N150,""))))))</f>
        <v>2.1209433566852285</v>
      </c>
      <c r="G41" s="106">
        <f>IF(AND('User Interaction'!C$35="Acute",'User Interaction'!C$13="Maori"),pivots_ethnicity!O13,
IF(AND('User Interaction'!C$35="Acute",'User Interaction'!C$13="Pacific"),pivots_ethnicity!O41,
IF(AND('User Interaction'!C$35="Acute",'User Interaction'!C$13="Other"),pivots_ethnicity!O69,
IF(AND('User Interaction'!C$35="Elective",'User Interaction'!C$13="Maori"),pivots_ethnicity!O96,
IF(AND('User Interaction'!C$35="Elective",'User Interaction'!C$13="Pacific"),pivots_ethnicity!O123,
IF(AND('User Interaction'!C$35="Elective",'User Interaction'!C$13="Other"),pivots_ethnicity!O150,""))))))</f>
        <v>2.0664143732470492</v>
      </c>
      <c r="H41" s="107">
        <f>IF(AND('User Interaction'!C$35="Acute",'User Interaction'!C$13="Maori"),pivots_ethnicity!P13,
IF(AND('User Interaction'!C$35="Acute",'User Interaction'!C$13="Pacific"),pivots_ethnicity!P41,
IF(AND('User Interaction'!C$35="Acute",'User Interaction'!C$13="Other"),pivots_ethnicity!P69,
IF(AND('User Interaction'!C$35="Elective",'User Interaction'!C$13="Maori"),pivots_ethnicity!P96,
IF(AND('User Interaction'!C$35="Elective",'User Interaction'!C$13="Pacific"),pivots_ethnicity!P123,
IF(AND('User Interaction'!C$35="Elective",'User Interaction'!C$13="Other"),pivots_ethnicity!P150,""))))))</f>
        <v>2.1254491437401692</v>
      </c>
      <c r="I41" s="83"/>
      <c r="J41" s="83"/>
      <c r="K41" s="83"/>
      <c r="L41" s="96"/>
      <c r="M41" s="83"/>
    </row>
    <row r="42" spans="1:13" ht="13.8" x14ac:dyDescent="0.3">
      <c r="A42" s="83"/>
      <c r="B42" s="95"/>
      <c r="C42" s="104" t="s">
        <v>79</v>
      </c>
      <c r="D42" s="105">
        <f>IF(AND('User Interaction'!C$35="Acute",'User Interaction'!C$13="Maori"),pivots_ethnicity!L14,
IF(AND('User Interaction'!C$35="Acute",'User Interaction'!C$13="Pacific"),pivots_ethnicity!L42,
IF(AND('User Interaction'!C$35="Acute",'User Interaction'!C$13="Other"),pivots_ethnicity!L70,
IF(AND('User Interaction'!C$35="Elective",'User Interaction'!C$13="Maori"),pivots_ethnicity!L97,
IF(AND('User Interaction'!C$35="Elective",'User Interaction'!C$13="Pacific"),pivots_ethnicity!L124,
IF(AND('User Interaction'!C$35="Elective",'User Interaction'!C$13="Other"),pivots_ethnicity!L151,""))))))</f>
        <v>4206</v>
      </c>
      <c r="E42" s="105">
        <f>IF(AND('User Interaction'!C$35="Acute",'User Interaction'!C$13="Maori"),pivots_ethnicity!M14,
IF(AND('User Interaction'!C$35="Acute",'User Interaction'!C$13="Pacific"),pivots_ethnicity!M42,
IF(AND('User Interaction'!C$35="Acute",'User Interaction'!C$13="Other"),pivots_ethnicity!M70,
IF(AND('User Interaction'!C$35="Elective",'User Interaction'!C$13="Maori"),pivots_ethnicity!M97,
IF(AND('User Interaction'!C$35="Elective",'User Interaction'!C$13="Pacific"),pivots_ethnicity!M124,
IF(AND('User Interaction'!C$35="Elective",'User Interaction'!C$13="Other"),pivots_ethnicity!M151,""))))))</f>
        <v>8697.125</v>
      </c>
      <c r="F42" s="106">
        <f>IF(AND('User Interaction'!C$35="Acute",'User Interaction'!C$13="Maori"),pivots_ethnicity!N14,
IF(AND('User Interaction'!C$35="Acute",'User Interaction'!C$13="Pacific"),pivots_ethnicity!N42,
IF(AND('User Interaction'!C$35="Acute",'User Interaction'!C$13="Other"),pivots_ethnicity!N70,
IF(AND('User Interaction'!C$35="Elective",'User Interaction'!C$13="Maori"),pivots_ethnicity!N97,
IF(AND('User Interaction'!C$35="Elective",'User Interaction'!C$13="Pacific"),pivots_ethnicity!N124,
IF(AND('User Interaction'!C$35="Elective",'User Interaction'!C$13="Other"),pivots_ethnicity!N151,""))))))</f>
        <v>2.0677900618164524</v>
      </c>
      <c r="G42" s="106">
        <f>IF(AND('User Interaction'!C$35="Acute",'User Interaction'!C$13="Maori"),pivots_ethnicity!O14,
IF(AND('User Interaction'!C$35="Acute",'User Interaction'!C$13="Pacific"),pivots_ethnicity!O42,
IF(AND('User Interaction'!C$35="Acute",'User Interaction'!C$13="Other"),pivots_ethnicity!O70,
IF(AND('User Interaction'!C$35="Elective",'User Interaction'!C$13="Maori"),pivots_ethnicity!O97,
IF(AND('User Interaction'!C$35="Elective",'User Interaction'!C$13="Pacific"),pivots_ethnicity!O124,
IF(AND('User Interaction'!C$35="Elective",'User Interaction'!C$13="Other"),pivots_ethnicity!O151,""))))))</f>
        <v>2.2023546473445563</v>
      </c>
      <c r="H42" s="107">
        <f>IF(AND('User Interaction'!C$35="Acute",'User Interaction'!C$13="Maori"),pivots_ethnicity!P14,
IF(AND('User Interaction'!C$35="Acute",'User Interaction'!C$13="Pacific"),pivots_ethnicity!P42,
IF(AND('User Interaction'!C$35="Acute",'User Interaction'!C$13="Other"),pivots_ethnicity!P70,
IF(AND('User Interaction'!C$35="Elective",'User Interaction'!C$13="Maori"),pivots_ethnicity!P97,
IF(AND('User Interaction'!C$35="Elective",'User Interaction'!C$13="Pacific"),pivots_ethnicity!P124,
IF(AND('User Interaction'!C$35="Elective",'User Interaction'!C$13="Other"),pivots_ethnicity!P151,""))))))</f>
        <v>2.1254491437401692</v>
      </c>
      <c r="I42" s="83"/>
      <c r="J42" s="83"/>
      <c r="K42" s="83"/>
      <c r="L42" s="96"/>
      <c r="M42" s="83"/>
    </row>
    <row r="43" spans="1:13" ht="13.8" x14ac:dyDescent="0.3">
      <c r="A43" s="83"/>
      <c r="B43" s="95"/>
      <c r="C43" s="104" t="s">
        <v>80</v>
      </c>
      <c r="D43" s="105">
        <f>IF(AND('User Interaction'!C$35="Acute",'User Interaction'!C$13="Maori"),pivots_ethnicity!L15,
IF(AND('User Interaction'!C$35="Acute",'User Interaction'!C$13="Pacific"),pivots_ethnicity!L43,
IF(AND('User Interaction'!C$35="Acute",'User Interaction'!C$13="Other"),pivots_ethnicity!L71,
IF(AND('User Interaction'!C$35="Elective",'User Interaction'!C$13="Maori"),pivots_ethnicity!L98,
IF(AND('User Interaction'!C$35="Elective",'User Interaction'!C$13="Pacific"),pivots_ethnicity!L125,
IF(AND('User Interaction'!C$35="Elective",'User Interaction'!C$13="Other"),pivots_ethnicity!L152,""))))))</f>
        <v>1870</v>
      </c>
      <c r="E43" s="105">
        <f>IF(AND('User Interaction'!C$35="Acute",'User Interaction'!C$13="Maori"),pivots_ethnicity!M15,
IF(AND('User Interaction'!C$35="Acute",'User Interaction'!C$13="Pacific"),pivots_ethnicity!M43,
IF(AND('User Interaction'!C$35="Acute",'User Interaction'!C$13="Other"),pivots_ethnicity!M71,
IF(AND('User Interaction'!C$35="Elective",'User Interaction'!C$13="Maori"),pivots_ethnicity!M98,
IF(AND('User Interaction'!C$35="Elective",'User Interaction'!C$13="Pacific"),pivots_ethnicity!M125,
IF(AND('User Interaction'!C$35="Elective",'User Interaction'!C$13="Other"),pivots_ethnicity!M152,""))))))</f>
        <v>2633.3541666666665</v>
      </c>
      <c r="F43" s="106">
        <f>IF(AND('User Interaction'!C$35="Acute",'User Interaction'!C$13="Maori"),pivots_ethnicity!N15,
IF(AND('User Interaction'!C$35="Acute",'User Interaction'!C$13="Pacific"),pivots_ethnicity!N43,
IF(AND('User Interaction'!C$35="Acute",'User Interaction'!C$13="Other"),pivots_ethnicity!N71,
IF(AND('User Interaction'!C$35="Elective",'User Interaction'!C$13="Maori"),pivots_ethnicity!N98,
IF(AND('User Interaction'!C$35="Elective",'User Interaction'!C$13="Pacific"),pivots_ethnicity!N125,
IF(AND('User Interaction'!C$35="Elective",'User Interaction'!C$13="Other"),pivots_ethnicity!N152,""))))))</f>
        <v>1.4082107843137255</v>
      </c>
      <c r="G43" s="106">
        <f>IF(AND('User Interaction'!C$35="Acute",'User Interaction'!C$13="Maori"),pivots_ethnicity!O15,
IF(AND('User Interaction'!C$35="Acute",'User Interaction'!C$13="Pacific"),pivots_ethnicity!O43,
IF(AND('User Interaction'!C$35="Acute",'User Interaction'!C$13="Other"),pivots_ethnicity!O71,
IF(AND('User Interaction'!C$35="Elective",'User Interaction'!C$13="Maori"),pivots_ethnicity!O98,
IF(AND('User Interaction'!C$35="Elective",'User Interaction'!C$13="Pacific"),pivots_ethnicity!O125,
IF(AND('User Interaction'!C$35="Elective",'User Interaction'!C$13="Other"),pivots_ethnicity!O152,""))))))</f>
        <v>1.7154603014994119</v>
      </c>
      <c r="H43" s="107">
        <f>IF(AND('User Interaction'!C$35="Acute",'User Interaction'!C$13="Maori"),pivots_ethnicity!P15,
IF(AND('User Interaction'!C$35="Acute",'User Interaction'!C$13="Pacific"),pivots_ethnicity!P43,
IF(AND('User Interaction'!C$35="Acute",'User Interaction'!C$13="Other"),pivots_ethnicity!P71,
IF(AND('User Interaction'!C$35="Elective",'User Interaction'!C$13="Maori"),pivots_ethnicity!P98,
IF(AND('User Interaction'!C$35="Elective",'User Interaction'!C$13="Pacific"),pivots_ethnicity!P125,
IF(AND('User Interaction'!C$35="Elective",'User Interaction'!C$13="Other"),pivots_ethnicity!P152,""))))))</f>
        <v>2.1254491437401692</v>
      </c>
      <c r="I43" s="83"/>
      <c r="J43" s="83"/>
      <c r="K43" s="83"/>
      <c r="L43" s="96"/>
      <c r="M43" s="83"/>
    </row>
    <row r="44" spans="1:13" ht="13.8" x14ac:dyDescent="0.3">
      <c r="A44" s="83"/>
      <c r="B44" s="95"/>
      <c r="C44" s="104" t="s">
        <v>81</v>
      </c>
      <c r="D44" s="105">
        <f>IF(AND('User Interaction'!C$35="Acute",'User Interaction'!C$13="Maori"),pivots_ethnicity!L16,
IF(AND('User Interaction'!C$35="Acute",'User Interaction'!C$13="Pacific"),pivots_ethnicity!L44,
IF(AND('User Interaction'!C$35="Acute",'User Interaction'!C$13="Other"),pivots_ethnicity!L72,
IF(AND('User Interaction'!C$35="Elective",'User Interaction'!C$13="Maori"),pivots_ethnicity!L99,
IF(AND('User Interaction'!C$35="Elective",'User Interaction'!C$13="Pacific"),pivots_ethnicity!L126,
IF(AND('User Interaction'!C$35="Elective",'User Interaction'!C$13="Other"),pivots_ethnicity!L153,""))))))</f>
        <v>8754</v>
      </c>
      <c r="E44" s="105">
        <f>IF(AND('User Interaction'!C$35="Acute",'User Interaction'!C$13="Maori"),pivots_ethnicity!M16,
IF(AND('User Interaction'!C$35="Acute",'User Interaction'!C$13="Pacific"),pivots_ethnicity!M44,
IF(AND('User Interaction'!C$35="Acute",'User Interaction'!C$13="Other"),pivots_ethnicity!M72,
IF(AND('User Interaction'!C$35="Elective",'User Interaction'!C$13="Maori"),pivots_ethnicity!M99,
IF(AND('User Interaction'!C$35="Elective",'User Interaction'!C$13="Pacific"),pivots_ethnicity!M126,
IF(AND('User Interaction'!C$35="Elective",'User Interaction'!C$13="Other"),pivots_ethnicity!M153,""))))))</f>
        <v>18920.1875</v>
      </c>
      <c r="F44" s="106">
        <f>IF(AND('User Interaction'!C$35="Acute",'User Interaction'!C$13="Maori"),pivots_ethnicity!N16,
IF(AND('User Interaction'!C$35="Acute",'User Interaction'!C$13="Pacific"),pivots_ethnicity!N44,
IF(AND('User Interaction'!C$35="Acute",'User Interaction'!C$13="Other"),pivots_ethnicity!N72,
IF(AND('User Interaction'!C$35="Elective",'User Interaction'!C$13="Maori"),pivots_ethnicity!N99,
IF(AND('User Interaction'!C$35="Elective",'User Interaction'!C$13="Pacific"),pivots_ethnicity!N126,
IF(AND('User Interaction'!C$35="Elective",'User Interaction'!C$13="Other"),pivots_ethnicity!N153,""))))))</f>
        <v>2.1613191112634227</v>
      </c>
      <c r="G44" s="106">
        <f>IF(AND('User Interaction'!C$35="Acute",'User Interaction'!C$13="Maori"),pivots_ethnicity!O16,
IF(AND('User Interaction'!C$35="Acute",'User Interaction'!C$13="Pacific"),pivots_ethnicity!O44,
IF(AND('User Interaction'!C$35="Acute",'User Interaction'!C$13="Other"),pivots_ethnicity!O72,
IF(AND('User Interaction'!C$35="Elective",'User Interaction'!C$13="Maori"),pivots_ethnicity!O99,
IF(AND('User Interaction'!C$35="Elective",'User Interaction'!C$13="Pacific"),pivots_ethnicity!O126,
IF(AND('User Interaction'!C$35="Elective",'User Interaction'!C$13="Other"),pivots_ethnicity!O153,""))))))</f>
        <v>2.2091633605948808</v>
      </c>
      <c r="H44" s="107">
        <f>IF(AND('User Interaction'!C$35="Acute",'User Interaction'!C$13="Maori"),pivots_ethnicity!P16,
IF(AND('User Interaction'!C$35="Acute",'User Interaction'!C$13="Pacific"),pivots_ethnicity!P44,
IF(AND('User Interaction'!C$35="Acute",'User Interaction'!C$13="Other"),pivots_ethnicity!P72,
IF(AND('User Interaction'!C$35="Elective",'User Interaction'!C$13="Maori"),pivots_ethnicity!P99,
IF(AND('User Interaction'!C$35="Elective",'User Interaction'!C$13="Pacific"),pivots_ethnicity!P126,
IF(AND('User Interaction'!C$35="Elective",'User Interaction'!C$13="Other"),pivots_ethnicity!P153,""))))))</f>
        <v>2.1254491437401692</v>
      </c>
      <c r="I44" s="83"/>
      <c r="J44" s="83"/>
      <c r="K44" s="83"/>
      <c r="L44" s="96"/>
      <c r="M44" s="83"/>
    </row>
    <row r="45" spans="1:13" ht="13.8" x14ac:dyDescent="0.3">
      <c r="A45" s="83"/>
      <c r="B45" s="95"/>
      <c r="C45" s="104" t="s">
        <v>82</v>
      </c>
      <c r="D45" s="105">
        <f>IF(AND('User Interaction'!C$35="Acute",'User Interaction'!C$13="Maori"),pivots_ethnicity!L17,
IF(AND('User Interaction'!C$35="Acute",'User Interaction'!C$13="Pacific"),pivots_ethnicity!L45,
IF(AND('User Interaction'!C$35="Acute",'User Interaction'!C$13="Other"),pivots_ethnicity!L73,
IF(AND('User Interaction'!C$35="Elective",'User Interaction'!C$13="Maori"),pivots_ethnicity!L100,
IF(AND('User Interaction'!C$35="Elective",'User Interaction'!C$13="Pacific"),pivots_ethnicity!L127,
IF(AND('User Interaction'!C$35="Elective",'User Interaction'!C$13="Other"),pivots_ethnicity!L154,""))))))</f>
        <v>600</v>
      </c>
      <c r="E45" s="105">
        <f>IF(AND('User Interaction'!C$35="Acute",'User Interaction'!C$13="Maori"),pivots_ethnicity!M17,
IF(AND('User Interaction'!C$35="Acute",'User Interaction'!C$13="Pacific"),pivots_ethnicity!M45,
IF(AND('User Interaction'!C$35="Acute",'User Interaction'!C$13="Other"),pivots_ethnicity!M73,
IF(AND('User Interaction'!C$35="Elective",'User Interaction'!C$13="Maori"),pivots_ethnicity!M100,
IF(AND('User Interaction'!C$35="Elective",'User Interaction'!C$13="Pacific"),pivots_ethnicity!M127,
IF(AND('User Interaction'!C$35="Elective",'User Interaction'!C$13="Other"),pivots_ethnicity!M154,""))))))</f>
        <v>1167.3958333333333</v>
      </c>
      <c r="F45" s="106">
        <f>IF(AND('User Interaction'!C$35="Acute",'User Interaction'!C$13="Maori"),pivots_ethnicity!N17,
IF(AND('User Interaction'!C$35="Acute",'User Interaction'!C$13="Pacific"),pivots_ethnicity!N45,
IF(AND('User Interaction'!C$35="Acute",'User Interaction'!C$13="Other"),pivots_ethnicity!N73,
IF(AND('User Interaction'!C$35="Elective",'User Interaction'!C$13="Maori"),pivots_ethnicity!N100,
IF(AND('User Interaction'!C$35="Elective",'User Interaction'!C$13="Pacific"),pivots_ethnicity!N127,
IF(AND('User Interaction'!C$35="Elective",'User Interaction'!C$13="Other"),pivots_ethnicity!N154,""))))))</f>
        <v>1.9456597222222223</v>
      </c>
      <c r="G45" s="106">
        <f>IF(AND('User Interaction'!C$35="Acute",'User Interaction'!C$13="Maori"),pivots_ethnicity!O17,
IF(AND('User Interaction'!C$35="Acute",'User Interaction'!C$13="Pacific"),pivots_ethnicity!O45,
IF(AND('User Interaction'!C$35="Acute",'User Interaction'!C$13="Other"),pivots_ethnicity!O73,
IF(AND('User Interaction'!C$35="Elective",'User Interaction'!C$13="Maori"),pivots_ethnicity!O100,
IF(AND('User Interaction'!C$35="Elective",'User Interaction'!C$13="Pacific"),pivots_ethnicity!O127,
IF(AND('User Interaction'!C$35="Elective",'User Interaction'!C$13="Other"),pivots_ethnicity!O154,""))))))</f>
        <v>2.1118950740527387</v>
      </c>
      <c r="H45" s="107">
        <f>IF(AND('User Interaction'!C$35="Acute",'User Interaction'!C$13="Maori"),pivots_ethnicity!P17,
IF(AND('User Interaction'!C$35="Acute",'User Interaction'!C$13="Pacific"),pivots_ethnicity!P45,
IF(AND('User Interaction'!C$35="Acute",'User Interaction'!C$13="Other"),pivots_ethnicity!P73,
IF(AND('User Interaction'!C$35="Elective",'User Interaction'!C$13="Maori"),pivots_ethnicity!P100,
IF(AND('User Interaction'!C$35="Elective",'User Interaction'!C$13="Pacific"),pivots_ethnicity!P127,
IF(AND('User Interaction'!C$35="Elective",'User Interaction'!C$13="Other"),pivots_ethnicity!P154,""))))))</f>
        <v>2.1254491437401692</v>
      </c>
      <c r="I45" s="83"/>
      <c r="J45" s="83"/>
      <c r="K45" s="83"/>
      <c r="L45" s="96"/>
      <c r="M45" s="83"/>
    </row>
    <row r="46" spans="1:13" ht="13.8" x14ac:dyDescent="0.3">
      <c r="A46" s="83"/>
      <c r="B46" s="95"/>
      <c r="C46" s="104" t="s">
        <v>83</v>
      </c>
      <c r="D46" s="105">
        <f>IF(AND('User Interaction'!C$35="Acute",'User Interaction'!C$13="Maori"),pivots_ethnicity!L18,
IF(AND('User Interaction'!C$35="Acute",'User Interaction'!C$13="Pacific"),pivots_ethnicity!L46,
IF(AND('User Interaction'!C$35="Acute",'User Interaction'!C$13="Other"),pivots_ethnicity!L74,
IF(AND('User Interaction'!C$35="Elective",'User Interaction'!C$13="Maori"),pivots_ethnicity!L101,
IF(AND('User Interaction'!C$35="Elective",'User Interaction'!C$13="Pacific"),pivots_ethnicity!L128,
IF(AND('User Interaction'!C$35="Elective",'User Interaction'!C$13="Other"),pivots_ethnicity!L155,""))))))</f>
        <v>3794</v>
      </c>
      <c r="E46" s="105">
        <f>IF(AND('User Interaction'!C$35="Acute",'User Interaction'!C$13="Maori"),pivots_ethnicity!M18,
IF(AND('User Interaction'!C$35="Acute",'User Interaction'!C$13="Pacific"),pivots_ethnicity!M46,
IF(AND('User Interaction'!C$35="Acute",'User Interaction'!C$13="Other"),pivots_ethnicity!M74,
IF(AND('User Interaction'!C$35="Elective",'User Interaction'!C$13="Maori"),pivots_ethnicity!M101,
IF(AND('User Interaction'!C$35="Elective",'User Interaction'!C$13="Pacific"),pivots_ethnicity!M128,
IF(AND('User Interaction'!C$35="Elective",'User Interaction'!C$13="Other"),pivots_ethnicity!M155,""))))))</f>
        <v>7383.354166666667</v>
      </c>
      <c r="F46" s="106">
        <f>IF(AND('User Interaction'!C$35="Acute",'User Interaction'!C$13="Maori"),pivots_ethnicity!N18,
IF(AND('User Interaction'!C$35="Acute",'User Interaction'!C$13="Pacific"),pivots_ethnicity!N46,
IF(AND('User Interaction'!C$35="Acute",'User Interaction'!C$13="Other"),pivots_ethnicity!N74,
IF(AND('User Interaction'!C$35="Elective",'User Interaction'!C$13="Maori"),pivots_ethnicity!N101,
IF(AND('User Interaction'!C$35="Elective",'User Interaction'!C$13="Pacific"),pivots_ethnicity!N128,
IF(AND('User Interaction'!C$35="Elective",'User Interaction'!C$13="Other"),pivots_ethnicity!N155,""))))))</f>
        <v>1.9460606659638024</v>
      </c>
      <c r="G46" s="106">
        <f>IF(AND('User Interaction'!C$35="Acute",'User Interaction'!C$13="Maori"),pivots_ethnicity!O18,
IF(AND('User Interaction'!C$35="Acute",'User Interaction'!C$13="Pacific"),pivots_ethnicity!O46,
IF(AND('User Interaction'!C$35="Acute",'User Interaction'!C$13="Other"),pivots_ethnicity!O74,
IF(AND('User Interaction'!C$35="Elective",'User Interaction'!C$13="Maori"),pivots_ethnicity!O101,
IF(AND('User Interaction'!C$35="Elective",'User Interaction'!C$13="Pacific"),pivots_ethnicity!O128,
IF(AND('User Interaction'!C$35="Elective",'User Interaction'!C$13="Other"),pivots_ethnicity!O155,""))))))</f>
        <v>1.9680285998777796</v>
      </c>
      <c r="H46" s="107">
        <f>IF(AND('User Interaction'!C$35="Acute",'User Interaction'!C$13="Maori"),pivots_ethnicity!P18,
IF(AND('User Interaction'!C$35="Acute",'User Interaction'!C$13="Pacific"),pivots_ethnicity!P46,
IF(AND('User Interaction'!C$35="Acute",'User Interaction'!C$13="Other"),pivots_ethnicity!P74,
IF(AND('User Interaction'!C$35="Elective",'User Interaction'!C$13="Maori"),pivots_ethnicity!P101,
IF(AND('User Interaction'!C$35="Elective",'User Interaction'!C$13="Pacific"),pivots_ethnicity!P128,
IF(AND('User Interaction'!C$35="Elective",'User Interaction'!C$13="Other"),pivots_ethnicity!P155,""))))))</f>
        <v>2.1254491437401692</v>
      </c>
      <c r="I46" s="83"/>
      <c r="J46" s="83"/>
      <c r="K46" s="83"/>
      <c r="L46" s="96"/>
      <c r="M46" s="83"/>
    </row>
    <row r="47" spans="1:13" ht="13.8" x14ac:dyDescent="0.3">
      <c r="A47" s="83"/>
      <c r="B47" s="95"/>
      <c r="C47" s="104" t="s">
        <v>84</v>
      </c>
      <c r="D47" s="105">
        <f>IF(AND('User Interaction'!C$35="Acute",'User Interaction'!C$13="Maori"),pivots_ethnicity!L19,
IF(AND('User Interaction'!C$35="Acute",'User Interaction'!C$13="Pacific"),pivots_ethnicity!L47,
IF(AND('User Interaction'!C$35="Acute",'User Interaction'!C$13="Other"),pivots_ethnicity!L75,
IF(AND('User Interaction'!C$35="Elective",'User Interaction'!C$13="Maori"),pivots_ethnicity!L102,
IF(AND('User Interaction'!C$35="Elective",'User Interaction'!C$13="Pacific"),pivots_ethnicity!L129,
IF(AND('User Interaction'!C$35="Elective",'User Interaction'!C$13="Other"),pivots_ethnicity!L156,""))))))</f>
        <v>3220</v>
      </c>
      <c r="E47" s="105">
        <f>IF(AND('User Interaction'!C$35="Acute",'User Interaction'!C$13="Maori"),pivots_ethnicity!M19,
IF(AND('User Interaction'!C$35="Acute",'User Interaction'!C$13="Pacific"),pivots_ethnicity!M47,
IF(AND('User Interaction'!C$35="Acute",'User Interaction'!C$13="Other"),pivots_ethnicity!M75,
IF(AND('User Interaction'!C$35="Elective",'User Interaction'!C$13="Maori"),pivots_ethnicity!M102,
IF(AND('User Interaction'!C$35="Elective",'User Interaction'!C$13="Pacific"),pivots_ethnicity!M129,
IF(AND('User Interaction'!C$35="Elective",'User Interaction'!C$13="Other"),pivots_ethnicity!M156,""))))))</f>
        <v>7290.520833333333</v>
      </c>
      <c r="F47" s="106">
        <f>IF(AND('User Interaction'!C$35="Acute",'User Interaction'!C$13="Maori"),pivots_ethnicity!N19,
IF(AND('User Interaction'!C$35="Acute",'User Interaction'!C$13="Pacific"),pivots_ethnicity!N47,
IF(AND('User Interaction'!C$35="Acute",'User Interaction'!C$13="Other"),pivots_ethnicity!N75,
IF(AND('User Interaction'!C$35="Elective",'User Interaction'!C$13="Maori"),pivots_ethnicity!N102,
IF(AND('User Interaction'!C$35="Elective",'User Interaction'!C$13="Pacific"),pivots_ethnicity!N129,
IF(AND('User Interaction'!C$35="Elective",'User Interaction'!C$13="Other"),pivots_ethnicity!N156,""))))))</f>
        <v>2.2641369047619047</v>
      </c>
      <c r="G47" s="106">
        <f>IF(AND('User Interaction'!C$35="Acute",'User Interaction'!C$13="Maori"),pivots_ethnicity!O19,
IF(AND('User Interaction'!C$35="Acute",'User Interaction'!C$13="Pacific"),pivots_ethnicity!O47,
IF(AND('User Interaction'!C$35="Acute",'User Interaction'!C$13="Other"),pivots_ethnicity!O75,
IF(AND('User Interaction'!C$35="Elective",'User Interaction'!C$13="Maori"),pivots_ethnicity!O102,
IF(AND('User Interaction'!C$35="Elective",'User Interaction'!C$13="Pacific"),pivots_ethnicity!O129,
IF(AND('User Interaction'!C$35="Elective",'User Interaction'!C$13="Other"),pivots_ethnicity!O156,""))))))</f>
        <v>2.1047748035514702</v>
      </c>
      <c r="H47" s="107">
        <f>IF(AND('User Interaction'!C$35="Acute",'User Interaction'!C$13="Maori"),pivots_ethnicity!P19,
IF(AND('User Interaction'!C$35="Acute",'User Interaction'!C$13="Pacific"),pivots_ethnicity!P47,
IF(AND('User Interaction'!C$35="Acute",'User Interaction'!C$13="Other"),pivots_ethnicity!P75,
IF(AND('User Interaction'!C$35="Elective",'User Interaction'!C$13="Maori"),pivots_ethnicity!P102,
IF(AND('User Interaction'!C$35="Elective",'User Interaction'!C$13="Pacific"),pivots_ethnicity!P129,
IF(AND('User Interaction'!C$35="Elective",'User Interaction'!C$13="Other"),pivots_ethnicity!P156,""))))))</f>
        <v>2.1254491437401692</v>
      </c>
      <c r="I47" s="83"/>
      <c r="J47" s="83"/>
      <c r="K47" s="83"/>
      <c r="L47" s="96"/>
      <c r="M47" s="83"/>
    </row>
    <row r="48" spans="1:13" ht="13.8" x14ac:dyDescent="0.3">
      <c r="A48" s="83"/>
      <c r="B48" s="95"/>
      <c r="C48" s="104" t="s">
        <v>85</v>
      </c>
      <c r="D48" s="105">
        <f>IF(AND('User Interaction'!C$35="Acute",'User Interaction'!C$13="Maori"),pivots_ethnicity!L20,
IF(AND('User Interaction'!C$35="Acute",'User Interaction'!C$13="Pacific"),pivots_ethnicity!L48,
IF(AND('User Interaction'!C$35="Acute",'User Interaction'!C$13="Other"),pivots_ethnicity!L76,
IF(AND('User Interaction'!C$35="Elective",'User Interaction'!C$13="Maori"),pivots_ethnicity!L103,
IF(AND('User Interaction'!C$35="Elective",'User Interaction'!C$13="Pacific"),pivots_ethnicity!L130,
IF(AND('User Interaction'!C$35="Elective",'User Interaction'!C$13="Other"),pivots_ethnicity!L157,""))))))</f>
        <v>3526</v>
      </c>
      <c r="E48" s="105">
        <f>IF(AND('User Interaction'!C$35="Acute",'User Interaction'!C$13="Maori"),pivots_ethnicity!M20,
IF(AND('User Interaction'!C$35="Acute",'User Interaction'!C$13="Pacific"),pivots_ethnicity!M48,
IF(AND('User Interaction'!C$35="Acute",'User Interaction'!C$13="Other"),pivots_ethnicity!M76,
IF(AND('User Interaction'!C$35="Elective",'User Interaction'!C$13="Maori"),pivots_ethnicity!M103,
IF(AND('User Interaction'!C$35="Elective",'User Interaction'!C$13="Pacific"),pivots_ethnicity!M130,
IF(AND('User Interaction'!C$35="Elective",'User Interaction'!C$13="Other"),pivots_ethnicity!M157,""))))))</f>
        <v>6775.125</v>
      </c>
      <c r="F48" s="106">
        <f>IF(AND('User Interaction'!C$35="Acute",'User Interaction'!C$13="Maori"),pivots_ethnicity!N20,
IF(AND('User Interaction'!C$35="Acute",'User Interaction'!C$13="Pacific"),pivots_ethnicity!N48,
IF(AND('User Interaction'!C$35="Acute",'User Interaction'!C$13="Other"),pivots_ethnicity!N76,
IF(AND('User Interaction'!C$35="Elective",'User Interaction'!C$13="Maori"),pivots_ethnicity!N103,
IF(AND('User Interaction'!C$35="Elective",'User Interaction'!C$13="Pacific"),pivots_ethnicity!N130,
IF(AND('User Interaction'!C$35="Elective",'User Interaction'!C$13="Other"),pivots_ethnicity!N157,""))))))</f>
        <v>1.921476176971072</v>
      </c>
      <c r="G48" s="106">
        <f>IF(AND('User Interaction'!C$35="Acute",'User Interaction'!C$13="Maori"),pivots_ethnicity!O20,
IF(AND('User Interaction'!C$35="Acute",'User Interaction'!C$13="Pacific"),pivots_ethnicity!O48,
IF(AND('User Interaction'!C$35="Acute",'User Interaction'!C$13="Other"),pivots_ethnicity!O76,
IF(AND('User Interaction'!C$35="Elective",'User Interaction'!C$13="Maori"),pivots_ethnicity!O103,
IF(AND('User Interaction'!C$35="Elective",'User Interaction'!C$13="Pacific"),pivots_ethnicity!O130,
IF(AND('User Interaction'!C$35="Elective",'User Interaction'!C$13="Other"),pivots_ethnicity!O157,""))))))</f>
        <v>2.2627967913705263</v>
      </c>
      <c r="H48" s="107">
        <f>IF(AND('User Interaction'!C$35="Acute",'User Interaction'!C$13="Maori"),pivots_ethnicity!P20,
IF(AND('User Interaction'!C$35="Acute",'User Interaction'!C$13="Pacific"),pivots_ethnicity!P48,
IF(AND('User Interaction'!C$35="Acute",'User Interaction'!C$13="Other"),pivots_ethnicity!P76,
IF(AND('User Interaction'!C$35="Elective",'User Interaction'!C$13="Maori"),pivots_ethnicity!P103,
IF(AND('User Interaction'!C$35="Elective",'User Interaction'!C$13="Pacific"),pivots_ethnicity!P130,
IF(AND('User Interaction'!C$35="Elective",'User Interaction'!C$13="Other"),pivots_ethnicity!P157,""))))))</f>
        <v>2.1254491437401692</v>
      </c>
      <c r="I48" s="83"/>
      <c r="J48" s="83"/>
      <c r="K48" s="83"/>
      <c r="L48" s="96"/>
      <c r="M48" s="83"/>
    </row>
    <row r="49" spans="1:13" ht="13.8" x14ac:dyDescent="0.3">
      <c r="A49" s="83"/>
      <c r="B49" s="95"/>
      <c r="C49" s="104" t="s">
        <v>86</v>
      </c>
      <c r="D49" s="105">
        <f>IF(AND('User Interaction'!C$35="Acute",'User Interaction'!C$13="Maori"),pivots_ethnicity!L21,
IF(AND('User Interaction'!C$35="Acute",'User Interaction'!C$13="Pacific"),pivots_ethnicity!L49,
IF(AND('User Interaction'!C$35="Acute",'User Interaction'!C$13="Other"),pivots_ethnicity!L77,
IF(AND('User Interaction'!C$35="Elective",'User Interaction'!C$13="Maori"),pivots_ethnicity!L104,
IF(AND('User Interaction'!C$35="Elective",'User Interaction'!C$13="Pacific"),pivots_ethnicity!L131,
IF(AND('User Interaction'!C$35="Elective",'User Interaction'!C$13="Other"),pivots_ethnicity!L158,""))))))</f>
        <v>15958</v>
      </c>
      <c r="E49" s="105">
        <f>IF(AND('User Interaction'!C$35="Acute",'User Interaction'!C$13="Maori"),pivots_ethnicity!M21,
IF(AND('User Interaction'!C$35="Acute",'User Interaction'!C$13="Pacific"),pivots_ethnicity!M49,
IF(AND('User Interaction'!C$35="Acute",'User Interaction'!C$13="Other"),pivots_ethnicity!M77,
IF(AND('User Interaction'!C$35="Elective",'User Interaction'!C$13="Maori"),pivots_ethnicity!M104,
IF(AND('User Interaction'!C$35="Elective",'User Interaction'!C$13="Pacific"),pivots_ethnicity!M131,
IF(AND('User Interaction'!C$35="Elective",'User Interaction'!C$13="Other"),pivots_ethnicity!M158,""))))))</f>
        <v>40773.729166666664</v>
      </c>
      <c r="F49" s="106">
        <f>IF(AND('User Interaction'!C$35="Acute",'User Interaction'!C$13="Maori"),pivots_ethnicity!N21,
IF(AND('User Interaction'!C$35="Acute",'User Interaction'!C$13="Pacific"),pivots_ethnicity!N49,
IF(AND('User Interaction'!C$35="Acute",'User Interaction'!C$13="Other"),pivots_ethnicity!N77,
IF(AND('User Interaction'!C$35="Elective",'User Interaction'!C$13="Maori"),pivots_ethnicity!N104,
IF(AND('User Interaction'!C$35="Elective",'User Interaction'!C$13="Pacific"),pivots_ethnicity!N131,
IF(AND('User Interaction'!C$35="Elective",'User Interaction'!C$13="Other"),pivots_ethnicity!N158,""))))))</f>
        <v>2.5550651188536575</v>
      </c>
      <c r="G49" s="106">
        <f>IF(AND('User Interaction'!C$35="Acute",'User Interaction'!C$13="Maori"),pivots_ethnicity!O21,
IF(AND('User Interaction'!C$35="Acute",'User Interaction'!C$13="Pacific"),pivots_ethnicity!O49,
IF(AND('User Interaction'!C$35="Acute",'User Interaction'!C$13="Other"),pivots_ethnicity!O77,
IF(AND('User Interaction'!C$35="Elective",'User Interaction'!C$13="Maori"),pivots_ethnicity!O104,
IF(AND('User Interaction'!C$35="Elective",'User Interaction'!C$13="Pacific"),pivots_ethnicity!O131,
IF(AND('User Interaction'!C$35="Elective",'User Interaction'!C$13="Other"),pivots_ethnicity!O158,""))))))</f>
        <v>2.0934047250944667</v>
      </c>
      <c r="H49" s="107">
        <f>IF(AND('User Interaction'!C$35="Acute",'User Interaction'!C$13="Maori"),pivots_ethnicity!P21,
IF(AND('User Interaction'!C$35="Acute",'User Interaction'!C$13="Pacific"),pivots_ethnicity!P49,
IF(AND('User Interaction'!C$35="Acute",'User Interaction'!C$13="Other"),pivots_ethnicity!P77,
IF(AND('User Interaction'!C$35="Elective",'User Interaction'!C$13="Maori"),pivots_ethnicity!P104,
IF(AND('User Interaction'!C$35="Elective",'User Interaction'!C$13="Pacific"),pivots_ethnicity!P131,
IF(AND('User Interaction'!C$35="Elective",'User Interaction'!C$13="Other"),pivots_ethnicity!P158,""))))))</f>
        <v>2.1254491437401692</v>
      </c>
      <c r="I49" s="83"/>
      <c r="J49" s="83"/>
      <c r="K49" s="83"/>
      <c r="L49" s="96"/>
      <c r="M49" s="83"/>
    </row>
    <row r="50" spans="1:13" ht="13.8" x14ac:dyDescent="0.3">
      <c r="A50" s="83"/>
      <c r="B50" s="95"/>
      <c r="C50" s="104" t="s">
        <v>87</v>
      </c>
      <c r="D50" s="105">
        <f>IF(AND('User Interaction'!C$35="Acute",'User Interaction'!C$13="Maori"),pivots_ethnicity!L22,
IF(AND('User Interaction'!C$35="Acute",'User Interaction'!C$13="Pacific"),pivots_ethnicity!L50,
IF(AND('User Interaction'!C$35="Acute",'User Interaction'!C$13="Other"),pivots_ethnicity!L78,
IF(AND('User Interaction'!C$35="Elective",'User Interaction'!C$13="Maori"),pivots_ethnicity!L105,
IF(AND('User Interaction'!C$35="Elective",'User Interaction'!C$13="Pacific"),pivots_ethnicity!L132,
IF(AND('User Interaction'!C$35="Elective",'User Interaction'!C$13="Other"),pivots_ethnicity!L159,""))))))</f>
        <v>904</v>
      </c>
      <c r="E50" s="105">
        <f>IF(AND('User Interaction'!C$35="Acute",'User Interaction'!C$13="Maori"),pivots_ethnicity!M22,
IF(AND('User Interaction'!C$35="Acute",'User Interaction'!C$13="Pacific"),pivots_ethnicity!M50,
IF(AND('User Interaction'!C$35="Acute",'User Interaction'!C$13="Other"),pivots_ethnicity!M78,
IF(AND('User Interaction'!C$35="Elective",'User Interaction'!C$13="Maori"),pivots_ethnicity!M105,
IF(AND('User Interaction'!C$35="Elective",'User Interaction'!C$13="Pacific"),pivots_ethnicity!M132,
IF(AND('User Interaction'!C$35="Elective",'User Interaction'!C$13="Other"),pivots_ethnicity!M159,""))))))</f>
        <v>1606.3125</v>
      </c>
      <c r="F50" s="106">
        <f>IF(AND('User Interaction'!C$35="Acute",'User Interaction'!C$13="Maori"),pivots_ethnicity!N22,
IF(AND('User Interaction'!C$35="Acute",'User Interaction'!C$13="Pacific"),pivots_ethnicity!N50,
IF(AND('User Interaction'!C$35="Acute",'User Interaction'!C$13="Other"),pivots_ethnicity!N78,
IF(AND('User Interaction'!C$35="Elective",'User Interaction'!C$13="Maori"),pivots_ethnicity!N105,
IF(AND('User Interaction'!C$35="Elective",'User Interaction'!C$13="Pacific"),pivots_ethnicity!N132,
IF(AND('User Interaction'!C$35="Elective",'User Interaction'!C$13="Other"),pivots_ethnicity!N159,""))))))</f>
        <v>1.7768943584070795</v>
      </c>
      <c r="G50" s="106">
        <f>IF(AND('User Interaction'!C$35="Acute",'User Interaction'!C$13="Maori"),pivots_ethnicity!O22,
IF(AND('User Interaction'!C$35="Acute",'User Interaction'!C$13="Pacific"),pivots_ethnicity!O50,
IF(AND('User Interaction'!C$35="Acute",'User Interaction'!C$13="Other"),pivots_ethnicity!O78,
IF(AND('User Interaction'!C$35="Elective",'User Interaction'!C$13="Maori"),pivots_ethnicity!O105,
IF(AND('User Interaction'!C$35="Elective",'User Interaction'!C$13="Pacific"),pivots_ethnicity!O132,
IF(AND('User Interaction'!C$35="Elective",'User Interaction'!C$13="Other"),pivots_ethnicity!O159,""))))))</f>
        <v>2.0977566268929424</v>
      </c>
      <c r="H50" s="107">
        <f>IF(AND('User Interaction'!C$35="Acute",'User Interaction'!C$13="Maori"),pivots_ethnicity!P22,
IF(AND('User Interaction'!C$35="Acute",'User Interaction'!C$13="Pacific"),pivots_ethnicity!P50,
IF(AND('User Interaction'!C$35="Acute",'User Interaction'!C$13="Other"),pivots_ethnicity!P78,
IF(AND('User Interaction'!C$35="Elective",'User Interaction'!C$13="Maori"),pivots_ethnicity!P105,
IF(AND('User Interaction'!C$35="Elective",'User Interaction'!C$13="Pacific"),pivots_ethnicity!P132,
IF(AND('User Interaction'!C$35="Elective",'User Interaction'!C$13="Other"),pivots_ethnicity!P159,""))))))</f>
        <v>2.1254491437401692</v>
      </c>
      <c r="I50" s="83"/>
      <c r="J50" s="83"/>
      <c r="K50" s="83"/>
      <c r="L50" s="96"/>
      <c r="M50" s="83"/>
    </row>
    <row r="51" spans="1:13" ht="13.8" x14ac:dyDescent="0.3">
      <c r="A51" s="83"/>
      <c r="B51" s="95"/>
      <c r="C51" s="104" t="s">
        <v>88</v>
      </c>
      <c r="D51" s="105">
        <f>IF(AND('User Interaction'!C$35="Acute",'User Interaction'!C$13="Maori"),pivots_ethnicity!L23,
IF(AND('User Interaction'!C$35="Acute",'User Interaction'!C$13="Pacific"),pivots_ethnicity!L51,
IF(AND('User Interaction'!C$35="Acute",'User Interaction'!C$13="Other"),pivots_ethnicity!L79,
IF(AND('User Interaction'!C$35="Elective",'User Interaction'!C$13="Maori"),pivots_ethnicity!L106,
IF(AND('User Interaction'!C$35="Elective",'User Interaction'!C$13="Pacific"),pivots_ethnicity!L133,
IF(AND('User Interaction'!C$35="Elective",'User Interaction'!C$13="Other"),pivots_ethnicity!L160,""))))))</f>
        <v>7003</v>
      </c>
      <c r="E51" s="105">
        <f>IF(AND('User Interaction'!C$35="Acute",'User Interaction'!C$13="Maori"),pivots_ethnicity!M23,
IF(AND('User Interaction'!C$35="Acute",'User Interaction'!C$13="Pacific"),pivots_ethnicity!M51,
IF(AND('User Interaction'!C$35="Acute",'User Interaction'!C$13="Other"),pivots_ethnicity!M79,
IF(AND('User Interaction'!C$35="Elective",'User Interaction'!C$13="Maori"),pivots_ethnicity!M106,
IF(AND('User Interaction'!C$35="Elective",'User Interaction'!C$13="Pacific"),pivots_ethnicity!M133,
IF(AND('User Interaction'!C$35="Elective",'User Interaction'!C$13="Other"),pivots_ethnicity!M160,""))))))</f>
        <v>14462.5</v>
      </c>
      <c r="F51" s="106">
        <f>IF(AND('User Interaction'!C$35="Acute",'User Interaction'!C$13="Maori"),pivots_ethnicity!N23,
IF(AND('User Interaction'!C$35="Acute",'User Interaction'!C$13="Pacific"),pivots_ethnicity!N51,
IF(AND('User Interaction'!C$35="Acute",'User Interaction'!C$13="Other"),pivots_ethnicity!N79,
IF(AND('User Interaction'!C$35="Elective",'User Interaction'!C$13="Maori"),pivots_ethnicity!N106,
IF(AND('User Interaction'!C$35="Elective",'User Interaction'!C$13="Pacific"),pivots_ethnicity!N133,
IF(AND('User Interaction'!C$35="Elective",'User Interaction'!C$13="Other"),pivots_ethnicity!N160,""))))))</f>
        <v>2.0651863487076967</v>
      </c>
      <c r="G51" s="106">
        <f>IF(AND('User Interaction'!C$35="Acute",'User Interaction'!C$13="Maori"),pivots_ethnicity!O23,
IF(AND('User Interaction'!C$35="Acute",'User Interaction'!C$13="Pacific"),pivots_ethnicity!O51,
IF(AND('User Interaction'!C$35="Acute",'User Interaction'!C$13="Other"),pivots_ethnicity!O79,
IF(AND('User Interaction'!C$35="Elective",'User Interaction'!C$13="Maori"),pivots_ethnicity!O106,
IF(AND('User Interaction'!C$35="Elective",'User Interaction'!C$13="Pacific"),pivots_ethnicity!O133,
IF(AND('User Interaction'!C$35="Elective",'User Interaction'!C$13="Other"),pivots_ethnicity!O160,""))))))</f>
        <v>2.1478246885708145</v>
      </c>
      <c r="H51" s="107">
        <f>IF(AND('User Interaction'!C$35="Acute",'User Interaction'!C$13="Maori"),pivots_ethnicity!P23,
IF(AND('User Interaction'!C$35="Acute",'User Interaction'!C$13="Pacific"),pivots_ethnicity!P51,
IF(AND('User Interaction'!C$35="Acute",'User Interaction'!C$13="Other"),pivots_ethnicity!P79,
IF(AND('User Interaction'!C$35="Elective",'User Interaction'!C$13="Maori"),pivots_ethnicity!P106,
IF(AND('User Interaction'!C$35="Elective",'User Interaction'!C$13="Pacific"),pivots_ethnicity!P133,
IF(AND('User Interaction'!C$35="Elective",'User Interaction'!C$13="Other"),pivots_ethnicity!P160,""))))))</f>
        <v>2.1254491437401692</v>
      </c>
      <c r="I51" s="83"/>
      <c r="J51" s="83"/>
      <c r="K51" s="83"/>
      <c r="L51" s="96"/>
      <c r="M51" s="83"/>
    </row>
    <row r="52" spans="1:13" ht="13.8" x14ac:dyDescent="0.3">
      <c r="A52" s="83"/>
      <c r="B52" s="95"/>
      <c r="C52" s="104" t="s">
        <v>89</v>
      </c>
      <c r="D52" s="105">
        <f>IF(AND('User Interaction'!C$35="Acute",'User Interaction'!C$13="Maori"),pivots_ethnicity!L24,
IF(AND('User Interaction'!C$35="Acute",'User Interaction'!C$13="Pacific"),pivots_ethnicity!L52,
IF(AND('User Interaction'!C$35="Acute",'User Interaction'!C$13="Other"),pivots_ethnicity!L80,
IF(AND('User Interaction'!C$35="Elective",'User Interaction'!C$13="Maori"),pivots_ethnicity!L107,
IF(AND('User Interaction'!C$35="Elective",'User Interaction'!C$13="Pacific"),pivots_ethnicity!L134,
IF(AND('User Interaction'!C$35="Elective",'User Interaction'!C$13="Other"),pivots_ethnicity!L161,""))))))</f>
        <v>376</v>
      </c>
      <c r="E52" s="105">
        <f>IF(AND('User Interaction'!C$35="Acute",'User Interaction'!C$13="Maori"),pivots_ethnicity!M24,
IF(AND('User Interaction'!C$35="Acute",'User Interaction'!C$13="Pacific"),pivots_ethnicity!M52,
IF(AND('User Interaction'!C$35="Acute",'User Interaction'!C$13="Other"),pivots_ethnicity!M80,
IF(AND('User Interaction'!C$35="Elective",'User Interaction'!C$13="Maori"),pivots_ethnicity!M107,
IF(AND('User Interaction'!C$35="Elective",'User Interaction'!C$13="Pacific"),pivots_ethnicity!M134,
IF(AND('User Interaction'!C$35="Elective",'User Interaction'!C$13="Other"),pivots_ethnicity!M161,""))))))</f>
        <v>552.79166666666663</v>
      </c>
      <c r="F52" s="106">
        <f>IF(AND('User Interaction'!C$35="Acute",'User Interaction'!C$13="Maori"),pivots_ethnicity!N24,
IF(AND('User Interaction'!C$35="Acute",'User Interaction'!C$13="Pacific"),pivots_ethnicity!N52,
IF(AND('User Interaction'!C$35="Acute",'User Interaction'!C$13="Other"),pivots_ethnicity!N80,
IF(AND('User Interaction'!C$35="Elective",'User Interaction'!C$13="Maori"),pivots_ethnicity!N107,
IF(AND('User Interaction'!C$35="Elective",'User Interaction'!C$13="Pacific"),pivots_ethnicity!N134,
IF(AND('User Interaction'!C$35="Elective",'User Interaction'!C$13="Other"),pivots_ethnicity!N161,""))))))</f>
        <v>1.4701906028368794</v>
      </c>
      <c r="G52" s="106">
        <f>IF(AND('User Interaction'!C$35="Acute",'User Interaction'!C$13="Maori"),pivots_ethnicity!O24,
IF(AND('User Interaction'!C$35="Acute",'User Interaction'!C$13="Pacific"),pivots_ethnicity!O52,
IF(AND('User Interaction'!C$35="Acute",'User Interaction'!C$13="Other"),pivots_ethnicity!O80,
IF(AND('User Interaction'!C$35="Elective",'User Interaction'!C$13="Maori"),pivots_ethnicity!O107,
IF(AND('User Interaction'!C$35="Elective",'User Interaction'!C$13="Pacific"),pivots_ethnicity!O134,
IF(AND('User Interaction'!C$35="Elective",'User Interaction'!C$13="Other"),pivots_ethnicity!O161,""))))))</f>
        <v>1.6225174398783189</v>
      </c>
      <c r="H52" s="107">
        <f>IF(AND('User Interaction'!C$35="Acute",'User Interaction'!C$13="Maori"),pivots_ethnicity!P24,
IF(AND('User Interaction'!C$35="Acute",'User Interaction'!C$13="Pacific"),pivots_ethnicity!P52,
IF(AND('User Interaction'!C$35="Acute",'User Interaction'!C$13="Other"),pivots_ethnicity!P80,
IF(AND('User Interaction'!C$35="Elective",'User Interaction'!C$13="Maori"),pivots_ethnicity!P107,
IF(AND('User Interaction'!C$35="Elective",'User Interaction'!C$13="Pacific"),pivots_ethnicity!P134,
IF(AND('User Interaction'!C$35="Elective",'User Interaction'!C$13="Other"),pivots_ethnicity!P161,""))))))</f>
        <v>2.1254491437401692</v>
      </c>
      <c r="I52" s="83"/>
      <c r="J52" s="83"/>
      <c r="K52" s="83"/>
      <c r="L52" s="96"/>
      <c r="M52" s="83"/>
    </row>
    <row r="53" spans="1:13" ht="14.4" thickBot="1" x14ac:dyDescent="0.35">
      <c r="A53" s="83"/>
      <c r="B53" s="95"/>
      <c r="C53" s="88" t="s">
        <v>90</v>
      </c>
      <c r="D53" s="89">
        <f>IF(AND('User Interaction'!C$35="Acute",'User Interaction'!C$13="Maori"),pivots_ethnicity!L25,
IF(AND('User Interaction'!C$35="Acute",'User Interaction'!C$13="Pacific"),pivots_ethnicity!L53,
IF(AND('User Interaction'!C$35="Acute",'User Interaction'!C$13="Other"),pivots_ethnicity!L81,
IF(AND('User Interaction'!C$35="Elective",'User Interaction'!C$13="Maori"),pivots_ethnicity!L108,
IF(AND('User Interaction'!C$35="Elective",'User Interaction'!C$13="Pacific"),pivots_ethnicity!L135,
IF(AND('User Interaction'!C$35="Elective",'User Interaction'!C$13="Other"),pivots_ethnicity!L162,""))))))</f>
        <v>2787</v>
      </c>
      <c r="E53" s="89">
        <f>IF(AND('User Interaction'!C$35="Acute",'User Interaction'!C$13="Maori"),pivots_ethnicity!M25,
IF(AND('User Interaction'!C$35="Acute",'User Interaction'!C$13="Pacific"),pivots_ethnicity!M53,
IF(AND('User Interaction'!C$35="Acute",'User Interaction'!C$13="Other"),pivots_ethnicity!M81,
IF(AND('User Interaction'!C$35="Elective",'User Interaction'!C$13="Maori"),pivots_ethnicity!M108,
IF(AND('User Interaction'!C$35="Elective",'User Interaction'!C$13="Pacific"),pivots_ethnicity!M135,
IF(AND('User Interaction'!C$35="Elective",'User Interaction'!C$13="Other"),pivots_ethnicity!M162,""))))))</f>
        <v>4604.125</v>
      </c>
      <c r="F53" s="90">
        <f>IF(AND('User Interaction'!C$35="Acute",'User Interaction'!C$13="Maori"),pivots_ethnicity!N25,
IF(AND('User Interaction'!C$35="Acute",'User Interaction'!C$13="Pacific"),pivots_ethnicity!N53,
IF(AND('User Interaction'!C$35="Acute",'User Interaction'!C$13="Other"),pivots_ethnicity!N81,
IF(AND('User Interaction'!C$35="Elective",'User Interaction'!C$13="Maori"),pivots_ethnicity!N108,
IF(AND('User Interaction'!C$35="Elective",'User Interaction'!C$13="Pacific"),pivots_ethnicity!N135,
IF(AND('User Interaction'!C$35="Elective",'User Interaction'!C$13="Other"),pivots_ethnicity!N162,""))))))</f>
        <v>1.6520003588087551</v>
      </c>
      <c r="G53" s="90">
        <f>IF(AND('User Interaction'!C$35="Acute",'User Interaction'!C$13="Maori"),pivots_ethnicity!O25,
IF(AND('User Interaction'!C$35="Acute",'User Interaction'!C$13="Pacific"),pivots_ethnicity!O53,
IF(AND('User Interaction'!C$35="Acute",'User Interaction'!C$13="Other"),pivots_ethnicity!O81,
IF(AND('User Interaction'!C$35="Elective",'User Interaction'!C$13="Maori"),pivots_ethnicity!O108,
IF(AND('User Interaction'!C$35="Elective",'User Interaction'!C$13="Pacific"),pivots_ethnicity!O135,
IF(AND('User Interaction'!C$35="Elective",'User Interaction'!C$13="Other"),pivots_ethnicity!O162,""))))))</f>
        <v>1.8978858790443442</v>
      </c>
      <c r="H53" s="107">
        <f>IF(AND('User Interaction'!C$35="Acute",'User Interaction'!C$13="Maori"),pivots_ethnicity!P25,
IF(AND('User Interaction'!C$35="Acute",'User Interaction'!C$13="Pacific"),pivots_ethnicity!P53,
IF(AND('User Interaction'!C$35="Acute",'User Interaction'!C$13="Other"),pivots_ethnicity!P81,
IF(AND('User Interaction'!C$35="Elective",'User Interaction'!C$13="Maori"),pivots_ethnicity!P108,
IF(AND('User Interaction'!C$35="Elective",'User Interaction'!C$13="Pacific"),pivots_ethnicity!P135,
IF(AND('User Interaction'!C$35="Elective",'User Interaction'!C$13="Other"),pivots_ethnicity!P162,""))))))</f>
        <v>2.1254491437401692</v>
      </c>
      <c r="I53" s="83"/>
      <c r="J53" s="83"/>
      <c r="K53" s="83"/>
      <c r="L53" s="96"/>
      <c r="M53" s="83"/>
    </row>
    <row r="54" spans="1:13" ht="14.4" thickTop="1" x14ac:dyDescent="0.3">
      <c r="A54" s="83"/>
      <c r="B54" s="95"/>
      <c r="C54" s="104" t="s">
        <v>0</v>
      </c>
      <c r="D54" s="105">
        <f>IF(AND('User Interaction'!C$35="Acute",'User Interaction'!C$13="Maori"),pivots_ethnicity!L26,
IF(AND('User Interaction'!C$35="Acute",'User Interaction'!C$13="Pacific"),pivots_ethnicity!L54,
IF(AND('User Interaction'!C$35="Acute",'User Interaction'!C$13="Other"),pivots_ethnicity!L82,
IF(AND('User Interaction'!C$35="Elective",'User Interaction'!C$13="Maori"),pivots_ethnicity!L109,
IF(AND('User Interaction'!C$35="Elective",'User Interaction'!C$13="Pacific"),pivots_ethnicity!L136,
IF(AND('User Interaction'!C$35="Elective",'User Interaction'!C$13="Other"),pivots_ethnicity!L163,""))))))</f>
        <v>110522</v>
      </c>
      <c r="E54" s="105">
        <f>IF(AND('User Interaction'!C$35="Acute",'User Interaction'!C$13="Maori"),pivots_ethnicity!M26,
IF(AND('User Interaction'!C$35="Acute",'User Interaction'!C$13="Pacific"),pivots_ethnicity!M54,
IF(AND('User Interaction'!C$35="Acute",'User Interaction'!C$13="Other"),pivots_ethnicity!M82,
IF(AND('User Interaction'!C$35="Elective",'User Interaction'!C$13="Maori"),pivots_ethnicity!M109,
IF(AND('User Interaction'!C$35="Elective",'User Interaction'!C$13="Pacific"),pivots_ethnicity!M136,
IF(AND('User Interaction'!C$35="Elective",'User Interaction'!C$13="Other"),pivots_ethnicity!M163,""))))))</f>
        <v>250287.875</v>
      </c>
      <c r="F54" s="106">
        <f>IF(AND('User Interaction'!C$35="Acute",'User Interaction'!C$13="Maori"),pivots_ethnicity!N26,
IF(AND('User Interaction'!C$35="Acute",'User Interaction'!C$13="Pacific"),pivots_ethnicity!N54,
IF(AND('User Interaction'!C$35="Acute",'User Interaction'!C$13="Other"),pivots_ethnicity!N82,
IF(AND('User Interaction'!C$35="Elective",'User Interaction'!C$13="Maori"),pivots_ethnicity!N109,
IF(AND('User Interaction'!C$35="Elective",'User Interaction'!C$13="Pacific"),pivots_ethnicity!N136,
IF(AND('User Interaction'!C$35="Elective",'User Interaction'!C$13="Other"),pivots_ethnicity!N163,""))))))</f>
        <v>2.2645977723892075</v>
      </c>
      <c r="G54" s="106">
        <f>IF(AND('User Interaction'!C$35="Acute",'User Interaction'!C$13="Maori"),pivots_ethnicity!O26,
IF(AND('User Interaction'!C$35="Acute",'User Interaction'!C$13="Pacific"),pivots_ethnicity!O54,
IF(AND('User Interaction'!C$35="Acute",'User Interaction'!C$13="Other"),pivots_ethnicity!O82,
IF(AND('User Interaction'!C$35="Elective",'User Interaction'!C$13="Maori"),pivots_ethnicity!O109,
IF(AND('User Interaction'!C$35="Elective",'User Interaction'!C$13="Pacific"),pivots_ethnicity!O136,
IF(AND('User Interaction'!C$35="Elective",'User Interaction'!C$13="Other"),pivots_ethnicity!O163,""))))))</f>
        <v>2.1254491437401692</v>
      </c>
      <c r="H54" s="107">
        <f>IF(AND('User Interaction'!C$35="Acute",'User Interaction'!C$13="Maori"),pivots_ethnicity!P26,
IF(AND('User Interaction'!C$35="Acute",'User Interaction'!C$13="Pacific"),pivots_ethnicity!P54,
IF(AND('User Interaction'!C$35="Acute",'User Interaction'!C$13="Other"),pivots_ethnicity!P82,
IF(AND('User Interaction'!C$35="Elective",'User Interaction'!C$13="Maori"),pivots_ethnicity!P109,
IF(AND('User Interaction'!C$35="Elective",'User Interaction'!C$13="Pacific"),pivots_ethnicity!P136,
IF(AND('User Interaction'!C$35="Elective",'User Interaction'!C$13="Other"),pivots_ethnicity!P163,""))))))</f>
        <v>2.1254491437401692</v>
      </c>
      <c r="I54" s="83"/>
      <c r="J54" s="83"/>
      <c r="K54" s="83"/>
      <c r="L54" s="96"/>
      <c r="M54" s="83"/>
    </row>
    <row r="55" spans="1:13" ht="13.8" thickBot="1" x14ac:dyDescent="0.3">
      <c r="A55" s="83"/>
      <c r="B55" s="108"/>
      <c r="C55" s="109"/>
      <c r="D55" s="109"/>
      <c r="E55" s="109"/>
      <c r="F55" s="109"/>
      <c r="G55" s="109"/>
      <c r="H55" s="109"/>
      <c r="I55" s="109"/>
      <c r="J55" s="109"/>
      <c r="K55" s="109"/>
      <c r="L55" s="110"/>
      <c r="M55" s="83"/>
    </row>
    <row r="56" spans="1:13" x14ac:dyDescent="0.2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</row>
    <row r="57" spans="1:13" x14ac:dyDescent="0.2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</row>
    <row r="58" spans="1:13" x14ac:dyDescent="0.25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</row>
    <row r="59" spans="1:13" x14ac:dyDescent="0.25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</row>
    <row r="60" spans="1:13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</row>
    <row r="61" spans="1:13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Drop Down 2">
              <controlPr locked="0" defaultSize="0" autoLine="0" autoPict="0">
                <anchor moveWithCells="1">
                  <from>
                    <xdr:col>2</xdr:col>
                    <xdr:colOff>30480</xdr:colOff>
                    <xdr:row>5</xdr:row>
                    <xdr:rowOff>38100</xdr:rowOff>
                  </from>
                  <to>
                    <xdr:col>3</xdr:col>
                    <xdr:colOff>60960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1" r:id="rId5" name="Drop Down 1">
              <controlPr defaultSize="0" autoLine="0" autoPict="0">
                <anchor moveWithCells="1">
                  <from>
                    <xdr:col>8</xdr:col>
                    <xdr:colOff>807720</xdr:colOff>
                    <xdr:row>5</xdr:row>
                    <xdr:rowOff>30480</xdr:rowOff>
                  </from>
                  <to>
                    <xdr:col>11</xdr:col>
                    <xdr:colOff>464820</xdr:colOff>
                    <xdr:row>6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F2D84-7979-4E4D-A642-A590FE130B68}">
  <dimension ref="A2:L56"/>
  <sheetViews>
    <sheetView showGridLines="0" showRowColHeaders="0" workbookViewId="0"/>
  </sheetViews>
  <sheetFormatPr defaultRowHeight="13.2" x14ac:dyDescent="0.25"/>
  <cols>
    <col min="1" max="1" width="3.44140625" customWidth="1"/>
    <col min="2" max="2" width="2" bestFit="1" customWidth="1"/>
    <col min="3" max="3" width="18.88671875" bestFit="1" customWidth="1"/>
    <col min="4" max="4" width="11.44140625" bestFit="1" customWidth="1"/>
    <col min="5" max="5" width="17.33203125" customWidth="1"/>
    <col min="6" max="6" width="25" customWidth="1"/>
    <col min="7" max="7" width="26.109375" customWidth="1"/>
    <col min="8" max="8" width="11.44140625" bestFit="1" customWidth="1"/>
  </cols>
  <sheetData>
    <row r="2" spans="1:12" ht="18" x14ac:dyDescent="0.35">
      <c r="F2" s="115" t="s">
        <v>21</v>
      </c>
    </row>
    <row r="3" spans="1:12" ht="18.600000000000001" thickBot="1" x14ac:dyDescent="0.4">
      <c r="F3" s="115"/>
    </row>
    <row r="4" spans="1:12" ht="18" x14ac:dyDescent="0.35">
      <c r="A4" s="83"/>
      <c r="B4" s="91"/>
      <c r="C4" s="92"/>
      <c r="D4" s="92"/>
      <c r="E4" s="92"/>
      <c r="F4" s="93"/>
      <c r="G4" s="93"/>
      <c r="H4" s="93"/>
      <c r="I4" s="93"/>
      <c r="J4" s="93"/>
      <c r="K4" s="93"/>
      <c r="L4" s="94"/>
    </row>
    <row r="5" spans="1:12" x14ac:dyDescent="0.25">
      <c r="A5" s="83"/>
      <c r="B5" s="95"/>
      <c r="C5" s="119" t="s">
        <v>96</v>
      </c>
      <c r="D5" s="83"/>
      <c r="E5" s="83"/>
      <c r="F5" s="83"/>
      <c r="G5" s="83"/>
      <c r="H5" s="83"/>
      <c r="I5" s="118" t="s">
        <v>117</v>
      </c>
      <c r="J5" s="83"/>
      <c r="K5" s="83"/>
      <c r="L5" s="96"/>
    </row>
    <row r="6" spans="1:12" x14ac:dyDescent="0.25">
      <c r="A6" s="83"/>
      <c r="B6" s="95"/>
      <c r="C6" s="83"/>
      <c r="D6" s="83"/>
      <c r="E6" s="83"/>
      <c r="F6" s="83"/>
      <c r="G6" s="83"/>
      <c r="H6" s="83"/>
      <c r="I6" s="83"/>
      <c r="J6" s="83"/>
      <c r="K6" s="83"/>
      <c r="L6" s="96"/>
    </row>
    <row r="7" spans="1:12" x14ac:dyDescent="0.25">
      <c r="A7" s="83"/>
      <c r="B7" s="95"/>
      <c r="C7" s="83"/>
      <c r="D7" s="83"/>
      <c r="E7" s="83"/>
      <c r="F7" s="83"/>
      <c r="G7" s="83"/>
      <c r="H7" s="83"/>
      <c r="I7" s="83"/>
      <c r="J7" s="83"/>
      <c r="K7" s="83"/>
      <c r="L7" s="96"/>
    </row>
    <row r="8" spans="1:12" ht="13.8" x14ac:dyDescent="0.3">
      <c r="A8" s="83"/>
      <c r="B8" s="95"/>
      <c r="C8" s="97"/>
      <c r="D8" s="98"/>
      <c r="E8" s="83"/>
      <c r="F8" s="83"/>
      <c r="G8" s="83"/>
      <c r="H8" s="83"/>
      <c r="I8" s="83"/>
      <c r="J8" s="83"/>
      <c r="K8" s="83"/>
      <c r="L8" s="96"/>
    </row>
    <row r="9" spans="1:12" ht="13.8" x14ac:dyDescent="0.3">
      <c r="A9" s="83"/>
      <c r="B9" s="95"/>
      <c r="C9" s="97"/>
      <c r="D9" s="99"/>
      <c r="E9" s="83"/>
      <c r="F9" s="83"/>
      <c r="G9" s="83"/>
      <c r="H9" s="83"/>
      <c r="I9" s="83"/>
      <c r="J9" s="83"/>
      <c r="K9" s="83"/>
      <c r="L9" s="96"/>
    </row>
    <row r="10" spans="1:12" ht="13.8" x14ac:dyDescent="0.3">
      <c r="A10" s="83"/>
      <c r="B10" s="95"/>
      <c r="C10" s="97"/>
      <c r="D10" s="99"/>
      <c r="E10" s="83"/>
      <c r="F10" s="83"/>
      <c r="G10" s="83"/>
      <c r="H10" s="83"/>
      <c r="I10" s="83"/>
      <c r="J10" s="83"/>
      <c r="K10" s="83"/>
      <c r="L10" s="96"/>
    </row>
    <row r="11" spans="1:12" x14ac:dyDescent="0.25">
      <c r="A11" s="83"/>
      <c r="B11" s="95"/>
      <c r="C11" s="83"/>
      <c r="D11" s="83"/>
      <c r="E11" s="83"/>
      <c r="F11" s="83"/>
      <c r="G11" s="83"/>
      <c r="H11" s="83"/>
      <c r="I11" s="83"/>
      <c r="J11" s="83"/>
      <c r="K11" s="83"/>
      <c r="L11" s="96"/>
    </row>
    <row r="12" spans="1:12" x14ac:dyDescent="0.25">
      <c r="A12" s="83"/>
      <c r="B12" s="95"/>
      <c r="C12" s="83"/>
      <c r="D12" s="83"/>
      <c r="E12" s="83"/>
      <c r="F12" s="83"/>
      <c r="G12" s="83"/>
      <c r="H12" s="83"/>
      <c r="I12" s="83"/>
      <c r="J12" s="83"/>
      <c r="K12" s="83"/>
      <c r="L12" s="96"/>
    </row>
    <row r="13" spans="1:12" x14ac:dyDescent="0.25">
      <c r="A13" s="83"/>
      <c r="B13" s="95"/>
      <c r="C13" s="83"/>
      <c r="D13" s="83"/>
      <c r="E13" s="83"/>
      <c r="F13" s="83"/>
      <c r="G13" s="83"/>
      <c r="H13" s="83"/>
      <c r="I13" s="83"/>
      <c r="J13" s="83"/>
      <c r="K13" s="83"/>
      <c r="L13" s="96"/>
    </row>
    <row r="14" spans="1:12" x14ac:dyDescent="0.25">
      <c r="A14" s="83"/>
      <c r="B14" s="95"/>
      <c r="C14" s="83"/>
      <c r="D14" s="83"/>
      <c r="E14" s="83"/>
      <c r="F14" s="83"/>
      <c r="G14" s="83"/>
      <c r="H14" s="83"/>
      <c r="I14" s="83"/>
      <c r="J14" s="83"/>
      <c r="K14" s="83"/>
      <c r="L14" s="96"/>
    </row>
    <row r="15" spans="1:12" x14ac:dyDescent="0.25">
      <c r="A15" s="83"/>
      <c r="B15" s="95"/>
      <c r="C15" s="83"/>
      <c r="D15" s="83"/>
      <c r="E15" s="83"/>
      <c r="F15" s="83"/>
      <c r="G15" s="83"/>
      <c r="H15" s="83"/>
      <c r="I15" s="83"/>
      <c r="J15" s="83"/>
      <c r="K15" s="83"/>
      <c r="L15" s="96"/>
    </row>
    <row r="16" spans="1:12" x14ac:dyDescent="0.25">
      <c r="A16" s="83"/>
      <c r="B16" s="95"/>
      <c r="C16" s="83"/>
      <c r="D16" s="83"/>
      <c r="E16" s="83"/>
      <c r="F16" s="83"/>
      <c r="G16" s="83"/>
      <c r="H16" s="83"/>
      <c r="I16" s="83"/>
      <c r="J16" s="83"/>
      <c r="K16" s="83"/>
      <c r="L16" s="96"/>
    </row>
    <row r="17" spans="1:12" x14ac:dyDescent="0.25">
      <c r="A17" s="83"/>
      <c r="B17" s="95"/>
      <c r="C17" s="83"/>
      <c r="D17" s="83"/>
      <c r="E17" s="83"/>
      <c r="F17" s="83"/>
      <c r="G17" s="83"/>
      <c r="H17" s="83"/>
      <c r="I17" s="83"/>
      <c r="J17" s="83"/>
      <c r="K17" s="83"/>
      <c r="L17" s="96"/>
    </row>
    <row r="18" spans="1:12" x14ac:dyDescent="0.25">
      <c r="A18" s="83"/>
      <c r="B18" s="95"/>
      <c r="C18" s="83"/>
      <c r="D18" s="83"/>
      <c r="E18" s="83"/>
      <c r="F18" s="83"/>
      <c r="G18" s="83"/>
      <c r="H18" s="83"/>
      <c r="I18" s="83"/>
      <c r="J18" s="83"/>
      <c r="K18" s="83"/>
      <c r="L18" s="96"/>
    </row>
    <row r="19" spans="1:12" x14ac:dyDescent="0.25">
      <c r="A19" s="83"/>
      <c r="B19" s="95"/>
      <c r="C19" s="83"/>
      <c r="D19" s="83"/>
      <c r="E19" s="83"/>
      <c r="F19" s="83"/>
      <c r="G19" s="83"/>
      <c r="H19" s="83"/>
      <c r="I19" s="83"/>
      <c r="J19" s="83"/>
      <c r="K19" s="83"/>
      <c r="L19" s="96"/>
    </row>
    <row r="20" spans="1:12" x14ac:dyDescent="0.25">
      <c r="A20" s="83"/>
      <c r="B20" s="95"/>
      <c r="C20" s="83"/>
      <c r="D20" s="83"/>
      <c r="E20" s="83"/>
      <c r="F20" s="83"/>
      <c r="G20" s="83"/>
      <c r="H20" s="83"/>
      <c r="I20" s="83"/>
      <c r="J20" s="83"/>
      <c r="K20" s="83"/>
      <c r="L20" s="96"/>
    </row>
    <row r="21" spans="1:12" x14ac:dyDescent="0.25">
      <c r="A21" s="83"/>
      <c r="B21" s="95"/>
      <c r="C21" s="83"/>
      <c r="D21" s="83"/>
      <c r="E21" s="83"/>
      <c r="F21" s="83"/>
      <c r="G21" s="83"/>
      <c r="H21" s="83"/>
      <c r="I21" s="83"/>
      <c r="J21" s="83"/>
      <c r="K21" s="83"/>
      <c r="L21" s="96"/>
    </row>
    <row r="22" spans="1:12" x14ac:dyDescent="0.25">
      <c r="A22" s="83"/>
      <c r="B22" s="95"/>
      <c r="C22" s="83"/>
      <c r="D22" s="83"/>
      <c r="E22" s="83"/>
      <c r="F22" s="83"/>
      <c r="G22" s="83"/>
      <c r="H22" s="83"/>
      <c r="I22" s="83"/>
      <c r="J22" s="83"/>
      <c r="K22" s="83"/>
      <c r="L22" s="96"/>
    </row>
    <row r="23" spans="1:12" x14ac:dyDescent="0.25">
      <c r="A23" s="83"/>
      <c r="B23" s="95"/>
      <c r="C23" s="83"/>
      <c r="D23" s="83"/>
      <c r="E23" s="83"/>
      <c r="F23" s="83"/>
      <c r="G23" s="83"/>
      <c r="H23" s="83"/>
      <c r="I23" s="83"/>
      <c r="J23" s="83"/>
      <c r="K23" s="83"/>
      <c r="L23" s="96"/>
    </row>
    <row r="24" spans="1:12" x14ac:dyDescent="0.25">
      <c r="A24" s="83"/>
      <c r="B24" s="95"/>
      <c r="C24" s="83"/>
      <c r="D24" s="83"/>
      <c r="E24" s="83"/>
      <c r="F24" s="83"/>
      <c r="G24" s="83"/>
      <c r="H24" s="83"/>
      <c r="I24" s="83"/>
      <c r="J24" s="83"/>
      <c r="K24" s="83"/>
      <c r="L24" s="96"/>
    </row>
    <row r="25" spans="1:12" x14ac:dyDescent="0.25">
      <c r="A25" s="83"/>
      <c r="B25" s="95"/>
      <c r="C25" s="83"/>
      <c r="D25" s="83"/>
      <c r="E25" s="83"/>
      <c r="F25" s="83"/>
      <c r="G25" s="83"/>
      <c r="H25" s="83"/>
      <c r="I25" s="83"/>
      <c r="J25" s="83"/>
      <c r="K25" s="83"/>
      <c r="L25" s="96"/>
    </row>
    <row r="26" spans="1:12" x14ac:dyDescent="0.25">
      <c r="A26" s="83"/>
      <c r="B26" s="95"/>
      <c r="C26" s="83"/>
      <c r="D26" s="83"/>
      <c r="E26" s="83"/>
      <c r="F26" s="83"/>
      <c r="G26" s="83"/>
      <c r="H26" s="83"/>
      <c r="I26" s="83"/>
      <c r="J26" s="83"/>
      <c r="K26" s="83"/>
      <c r="L26" s="96"/>
    </row>
    <row r="27" spans="1:12" x14ac:dyDescent="0.25">
      <c r="A27" s="83"/>
      <c r="B27" s="95"/>
      <c r="C27" s="83"/>
      <c r="D27" s="83"/>
      <c r="E27" s="83"/>
      <c r="F27" s="83"/>
      <c r="G27" s="83"/>
      <c r="H27" s="83"/>
      <c r="I27" s="83"/>
      <c r="J27" s="83"/>
      <c r="K27" s="83"/>
      <c r="L27" s="96"/>
    </row>
    <row r="28" spans="1:12" x14ac:dyDescent="0.25">
      <c r="A28" s="83"/>
      <c r="B28" s="95"/>
      <c r="C28" s="83"/>
      <c r="D28" s="83"/>
      <c r="E28" s="83"/>
      <c r="F28" s="83"/>
      <c r="G28" s="83"/>
      <c r="H28" s="83"/>
      <c r="I28" s="83"/>
      <c r="J28" s="83"/>
      <c r="K28" s="83"/>
      <c r="L28" s="96"/>
    </row>
    <row r="29" spans="1:12" x14ac:dyDescent="0.25">
      <c r="A29" s="83"/>
      <c r="B29" s="95"/>
      <c r="C29" s="83"/>
      <c r="D29" s="83"/>
      <c r="E29" s="83"/>
      <c r="F29" s="83"/>
      <c r="G29" s="83"/>
      <c r="H29" s="83"/>
      <c r="I29" s="83"/>
      <c r="J29" s="83"/>
      <c r="K29" s="83"/>
      <c r="L29" s="96"/>
    </row>
    <row r="30" spans="1:12" x14ac:dyDescent="0.25">
      <c r="A30" s="83"/>
      <c r="B30" s="95"/>
      <c r="C30" s="83"/>
      <c r="D30" s="83"/>
      <c r="E30" s="83"/>
      <c r="F30" s="83"/>
      <c r="G30" s="83"/>
      <c r="H30" s="83"/>
      <c r="I30" s="83"/>
      <c r="J30" s="83"/>
      <c r="K30" s="83"/>
      <c r="L30" s="96"/>
    </row>
    <row r="31" spans="1:12" x14ac:dyDescent="0.25">
      <c r="A31" s="83"/>
      <c r="B31" s="95"/>
      <c r="C31" s="83"/>
      <c r="D31" s="83"/>
      <c r="E31" s="83"/>
      <c r="F31" s="83"/>
      <c r="G31" s="83"/>
      <c r="H31" s="83"/>
      <c r="I31" s="83"/>
      <c r="J31" s="83"/>
      <c r="K31" s="83"/>
      <c r="L31" s="96"/>
    </row>
    <row r="32" spans="1:12" x14ac:dyDescent="0.25">
      <c r="A32" s="83"/>
      <c r="B32" s="95"/>
      <c r="C32" s="83"/>
      <c r="D32" s="83"/>
      <c r="E32" s="83"/>
      <c r="F32" s="83"/>
      <c r="G32" s="83"/>
      <c r="H32" s="83"/>
      <c r="I32" s="83"/>
      <c r="J32" s="83"/>
      <c r="K32" s="83"/>
      <c r="L32" s="96"/>
    </row>
    <row r="33" spans="1:12" s="87" customFormat="1" ht="27.6" x14ac:dyDescent="0.25">
      <c r="A33" s="101"/>
      <c r="B33" s="100"/>
      <c r="C33" s="85" t="str">
        <f>pivots_ethnicity!K5</f>
        <v>DHB</v>
      </c>
      <c r="D33" s="85" t="str">
        <f>pivots_ethnicity!L5</f>
        <v>Stays</v>
      </c>
      <c r="E33" s="85" t="str">
        <f>pivots_ethnicity!M5</f>
        <v>Bed Day Equivalents</v>
      </c>
      <c r="F33" s="86" t="str">
        <f>pivots_ethnicity!N5</f>
        <v>Unstandardised Average Length of Stay</v>
      </c>
      <c r="G33" s="86" t="str">
        <f>pivots_ethnicity!O5</f>
        <v>Standardised Average Length of Stay</v>
      </c>
      <c r="H33" s="102" t="s">
        <v>19</v>
      </c>
      <c r="I33" s="101"/>
      <c r="J33" s="101"/>
      <c r="K33" s="101"/>
      <c r="L33" s="103"/>
    </row>
    <row r="34" spans="1:12" ht="13.8" x14ac:dyDescent="0.3">
      <c r="A34" s="83"/>
      <c r="B34" s="95"/>
      <c r="C34" s="104" t="str">
        <f>pivots_ethnicity!K6</f>
        <v>Auckland</v>
      </c>
      <c r="D34" s="112">
        <f>IF(AND('User Interaction'!C$42="Acute",'User Interaction'!C$24=1),pivots_deprivation!Q6,
IF(AND('User Interaction'!C$42="Acute",'User Interaction'!C$24=2),pivots_deprivation!Q34,
IF(AND('User Interaction'!C$42="Acute",'User Interaction'!C$24=3),pivots_deprivation!Q62,
IF(AND('User Interaction'!C$42="Acute",'User Interaction'!C$24=4),pivots_deprivation!Q89,
IF(AND('User Interaction'!C$42="Acute",'User Interaction'!C$24=5),pivots_deprivation!Q116,
IF(AND('User Interaction'!C$42="Acute",'User Interaction'!C$24=6),pivots_deprivation!Q143,
IF(AND('User Interaction'!C$42="Elective",'User Interaction'!C$24=1),pivots_deprivation!Q170,
IF(AND('User Interaction'!C$42="Elective",'User Interaction'!C$24=2),pivots_deprivation!Q198,
IF(AND('User Interaction'!C$42="Elective",'User Interaction'!C$24=3),pivots_deprivation!Q226,
IF(AND('User Interaction'!C$42="Elective",'User Interaction'!C$24=4),pivots_deprivation!Q253,
IF(AND('User Interaction'!C$42="Elective",'User Interaction'!C$24=5),pivots_deprivation!Q280,
IF(AND('User Interaction'!C$42="Elective",'User Interaction'!C$24=6),pivots_deprivation!Q307,""))))))))))))</f>
        <v>13694</v>
      </c>
      <c r="E34" s="112">
        <f>IF(AND('User Interaction'!C$42="Acute",'User Interaction'!C$24=1),pivots_deprivation!R6,
IF(AND('User Interaction'!C$42="Acute",'User Interaction'!C$24=2),pivots_deprivation!R34,
IF(AND('User Interaction'!C$42="Acute",'User Interaction'!C$24=3),pivots_deprivation!R62,
IF(AND('User Interaction'!C$42="Acute",'User Interaction'!C$24=4),pivots_deprivation!R89,
IF(AND('User Interaction'!C$42="Acute",'User Interaction'!C$24=5),pivots_deprivation!R116,
IF(AND('User Interaction'!C$42="Acute",'User Interaction'!C$24=6),pivots_deprivation!R143,
IF(AND('User Interaction'!C$42="Elective",'User Interaction'!C$24=1),pivots_deprivation!R170,
IF(AND('User Interaction'!C$42="Elective",'User Interaction'!C$24=2),pivots_deprivation!R198,
IF(AND('User Interaction'!C$42="Elective",'User Interaction'!C$24=3),pivots_deprivation!R226,
IF(AND('User Interaction'!C$42="Elective",'User Interaction'!C$24=4),pivots_deprivation!R253,
IF(AND('User Interaction'!C$42="Elective",'User Interaction'!C$24=5),pivots_deprivation!R280,
IF(AND('User Interaction'!C$42="Elective",'User Interaction'!C$24=6),pivots_deprivation!R307,""))))))))))))</f>
        <v>34703.625</v>
      </c>
      <c r="F34" s="113">
        <f>IF(AND('User Interaction'!C$42="Acute",'User Interaction'!C$24=1),pivots_deprivation!S6,
IF(AND('User Interaction'!C$42="Acute",'User Interaction'!C$24=2),pivots_deprivation!S34,
IF(AND('User Interaction'!C$42="Acute",'User Interaction'!C$24=3),pivots_deprivation!S62,
IF(AND('User Interaction'!C$42="Acute",'User Interaction'!C$24=4),pivots_deprivation!S89,
IF(AND('User Interaction'!C$42="Acute",'User Interaction'!C$24=5),pivots_deprivation!S116,
IF(AND('User Interaction'!C$42="Acute",'User Interaction'!C$24=6),pivots_deprivation!S143,
IF(AND('User Interaction'!C$42="Elective",'User Interaction'!C$24=1),pivots_deprivation!S170,
IF(AND('User Interaction'!C$42="Elective",'User Interaction'!C$24=2),pivots_deprivation!S198,
IF(AND('User Interaction'!C$42="Elective",'User Interaction'!C$24=3),pivots_deprivation!S226,
IF(AND('User Interaction'!C$42="Elective",'User Interaction'!C$24=4),pivots_deprivation!S253,
IF(AND('User Interaction'!C$42="Elective",'User Interaction'!C$24=5),pivots_deprivation!S280,
IF(AND('User Interaction'!C$42="Elective",'User Interaction'!C$24=6),pivots_deprivation!S307,""))))))))))))</f>
        <v>2.5342211917628159</v>
      </c>
      <c r="G34" s="113">
        <f>IF(AND('User Interaction'!C$42="Acute",'User Interaction'!C$24=1),pivots_deprivation!T6,
IF(AND('User Interaction'!C$42="Acute",'User Interaction'!C$24=2),pivots_deprivation!T34,
IF(AND('User Interaction'!C$42="Acute",'User Interaction'!C$24=3),pivots_deprivation!T62,
IF(AND('User Interaction'!C$42="Acute",'User Interaction'!C$24=4),pivots_deprivation!T89,
IF(AND('User Interaction'!C$42="Acute",'User Interaction'!C$24=5),pivots_deprivation!T116,
IF(AND('User Interaction'!C$42="Acute",'User Interaction'!C$24=6),pivots_deprivation!T143,
IF(AND('User Interaction'!C$42="Elective",'User Interaction'!C$24=1),pivots_deprivation!T170,
IF(AND('User Interaction'!C$42="Elective",'User Interaction'!C$24=2),pivots_deprivation!T198,
IF(AND('User Interaction'!C$42="Elective",'User Interaction'!C$24=3),pivots_deprivation!T226,
IF(AND('User Interaction'!C$42="Elective",'User Interaction'!C$24=4),pivots_deprivation!T253,
IF(AND('User Interaction'!C$42="Elective",'User Interaction'!C$24=5),pivots_deprivation!T280,
IF(AND('User Interaction'!C$42="Elective",'User Interaction'!C$24=6),pivots_deprivation!T307,""))))))))))))</f>
        <v>2.489339653026688</v>
      </c>
      <c r="H34" s="111">
        <f>IF(AND('User Interaction'!C$42="Acute",'User Interaction'!C$24=1),pivots_deprivation!U6,
IF(AND('User Interaction'!C$42="Acute",'User Interaction'!C$24=2),pivots_deprivation!U34,
IF(AND('User Interaction'!C$42="Acute",'User Interaction'!C$24=3),pivots_deprivation!U62,
IF(AND('User Interaction'!C$42="Acute",'User Interaction'!C$24=4),pivots_deprivation!U89,
IF(AND('User Interaction'!C$42="Acute",'User Interaction'!C$24=5),pivots_deprivation!U116,
IF(AND('User Interaction'!C$42="Acute",'User Interaction'!C$24=6),pivots_deprivation!U143,
IF(AND('User Interaction'!C$42="Elective",'User Interaction'!C$24=1),pivots_deprivation!U170,
IF(AND('User Interaction'!C$42="Elective",'User Interaction'!C$24=2),pivots_deprivation!U198,
IF(AND('User Interaction'!C$42="Elective",'User Interaction'!C$24=3),pivots_deprivation!U226,
IF(AND('User Interaction'!C$42="Elective",'User Interaction'!C$24=4),pivots_deprivation!U253,
IF(AND('User Interaction'!C$42="Elective",'User Interaction'!C$24=5),pivots_deprivation!U280,
IF(AND('User Interaction'!C$42="Elective",'User Interaction'!C$24=6),pivots_deprivation!U307,""))))))))))))</f>
        <v>2.4673990567818831</v>
      </c>
      <c r="I34" s="83"/>
      <c r="J34" s="83"/>
      <c r="K34" s="83"/>
      <c r="L34" s="96"/>
    </row>
    <row r="35" spans="1:12" ht="13.8" x14ac:dyDescent="0.3">
      <c r="A35" s="83"/>
      <c r="B35" s="95"/>
      <c r="C35" s="104" t="str">
        <f>pivots_ethnicity!K7</f>
        <v>Bay of Plenty</v>
      </c>
      <c r="D35" s="112">
        <f>IF(AND('User Interaction'!C$42="Acute",'User Interaction'!C$24=1),pivots_deprivation!Q7,
IF(AND('User Interaction'!C$42="Acute",'User Interaction'!C$24=2),pivots_deprivation!Q35,
IF(AND('User Interaction'!C$42="Acute",'User Interaction'!C$24=3),pivots_deprivation!Q63,
IF(AND('User Interaction'!C$42="Acute",'User Interaction'!C$24=4),pivots_deprivation!Q90,
IF(AND('User Interaction'!C$42="Acute",'User Interaction'!C$24=5),pivots_deprivation!Q117,
IF(AND('User Interaction'!C$42="Acute",'User Interaction'!C$24=6),pivots_deprivation!Q144,
IF(AND('User Interaction'!C$42="Elective",'User Interaction'!C$24=1),pivots_deprivation!Q171,
IF(AND('User Interaction'!C$42="Elective",'User Interaction'!C$24=2),pivots_deprivation!Q199,
IF(AND('User Interaction'!C$42="Elective",'User Interaction'!C$24=3),pivots_deprivation!Q227,
IF(AND('User Interaction'!C$42="Elective",'User Interaction'!C$24=4),pivots_deprivation!Q254,
IF(AND('User Interaction'!C$42="Elective",'User Interaction'!C$24=5),pivots_deprivation!Q281,
IF(AND('User Interaction'!C$42="Elective",'User Interaction'!C$24=6),pivots_deprivation!Q308,""))))))))))))</f>
        <v>2751</v>
      </c>
      <c r="E35" s="112">
        <f>IF(AND('User Interaction'!C$42="Acute",'User Interaction'!C$24=1),pivots_deprivation!R7,
IF(AND('User Interaction'!C$42="Acute",'User Interaction'!C$24=2),pivots_deprivation!R35,
IF(AND('User Interaction'!C$42="Acute",'User Interaction'!C$24=3),pivots_deprivation!R63,
IF(AND('User Interaction'!C$42="Acute",'User Interaction'!C$24=4),pivots_deprivation!R90,
IF(AND('User Interaction'!C$42="Acute",'User Interaction'!C$24=5),pivots_deprivation!R117,
IF(AND('User Interaction'!C$42="Acute",'User Interaction'!C$24=6),pivots_deprivation!R144,
IF(AND('User Interaction'!C$42="Elective",'User Interaction'!C$24=1),pivots_deprivation!R171,
IF(AND('User Interaction'!C$42="Elective",'User Interaction'!C$24=2),pivots_deprivation!R199,
IF(AND('User Interaction'!C$42="Elective",'User Interaction'!C$24=3),pivots_deprivation!R227,
IF(AND('User Interaction'!C$42="Elective",'User Interaction'!C$24=4),pivots_deprivation!R254,
IF(AND('User Interaction'!C$42="Elective",'User Interaction'!C$24=5),pivots_deprivation!R281,
IF(AND('User Interaction'!C$42="Elective",'User Interaction'!C$24=6),pivots_deprivation!R308,""))))))))))))</f>
        <v>6618.4375</v>
      </c>
      <c r="F35" s="113">
        <f>IF(AND('User Interaction'!C$42="Acute",'User Interaction'!C$24=1),pivots_deprivation!S7,
IF(AND('User Interaction'!C$42="Acute",'User Interaction'!C$24=2),pivots_deprivation!S35,
IF(AND('User Interaction'!C$42="Acute",'User Interaction'!C$24=3),pivots_deprivation!S63,
IF(AND('User Interaction'!C$42="Acute",'User Interaction'!C$24=4),pivots_deprivation!S90,
IF(AND('User Interaction'!C$42="Acute",'User Interaction'!C$24=5),pivots_deprivation!S117,
IF(AND('User Interaction'!C$42="Acute",'User Interaction'!C$24=6),pivots_deprivation!S144,
IF(AND('User Interaction'!C$42="Elective",'User Interaction'!C$24=1),pivots_deprivation!S171,
IF(AND('User Interaction'!C$42="Elective",'User Interaction'!C$24=2),pivots_deprivation!S199,
IF(AND('User Interaction'!C$42="Elective",'User Interaction'!C$24=3),pivots_deprivation!S227,
IF(AND('User Interaction'!C$42="Elective",'User Interaction'!C$24=4),pivots_deprivation!S254,
IF(AND('User Interaction'!C$42="Elective",'User Interaction'!C$24=5),pivots_deprivation!S281,
IF(AND('User Interaction'!C$42="Elective",'User Interaction'!C$24=6),pivots_deprivation!S308,""))))))))))))</f>
        <v>2.4058296982915306</v>
      </c>
      <c r="G35" s="113">
        <f>IF(AND('User Interaction'!C$42="Acute",'User Interaction'!C$24=1),pivots_deprivation!T7,
IF(AND('User Interaction'!C$42="Acute",'User Interaction'!C$24=2),pivots_deprivation!T35,
IF(AND('User Interaction'!C$42="Acute",'User Interaction'!C$24=3),pivots_deprivation!T63,
IF(AND('User Interaction'!C$42="Acute",'User Interaction'!C$24=4),pivots_deprivation!T90,
IF(AND('User Interaction'!C$42="Acute",'User Interaction'!C$24=5),pivots_deprivation!T117,
IF(AND('User Interaction'!C$42="Acute",'User Interaction'!C$24=6),pivots_deprivation!T144,
IF(AND('User Interaction'!C$42="Elective",'User Interaction'!C$24=1),pivots_deprivation!T171,
IF(AND('User Interaction'!C$42="Elective",'User Interaction'!C$24=2),pivots_deprivation!T199,
IF(AND('User Interaction'!C$42="Elective",'User Interaction'!C$24=3),pivots_deprivation!T227,
IF(AND('User Interaction'!C$42="Elective",'User Interaction'!C$24=4),pivots_deprivation!T254,
IF(AND('User Interaction'!C$42="Elective",'User Interaction'!C$24=5),pivots_deprivation!T281,
IF(AND('User Interaction'!C$42="Elective",'User Interaction'!C$24=6),pivots_deprivation!T308,""))))))))))))</f>
        <v>2.3882900935793128</v>
      </c>
      <c r="H35" s="111">
        <f>IF(AND('User Interaction'!C$42="Acute",'User Interaction'!C$24=1),pivots_deprivation!U7,
IF(AND('User Interaction'!C$42="Acute",'User Interaction'!C$24=2),pivots_deprivation!U35,
IF(AND('User Interaction'!C$42="Acute",'User Interaction'!C$24=3),pivots_deprivation!U63,
IF(AND('User Interaction'!C$42="Acute",'User Interaction'!C$24=4),pivots_deprivation!U90,
IF(AND('User Interaction'!C$42="Acute",'User Interaction'!C$24=5),pivots_deprivation!U117,
IF(AND('User Interaction'!C$42="Acute",'User Interaction'!C$24=6),pivots_deprivation!U144,
IF(AND('User Interaction'!C$42="Elective",'User Interaction'!C$24=1),pivots_deprivation!U171,
IF(AND('User Interaction'!C$42="Elective",'User Interaction'!C$24=2),pivots_deprivation!U199,
IF(AND('User Interaction'!C$42="Elective",'User Interaction'!C$24=3),pivots_deprivation!U227,
IF(AND('User Interaction'!C$42="Elective",'User Interaction'!C$24=4),pivots_deprivation!U254,
IF(AND('User Interaction'!C$42="Elective",'User Interaction'!C$24=5),pivots_deprivation!U281,
IF(AND('User Interaction'!C$42="Elective",'User Interaction'!C$24=6),pivots_deprivation!U308,""))))))))))))</f>
        <v>2.4673990567818831</v>
      </c>
      <c r="I35" s="83"/>
      <c r="J35" s="83"/>
      <c r="K35" s="83"/>
      <c r="L35" s="96"/>
    </row>
    <row r="36" spans="1:12" ht="13.8" x14ac:dyDescent="0.3">
      <c r="A36" s="83"/>
      <c r="B36" s="95"/>
      <c r="C36" s="104" t="str">
        <f>pivots_ethnicity!K8</f>
        <v>Canterbury</v>
      </c>
      <c r="D36" s="112">
        <f>IF(AND('User Interaction'!C$42="Acute",'User Interaction'!C$24=1),pivots_deprivation!Q8,
IF(AND('User Interaction'!C$42="Acute",'User Interaction'!C$24=2),pivots_deprivation!Q36,
IF(AND('User Interaction'!C$42="Acute",'User Interaction'!C$24=3),pivots_deprivation!Q64,
IF(AND('User Interaction'!C$42="Acute",'User Interaction'!C$24=4),pivots_deprivation!Q91,
IF(AND('User Interaction'!C$42="Acute",'User Interaction'!C$24=5),pivots_deprivation!Q118,
IF(AND('User Interaction'!C$42="Acute",'User Interaction'!C$24=6),pivots_deprivation!Q145,
IF(AND('User Interaction'!C$42="Elective",'User Interaction'!C$24=1),pivots_deprivation!Q172,
IF(AND('User Interaction'!C$42="Elective",'User Interaction'!C$24=2),pivots_deprivation!Q200,
IF(AND('User Interaction'!C$42="Elective",'User Interaction'!C$24=3),pivots_deprivation!Q228,
IF(AND('User Interaction'!C$42="Elective",'User Interaction'!C$24=4),pivots_deprivation!Q255,
IF(AND('User Interaction'!C$42="Elective",'User Interaction'!C$24=5),pivots_deprivation!Q282,
IF(AND('User Interaction'!C$42="Elective",'User Interaction'!C$24=6),pivots_deprivation!Q309,""))))))))))))</f>
        <v>16526</v>
      </c>
      <c r="E36" s="112">
        <f>IF(AND('User Interaction'!C$42="Acute",'User Interaction'!C$24=1),pivots_deprivation!R8,
IF(AND('User Interaction'!C$42="Acute",'User Interaction'!C$24=2),pivots_deprivation!R36,
IF(AND('User Interaction'!C$42="Acute",'User Interaction'!C$24=3),pivots_deprivation!R64,
IF(AND('User Interaction'!C$42="Acute",'User Interaction'!C$24=4),pivots_deprivation!R91,
IF(AND('User Interaction'!C$42="Acute",'User Interaction'!C$24=5),pivots_deprivation!R118,
IF(AND('User Interaction'!C$42="Acute",'User Interaction'!C$24=6),pivots_deprivation!R145,
IF(AND('User Interaction'!C$42="Elective",'User Interaction'!C$24=1),pivots_deprivation!R172,
IF(AND('User Interaction'!C$42="Elective",'User Interaction'!C$24=2),pivots_deprivation!R200,
IF(AND('User Interaction'!C$42="Elective",'User Interaction'!C$24=3),pivots_deprivation!R228,
IF(AND('User Interaction'!C$42="Elective",'User Interaction'!C$24=4),pivots_deprivation!R255,
IF(AND('User Interaction'!C$42="Elective",'User Interaction'!C$24=5),pivots_deprivation!R282,
IF(AND('User Interaction'!C$42="Elective",'User Interaction'!C$24=6),pivots_deprivation!R309,""))))))))))))</f>
        <v>44445.395833333336</v>
      </c>
      <c r="F36" s="113">
        <f>IF(AND('User Interaction'!C$42="Acute",'User Interaction'!C$24=1),pivots_deprivation!S8,
IF(AND('User Interaction'!C$42="Acute",'User Interaction'!C$24=2),pivots_deprivation!S36,
IF(AND('User Interaction'!C$42="Acute",'User Interaction'!C$24=3),pivots_deprivation!S64,
IF(AND('User Interaction'!C$42="Acute",'User Interaction'!C$24=4),pivots_deprivation!S91,
IF(AND('User Interaction'!C$42="Acute",'User Interaction'!C$24=5),pivots_deprivation!S118,
IF(AND('User Interaction'!C$42="Acute",'User Interaction'!C$24=6),pivots_deprivation!S145,
IF(AND('User Interaction'!C$42="Elective",'User Interaction'!C$24=1),pivots_deprivation!S172,
IF(AND('User Interaction'!C$42="Elective",'User Interaction'!C$24=2),pivots_deprivation!S200,
IF(AND('User Interaction'!C$42="Elective",'User Interaction'!C$24=3),pivots_deprivation!S228,
IF(AND('User Interaction'!C$42="Elective",'User Interaction'!C$24=4),pivots_deprivation!S255,
IF(AND('User Interaction'!C$42="Elective",'User Interaction'!C$24=5),pivots_deprivation!S282,
IF(AND('User Interaction'!C$42="Elective",'User Interaction'!C$24=6),pivots_deprivation!S309,""))))))))))))</f>
        <v>2.6894224756948648</v>
      </c>
      <c r="G36" s="113">
        <f>IF(AND('User Interaction'!C$42="Acute",'User Interaction'!C$24=1),pivots_deprivation!T8,
IF(AND('User Interaction'!C$42="Acute",'User Interaction'!C$24=2),pivots_deprivation!T36,
IF(AND('User Interaction'!C$42="Acute",'User Interaction'!C$24=3),pivots_deprivation!T64,
IF(AND('User Interaction'!C$42="Acute",'User Interaction'!C$24=4),pivots_deprivation!T91,
IF(AND('User Interaction'!C$42="Acute",'User Interaction'!C$24=5),pivots_deprivation!T118,
IF(AND('User Interaction'!C$42="Acute",'User Interaction'!C$24=6),pivots_deprivation!T145,
IF(AND('User Interaction'!C$42="Elective",'User Interaction'!C$24=1),pivots_deprivation!T172,
IF(AND('User Interaction'!C$42="Elective",'User Interaction'!C$24=2),pivots_deprivation!T200,
IF(AND('User Interaction'!C$42="Elective",'User Interaction'!C$24=3),pivots_deprivation!T228,
IF(AND('User Interaction'!C$42="Elective",'User Interaction'!C$24=4),pivots_deprivation!T255,
IF(AND('User Interaction'!C$42="Elective",'User Interaction'!C$24=5),pivots_deprivation!T282,
IF(AND('User Interaction'!C$42="Elective",'User Interaction'!C$24=6),pivots_deprivation!T309,""))))))))))))</f>
        <v>2.4686161730186718</v>
      </c>
      <c r="H36" s="111">
        <f>IF(AND('User Interaction'!C$42="Acute",'User Interaction'!C$24=1),pivots_deprivation!U8,
IF(AND('User Interaction'!C$42="Acute",'User Interaction'!C$24=2),pivots_deprivation!U36,
IF(AND('User Interaction'!C$42="Acute",'User Interaction'!C$24=3),pivots_deprivation!U64,
IF(AND('User Interaction'!C$42="Acute",'User Interaction'!C$24=4),pivots_deprivation!U91,
IF(AND('User Interaction'!C$42="Acute",'User Interaction'!C$24=5),pivots_deprivation!U118,
IF(AND('User Interaction'!C$42="Acute",'User Interaction'!C$24=6),pivots_deprivation!U145,
IF(AND('User Interaction'!C$42="Elective",'User Interaction'!C$24=1),pivots_deprivation!U172,
IF(AND('User Interaction'!C$42="Elective",'User Interaction'!C$24=2),pivots_deprivation!U200,
IF(AND('User Interaction'!C$42="Elective",'User Interaction'!C$24=3),pivots_deprivation!U228,
IF(AND('User Interaction'!C$42="Elective",'User Interaction'!C$24=4),pivots_deprivation!U255,
IF(AND('User Interaction'!C$42="Elective",'User Interaction'!C$24=5),pivots_deprivation!U282,
IF(AND('User Interaction'!C$42="Elective",'User Interaction'!C$24=6),pivots_deprivation!U309,""))))))))))))</f>
        <v>2.4673990567818831</v>
      </c>
      <c r="I36" s="83"/>
      <c r="J36" s="83"/>
      <c r="K36" s="83"/>
      <c r="L36" s="96"/>
    </row>
    <row r="37" spans="1:12" ht="13.8" x14ac:dyDescent="0.3">
      <c r="A37" s="83"/>
      <c r="B37" s="95"/>
      <c r="C37" s="104" t="str">
        <f>pivots_ethnicity!K9</f>
        <v>Capital and Coast</v>
      </c>
      <c r="D37" s="112">
        <f>IF(AND('User Interaction'!C$42="Acute",'User Interaction'!C$24=1),pivots_deprivation!Q9,
IF(AND('User Interaction'!C$42="Acute",'User Interaction'!C$24=2),pivots_deprivation!Q37,
IF(AND('User Interaction'!C$42="Acute",'User Interaction'!C$24=3),pivots_deprivation!Q65,
IF(AND('User Interaction'!C$42="Acute",'User Interaction'!C$24=4),pivots_deprivation!Q92,
IF(AND('User Interaction'!C$42="Acute",'User Interaction'!C$24=5),pivots_deprivation!Q119,
IF(AND('User Interaction'!C$42="Acute",'User Interaction'!C$24=6),pivots_deprivation!Q146,
IF(AND('User Interaction'!C$42="Elective",'User Interaction'!C$24=1),pivots_deprivation!Q173,
IF(AND('User Interaction'!C$42="Elective",'User Interaction'!C$24=2),pivots_deprivation!Q201,
IF(AND('User Interaction'!C$42="Elective",'User Interaction'!C$24=3),pivots_deprivation!Q229,
IF(AND('User Interaction'!C$42="Elective",'User Interaction'!C$24=4),pivots_deprivation!Q256,
IF(AND('User Interaction'!C$42="Elective",'User Interaction'!C$24=5),pivots_deprivation!Q283,
IF(AND('User Interaction'!C$42="Elective",'User Interaction'!C$24=6),pivots_deprivation!Q310,""))))))))))))</f>
        <v>9350</v>
      </c>
      <c r="E37" s="112">
        <f>IF(AND('User Interaction'!C$42="Acute",'User Interaction'!C$24=1),pivots_deprivation!R9,
IF(AND('User Interaction'!C$42="Acute",'User Interaction'!C$24=2),pivots_deprivation!R37,
IF(AND('User Interaction'!C$42="Acute",'User Interaction'!C$24=3),pivots_deprivation!R65,
IF(AND('User Interaction'!C$42="Acute",'User Interaction'!C$24=4),pivots_deprivation!R92,
IF(AND('User Interaction'!C$42="Acute",'User Interaction'!C$24=5),pivots_deprivation!R119,
IF(AND('User Interaction'!C$42="Acute",'User Interaction'!C$24=6),pivots_deprivation!R146,
IF(AND('User Interaction'!C$42="Elective",'User Interaction'!C$24=1),pivots_deprivation!R173,
IF(AND('User Interaction'!C$42="Elective",'User Interaction'!C$24=2),pivots_deprivation!R201,
IF(AND('User Interaction'!C$42="Elective",'User Interaction'!C$24=3),pivots_deprivation!R229,
IF(AND('User Interaction'!C$42="Elective",'User Interaction'!C$24=4),pivots_deprivation!R256,
IF(AND('User Interaction'!C$42="Elective",'User Interaction'!C$24=5),pivots_deprivation!R283,
IF(AND('User Interaction'!C$42="Elective",'User Interaction'!C$24=6),pivots_deprivation!R310,""))))))))))))</f>
        <v>20440.291666666668</v>
      </c>
      <c r="F37" s="113">
        <f>IF(AND('User Interaction'!C$42="Acute",'User Interaction'!C$24=1),pivots_deprivation!S9,
IF(AND('User Interaction'!C$42="Acute",'User Interaction'!C$24=2),pivots_deprivation!S37,
IF(AND('User Interaction'!C$42="Acute",'User Interaction'!C$24=3),pivots_deprivation!S65,
IF(AND('User Interaction'!C$42="Acute",'User Interaction'!C$24=4),pivots_deprivation!S92,
IF(AND('User Interaction'!C$42="Acute",'User Interaction'!C$24=5),pivots_deprivation!S119,
IF(AND('User Interaction'!C$42="Acute",'User Interaction'!C$24=6),pivots_deprivation!S146,
IF(AND('User Interaction'!C$42="Elective",'User Interaction'!C$24=1),pivots_deprivation!S173,
IF(AND('User Interaction'!C$42="Elective",'User Interaction'!C$24=2),pivots_deprivation!S201,
IF(AND('User Interaction'!C$42="Elective",'User Interaction'!C$24=3),pivots_deprivation!S229,
IF(AND('User Interaction'!C$42="Elective",'User Interaction'!C$24=4),pivots_deprivation!S256,
IF(AND('User Interaction'!C$42="Elective",'User Interaction'!C$24=5),pivots_deprivation!S283,
IF(AND('User Interaction'!C$42="Elective",'User Interaction'!C$24=6),pivots_deprivation!S310,""))))))))))))</f>
        <v>2.1861274509803921</v>
      </c>
      <c r="G37" s="113">
        <f>IF(AND('User Interaction'!C$42="Acute",'User Interaction'!C$24=1),pivots_deprivation!T9,
IF(AND('User Interaction'!C$42="Acute",'User Interaction'!C$24=2),pivots_deprivation!T37,
IF(AND('User Interaction'!C$42="Acute",'User Interaction'!C$24=3),pivots_deprivation!T65,
IF(AND('User Interaction'!C$42="Acute",'User Interaction'!C$24=4),pivots_deprivation!T92,
IF(AND('User Interaction'!C$42="Acute",'User Interaction'!C$24=5),pivots_deprivation!T119,
IF(AND('User Interaction'!C$42="Acute",'User Interaction'!C$24=6),pivots_deprivation!T146,
IF(AND('User Interaction'!C$42="Elective",'User Interaction'!C$24=1),pivots_deprivation!T173,
IF(AND('User Interaction'!C$42="Elective",'User Interaction'!C$24=2),pivots_deprivation!T201,
IF(AND('User Interaction'!C$42="Elective",'User Interaction'!C$24=3),pivots_deprivation!T229,
IF(AND('User Interaction'!C$42="Elective",'User Interaction'!C$24=4),pivots_deprivation!T256,
IF(AND('User Interaction'!C$42="Elective",'User Interaction'!C$24=5),pivots_deprivation!T283,
IF(AND('User Interaction'!C$42="Elective",'User Interaction'!C$24=6),pivots_deprivation!T310,""))))))))))))</f>
        <v>2.2220351764013619</v>
      </c>
      <c r="H37" s="111">
        <f>IF(AND('User Interaction'!C$42="Acute",'User Interaction'!C$24=1),pivots_deprivation!U9,
IF(AND('User Interaction'!C$42="Acute",'User Interaction'!C$24=2),pivots_deprivation!U37,
IF(AND('User Interaction'!C$42="Acute",'User Interaction'!C$24=3),pivots_deprivation!U65,
IF(AND('User Interaction'!C$42="Acute",'User Interaction'!C$24=4),pivots_deprivation!U92,
IF(AND('User Interaction'!C$42="Acute",'User Interaction'!C$24=5),pivots_deprivation!U119,
IF(AND('User Interaction'!C$42="Acute",'User Interaction'!C$24=6),pivots_deprivation!U146,
IF(AND('User Interaction'!C$42="Elective",'User Interaction'!C$24=1),pivots_deprivation!U173,
IF(AND('User Interaction'!C$42="Elective",'User Interaction'!C$24=2),pivots_deprivation!U201,
IF(AND('User Interaction'!C$42="Elective",'User Interaction'!C$24=3),pivots_deprivation!U229,
IF(AND('User Interaction'!C$42="Elective",'User Interaction'!C$24=4),pivots_deprivation!U256,
IF(AND('User Interaction'!C$42="Elective",'User Interaction'!C$24=5),pivots_deprivation!U283,
IF(AND('User Interaction'!C$42="Elective",'User Interaction'!C$24=6),pivots_deprivation!U310,""))))))))))))</f>
        <v>2.4673990567818831</v>
      </c>
      <c r="I37" s="83"/>
      <c r="J37" s="83"/>
      <c r="K37" s="83"/>
      <c r="L37" s="96"/>
    </row>
    <row r="38" spans="1:12" ht="13.8" x14ac:dyDescent="0.3">
      <c r="A38" s="83"/>
      <c r="B38" s="95"/>
      <c r="C38" s="104" t="str">
        <f>pivots_ethnicity!K10</f>
        <v>Counties Manukau</v>
      </c>
      <c r="D38" s="112">
        <f>IF(AND('User Interaction'!C$42="Acute",'User Interaction'!C$24=1),pivots_deprivation!Q10,
IF(AND('User Interaction'!C$42="Acute",'User Interaction'!C$24=2),pivots_deprivation!Q38,
IF(AND('User Interaction'!C$42="Acute",'User Interaction'!C$24=3),pivots_deprivation!Q66,
IF(AND('User Interaction'!C$42="Acute",'User Interaction'!C$24=4),pivots_deprivation!Q93,
IF(AND('User Interaction'!C$42="Acute",'User Interaction'!C$24=5),pivots_deprivation!Q120,
IF(AND('User Interaction'!C$42="Acute",'User Interaction'!C$24=6),pivots_deprivation!Q147,
IF(AND('User Interaction'!C$42="Elective",'User Interaction'!C$24=1),pivots_deprivation!Q174,
IF(AND('User Interaction'!C$42="Elective",'User Interaction'!C$24=2),pivots_deprivation!Q202,
IF(AND('User Interaction'!C$42="Elective",'User Interaction'!C$24=3),pivots_deprivation!Q230,
IF(AND('User Interaction'!C$42="Elective",'User Interaction'!C$24=4),pivots_deprivation!Q257,
IF(AND('User Interaction'!C$42="Elective",'User Interaction'!C$24=5),pivots_deprivation!Q284,
IF(AND('User Interaction'!C$42="Elective",'User Interaction'!C$24=6),pivots_deprivation!Q311,""))))))))))))</f>
        <v>5768</v>
      </c>
      <c r="E38" s="112">
        <f>IF(AND('User Interaction'!C$42="Acute",'User Interaction'!C$24=1),pivots_deprivation!R10,
IF(AND('User Interaction'!C$42="Acute",'User Interaction'!C$24=2),pivots_deprivation!R38,
IF(AND('User Interaction'!C$42="Acute",'User Interaction'!C$24=3),pivots_deprivation!R66,
IF(AND('User Interaction'!C$42="Acute",'User Interaction'!C$24=4),pivots_deprivation!R93,
IF(AND('User Interaction'!C$42="Acute",'User Interaction'!C$24=5),pivots_deprivation!R120,
IF(AND('User Interaction'!C$42="Acute",'User Interaction'!C$24=6),pivots_deprivation!R147,
IF(AND('User Interaction'!C$42="Elective",'User Interaction'!C$24=1),pivots_deprivation!R174,
IF(AND('User Interaction'!C$42="Elective",'User Interaction'!C$24=2),pivots_deprivation!R202,
IF(AND('User Interaction'!C$42="Elective",'User Interaction'!C$24=3),pivots_deprivation!R230,
IF(AND('User Interaction'!C$42="Elective",'User Interaction'!C$24=4),pivots_deprivation!R257,
IF(AND('User Interaction'!C$42="Elective",'User Interaction'!C$24=5),pivots_deprivation!R284,
IF(AND('User Interaction'!C$42="Elective",'User Interaction'!C$24=6),pivots_deprivation!R311,""))))))))))))</f>
        <v>17187.395833333332</v>
      </c>
      <c r="F38" s="113">
        <f>IF(AND('User Interaction'!C$42="Acute",'User Interaction'!C$24=1),pivots_deprivation!S10,
IF(AND('User Interaction'!C$42="Acute",'User Interaction'!C$24=2),pivots_deprivation!S38,
IF(AND('User Interaction'!C$42="Acute",'User Interaction'!C$24=3),pivots_deprivation!S66,
IF(AND('User Interaction'!C$42="Acute",'User Interaction'!C$24=4),pivots_deprivation!S93,
IF(AND('User Interaction'!C$42="Acute",'User Interaction'!C$24=5),pivots_deprivation!S120,
IF(AND('User Interaction'!C$42="Acute",'User Interaction'!C$24=6),pivots_deprivation!S147,
IF(AND('User Interaction'!C$42="Elective",'User Interaction'!C$24=1),pivots_deprivation!S174,
IF(AND('User Interaction'!C$42="Elective",'User Interaction'!C$24=2),pivots_deprivation!S202,
IF(AND('User Interaction'!C$42="Elective",'User Interaction'!C$24=3),pivots_deprivation!S230,
IF(AND('User Interaction'!C$42="Elective",'User Interaction'!C$24=4),pivots_deprivation!S257,
IF(AND('User Interaction'!C$42="Elective",'User Interaction'!C$24=5),pivots_deprivation!S284,
IF(AND('User Interaction'!C$42="Elective",'User Interaction'!C$24=6),pivots_deprivation!S311,""))))))))))))</f>
        <v>2.9797842984281093</v>
      </c>
      <c r="G38" s="113">
        <f>IF(AND('User Interaction'!C$42="Acute",'User Interaction'!C$24=1),pivots_deprivation!T10,
IF(AND('User Interaction'!C$42="Acute",'User Interaction'!C$24=2),pivots_deprivation!T38,
IF(AND('User Interaction'!C$42="Acute",'User Interaction'!C$24=3),pivots_deprivation!T66,
IF(AND('User Interaction'!C$42="Acute",'User Interaction'!C$24=4),pivots_deprivation!T93,
IF(AND('User Interaction'!C$42="Acute",'User Interaction'!C$24=5),pivots_deprivation!T120,
IF(AND('User Interaction'!C$42="Acute",'User Interaction'!C$24=6),pivots_deprivation!T147,
IF(AND('User Interaction'!C$42="Elective",'User Interaction'!C$24=1),pivots_deprivation!T174,
IF(AND('User Interaction'!C$42="Elective",'User Interaction'!C$24=2),pivots_deprivation!T202,
IF(AND('User Interaction'!C$42="Elective",'User Interaction'!C$24=3),pivots_deprivation!T230,
IF(AND('User Interaction'!C$42="Elective",'User Interaction'!C$24=4),pivots_deprivation!T257,
IF(AND('User Interaction'!C$42="Elective",'User Interaction'!C$24=5),pivots_deprivation!T284,
IF(AND('User Interaction'!C$42="Elective",'User Interaction'!C$24=6),pivots_deprivation!T311,""))))))))))))</f>
        <v>2.8020394737417051</v>
      </c>
      <c r="H38" s="111">
        <f>IF(AND('User Interaction'!C$42="Acute",'User Interaction'!C$24=1),pivots_deprivation!U10,
IF(AND('User Interaction'!C$42="Acute",'User Interaction'!C$24=2),pivots_deprivation!U38,
IF(AND('User Interaction'!C$42="Acute",'User Interaction'!C$24=3),pivots_deprivation!U66,
IF(AND('User Interaction'!C$42="Acute",'User Interaction'!C$24=4),pivots_deprivation!U93,
IF(AND('User Interaction'!C$42="Acute",'User Interaction'!C$24=5),pivots_deprivation!U120,
IF(AND('User Interaction'!C$42="Acute",'User Interaction'!C$24=6),pivots_deprivation!U147,
IF(AND('User Interaction'!C$42="Elective",'User Interaction'!C$24=1),pivots_deprivation!U174,
IF(AND('User Interaction'!C$42="Elective",'User Interaction'!C$24=2),pivots_deprivation!U202,
IF(AND('User Interaction'!C$42="Elective",'User Interaction'!C$24=3),pivots_deprivation!U230,
IF(AND('User Interaction'!C$42="Elective",'User Interaction'!C$24=4),pivots_deprivation!U257,
IF(AND('User Interaction'!C$42="Elective",'User Interaction'!C$24=5),pivots_deprivation!U284,
IF(AND('User Interaction'!C$42="Elective",'User Interaction'!C$24=6),pivots_deprivation!U311,""))))))))))))</f>
        <v>2.4673990567818831</v>
      </c>
      <c r="I38" s="83"/>
      <c r="J38" s="83"/>
      <c r="K38" s="83"/>
      <c r="L38" s="96"/>
    </row>
    <row r="39" spans="1:12" ht="13.8" x14ac:dyDescent="0.3">
      <c r="A39" s="83"/>
      <c r="B39" s="95"/>
      <c r="C39" s="104" t="str">
        <f>pivots_ethnicity!K11</f>
        <v>Hawkes Bay</v>
      </c>
      <c r="D39" s="112">
        <f>IF(AND('User Interaction'!C$42="Acute",'User Interaction'!C$24=1),pivots_deprivation!Q11,
IF(AND('User Interaction'!C$42="Acute",'User Interaction'!C$24=2),pivots_deprivation!Q39,
IF(AND('User Interaction'!C$42="Acute",'User Interaction'!C$24=3),pivots_deprivation!Q67,
IF(AND('User Interaction'!C$42="Acute",'User Interaction'!C$24=4),pivots_deprivation!Q94,
IF(AND('User Interaction'!C$42="Acute",'User Interaction'!C$24=5),pivots_deprivation!Q121,
IF(AND('User Interaction'!C$42="Acute",'User Interaction'!C$24=6),pivots_deprivation!Q148,
IF(AND('User Interaction'!C$42="Elective",'User Interaction'!C$24=1),pivots_deprivation!Q175,
IF(AND('User Interaction'!C$42="Elective",'User Interaction'!C$24=2),pivots_deprivation!Q203,
IF(AND('User Interaction'!C$42="Elective",'User Interaction'!C$24=3),pivots_deprivation!Q231,
IF(AND('User Interaction'!C$42="Elective",'User Interaction'!C$24=4),pivots_deprivation!Q258,
IF(AND('User Interaction'!C$42="Elective",'User Interaction'!C$24=5),pivots_deprivation!Q285,
IF(AND('User Interaction'!C$42="Elective",'User Interaction'!C$24=6),pivots_deprivation!Q312,""))))))))))))</f>
        <v>1732</v>
      </c>
      <c r="E39" s="112">
        <f>IF(AND('User Interaction'!C$42="Acute",'User Interaction'!C$24=1),pivots_deprivation!R11,
IF(AND('User Interaction'!C$42="Acute",'User Interaction'!C$24=2),pivots_deprivation!R39,
IF(AND('User Interaction'!C$42="Acute",'User Interaction'!C$24=3),pivots_deprivation!R67,
IF(AND('User Interaction'!C$42="Acute",'User Interaction'!C$24=4),pivots_deprivation!R94,
IF(AND('User Interaction'!C$42="Acute",'User Interaction'!C$24=5),pivots_deprivation!R121,
IF(AND('User Interaction'!C$42="Acute",'User Interaction'!C$24=6),pivots_deprivation!R148,
IF(AND('User Interaction'!C$42="Elective",'User Interaction'!C$24=1),pivots_deprivation!R175,
IF(AND('User Interaction'!C$42="Elective",'User Interaction'!C$24=2),pivots_deprivation!R203,
IF(AND('User Interaction'!C$42="Elective",'User Interaction'!C$24=3),pivots_deprivation!R231,
IF(AND('User Interaction'!C$42="Elective",'User Interaction'!C$24=4),pivots_deprivation!R258,
IF(AND('User Interaction'!C$42="Elective",'User Interaction'!C$24=5),pivots_deprivation!R285,
IF(AND('User Interaction'!C$42="Elective",'User Interaction'!C$24=6),pivots_deprivation!R312,""))))))))))))</f>
        <v>4077.2916666666665</v>
      </c>
      <c r="F39" s="113">
        <f>IF(AND('User Interaction'!C$42="Acute",'User Interaction'!C$24=1),pivots_deprivation!S11,
IF(AND('User Interaction'!C$42="Acute",'User Interaction'!C$24=2),pivots_deprivation!S39,
IF(AND('User Interaction'!C$42="Acute",'User Interaction'!C$24=3),pivots_deprivation!S67,
IF(AND('User Interaction'!C$42="Acute",'User Interaction'!C$24=4),pivots_deprivation!S94,
IF(AND('User Interaction'!C$42="Acute",'User Interaction'!C$24=5),pivots_deprivation!S121,
IF(AND('User Interaction'!C$42="Acute",'User Interaction'!C$24=6),pivots_deprivation!S148,
IF(AND('User Interaction'!C$42="Elective",'User Interaction'!C$24=1),pivots_deprivation!S175,
IF(AND('User Interaction'!C$42="Elective",'User Interaction'!C$24=2),pivots_deprivation!S203,
IF(AND('User Interaction'!C$42="Elective",'User Interaction'!C$24=3),pivots_deprivation!S231,
IF(AND('User Interaction'!C$42="Elective",'User Interaction'!C$24=4),pivots_deprivation!S258,
IF(AND('User Interaction'!C$42="Elective",'User Interaction'!C$24=5),pivots_deprivation!S285,
IF(AND('User Interaction'!C$42="Elective",'User Interaction'!C$24=6),pivots_deprivation!S312,""))))))))))))</f>
        <v>2.354094495765974</v>
      </c>
      <c r="G39" s="113">
        <f>IF(AND('User Interaction'!C$42="Acute",'User Interaction'!C$24=1),pivots_deprivation!T11,
IF(AND('User Interaction'!C$42="Acute",'User Interaction'!C$24=2),pivots_deprivation!T39,
IF(AND('User Interaction'!C$42="Acute",'User Interaction'!C$24=3),pivots_deprivation!T67,
IF(AND('User Interaction'!C$42="Acute",'User Interaction'!C$24=4),pivots_deprivation!T94,
IF(AND('User Interaction'!C$42="Acute",'User Interaction'!C$24=5),pivots_deprivation!T121,
IF(AND('User Interaction'!C$42="Acute",'User Interaction'!C$24=6),pivots_deprivation!T148,
IF(AND('User Interaction'!C$42="Elective",'User Interaction'!C$24=1),pivots_deprivation!T175,
IF(AND('User Interaction'!C$42="Elective",'User Interaction'!C$24=2),pivots_deprivation!T203,
IF(AND('User Interaction'!C$42="Elective",'User Interaction'!C$24=3),pivots_deprivation!T231,
IF(AND('User Interaction'!C$42="Elective",'User Interaction'!C$24=4),pivots_deprivation!T258,
IF(AND('User Interaction'!C$42="Elective",'User Interaction'!C$24=5),pivots_deprivation!T285,
IF(AND('User Interaction'!C$42="Elective",'User Interaction'!C$24=6),pivots_deprivation!T312,""))))))))))))</f>
        <v>2.3336244450288723</v>
      </c>
      <c r="H39" s="111">
        <f>IF(AND('User Interaction'!C$42="Acute",'User Interaction'!C$24=1),pivots_deprivation!U11,
IF(AND('User Interaction'!C$42="Acute",'User Interaction'!C$24=2),pivots_deprivation!U39,
IF(AND('User Interaction'!C$42="Acute",'User Interaction'!C$24=3),pivots_deprivation!U67,
IF(AND('User Interaction'!C$42="Acute",'User Interaction'!C$24=4),pivots_deprivation!U94,
IF(AND('User Interaction'!C$42="Acute",'User Interaction'!C$24=5),pivots_deprivation!U121,
IF(AND('User Interaction'!C$42="Acute",'User Interaction'!C$24=6),pivots_deprivation!U148,
IF(AND('User Interaction'!C$42="Elective",'User Interaction'!C$24=1),pivots_deprivation!U175,
IF(AND('User Interaction'!C$42="Elective",'User Interaction'!C$24=2),pivots_deprivation!U203,
IF(AND('User Interaction'!C$42="Elective",'User Interaction'!C$24=3),pivots_deprivation!U231,
IF(AND('User Interaction'!C$42="Elective",'User Interaction'!C$24=4),pivots_deprivation!U258,
IF(AND('User Interaction'!C$42="Elective",'User Interaction'!C$24=5),pivots_deprivation!U285,
IF(AND('User Interaction'!C$42="Elective",'User Interaction'!C$24=6),pivots_deprivation!U312,""))))))))))))</f>
        <v>2.4673990567818831</v>
      </c>
      <c r="I39" s="83"/>
      <c r="J39" s="83"/>
      <c r="K39" s="83"/>
      <c r="L39" s="96"/>
    </row>
    <row r="40" spans="1:12" ht="13.8" x14ac:dyDescent="0.3">
      <c r="A40" s="83"/>
      <c r="B40" s="95"/>
      <c r="C40" s="104" t="str">
        <f>pivots_ethnicity!K12</f>
        <v>Hutt</v>
      </c>
      <c r="D40" s="112">
        <f>IF(AND('User Interaction'!C$42="Acute",'User Interaction'!C$24=1),pivots_deprivation!Q12,
IF(AND('User Interaction'!C$42="Acute",'User Interaction'!C$24=2),pivots_deprivation!Q40,
IF(AND('User Interaction'!C$42="Acute",'User Interaction'!C$24=3),pivots_deprivation!Q68,
IF(AND('User Interaction'!C$42="Acute",'User Interaction'!C$24=4),pivots_deprivation!Q95,
IF(AND('User Interaction'!C$42="Acute",'User Interaction'!C$24=5),pivots_deprivation!Q122,
IF(AND('User Interaction'!C$42="Acute",'User Interaction'!C$24=6),pivots_deprivation!Q149,
IF(AND('User Interaction'!C$42="Elective",'User Interaction'!C$24=1),pivots_deprivation!Q176,
IF(AND('User Interaction'!C$42="Elective",'User Interaction'!C$24=2),pivots_deprivation!Q204,
IF(AND('User Interaction'!C$42="Elective",'User Interaction'!C$24=3),pivots_deprivation!Q232,
IF(AND('User Interaction'!C$42="Elective",'User Interaction'!C$24=4),pivots_deprivation!Q259,
IF(AND('User Interaction'!C$42="Elective",'User Interaction'!C$24=5),pivots_deprivation!Q286,
IF(AND('User Interaction'!C$42="Elective",'User Interaction'!C$24=6),pivots_deprivation!Q313,""))))))))))))</f>
        <v>3034</v>
      </c>
      <c r="E40" s="112">
        <f>IF(AND('User Interaction'!C$42="Acute",'User Interaction'!C$24=1),pivots_deprivation!R12,
IF(AND('User Interaction'!C$42="Acute",'User Interaction'!C$24=2),pivots_deprivation!R40,
IF(AND('User Interaction'!C$42="Acute",'User Interaction'!C$24=3),pivots_deprivation!R68,
IF(AND('User Interaction'!C$42="Acute",'User Interaction'!C$24=4),pivots_deprivation!R95,
IF(AND('User Interaction'!C$42="Acute",'User Interaction'!C$24=5),pivots_deprivation!R122,
IF(AND('User Interaction'!C$42="Acute",'User Interaction'!C$24=6),pivots_deprivation!R149,
IF(AND('User Interaction'!C$42="Elective",'User Interaction'!C$24=1),pivots_deprivation!R176,
IF(AND('User Interaction'!C$42="Elective",'User Interaction'!C$24=2),pivots_deprivation!R204,
IF(AND('User Interaction'!C$42="Elective",'User Interaction'!C$24=3),pivots_deprivation!R232,
IF(AND('User Interaction'!C$42="Elective",'User Interaction'!C$24=4),pivots_deprivation!R259,
IF(AND('User Interaction'!C$42="Elective",'User Interaction'!C$24=5),pivots_deprivation!R286,
IF(AND('User Interaction'!C$42="Elective",'User Interaction'!C$24=6),pivots_deprivation!R313,""))))))))))))</f>
        <v>5779.979166666667</v>
      </c>
      <c r="F40" s="113">
        <f>IF(AND('User Interaction'!C$42="Acute",'User Interaction'!C$24=1),pivots_deprivation!S12,
IF(AND('User Interaction'!C$42="Acute",'User Interaction'!C$24=2),pivots_deprivation!S40,
IF(AND('User Interaction'!C$42="Acute",'User Interaction'!C$24=3),pivots_deprivation!S68,
IF(AND('User Interaction'!C$42="Acute",'User Interaction'!C$24=4),pivots_deprivation!S95,
IF(AND('User Interaction'!C$42="Acute",'User Interaction'!C$24=5),pivots_deprivation!S122,
IF(AND('User Interaction'!C$42="Acute",'User Interaction'!C$24=6),pivots_deprivation!S149,
IF(AND('User Interaction'!C$42="Elective",'User Interaction'!C$24=1),pivots_deprivation!S176,
IF(AND('User Interaction'!C$42="Elective",'User Interaction'!C$24=2),pivots_deprivation!S204,
IF(AND('User Interaction'!C$42="Elective",'User Interaction'!C$24=3),pivots_deprivation!S232,
IF(AND('User Interaction'!C$42="Elective",'User Interaction'!C$24=4),pivots_deprivation!S259,
IF(AND('User Interaction'!C$42="Elective",'User Interaction'!C$24=5),pivots_deprivation!S286,
IF(AND('User Interaction'!C$42="Elective",'User Interaction'!C$24=6),pivots_deprivation!S313,""))))))))))))</f>
        <v>1.9050689408921118</v>
      </c>
      <c r="G40" s="113">
        <f>IF(AND('User Interaction'!C$42="Acute",'User Interaction'!C$24=1),pivots_deprivation!T12,
IF(AND('User Interaction'!C$42="Acute",'User Interaction'!C$24=2),pivots_deprivation!T40,
IF(AND('User Interaction'!C$42="Acute",'User Interaction'!C$24=3),pivots_deprivation!T68,
IF(AND('User Interaction'!C$42="Acute",'User Interaction'!C$24=4),pivots_deprivation!T95,
IF(AND('User Interaction'!C$42="Acute",'User Interaction'!C$24=5),pivots_deprivation!T122,
IF(AND('User Interaction'!C$42="Acute",'User Interaction'!C$24=6),pivots_deprivation!T149,
IF(AND('User Interaction'!C$42="Elective",'User Interaction'!C$24=1),pivots_deprivation!T176,
IF(AND('User Interaction'!C$42="Elective",'User Interaction'!C$24=2),pivots_deprivation!T204,
IF(AND('User Interaction'!C$42="Elective",'User Interaction'!C$24=3),pivots_deprivation!T232,
IF(AND('User Interaction'!C$42="Elective",'User Interaction'!C$24=4),pivots_deprivation!T259,
IF(AND('User Interaction'!C$42="Elective",'User Interaction'!C$24=5),pivots_deprivation!T286,
IF(AND('User Interaction'!C$42="Elective",'User Interaction'!C$24=6),pivots_deprivation!T313,""))))))))))))</f>
        <v>2.1312124622962849</v>
      </c>
      <c r="H40" s="111">
        <f>IF(AND('User Interaction'!C$42="Acute",'User Interaction'!C$24=1),pivots_deprivation!U12,
IF(AND('User Interaction'!C$42="Acute",'User Interaction'!C$24=2),pivots_deprivation!U40,
IF(AND('User Interaction'!C$42="Acute",'User Interaction'!C$24=3),pivots_deprivation!U68,
IF(AND('User Interaction'!C$42="Acute",'User Interaction'!C$24=4),pivots_deprivation!U95,
IF(AND('User Interaction'!C$42="Acute",'User Interaction'!C$24=5),pivots_deprivation!U122,
IF(AND('User Interaction'!C$42="Acute",'User Interaction'!C$24=6),pivots_deprivation!U149,
IF(AND('User Interaction'!C$42="Elective",'User Interaction'!C$24=1),pivots_deprivation!U176,
IF(AND('User Interaction'!C$42="Elective",'User Interaction'!C$24=2),pivots_deprivation!U204,
IF(AND('User Interaction'!C$42="Elective",'User Interaction'!C$24=3),pivots_deprivation!U232,
IF(AND('User Interaction'!C$42="Elective",'User Interaction'!C$24=4),pivots_deprivation!U259,
IF(AND('User Interaction'!C$42="Elective",'User Interaction'!C$24=5),pivots_deprivation!U286,
IF(AND('User Interaction'!C$42="Elective",'User Interaction'!C$24=6),pivots_deprivation!U313,""))))))))))))</f>
        <v>2.4673990567818831</v>
      </c>
      <c r="I40" s="83"/>
      <c r="J40" s="83"/>
      <c r="K40" s="83"/>
      <c r="L40" s="96"/>
    </row>
    <row r="41" spans="1:12" ht="13.8" x14ac:dyDescent="0.3">
      <c r="A41" s="83"/>
      <c r="B41" s="95"/>
      <c r="C41" s="104" t="str">
        <f>pivots_ethnicity!K13</f>
        <v>Lakes</v>
      </c>
      <c r="D41" s="112">
        <f>IF(AND('User Interaction'!C$42="Acute",'User Interaction'!C$24=1),pivots_deprivation!Q13,
IF(AND('User Interaction'!C$42="Acute",'User Interaction'!C$24=2),pivots_deprivation!Q41,
IF(AND('User Interaction'!C$42="Acute",'User Interaction'!C$24=3),pivots_deprivation!Q69,
IF(AND('User Interaction'!C$42="Acute",'User Interaction'!C$24=4),pivots_deprivation!Q96,
IF(AND('User Interaction'!C$42="Acute",'User Interaction'!C$24=5),pivots_deprivation!Q123,
IF(AND('User Interaction'!C$42="Acute",'User Interaction'!C$24=6),pivots_deprivation!Q150,
IF(AND('User Interaction'!C$42="Elective",'User Interaction'!C$24=1),pivots_deprivation!Q177,
IF(AND('User Interaction'!C$42="Elective",'User Interaction'!C$24=2),pivots_deprivation!Q205,
IF(AND('User Interaction'!C$42="Elective",'User Interaction'!C$24=3),pivots_deprivation!Q233,
IF(AND('User Interaction'!C$42="Elective",'User Interaction'!C$24=4),pivots_deprivation!Q260,
IF(AND('User Interaction'!C$42="Elective",'User Interaction'!C$24=5),pivots_deprivation!Q287,
IF(AND('User Interaction'!C$42="Elective",'User Interaction'!C$24=6),pivots_deprivation!Q314,""))))))))))))</f>
        <v>689</v>
      </c>
      <c r="E41" s="112">
        <f>IF(AND('User Interaction'!C$42="Acute",'User Interaction'!C$24=1),pivots_deprivation!R13,
IF(AND('User Interaction'!C$42="Acute",'User Interaction'!C$24=2),pivots_deprivation!R41,
IF(AND('User Interaction'!C$42="Acute",'User Interaction'!C$24=3),pivots_deprivation!R69,
IF(AND('User Interaction'!C$42="Acute",'User Interaction'!C$24=4),pivots_deprivation!R96,
IF(AND('User Interaction'!C$42="Acute",'User Interaction'!C$24=5),pivots_deprivation!R123,
IF(AND('User Interaction'!C$42="Acute",'User Interaction'!C$24=6),pivots_deprivation!R150,
IF(AND('User Interaction'!C$42="Elective",'User Interaction'!C$24=1),pivots_deprivation!R177,
IF(AND('User Interaction'!C$42="Elective",'User Interaction'!C$24=2),pivots_deprivation!R205,
IF(AND('User Interaction'!C$42="Elective",'User Interaction'!C$24=3),pivots_deprivation!R233,
IF(AND('User Interaction'!C$42="Elective",'User Interaction'!C$24=4),pivots_deprivation!R260,
IF(AND('User Interaction'!C$42="Elective",'User Interaction'!C$24=5),pivots_deprivation!R287,
IF(AND('User Interaction'!C$42="Elective",'User Interaction'!C$24=6),pivots_deprivation!R314,""))))))))))))</f>
        <v>1366.7291666666667</v>
      </c>
      <c r="F41" s="113">
        <f>IF(AND('User Interaction'!C$42="Acute",'User Interaction'!C$24=1),pivots_deprivation!S13,
IF(AND('User Interaction'!C$42="Acute",'User Interaction'!C$24=2),pivots_deprivation!S41,
IF(AND('User Interaction'!C$42="Acute",'User Interaction'!C$24=3),pivots_deprivation!S69,
IF(AND('User Interaction'!C$42="Acute",'User Interaction'!C$24=4),pivots_deprivation!S96,
IF(AND('User Interaction'!C$42="Acute",'User Interaction'!C$24=5),pivots_deprivation!S123,
IF(AND('User Interaction'!C$42="Acute",'User Interaction'!C$24=6),pivots_deprivation!S150,
IF(AND('User Interaction'!C$42="Elective",'User Interaction'!C$24=1),pivots_deprivation!S177,
IF(AND('User Interaction'!C$42="Elective",'User Interaction'!C$24=2),pivots_deprivation!S205,
IF(AND('User Interaction'!C$42="Elective",'User Interaction'!C$24=3),pivots_deprivation!S233,
IF(AND('User Interaction'!C$42="Elective",'User Interaction'!C$24=4),pivots_deprivation!S260,
IF(AND('User Interaction'!C$42="Elective",'User Interaction'!C$24=5),pivots_deprivation!S287,
IF(AND('User Interaction'!C$42="Elective",'User Interaction'!C$24=6),pivots_deprivation!S314,""))))))))))))</f>
        <v>1.9836417513304305</v>
      </c>
      <c r="G41" s="113">
        <f>IF(AND('User Interaction'!C$42="Acute",'User Interaction'!C$24=1),pivots_deprivation!T13,
IF(AND('User Interaction'!C$42="Acute",'User Interaction'!C$24=2),pivots_deprivation!T41,
IF(AND('User Interaction'!C$42="Acute",'User Interaction'!C$24=3),pivots_deprivation!T69,
IF(AND('User Interaction'!C$42="Acute",'User Interaction'!C$24=4),pivots_deprivation!T96,
IF(AND('User Interaction'!C$42="Acute",'User Interaction'!C$24=5),pivots_deprivation!T123,
IF(AND('User Interaction'!C$42="Acute",'User Interaction'!C$24=6),pivots_deprivation!T150,
IF(AND('User Interaction'!C$42="Elective",'User Interaction'!C$24=1),pivots_deprivation!T177,
IF(AND('User Interaction'!C$42="Elective",'User Interaction'!C$24=2),pivots_deprivation!T205,
IF(AND('User Interaction'!C$42="Elective",'User Interaction'!C$24=3),pivots_deprivation!T233,
IF(AND('User Interaction'!C$42="Elective",'User Interaction'!C$24=4),pivots_deprivation!T260,
IF(AND('User Interaction'!C$42="Elective",'User Interaction'!C$24=5),pivots_deprivation!T287,
IF(AND('User Interaction'!C$42="Elective",'User Interaction'!C$24=6),pivots_deprivation!T314,""))))))))))))</f>
        <v>2.349064198772068</v>
      </c>
      <c r="H41" s="111">
        <f>IF(AND('User Interaction'!C$42="Acute",'User Interaction'!C$24=1),pivots_deprivation!U13,
IF(AND('User Interaction'!C$42="Acute",'User Interaction'!C$24=2),pivots_deprivation!U41,
IF(AND('User Interaction'!C$42="Acute",'User Interaction'!C$24=3),pivots_deprivation!U69,
IF(AND('User Interaction'!C$42="Acute",'User Interaction'!C$24=4),pivots_deprivation!U96,
IF(AND('User Interaction'!C$42="Acute",'User Interaction'!C$24=5),pivots_deprivation!U123,
IF(AND('User Interaction'!C$42="Acute",'User Interaction'!C$24=6),pivots_deprivation!U150,
IF(AND('User Interaction'!C$42="Elective",'User Interaction'!C$24=1),pivots_deprivation!U177,
IF(AND('User Interaction'!C$42="Elective",'User Interaction'!C$24=2),pivots_deprivation!U205,
IF(AND('User Interaction'!C$42="Elective",'User Interaction'!C$24=3),pivots_deprivation!U233,
IF(AND('User Interaction'!C$42="Elective",'User Interaction'!C$24=4),pivots_deprivation!U260,
IF(AND('User Interaction'!C$42="Elective",'User Interaction'!C$24=5),pivots_deprivation!U287,
IF(AND('User Interaction'!C$42="Elective",'User Interaction'!C$24=6),pivots_deprivation!U314,""))))))))))))</f>
        <v>2.4673990567818831</v>
      </c>
      <c r="I41" s="83"/>
      <c r="J41" s="83"/>
      <c r="K41" s="83"/>
      <c r="L41" s="96"/>
    </row>
    <row r="42" spans="1:12" ht="13.8" x14ac:dyDescent="0.3">
      <c r="A42" s="83"/>
      <c r="B42" s="95"/>
      <c r="C42" s="104" t="str">
        <f>pivots_ethnicity!K14</f>
        <v>MidCentral</v>
      </c>
      <c r="D42" s="112">
        <f>IF(AND('User Interaction'!C$42="Acute",'User Interaction'!C$24=1),pivots_deprivation!Q14,
IF(AND('User Interaction'!C$42="Acute",'User Interaction'!C$24=2),pivots_deprivation!Q42,
IF(AND('User Interaction'!C$42="Acute",'User Interaction'!C$24=3),pivots_deprivation!Q70,
IF(AND('User Interaction'!C$42="Acute",'User Interaction'!C$24=4),pivots_deprivation!Q97,
IF(AND('User Interaction'!C$42="Acute",'User Interaction'!C$24=5),pivots_deprivation!Q124,
IF(AND('User Interaction'!C$42="Acute",'User Interaction'!C$24=6),pivots_deprivation!Q151,
IF(AND('User Interaction'!C$42="Elective",'User Interaction'!C$24=1),pivots_deprivation!Q178,
IF(AND('User Interaction'!C$42="Elective",'User Interaction'!C$24=2),pivots_deprivation!Q206,
IF(AND('User Interaction'!C$42="Elective",'User Interaction'!C$24=3),pivots_deprivation!Q234,
IF(AND('User Interaction'!C$42="Elective",'User Interaction'!C$24=4),pivots_deprivation!Q261,
IF(AND('User Interaction'!C$42="Elective",'User Interaction'!C$24=5),pivots_deprivation!Q288,
IF(AND('User Interaction'!C$42="Elective",'User Interaction'!C$24=6),pivots_deprivation!Q315,""))))))))))))</f>
        <v>1447</v>
      </c>
      <c r="E42" s="112">
        <f>IF(AND('User Interaction'!C$42="Acute",'User Interaction'!C$24=1),pivots_deprivation!R14,
IF(AND('User Interaction'!C$42="Acute",'User Interaction'!C$24=2),pivots_deprivation!R42,
IF(AND('User Interaction'!C$42="Acute",'User Interaction'!C$24=3),pivots_deprivation!R70,
IF(AND('User Interaction'!C$42="Acute",'User Interaction'!C$24=4),pivots_deprivation!R97,
IF(AND('User Interaction'!C$42="Acute",'User Interaction'!C$24=5),pivots_deprivation!R124,
IF(AND('User Interaction'!C$42="Acute",'User Interaction'!C$24=6),pivots_deprivation!R151,
IF(AND('User Interaction'!C$42="Elective",'User Interaction'!C$24=1),pivots_deprivation!R178,
IF(AND('User Interaction'!C$42="Elective",'User Interaction'!C$24=2),pivots_deprivation!R206,
IF(AND('User Interaction'!C$42="Elective",'User Interaction'!C$24=3),pivots_deprivation!R234,
IF(AND('User Interaction'!C$42="Elective",'User Interaction'!C$24=4),pivots_deprivation!R261,
IF(AND('User Interaction'!C$42="Elective",'User Interaction'!C$24=5),pivots_deprivation!R288,
IF(AND('User Interaction'!C$42="Elective",'User Interaction'!C$24=6),pivots_deprivation!R315,""))))))))))))</f>
        <v>3798.9583333333335</v>
      </c>
      <c r="F42" s="113">
        <f>IF(AND('User Interaction'!C$42="Acute",'User Interaction'!C$24=1),pivots_deprivation!S14,
IF(AND('User Interaction'!C$42="Acute",'User Interaction'!C$24=2),pivots_deprivation!S42,
IF(AND('User Interaction'!C$42="Acute",'User Interaction'!C$24=3),pivots_deprivation!S70,
IF(AND('User Interaction'!C$42="Acute",'User Interaction'!C$24=4),pivots_deprivation!S97,
IF(AND('User Interaction'!C$42="Acute",'User Interaction'!C$24=5),pivots_deprivation!S124,
IF(AND('User Interaction'!C$42="Acute",'User Interaction'!C$24=6),pivots_deprivation!S151,
IF(AND('User Interaction'!C$42="Elective",'User Interaction'!C$24=1),pivots_deprivation!S178,
IF(AND('User Interaction'!C$42="Elective",'User Interaction'!C$24=2),pivots_deprivation!S206,
IF(AND('User Interaction'!C$42="Elective",'User Interaction'!C$24=3),pivots_deprivation!S234,
IF(AND('User Interaction'!C$42="Elective",'User Interaction'!C$24=4),pivots_deprivation!S261,
IF(AND('User Interaction'!C$42="Elective",'User Interaction'!C$24=5),pivots_deprivation!S288,
IF(AND('User Interaction'!C$42="Elective",'User Interaction'!C$24=6),pivots_deprivation!S315,""))))))))))))</f>
        <v>2.6254031329186822</v>
      </c>
      <c r="G42" s="113">
        <f>IF(AND('User Interaction'!C$42="Acute",'User Interaction'!C$24=1),pivots_deprivation!T14,
IF(AND('User Interaction'!C$42="Acute",'User Interaction'!C$24=2),pivots_deprivation!T42,
IF(AND('User Interaction'!C$42="Acute",'User Interaction'!C$24=3),pivots_deprivation!T70,
IF(AND('User Interaction'!C$42="Acute",'User Interaction'!C$24=4),pivots_deprivation!T97,
IF(AND('User Interaction'!C$42="Acute",'User Interaction'!C$24=5),pivots_deprivation!T124,
IF(AND('User Interaction'!C$42="Acute",'User Interaction'!C$24=6),pivots_deprivation!T151,
IF(AND('User Interaction'!C$42="Elective",'User Interaction'!C$24=1),pivots_deprivation!T178,
IF(AND('User Interaction'!C$42="Elective",'User Interaction'!C$24=2),pivots_deprivation!T206,
IF(AND('User Interaction'!C$42="Elective",'User Interaction'!C$24=3),pivots_deprivation!T234,
IF(AND('User Interaction'!C$42="Elective",'User Interaction'!C$24=4),pivots_deprivation!T261,
IF(AND('User Interaction'!C$42="Elective",'User Interaction'!C$24=5),pivots_deprivation!T288,
IF(AND('User Interaction'!C$42="Elective",'User Interaction'!C$24=6),pivots_deprivation!T315,""))))))))))))</f>
        <v>2.8909413937544621</v>
      </c>
      <c r="H42" s="111">
        <f>IF(AND('User Interaction'!C$42="Acute",'User Interaction'!C$24=1),pivots_deprivation!U14,
IF(AND('User Interaction'!C$42="Acute",'User Interaction'!C$24=2),pivots_deprivation!U42,
IF(AND('User Interaction'!C$42="Acute",'User Interaction'!C$24=3),pivots_deprivation!U70,
IF(AND('User Interaction'!C$42="Acute",'User Interaction'!C$24=4),pivots_deprivation!U97,
IF(AND('User Interaction'!C$42="Acute",'User Interaction'!C$24=5),pivots_deprivation!U124,
IF(AND('User Interaction'!C$42="Acute",'User Interaction'!C$24=6),pivots_deprivation!U151,
IF(AND('User Interaction'!C$42="Elective",'User Interaction'!C$24=1),pivots_deprivation!U178,
IF(AND('User Interaction'!C$42="Elective",'User Interaction'!C$24=2),pivots_deprivation!U206,
IF(AND('User Interaction'!C$42="Elective",'User Interaction'!C$24=3),pivots_deprivation!U234,
IF(AND('User Interaction'!C$42="Elective",'User Interaction'!C$24=4),pivots_deprivation!U261,
IF(AND('User Interaction'!C$42="Elective",'User Interaction'!C$24=5),pivots_deprivation!U288,
IF(AND('User Interaction'!C$42="Elective",'User Interaction'!C$24=6),pivots_deprivation!U315,""))))))))))))</f>
        <v>2.4673990567818831</v>
      </c>
      <c r="I42" s="83"/>
      <c r="J42" s="83"/>
      <c r="K42" s="83"/>
      <c r="L42" s="96"/>
    </row>
    <row r="43" spans="1:12" ht="13.8" x14ac:dyDescent="0.3">
      <c r="A43" s="83"/>
      <c r="B43" s="95"/>
      <c r="C43" s="104" t="str">
        <f>pivots_ethnicity!K15</f>
        <v>Nelson Marlborough</v>
      </c>
      <c r="D43" s="112">
        <f>IF(AND('User Interaction'!C$42="Acute",'User Interaction'!C$24=1),pivots_deprivation!Q15,
IF(AND('User Interaction'!C$42="Acute",'User Interaction'!C$24=2),pivots_deprivation!Q43,
IF(AND('User Interaction'!C$42="Acute",'User Interaction'!C$24=3),pivots_deprivation!Q71,
IF(AND('User Interaction'!C$42="Acute",'User Interaction'!C$24=4),pivots_deprivation!Q98,
IF(AND('User Interaction'!C$42="Acute",'User Interaction'!C$24=5),pivots_deprivation!Q125,
IF(AND('User Interaction'!C$42="Acute",'User Interaction'!C$24=6),pivots_deprivation!Q152,
IF(AND('User Interaction'!C$42="Elective",'User Interaction'!C$24=1),pivots_deprivation!Q179,
IF(AND('User Interaction'!C$42="Elective",'User Interaction'!C$24=2),pivots_deprivation!Q207,
IF(AND('User Interaction'!C$42="Elective",'User Interaction'!C$24=3),pivots_deprivation!Q235,
IF(AND('User Interaction'!C$42="Elective",'User Interaction'!C$24=4),pivots_deprivation!Q262,
IF(AND('User Interaction'!C$42="Elective",'User Interaction'!C$24=5),pivots_deprivation!Q289,
IF(AND('User Interaction'!C$42="Elective",'User Interaction'!C$24=6),pivots_deprivation!Q316,""))))))))))))</f>
        <v>1701</v>
      </c>
      <c r="E43" s="112">
        <f>IF(AND('User Interaction'!C$42="Acute",'User Interaction'!C$24=1),pivots_deprivation!R15,
IF(AND('User Interaction'!C$42="Acute",'User Interaction'!C$24=2),pivots_deprivation!R43,
IF(AND('User Interaction'!C$42="Acute",'User Interaction'!C$24=3),pivots_deprivation!R71,
IF(AND('User Interaction'!C$42="Acute",'User Interaction'!C$24=4),pivots_deprivation!R98,
IF(AND('User Interaction'!C$42="Acute",'User Interaction'!C$24=5),pivots_deprivation!R125,
IF(AND('User Interaction'!C$42="Acute",'User Interaction'!C$24=6),pivots_deprivation!R152,
IF(AND('User Interaction'!C$42="Elective",'User Interaction'!C$24=1),pivots_deprivation!R179,
IF(AND('User Interaction'!C$42="Elective",'User Interaction'!C$24=2),pivots_deprivation!R207,
IF(AND('User Interaction'!C$42="Elective",'User Interaction'!C$24=3),pivots_deprivation!R235,
IF(AND('User Interaction'!C$42="Elective",'User Interaction'!C$24=4),pivots_deprivation!R262,
IF(AND('User Interaction'!C$42="Elective",'User Interaction'!C$24=5),pivots_deprivation!R289,
IF(AND('User Interaction'!C$42="Elective",'User Interaction'!C$24=6),pivots_deprivation!R316,""))))))))))))</f>
        <v>2954</v>
      </c>
      <c r="F43" s="113">
        <f>IF(AND('User Interaction'!C$42="Acute",'User Interaction'!C$24=1),pivots_deprivation!S15,
IF(AND('User Interaction'!C$42="Acute",'User Interaction'!C$24=2),pivots_deprivation!S43,
IF(AND('User Interaction'!C$42="Acute",'User Interaction'!C$24=3),pivots_deprivation!S71,
IF(AND('User Interaction'!C$42="Acute",'User Interaction'!C$24=4),pivots_deprivation!S98,
IF(AND('User Interaction'!C$42="Acute",'User Interaction'!C$24=5),pivots_deprivation!S125,
IF(AND('User Interaction'!C$42="Acute",'User Interaction'!C$24=6),pivots_deprivation!S152,
IF(AND('User Interaction'!C$42="Elective",'User Interaction'!C$24=1),pivots_deprivation!S179,
IF(AND('User Interaction'!C$42="Elective",'User Interaction'!C$24=2),pivots_deprivation!S207,
IF(AND('User Interaction'!C$42="Elective",'User Interaction'!C$24=3),pivots_deprivation!S235,
IF(AND('User Interaction'!C$42="Elective",'User Interaction'!C$24=4),pivots_deprivation!S262,
IF(AND('User Interaction'!C$42="Elective",'User Interaction'!C$24=5),pivots_deprivation!S289,
IF(AND('User Interaction'!C$42="Elective",'User Interaction'!C$24=6),pivots_deprivation!S316,""))))))))))))</f>
        <v>1.7366255144032923</v>
      </c>
      <c r="G43" s="113">
        <f>IF(AND('User Interaction'!C$42="Acute",'User Interaction'!C$24=1),pivots_deprivation!T15,
IF(AND('User Interaction'!C$42="Acute",'User Interaction'!C$24=2),pivots_deprivation!T43,
IF(AND('User Interaction'!C$42="Acute",'User Interaction'!C$24=3),pivots_deprivation!T71,
IF(AND('User Interaction'!C$42="Acute",'User Interaction'!C$24=4),pivots_deprivation!T98,
IF(AND('User Interaction'!C$42="Acute",'User Interaction'!C$24=5),pivots_deprivation!T125,
IF(AND('User Interaction'!C$42="Acute",'User Interaction'!C$24=6),pivots_deprivation!T152,
IF(AND('User Interaction'!C$42="Elective",'User Interaction'!C$24=1),pivots_deprivation!T179,
IF(AND('User Interaction'!C$42="Elective",'User Interaction'!C$24=2),pivots_deprivation!T207,
IF(AND('User Interaction'!C$42="Elective",'User Interaction'!C$24=3),pivots_deprivation!T235,
IF(AND('User Interaction'!C$42="Elective",'User Interaction'!C$24=4),pivots_deprivation!T262,
IF(AND('User Interaction'!C$42="Elective",'User Interaction'!C$24=5),pivots_deprivation!T289,
IF(AND('User Interaction'!C$42="Elective",'User Interaction'!C$24=6),pivots_deprivation!T316,""))))))))))))</f>
        <v>2.0825446285238667</v>
      </c>
      <c r="H43" s="111">
        <f>IF(AND('User Interaction'!C$42="Acute",'User Interaction'!C$24=1),pivots_deprivation!U15,
IF(AND('User Interaction'!C$42="Acute",'User Interaction'!C$24=2),pivots_deprivation!U43,
IF(AND('User Interaction'!C$42="Acute",'User Interaction'!C$24=3),pivots_deprivation!U71,
IF(AND('User Interaction'!C$42="Acute",'User Interaction'!C$24=4),pivots_deprivation!U98,
IF(AND('User Interaction'!C$42="Acute",'User Interaction'!C$24=5),pivots_deprivation!U125,
IF(AND('User Interaction'!C$42="Acute",'User Interaction'!C$24=6),pivots_deprivation!U152,
IF(AND('User Interaction'!C$42="Elective",'User Interaction'!C$24=1),pivots_deprivation!U179,
IF(AND('User Interaction'!C$42="Elective",'User Interaction'!C$24=2),pivots_deprivation!U207,
IF(AND('User Interaction'!C$42="Elective",'User Interaction'!C$24=3),pivots_deprivation!U235,
IF(AND('User Interaction'!C$42="Elective",'User Interaction'!C$24=4),pivots_deprivation!U262,
IF(AND('User Interaction'!C$42="Elective",'User Interaction'!C$24=5),pivots_deprivation!U289,
IF(AND('User Interaction'!C$42="Elective",'User Interaction'!C$24=6),pivots_deprivation!U316,""))))))))))))</f>
        <v>2.4673990567818831</v>
      </c>
      <c r="I43" s="83"/>
      <c r="J43" s="83"/>
      <c r="K43" s="83"/>
      <c r="L43" s="96"/>
    </row>
    <row r="44" spans="1:12" ht="13.8" x14ac:dyDescent="0.3">
      <c r="A44" s="83"/>
      <c r="B44" s="95"/>
      <c r="C44" s="104" t="str">
        <f>pivots_ethnicity!K16</f>
        <v>Northland</v>
      </c>
      <c r="D44" s="112">
        <f>IF(AND('User Interaction'!C$42="Acute",'User Interaction'!C$24=1),pivots_deprivation!Q16,
IF(AND('User Interaction'!C$42="Acute",'User Interaction'!C$24=2),pivots_deprivation!Q44,
IF(AND('User Interaction'!C$42="Acute",'User Interaction'!C$24=3),pivots_deprivation!Q72,
IF(AND('User Interaction'!C$42="Acute",'User Interaction'!C$24=4),pivots_deprivation!Q99,
IF(AND('User Interaction'!C$42="Acute",'User Interaction'!C$24=5),pivots_deprivation!Q126,
IF(AND('User Interaction'!C$42="Acute",'User Interaction'!C$24=6),pivots_deprivation!Q153,
IF(AND('User Interaction'!C$42="Elective",'User Interaction'!C$24=1),pivots_deprivation!Q180,
IF(AND('User Interaction'!C$42="Elective",'User Interaction'!C$24=2),pivots_deprivation!Q208,
IF(AND('User Interaction'!C$42="Elective",'User Interaction'!C$24=3),pivots_deprivation!Q236,
IF(AND('User Interaction'!C$42="Elective",'User Interaction'!C$24=4),pivots_deprivation!Q263,
IF(AND('User Interaction'!C$42="Elective",'User Interaction'!C$24=5),pivots_deprivation!Q290,
IF(AND('User Interaction'!C$42="Elective",'User Interaction'!C$24=6),pivots_deprivation!Q317,""))))))))))))</f>
        <v>390</v>
      </c>
      <c r="E44" s="112">
        <f>IF(AND('User Interaction'!C$42="Acute",'User Interaction'!C$24=1),pivots_deprivation!R16,
IF(AND('User Interaction'!C$42="Acute",'User Interaction'!C$24=2),pivots_deprivation!R44,
IF(AND('User Interaction'!C$42="Acute",'User Interaction'!C$24=3),pivots_deprivation!R72,
IF(AND('User Interaction'!C$42="Acute",'User Interaction'!C$24=4),pivots_deprivation!R99,
IF(AND('User Interaction'!C$42="Acute",'User Interaction'!C$24=5),pivots_deprivation!R126,
IF(AND('User Interaction'!C$42="Acute",'User Interaction'!C$24=6),pivots_deprivation!R153,
IF(AND('User Interaction'!C$42="Elective",'User Interaction'!C$24=1),pivots_deprivation!R180,
IF(AND('User Interaction'!C$42="Elective",'User Interaction'!C$24=2),pivots_deprivation!R208,
IF(AND('User Interaction'!C$42="Elective",'User Interaction'!C$24=3),pivots_deprivation!R236,
IF(AND('User Interaction'!C$42="Elective",'User Interaction'!C$24=4),pivots_deprivation!R263,
IF(AND('User Interaction'!C$42="Elective",'User Interaction'!C$24=5),pivots_deprivation!R290,
IF(AND('User Interaction'!C$42="Elective",'User Interaction'!C$24=6),pivots_deprivation!R317,""))))))))))))</f>
        <v>678.95833333333337</v>
      </c>
      <c r="F44" s="113">
        <f>IF(AND('User Interaction'!C$42="Acute",'User Interaction'!C$24=1),pivots_deprivation!S16,
IF(AND('User Interaction'!C$42="Acute",'User Interaction'!C$24=2),pivots_deprivation!S44,
IF(AND('User Interaction'!C$42="Acute",'User Interaction'!C$24=3),pivots_deprivation!S72,
IF(AND('User Interaction'!C$42="Acute",'User Interaction'!C$24=4),pivots_deprivation!S99,
IF(AND('User Interaction'!C$42="Acute",'User Interaction'!C$24=5),pivots_deprivation!S126,
IF(AND('User Interaction'!C$42="Acute",'User Interaction'!C$24=6),pivots_deprivation!S153,
IF(AND('User Interaction'!C$42="Elective",'User Interaction'!C$24=1),pivots_deprivation!S180,
IF(AND('User Interaction'!C$42="Elective",'User Interaction'!C$24=2),pivots_deprivation!S208,
IF(AND('User Interaction'!C$42="Elective",'User Interaction'!C$24=3),pivots_deprivation!S236,
IF(AND('User Interaction'!C$42="Elective",'User Interaction'!C$24=4),pivots_deprivation!S263,
IF(AND('User Interaction'!C$42="Elective",'User Interaction'!C$24=5),pivots_deprivation!S290,
IF(AND('User Interaction'!C$42="Elective",'User Interaction'!C$24=6),pivots_deprivation!S317,""))))))))))))</f>
        <v>1.7409188034188035</v>
      </c>
      <c r="G44" s="113">
        <f>IF(AND('User Interaction'!C$42="Acute",'User Interaction'!C$24=1),pivots_deprivation!T16,
IF(AND('User Interaction'!C$42="Acute",'User Interaction'!C$24=2),pivots_deprivation!T44,
IF(AND('User Interaction'!C$42="Acute",'User Interaction'!C$24=3),pivots_deprivation!T72,
IF(AND('User Interaction'!C$42="Acute",'User Interaction'!C$24=4),pivots_deprivation!T99,
IF(AND('User Interaction'!C$42="Acute",'User Interaction'!C$24=5),pivots_deprivation!T126,
IF(AND('User Interaction'!C$42="Acute",'User Interaction'!C$24=6),pivots_deprivation!T153,
IF(AND('User Interaction'!C$42="Elective",'User Interaction'!C$24=1),pivots_deprivation!T180,
IF(AND('User Interaction'!C$42="Elective",'User Interaction'!C$24=2),pivots_deprivation!T208,
IF(AND('User Interaction'!C$42="Elective",'User Interaction'!C$24=3),pivots_deprivation!T236,
IF(AND('User Interaction'!C$42="Elective",'User Interaction'!C$24=4),pivots_deprivation!T263,
IF(AND('User Interaction'!C$42="Elective",'User Interaction'!C$24=5),pivots_deprivation!T290,
IF(AND('User Interaction'!C$42="Elective",'User Interaction'!C$24=6),pivots_deprivation!T317,""))))))))))))</f>
        <v>2.3896512328437867</v>
      </c>
      <c r="H44" s="111">
        <f>IF(AND('User Interaction'!C$42="Acute",'User Interaction'!C$24=1),pivots_deprivation!U16,
IF(AND('User Interaction'!C$42="Acute",'User Interaction'!C$24=2),pivots_deprivation!U44,
IF(AND('User Interaction'!C$42="Acute",'User Interaction'!C$24=3),pivots_deprivation!U72,
IF(AND('User Interaction'!C$42="Acute",'User Interaction'!C$24=4),pivots_deprivation!U99,
IF(AND('User Interaction'!C$42="Acute",'User Interaction'!C$24=5),pivots_deprivation!U126,
IF(AND('User Interaction'!C$42="Acute",'User Interaction'!C$24=6),pivots_deprivation!U153,
IF(AND('User Interaction'!C$42="Elective",'User Interaction'!C$24=1),pivots_deprivation!U180,
IF(AND('User Interaction'!C$42="Elective",'User Interaction'!C$24=2),pivots_deprivation!U208,
IF(AND('User Interaction'!C$42="Elective",'User Interaction'!C$24=3),pivots_deprivation!U236,
IF(AND('User Interaction'!C$42="Elective",'User Interaction'!C$24=4),pivots_deprivation!U263,
IF(AND('User Interaction'!C$42="Elective",'User Interaction'!C$24=5),pivots_deprivation!U290,
IF(AND('User Interaction'!C$42="Elective",'User Interaction'!C$24=6),pivots_deprivation!U317,""))))))))))))</f>
        <v>2.4673990567818831</v>
      </c>
      <c r="I44" s="83"/>
      <c r="J44" s="83"/>
      <c r="K44" s="83"/>
      <c r="L44" s="96"/>
    </row>
    <row r="45" spans="1:12" ht="13.8" x14ac:dyDescent="0.3">
      <c r="A45" s="83"/>
      <c r="B45" s="95"/>
      <c r="C45" s="104" t="str">
        <f>pivots_ethnicity!K17</f>
        <v>South Canterbury</v>
      </c>
      <c r="D45" s="112">
        <f>IF(AND('User Interaction'!C$42="Acute",'User Interaction'!C$24=1),pivots_deprivation!Q17,
IF(AND('User Interaction'!C$42="Acute",'User Interaction'!C$24=2),pivots_deprivation!Q45,
IF(AND('User Interaction'!C$42="Acute",'User Interaction'!C$24=3),pivots_deprivation!Q73,
IF(AND('User Interaction'!C$42="Acute",'User Interaction'!C$24=4),pivots_deprivation!Q100,
IF(AND('User Interaction'!C$42="Acute",'User Interaction'!C$24=5),pivots_deprivation!Q127,
IF(AND('User Interaction'!C$42="Acute",'User Interaction'!C$24=6),pivots_deprivation!Q154,
IF(AND('User Interaction'!C$42="Elective",'User Interaction'!C$24=1),pivots_deprivation!Q181,
IF(AND('User Interaction'!C$42="Elective",'User Interaction'!C$24=2),pivots_deprivation!Q209,
IF(AND('User Interaction'!C$42="Elective",'User Interaction'!C$24=3),pivots_deprivation!Q237,
IF(AND('User Interaction'!C$42="Elective",'User Interaction'!C$24=4),pivots_deprivation!Q264,
IF(AND('User Interaction'!C$42="Elective",'User Interaction'!C$24=5),pivots_deprivation!Q291,
IF(AND('User Interaction'!C$42="Elective",'User Interaction'!C$24=6),pivots_deprivation!Q318,""))))))))))))</f>
        <v>970</v>
      </c>
      <c r="E45" s="112">
        <f>IF(AND('User Interaction'!C$42="Acute",'User Interaction'!C$24=1),pivots_deprivation!R17,
IF(AND('User Interaction'!C$42="Acute",'User Interaction'!C$24=2),pivots_deprivation!R45,
IF(AND('User Interaction'!C$42="Acute",'User Interaction'!C$24=3),pivots_deprivation!R73,
IF(AND('User Interaction'!C$42="Acute",'User Interaction'!C$24=4),pivots_deprivation!R100,
IF(AND('User Interaction'!C$42="Acute",'User Interaction'!C$24=5),pivots_deprivation!R127,
IF(AND('User Interaction'!C$42="Acute",'User Interaction'!C$24=6),pivots_deprivation!R154,
IF(AND('User Interaction'!C$42="Elective",'User Interaction'!C$24=1),pivots_deprivation!R181,
IF(AND('User Interaction'!C$42="Elective",'User Interaction'!C$24=2),pivots_deprivation!R209,
IF(AND('User Interaction'!C$42="Elective",'User Interaction'!C$24=3),pivots_deprivation!R237,
IF(AND('User Interaction'!C$42="Elective",'User Interaction'!C$24=4),pivots_deprivation!R264,
IF(AND('User Interaction'!C$42="Elective",'User Interaction'!C$24=5),pivots_deprivation!R291,
IF(AND('User Interaction'!C$42="Elective",'User Interaction'!C$24=6),pivots_deprivation!R318,""))))))))))))</f>
        <v>2593.2291666666665</v>
      </c>
      <c r="F45" s="113">
        <f>IF(AND('User Interaction'!C$42="Acute",'User Interaction'!C$24=1),pivots_deprivation!S17,
IF(AND('User Interaction'!C$42="Acute",'User Interaction'!C$24=2),pivots_deprivation!S45,
IF(AND('User Interaction'!C$42="Acute",'User Interaction'!C$24=3),pivots_deprivation!S73,
IF(AND('User Interaction'!C$42="Acute",'User Interaction'!C$24=4),pivots_deprivation!S100,
IF(AND('User Interaction'!C$42="Acute",'User Interaction'!C$24=5),pivots_deprivation!S127,
IF(AND('User Interaction'!C$42="Acute",'User Interaction'!C$24=6),pivots_deprivation!S154,
IF(AND('User Interaction'!C$42="Elective",'User Interaction'!C$24=1),pivots_deprivation!S181,
IF(AND('User Interaction'!C$42="Elective",'User Interaction'!C$24=2),pivots_deprivation!S209,
IF(AND('User Interaction'!C$42="Elective",'User Interaction'!C$24=3),pivots_deprivation!S237,
IF(AND('User Interaction'!C$42="Elective",'User Interaction'!C$24=4),pivots_deprivation!S264,
IF(AND('User Interaction'!C$42="Elective",'User Interaction'!C$24=5),pivots_deprivation!S291,
IF(AND('User Interaction'!C$42="Elective",'User Interaction'!C$24=6),pivots_deprivation!S318,""))))))))))))</f>
        <v>2.6734321305841924</v>
      </c>
      <c r="G45" s="113">
        <f>IF(AND('User Interaction'!C$42="Acute",'User Interaction'!C$24=1),pivots_deprivation!T17,
IF(AND('User Interaction'!C$42="Acute",'User Interaction'!C$24=2),pivots_deprivation!T45,
IF(AND('User Interaction'!C$42="Acute",'User Interaction'!C$24=3),pivots_deprivation!T73,
IF(AND('User Interaction'!C$42="Acute",'User Interaction'!C$24=4),pivots_deprivation!T100,
IF(AND('User Interaction'!C$42="Acute",'User Interaction'!C$24=5),pivots_deprivation!T127,
IF(AND('User Interaction'!C$42="Acute",'User Interaction'!C$24=6),pivots_deprivation!T154,
IF(AND('User Interaction'!C$42="Elective",'User Interaction'!C$24=1),pivots_deprivation!T181,
IF(AND('User Interaction'!C$42="Elective",'User Interaction'!C$24=2),pivots_deprivation!T209,
IF(AND('User Interaction'!C$42="Elective",'User Interaction'!C$24=3),pivots_deprivation!T237,
IF(AND('User Interaction'!C$42="Elective",'User Interaction'!C$24=4),pivots_deprivation!T264,
IF(AND('User Interaction'!C$42="Elective",'User Interaction'!C$24=5),pivots_deprivation!T291,
IF(AND('User Interaction'!C$42="Elective",'User Interaction'!C$24=6),pivots_deprivation!T318,""))))))))))))</f>
        <v>2.4934002077711663</v>
      </c>
      <c r="H45" s="111">
        <f>IF(AND('User Interaction'!C$42="Acute",'User Interaction'!C$24=1),pivots_deprivation!U17,
IF(AND('User Interaction'!C$42="Acute",'User Interaction'!C$24=2),pivots_deprivation!U45,
IF(AND('User Interaction'!C$42="Acute",'User Interaction'!C$24=3),pivots_deprivation!U73,
IF(AND('User Interaction'!C$42="Acute",'User Interaction'!C$24=4),pivots_deprivation!U100,
IF(AND('User Interaction'!C$42="Acute",'User Interaction'!C$24=5),pivots_deprivation!U127,
IF(AND('User Interaction'!C$42="Acute",'User Interaction'!C$24=6),pivots_deprivation!U154,
IF(AND('User Interaction'!C$42="Elective",'User Interaction'!C$24=1),pivots_deprivation!U181,
IF(AND('User Interaction'!C$42="Elective",'User Interaction'!C$24=2),pivots_deprivation!U209,
IF(AND('User Interaction'!C$42="Elective",'User Interaction'!C$24=3),pivots_deprivation!U237,
IF(AND('User Interaction'!C$42="Elective",'User Interaction'!C$24=4),pivots_deprivation!U264,
IF(AND('User Interaction'!C$42="Elective",'User Interaction'!C$24=5),pivots_deprivation!U291,
IF(AND('User Interaction'!C$42="Elective",'User Interaction'!C$24=6),pivots_deprivation!U318,""))))))))))))</f>
        <v>2.4673990567818831</v>
      </c>
      <c r="I45" s="83"/>
      <c r="J45" s="83"/>
      <c r="K45" s="83"/>
      <c r="L45" s="96"/>
    </row>
    <row r="46" spans="1:12" ht="13.8" x14ac:dyDescent="0.3">
      <c r="A46" s="83"/>
      <c r="B46" s="95"/>
      <c r="C46" s="104" t="str">
        <f>pivots_ethnicity!K18</f>
        <v>Southern</v>
      </c>
      <c r="D46" s="112">
        <f>IF(AND('User Interaction'!C$42="Acute",'User Interaction'!C$24=1),pivots_deprivation!Q18,
IF(AND('User Interaction'!C$42="Acute",'User Interaction'!C$24=2),pivots_deprivation!Q46,
IF(AND('User Interaction'!C$42="Acute",'User Interaction'!C$24=3),pivots_deprivation!Q74,
IF(AND('User Interaction'!C$42="Acute",'User Interaction'!C$24=4),pivots_deprivation!Q101,
IF(AND('User Interaction'!C$42="Acute",'User Interaction'!C$24=5),pivots_deprivation!Q128,
IF(AND('User Interaction'!C$42="Acute",'User Interaction'!C$24=6),pivots_deprivation!Q155,
IF(AND('User Interaction'!C$42="Elective",'User Interaction'!C$24=1),pivots_deprivation!Q182,
IF(AND('User Interaction'!C$42="Elective",'User Interaction'!C$24=2),pivots_deprivation!Q210,
IF(AND('User Interaction'!C$42="Elective",'User Interaction'!C$24=3),pivots_deprivation!Q238,
IF(AND('User Interaction'!C$42="Elective",'User Interaction'!C$24=4),pivots_deprivation!Q265,
IF(AND('User Interaction'!C$42="Elective",'User Interaction'!C$24=5),pivots_deprivation!Q292,
IF(AND('User Interaction'!C$42="Elective",'User Interaction'!C$24=6),pivots_deprivation!Q319,""))))))))))))</f>
        <v>6608</v>
      </c>
      <c r="E46" s="112">
        <f>IF(AND('User Interaction'!C$42="Acute",'User Interaction'!C$24=1),pivots_deprivation!R18,
IF(AND('User Interaction'!C$42="Acute",'User Interaction'!C$24=2),pivots_deprivation!R46,
IF(AND('User Interaction'!C$42="Acute",'User Interaction'!C$24=3),pivots_deprivation!R74,
IF(AND('User Interaction'!C$42="Acute",'User Interaction'!C$24=4),pivots_deprivation!R101,
IF(AND('User Interaction'!C$42="Acute",'User Interaction'!C$24=5),pivots_deprivation!R128,
IF(AND('User Interaction'!C$42="Acute",'User Interaction'!C$24=6),pivots_deprivation!R155,
IF(AND('User Interaction'!C$42="Elective",'User Interaction'!C$24=1),pivots_deprivation!R182,
IF(AND('User Interaction'!C$42="Elective",'User Interaction'!C$24=2),pivots_deprivation!R210,
IF(AND('User Interaction'!C$42="Elective",'User Interaction'!C$24=3),pivots_deprivation!R238,
IF(AND('User Interaction'!C$42="Elective",'User Interaction'!C$24=4),pivots_deprivation!R265,
IF(AND('User Interaction'!C$42="Elective",'User Interaction'!C$24=5),pivots_deprivation!R292,
IF(AND('User Interaction'!C$42="Elective",'User Interaction'!C$24=6),pivots_deprivation!R319,""))))))))))))</f>
        <v>17166.479166666668</v>
      </c>
      <c r="F46" s="113">
        <f>IF(AND('User Interaction'!C$42="Acute",'User Interaction'!C$24=1),pivots_deprivation!S18,
IF(AND('User Interaction'!C$42="Acute",'User Interaction'!C$24=2),pivots_deprivation!S46,
IF(AND('User Interaction'!C$42="Acute",'User Interaction'!C$24=3),pivots_deprivation!S74,
IF(AND('User Interaction'!C$42="Acute",'User Interaction'!C$24=4),pivots_deprivation!S101,
IF(AND('User Interaction'!C$42="Acute",'User Interaction'!C$24=5),pivots_deprivation!S128,
IF(AND('User Interaction'!C$42="Acute",'User Interaction'!C$24=6),pivots_deprivation!S155,
IF(AND('User Interaction'!C$42="Elective",'User Interaction'!C$24=1),pivots_deprivation!S182,
IF(AND('User Interaction'!C$42="Elective",'User Interaction'!C$24=2),pivots_deprivation!S210,
IF(AND('User Interaction'!C$42="Elective",'User Interaction'!C$24=3),pivots_deprivation!S238,
IF(AND('User Interaction'!C$42="Elective",'User Interaction'!C$24=4),pivots_deprivation!S265,
IF(AND('User Interaction'!C$42="Elective",'User Interaction'!C$24=5),pivots_deprivation!S292,
IF(AND('User Interaction'!C$42="Elective",'User Interaction'!C$24=6),pivots_deprivation!S319,""))))))))))))</f>
        <v>2.5978328036723162</v>
      </c>
      <c r="G46" s="113">
        <f>IF(AND('User Interaction'!C$42="Acute",'User Interaction'!C$24=1),pivots_deprivation!T18,
IF(AND('User Interaction'!C$42="Acute",'User Interaction'!C$24=2),pivots_deprivation!T46,
IF(AND('User Interaction'!C$42="Acute",'User Interaction'!C$24=3),pivots_deprivation!T74,
IF(AND('User Interaction'!C$42="Acute",'User Interaction'!C$24=4),pivots_deprivation!T101,
IF(AND('User Interaction'!C$42="Acute",'User Interaction'!C$24=5),pivots_deprivation!T128,
IF(AND('User Interaction'!C$42="Acute",'User Interaction'!C$24=6),pivots_deprivation!T155,
IF(AND('User Interaction'!C$42="Elective",'User Interaction'!C$24=1),pivots_deprivation!T182,
IF(AND('User Interaction'!C$42="Elective",'User Interaction'!C$24=2),pivots_deprivation!T210,
IF(AND('User Interaction'!C$42="Elective",'User Interaction'!C$24=3),pivots_deprivation!T238,
IF(AND('User Interaction'!C$42="Elective",'User Interaction'!C$24=4),pivots_deprivation!T265,
IF(AND('User Interaction'!C$42="Elective",'User Interaction'!C$24=5),pivots_deprivation!T292,
IF(AND('User Interaction'!C$42="Elective",'User Interaction'!C$24=6),pivots_deprivation!T319,""))))))))))))</f>
        <v>2.3379735085366127</v>
      </c>
      <c r="H46" s="111">
        <f>IF(AND('User Interaction'!C$42="Acute",'User Interaction'!C$24=1),pivots_deprivation!U18,
IF(AND('User Interaction'!C$42="Acute",'User Interaction'!C$24=2),pivots_deprivation!U46,
IF(AND('User Interaction'!C$42="Acute",'User Interaction'!C$24=3),pivots_deprivation!U74,
IF(AND('User Interaction'!C$42="Acute",'User Interaction'!C$24=4),pivots_deprivation!U101,
IF(AND('User Interaction'!C$42="Acute",'User Interaction'!C$24=5),pivots_deprivation!U128,
IF(AND('User Interaction'!C$42="Acute",'User Interaction'!C$24=6),pivots_deprivation!U155,
IF(AND('User Interaction'!C$42="Elective",'User Interaction'!C$24=1),pivots_deprivation!U182,
IF(AND('User Interaction'!C$42="Elective",'User Interaction'!C$24=2),pivots_deprivation!U210,
IF(AND('User Interaction'!C$42="Elective",'User Interaction'!C$24=3),pivots_deprivation!U238,
IF(AND('User Interaction'!C$42="Elective",'User Interaction'!C$24=4),pivots_deprivation!U265,
IF(AND('User Interaction'!C$42="Elective",'User Interaction'!C$24=5),pivots_deprivation!U292,
IF(AND('User Interaction'!C$42="Elective",'User Interaction'!C$24=6),pivots_deprivation!U319,""))))))))))))</f>
        <v>2.4673990567818831</v>
      </c>
      <c r="I46" s="83"/>
      <c r="J46" s="83"/>
      <c r="K46" s="83"/>
      <c r="L46" s="96"/>
    </row>
    <row r="47" spans="1:12" ht="13.8" x14ac:dyDescent="0.3">
      <c r="A47" s="83"/>
      <c r="B47" s="95"/>
      <c r="C47" s="104" t="str">
        <f>pivots_ethnicity!K19</f>
        <v>Tairawhiti</v>
      </c>
      <c r="D47" s="112">
        <f>IF(AND('User Interaction'!C$42="Acute",'User Interaction'!C$24=1),pivots_deprivation!Q19,
IF(AND('User Interaction'!C$42="Acute",'User Interaction'!C$24=2),pivots_deprivation!Q47,
IF(AND('User Interaction'!C$42="Acute",'User Interaction'!C$24=3),pivots_deprivation!Q75,
IF(AND('User Interaction'!C$42="Acute",'User Interaction'!C$24=4),pivots_deprivation!Q102,
IF(AND('User Interaction'!C$42="Acute",'User Interaction'!C$24=5),pivots_deprivation!Q129,
IF(AND('User Interaction'!C$42="Acute",'User Interaction'!C$24=6),pivots_deprivation!Q156,
IF(AND('User Interaction'!C$42="Elective",'User Interaction'!C$24=1),pivots_deprivation!Q183,
IF(AND('User Interaction'!C$42="Elective",'User Interaction'!C$24=2),pivots_deprivation!Q211,
IF(AND('User Interaction'!C$42="Elective",'User Interaction'!C$24=3),pivots_deprivation!Q239,
IF(AND('User Interaction'!C$42="Elective",'User Interaction'!C$24=4),pivots_deprivation!Q266,
IF(AND('User Interaction'!C$42="Elective",'User Interaction'!C$24=5),pivots_deprivation!Q293,
IF(AND('User Interaction'!C$42="Elective",'User Interaction'!C$24=6),pivots_deprivation!Q320,""))))))))))))</f>
        <v>222</v>
      </c>
      <c r="E47" s="112">
        <f>IF(AND('User Interaction'!C$42="Acute",'User Interaction'!C$24=1),pivots_deprivation!R19,
IF(AND('User Interaction'!C$42="Acute",'User Interaction'!C$24=2),pivots_deprivation!R47,
IF(AND('User Interaction'!C$42="Acute",'User Interaction'!C$24=3),pivots_deprivation!R75,
IF(AND('User Interaction'!C$42="Acute",'User Interaction'!C$24=4),pivots_deprivation!R102,
IF(AND('User Interaction'!C$42="Acute",'User Interaction'!C$24=5),pivots_deprivation!R129,
IF(AND('User Interaction'!C$42="Acute",'User Interaction'!C$24=6),pivots_deprivation!R156,
IF(AND('User Interaction'!C$42="Elective",'User Interaction'!C$24=1),pivots_deprivation!R183,
IF(AND('User Interaction'!C$42="Elective",'User Interaction'!C$24=2),pivots_deprivation!R211,
IF(AND('User Interaction'!C$42="Elective",'User Interaction'!C$24=3),pivots_deprivation!R239,
IF(AND('User Interaction'!C$42="Elective",'User Interaction'!C$24=4),pivots_deprivation!R266,
IF(AND('User Interaction'!C$42="Elective",'User Interaction'!C$24=5),pivots_deprivation!R293,
IF(AND('User Interaction'!C$42="Elective",'User Interaction'!C$24=6),pivots_deprivation!R320,""))))))))))))</f>
        <v>378.6875</v>
      </c>
      <c r="F47" s="113">
        <f>IF(AND('User Interaction'!C$42="Acute",'User Interaction'!C$24=1),pivots_deprivation!S19,
IF(AND('User Interaction'!C$42="Acute",'User Interaction'!C$24=2),pivots_deprivation!S47,
IF(AND('User Interaction'!C$42="Acute",'User Interaction'!C$24=3),pivots_deprivation!S75,
IF(AND('User Interaction'!C$42="Acute",'User Interaction'!C$24=4),pivots_deprivation!S102,
IF(AND('User Interaction'!C$42="Acute",'User Interaction'!C$24=5),pivots_deprivation!S129,
IF(AND('User Interaction'!C$42="Acute",'User Interaction'!C$24=6),pivots_deprivation!S156,
IF(AND('User Interaction'!C$42="Elective",'User Interaction'!C$24=1),pivots_deprivation!S183,
IF(AND('User Interaction'!C$42="Elective",'User Interaction'!C$24=2),pivots_deprivation!S211,
IF(AND('User Interaction'!C$42="Elective",'User Interaction'!C$24=3),pivots_deprivation!S239,
IF(AND('User Interaction'!C$42="Elective",'User Interaction'!C$24=4),pivots_deprivation!S266,
IF(AND('User Interaction'!C$42="Elective",'User Interaction'!C$24=5),pivots_deprivation!S293,
IF(AND('User Interaction'!C$42="Elective",'User Interaction'!C$24=6),pivots_deprivation!S320,""))))))))))))</f>
        <v>1.7057995495495495</v>
      </c>
      <c r="G47" s="113">
        <f>IF(AND('User Interaction'!C$42="Acute",'User Interaction'!C$24=1),pivots_deprivation!T19,
IF(AND('User Interaction'!C$42="Acute",'User Interaction'!C$24=2),pivots_deprivation!T47,
IF(AND('User Interaction'!C$42="Acute",'User Interaction'!C$24=3),pivots_deprivation!T75,
IF(AND('User Interaction'!C$42="Acute",'User Interaction'!C$24=4),pivots_deprivation!T102,
IF(AND('User Interaction'!C$42="Acute",'User Interaction'!C$24=5),pivots_deprivation!T129,
IF(AND('User Interaction'!C$42="Acute",'User Interaction'!C$24=6),pivots_deprivation!T156,
IF(AND('User Interaction'!C$42="Elective",'User Interaction'!C$24=1),pivots_deprivation!T183,
IF(AND('User Interaction'!C$42="Elective",'User Interaction'!C$24=2),pivots_deprivation!T211,
IF(AND('User Interaction'!C$42="Elective",'User Interaction'!C$24=3),pivots_deprivation!T239,
IF(AND('User Interaction'!C$42="Elective",'User Interaction'!C$24=4),pivots_deprivation!T266,
IF(AND('User Interaction'!C$42="Elective",'User Interaction'!C$24=5),pivots_deprivation!T293,
IF(AND('User Interaction'!C$42="Elective",'User Interaction'!C$24=6),pivots_deprivation!T320,""))))))))))))</f>
        <v>2.1376352803215184</v>
      </c>
      <c r="H47" s="111">
        <f>IF(AND('User Interaction'!C$42="Acute",'User Interaction'!C$24=1),pivots_deprivation!U19,
IF(AND('User Interaction'!C$42="Acute",'User Interaction'!C$24=2),pivots_deprivation!U47,
IF(AND('User Interaction'!C$42="Acute",'User Interaction'!C$24=3),pivots_deprivation!U75,
IF(AND('User Interaction'!C$42="Acute",'User Interaction'!C$24=4),pivots_deprivation!U102,
IF(AND('User Interaction'!C$42="Acute",'User Interaction'!C$24=5),pivots_deprivation!U129,
IF(AND('User Interaction'!C$42="Acute",'User Interaction'!C$24=6),pivots_deprivation!U156,
IF(AND('User Interaction'!C$42="Elective",'User Interaction'!C$24=1),pivots_deprivation!U183,
IF(AND('User Interaction'!C$42="Elective",'User Interaction'!C$24=2),pivots_deprivation!U211,
IF(AND('User Interaction'!C$42="Elective",'User Interaction'!C$24=3),pivots_deprivation!U239,
IF(AND('User Interaction'!C$42="Elective",'User Interaction'!C$24=4),pivots_deprivation!U266,
IF(AND('User Interaction'!C$42="Elective",'User Interaction'!C$24=5),pivots_deprivation!U293,
IF(AND('User Interaction'!C$42="Elective",'User Interaction'!C$24=6),pivots_deprivation!U320,""))))))))))))</f>
        <v>2.4673990567818831</v>
      </c>
      <c r="I47" s="83"/>
      <c r="J47" s="83"/>
      <c r="K47" s="83"/>
      <c r="L47" s="96"/>
    </row>
    <row r="48" spans="1:12" ht="13.8" x14ac:dyDescent="0.3">
      <c r="A48" s="83"/>
      <c r="B48" s="95"/>
      <c r="C48" s="104" t="str">
        <f>pivots_ethnicity!K20</f>
        <v>Taranaki</v>
      </c>
      <c r="D48" s="112">
        <f>IF(AND('User Interaction'!C$42="Acute",'User Interaction'!C$24=1),pivots_deprivation!Q20,
IF(AND('User Interaction'!C$42="Acute",'User Interaction'!C$24=2),pivots_deprivation!Q48,
IF(AND('User Interaction'!C$42="Acute",'User Interaction'!C$24=3),pivots_deprivation!Q76,
IF(AND('User Interaction'!C$42="Acute",'User Interaction'!C$24=4),pivots_deprivation!Q103,
IF(AND('User Interaction'!C$42="Acute",'User Interaction'!C$24=5),pivots_deprivation!Q130,
IF(AND('User Interaction'!C$42="Acute",'User Interaction'!C$24=6),pivots_deprivation!Q157,
IF(AND('User Interaction'!C$42="Elective",'User Interaction'!C$24=1),pivots_deprivation!Q184,
IF(AND('User Interaction'!C$42="Elective",'User Interaction'!C$24=2),pivots_deprivation!Q212,
IF(AND('User Interaction'!C$42="Elective",'User Interaction'!C$24=3),pivots_deprivation!Q240,
IF(AND('User Interaction'!C$42="Elective",'User Interaction'!C$24=4),pivots_deprivation!Q267,
IF(AND('User Interaction'!C$42="Elective",'User Interaction'!C$24=5),pivots_deprivation!Q294,
IF(AND('User Interaction'!C$42="Elective",'User Interaction'!C$24=6),pivots_deprivation!Q321,""))))))))))))</f>
        <v>2319</v>
      </c>
      <c r="E48" s="112">
        <f>IF(AND('User Interaction'!C$42="Acute",'User Interaction'!C$24=1),pivots_deprivation!R20,
IF(AND('User Interaction'!C$42="Acute",'User Interaction'!C$24=2),pivots_deprivation!R48,
IF(AND('User Interaction'!C$42="Acute",'User Interaction'!C$24=3),pivots_deprivation!R76,
IF(AND('User Interaction'!C$42="Acute",'User Interaction'!C$24=4),pivots_deprivation!R103,
IF(AND('User Interaction'!C$42="Acute",'User Interaction'!C$24=5),pivots_deprivation!R130,
IF(AND('User Interaction'!C$42="Acute",'User Interaction'!C$24=6),pivots_deprivation!R157,
IF(AND('User Interaction'!C$42="Elective",'User Interaction'!C$24=1),pivots_deprivation!R184,
IF(AND('User Interaction'!C$42="Elective",'User Interaction'!C$24=2),pivots_deprivation!R212,
IF(AND('User Interaction'!C$42="Elective",'User Interaction'!C$24=3),pivots_deprivation!R240,
IF(AND('User Interaction'!C$42="Elective",'User Interaction'!C$24=4),pivots_deprivation!R267,
IF(AND('User Interaction'!C$42="Elective",'User Interaction'!C$24=5),pivots_deprivation!R294,
IF(AND('User Interaction'!C$42="Elective",'User Interaction'!C$24=6),pivots_deprivation!R321,""))))))))))))</f>
        <v>5337.479166666667</v>
      </c>
      <c r="F48" s="113">
        <f>IF(AND('User Interaction'!C$42="Acute",'User Interaction'!C$24=1),pivots_deprivation!S20,
IF(AND('User Interaction'!C$42="Acute",'User Interaction'!C$24=2),pivots_deprivation!S48,
IF(AND('User Interaction'!C$42="Acute",'User Interaction'!C$24=3),pivots_deprivation!S76,
IF(AND('User Interaction'!C$42="Acute",'User Interaction'!C$24=4),pivots_deprivation!S103,
IF(AND('User Interaction'!C$42="Acute",'User Interaction'!C$24=5),pivots_deprivation!S130,
IF(AND('User Interaction'!C$42="Acute",'User Interaction'!C$24=6),pivots_deprivation!S157,
IF(AND('User Interaction'!C$42="Elective",'User Interaction'!C$24=1),pivots_deprivation!S184,
IF(AND('User Interaction'!C$42="Elective",'User Interaction'!C$24=2),pivots_deprivation!S212,
IF(AND('User Interaction'!C$42="Elective",'User Interaction'!C$24=3),pivots_deprivation!S240,
IF(AND('User Interaction'!C$42="Elective",'User Interaction'!C$24=4),pivots_deprivation!S267,
IF(AND('User Interaction'!C$42="Elective",'User Interaction'!C$24=5),pivots_deprivation!S294,
IF(AND('User Interaction'!C$42="Elective",'User Interaction'!C$24=6),pivots_deprivation!S321,""))))))))))))</f>
        <v>2.3016296535863159</v>
      </c>
      <c r="G48" s="113">
        <f>IF(AND('User Interaction'!C$42="Acute",'User Interaction'!C$24=1),pivots_deprivation!T20,
IF(AND('User Interaction'!C$42="Acute",'User Interaction'!C$24=2),pivots_deprivation!T48,
IF(AND('User Interaction'!C$42="Acute",'User Interaction'!C$24=3),pivots_deprivation!T76,
IF(AND('User Interaction'!C$42="Acute",'User Interaction'!C$24=4),pivots_deprivation!T103,
IF(AND('User Interaction'!C$42="Acute",'User Interaction'!C$24=5),pivots_deprivation!T130,
IF(AND('User Interaction'!C$42="Acute",'User Interaction'!C$24=6),pivots_deprivation!T157,
IF(AND('User Interaction'!C$42="Elective",'User Interaction'!C$24=1),pivots_deprivation!T184,
IF(AND('User Interaction'!C$42="Elective",'User Interaction'!C$24=2),pivots_deprivation!T212,
IF(AND('User Interaction'!C$42="Elective",'User Interaction'!C$24=3),pivots_deprivation!T240,
IF(AND('User Interaction'!C$42="Elective",'User Interaction'!C$24=4),pivots_deprivation!T267,
IF(AND('User Interaction'!C$42="Elective",'User Interaction'!C$24=5),pivots_deprivation!T294,
IF(AND('User Interaction'!C$42="Elective",'User Interaction'!C$24=6),pivots_deprivation!T321,""))))))))))))</f>
        <v>2.7169670600906852</v>
      </c>
      <c r="H48" s="111">
        <f>IF(AND('User Interaction'!C$42="Acute",'User Interaction'!C$24=1),pivots_deprivation!U20,
IF(AND('User Interaction'!C$42="Acute",'User Interaction'!C$24=2),pivots_deprivation!U48,
IF(AND('User Interaction'!C$42="Acute",'User Interaction'!C$24=3),pivots_deprivation!U76,
IF(AND('User Interaction'!C$42="Acute",'User Interaction'!C$24=4),pivots_deprivation!U103,
IF(AND('User Interaction'!C$42="Acute",'User Interaction'!C$24=5),pivots_deprivation!U130,
IF(AND('User Interaction'!C$42="Acute",'User Interaction'!C$24=6),pivots_deprivation!U157,
IF(AND('User Interaction'!C$42="Elective",'User Interaction'!C$24=1),pivots_deprivation!U184,
IF(AND('User Interaction'!C$42="Elective",'User Interaction'!C$24=2),pivots_deprivation!U212,
IF(AND('User Interaction'!C$42="Elective",'User Interaction'!C$24=3),pivots_deprivation!U240,
IF(AND('User Interaction'!C$42="Elective",'User Interaction'!C$24=4),pivots_deprivation!U267,
IF(AND('User Interaction'!C$42="Elective",'User Interaction'!C$24=5),pivots_deprivation!U294,
IF(AND('User Interaction'!C$42="Elective",'User Interaction'!C$24=6),pivots_deprivation!U321,""))))))))))))</f>
        <v>2.4673990567818831</v>
      </c>
      <c r="I48" s="83"/>
      <c r="J48" s="83"/>
      <c r="K48" s="83"/>
      <c r="L48" s="96"/>
    </row>
    <row r="49" spans="1:12" ht="13.8" x14ac:dyDescent="0.3">
      <c r="A49" s="83"/>
      <c r="B49" s="95"/>
      <c r="C49" s="104" t="str">
        <f>pivots_ethnicity!K21</f>
        <v>Waikato</v>
      </c>
      <c r="D49" s="112">
        <f>IF(AND('User Interaction'!C$42="Acute",'User Interaction'!C$24=1),pivots_deprivation!Q21,
IF(AND('User Interaction'!C$42="Acute",'User Interaction'!C$24=2),pivots_deprivation!Q49,
IF(AND('User Interaction'!C$42="Acute",'User Interaction'!C$24=3),pivots_deprivation!Q77,
IF(AND('User Interaction'!C$42="Acute",'User Interaction'!C$24=4),pivots_deprivation!Q104,
IF(AND('User Interaction'!C$42="Acute",'User Interaction'!C$24=5),pivots_deprivation!Q131,
IF(AND('User Interaction'!C$42="Acute",'User Interaction'!C$24=6),pivots_deprivation!Q158,
IF(AND('User Interaction'!C$42="Elective",'User Interaction'!C$24=1),pivots_deprivation!Q185,
IF(AND('User Interaction'!C$42="Elective",'User Interaction'!C$24=2),pivots_deprivation!Q213,
IF(AND('User Interaction'!C$42="Elective",'User Interaction'!C$24=3),pivots_deprivation!Q241,
IF(AND('User Interaction'!C$42="Elective",'User Interaction'!C$24=4),pivots_deprivation!Q268,
IF(AND('User Interaction'!C$42="Elective",'User Interaction'!C$24=5),pivots_deprivation!Q295,
IF(AND('User Interaction'!C$42="Elective",'User Interaction'!C$24=6),pivots_deprivation!Q322,""))))))))))))</f>
        <v>5813</v>
      </c>
      <c r="E49" s="112">
        <f>IF(AND('User Interaction'!C$42="Acute",'User Interaction'!C$24=1),pivots_deprivation!R21,
IF(AND('User Interaction'!C$42="Acute",'User Interaction'!C$24=2),pivots_deprivation!R49,
IF(AND('User Interaction'!C$42="Acute",'User Interaction'!C$24=3),pivots_deprivation!R77,
IF(AND('User Interaction'!C$42="Acute",'User Interaction'!C$24=4),pivots_deprivation!R104,
IF(AND('User Interaction'!C$42="Acute",'User Interaction'!C$24=5),pivots_deprivation!R131,
IF(AND('User Interaction'!C$42="Acute",'User Interaction'!C$24=6),pivots_deprivation!R158,
IF(AND('User Interaction'!C$42="Elective",'User Interaction'!C$24=1),pivots_deprivation!R185,
IF(AND('User Interaction'!C$42="Elective",'User Interaction'!C$24=2),pivots_deprivation!R213,
IF(AND('User Interaction'!C$42="Elective",'User Interaction'!C$24=3),pivots_deprivation!R241,
IF(AND('User Interaction'!C$42="Elective",'User Interaction'!C$24=4),pivots_deprivation!R268,
IF(AND('User Interaction'!C$42="Elective",'User Interaction'!C$24=5),pivots_deprivation!R295,
IF(AND('User Interaction'!C$42="Elective",'User Interaction'!C$24=6),pivots_deprivation!R322,""))))))))))))</f>
        <v>14656.1875</v>
      </c>
      <c r="F49" s="113">
        <f>IF(AND('User Interaction'!C$42="Acute",'User Interaction'!C$24=1),pivots_deprivation!S21,
IF(AND('User Interaction'!C$42="Acute",'User Interaction'!C$24=2),pivots_deprivation!S49,
IF(AND('User Interaction'!C$42="Acute",'User Interaction'!C$24=3),pivots_deprivation!S77,
IF(AND('User Interaction'!C$42="Acute",'User Interaction'!C$24=4),pivots_deprivation!S104,
IF(AND('User Interaction'!C$42="Acute",'User Interaction'!C$24=5),pivots_deprivation!S131,
IF(AND('User Interaction'!C$42="Acute",'User Interaction'!C$24=6),pivots_deprivation!S158,
IF(AND('User Interaction'!C$42="Elective",'User Interaction'!C$24=1),pivots_deprivation!S185,
IF(AND('User Interaction'!C$42="Elective",'User Interaction'!C$24=2),pivots_deprivation!S213,
IF(AND('User Interaction'!C$42="Elective",'User Interaction'!C$24=3),pivots_deprivation!S241,
IF(AND('User Interaction'!C$42="Elective",'User Interaction'!C$24=4),pivots_deprivation!S268,
IF(AND('User Interaction'!C$42="Elective",'User Interaction'!C$24=5),pivots_deprivation!S295,
IF(AND('User Interaction'!C$42="Elective",'User Interaction'!C$24=6),pivots_deprivation!S322,""))))))))))))</f>
        <v>2.5212777395492858</v>
      </c>
      <c r="G49" s="113">
        <f>IF(AND('User Interaction'!C$42="Acute",'User Interaction'!C$24=1),pivots_deprivation!T21,
IF(AND('User Interaction'!C$42="Acute",'User Interaction'!C$24=2),pivots_deprivation!T49,
IF(AND('User Interaction'!C$42="Acute",'User Interaction'!C$24=3),pivots_deprivation!T77,
IF(AND('User Interaction'!C$42="Acute",'User Interaction'!C$24=4),pivots_deprivation!T104,
IF(AND('User Interaction'!C$42="Acute",'User Interaction'!C$24=5),pivots_deprivation!T131,
IF(AND('User Interaction'!C$42="Acute",'User Interaction'!C$24=6),pivots_deprivation!T158,
IF(AND('User Interaction'!C$42="Elective",'User Interaction'!C$24=1),pivots_deprivation!T185,
IF(AND('User Interaction'!C$42="Elective",'User Interaction'!C$24=2),pivots_deprivation!T213,
IF(AND('User Interaction'!C$42="Elective",'User Interaction'!C$24=3),pivots_deprivation!T241,
IF(AND('User Interaction'!C$42="Elective",'User Interaction'!C$24=4),pivots_deprivation!T268,
IF(AND('User Interaction'!C$42="Elective",'User Interaction'!C$24=5),pivots_deprivation!T295,
IF(AND('User Interaction'!C$42="Elective",'User Interaction'!C$24=6),pivots_deprivation!T322,""))))))))))))</f>
        <v>2.4273416460420347</v>
      </c>
      <c r="H49" s="111">
        <f>IF(AND('User Interaction'!C$42="Acute",'User Interaction'!C$24=1),pivots_deprivation!U21,
IF(AND('User Interaction'!C$42="Acute",'User Interaction'!C$24=2),pivots_deprivation!U49,
IF(AND('User Interaction'!C$42="Acute",'User Interaction'!C$24=3),pivots_deprivation!U77,
IF(AND('User Interaction'!C$42="Acute",'User Interaction'!C$24=4),pivots_deprivation!U104,
IF(AND('User Interaction'!C$42="Acute",'User Interaction'!C$24=5),pivots_deprivation!U131,
IF(AND('User Interaction'!C$42="Acute",'User Interaction'!C$24=6),pivots_deprivation!U158,
IF(AND('User Interaction'!C$42="Elective",'User Interaction'!C$24=1),pivots_deprivation!U185,
IF(AND('User Interaction'!C$42="Elective",'User Interaction'!C$24=2),pivots_deprivation!U213,
IF(AND('User Interaction'!C$42="Elective",'User Interaction'!C$24=3),pivots_deprivation!U241,
IF(AND('User Interaction'!C$42="Elective",'User Interaction'!C$24=4),pivots_deprivation!U268,
IF(AND('User Interaction'!C$42="Elective",'User Interaction'!C$24=5),pivots_deprivation!U295,
IF(AND('User Interaction'!C$42="Elective",'User Interaction'!C$24=6),pivots_deprivation!U322,""))))))))))))</f>
        <v>2.4673990567818831</v>
      </c>
      <c r="I49" s="83"/>
      <c r="J49" s="83"/>
      <c r="K49" s="83"/>
      <c r="L49" s="96"/>
    </row>
    <row r="50" spans="1:12" ht="13.8" x14ac:dyDescent="0.3">
      <c r="A50" s="83"/>
      <c r="B50" s="95"/>
      <c r="C50" s="104" t="str">
        <f>pivots_ethnicity!K22</f>
        <v>Wairarapa</v>
      </c>
      <c r="D50" s="112">
        <f>IF(AND('User Interaction'!C$42="Acute",'User Interaction'!C$24=1),pivots_deprivation!Q22,
IF(AND('User Interaction'!C$42="Acute",'User Interaction'!C$24=2),pivots_deprivation!Q50,
IF(AND('User Interaction'!C$42="Acute",'User Interaction'!C$24=3),pivots_deprivation!Q78,
IF(AND('User Interaction'!C$42="Acute",'User Interaction'!C$24=4),pivots_deprivation!Q105,
IF(AND('User Interaction'!C$42="Acute",'User Interaction'!C$24=5),pivots_deprivation!Q132,
IF(AND('User Interaction'!C$42="Acute",'User Interaction'!C$24=6),pivots_deprivation!Q159,
IF(AND('User Interaction'!C$42="Elective",'User Interaction'!C$24=1),pivots_deprivation!Q186,
IF(AND('User Interaction'!C$42="Elective",'User Interaction'!C$24=2),pivots_deprivation!Q214,
IF(AND('User Interaction'!C$42="Elective",'User Interaction'!C$24=3),pivots_deprivation!Q242,
IF(AND('User Interaction'!C$42="Elective",'User Interaction'!C$24=4),pivots_deprivation!Q269,
IF(AND('User Interaction'!C$42="Elective",'User Interaction'!C$24=5),pivots_deprivation!Q296,
IF(AND('User Interaction'!C$42="Elective",'User Interaction'!C$24=6),pivots_deprivation!Q323,""))))))))))))</f>
        <v>481</v>
      </c>
      <c r="E50" s="112">
        <f>IF(AND('User Interaction'!C$42="Acute",'User Interaction'!C$24=1),pivots_deprivation!R22,
IF(AND('User Interaction'!C$42="Acute",'User Interaction'!C$24=2),pivots_deprivation!R50,
IF(AND('User Interaction'!C$42="Acute",'User Interaction'!C$24=3),pivots_deprivation!R78,
IF(AND('User Interaction'!C$42="Acute",'User Interaction'!C$24=4),pivots_deprivation!R105,
IF(AND('User Interaction'!C$42="Acute",'User Interaction'!C$24=5),pivots_deprivation!R132,
IF(AND('User Interaction'!C$42="Acute",'User Interaction'!C$24=6),pivots_deprivation!R159,
IF(AND('User Interaction'!C$42="Elective",'User Interaction'!C$24=1),pivots_deprivation!R186,
IF(AND('User Interaction'!C$42="Elective",'User Interaction'!C$24=2),pivots_deprivation!R214,
IF(AND('User Interaction'!C$42="Elective",'User Interaction'!C$24=3),pivots_deprivation!R242,
IF(AND('User Interaction'!C$42="Elective",'User Interaction'!C$24=4),pivots_deprivation!R269,
IF(AND('User Interaction'!C$42="Elective",'User Interaction'!C$24=5),pivots_deprivation!R296,
IF(AND('User Interaction'!C$42="Elective",'User Interaction'!C$24=6),pivots_deprivation!R323,""))))))))))))</f>
        <v>1029.4166666666667</v>
      </c>
      <c r="F50" s="113">
        <f>IF(AND('User Interaction'!C$42="Acute",'User Interaction'!C$24=1),pivots_deprivation!S22,
IF(AND('User Interaction'!C$42="Acute",'User Interaction'!C$24=2),pivots_deprivation!S50,
IF(AND('User Interaction'!C$42="Acute",'User Interaction'!C$24=3),pivots_deprivation!S78,
IF(AND('User Interaction'!C$42="Acute",'User Interaction'!C$24=4),pivots_deprivation!S105,
IF(AND('User Interaction'!C$42="Acute",'User Interaction'!C$24=5),pivots_deprivation!S132,
IF(AND('User Interaction'!C$42="Acute",'User Interaction'!C$24=6),pivots_deprivation!S159,
IF(AND('User Interaction'!C$42="Elective",'User Interaction'!C$24=1),pivots_deprivation!S186,
IF(AND('User Interaction'!C$42="Elective",'User Interaction'!C$24=2),pivots_deprivation!S214,
IF(AND('User Interaction'!C$42="Elective",'User Interaction'!C$24=3),pivots_deprivation!S242,
IF(AND('User Interaction'!C$42="Elective",'User Interaction'!C$24=4),pivots_deprivation!S269,
IF(AND('User Interaction'!C$42="Elective",'User Interaction'!C$24=5),pivots_deprivation!S296,
IF(AND('User Interaction'!C$42="Elective",'User Interaction'!C$24=6),pivots_deprivation!S323,""))))))))))))</f>
        <v>2.1401593901593903</v>
      </c>
      <c r="G50" s="113">
        <f>IF(AND('User Interaction'!C$42="Acute",'User Interaction'!C$24=1),pivots_deprivation!T22,
IF(AND('User Interaction'!C$42="Acute",'User Interaction'!C$24=2),pivots_deprivation!T50,
IF(AND('User Interaction'!C$42="Acute",'User Interaction'!C$24=3),pivots_deprivation!T78,
IF(AND('User Interaction'!C$42="Acute",'User Interaction'!C$24=4),pivots_deprivation!T105,
IF(AND('User Interaction'!C$42="Acute",'User Interaction'!C$24=5),pivots_deprivation!T132,
IF(AND('User Interaction'!C$42="Acute",'User Interaction'!C$24=6),pivots_deprivation!T159,
IF(AND('User Interaction'!C$42="Elective",'User Interaction'!C$24=1),pivots_deprivation!T186,
IF(AND('User Interaction'!C$42="Elective",'User Interaction'!C$24=2),pivots_deprivation!T214,
IF(AND('User Interaction'!C$42="Elective",'User Interaction'!C$24=3),pivots_deprivation!T242,
IF(AND('User Interaction'!C$42="Elective",'User Interaction'!C$24=4),pivots_deprivation!T269,
IF(AND('User Interaction'!C$42="Elective",'User Interaction'!C$24=5),pivots_deprivation!T296,
IF(AND('User Interaction'!C$42="Elective",'User Interaction'!C$24=6),pivots_deprivation!T323,""))))))))))))</f>
        <v>2.4874885082935214</v>
      </c>
      <c r="H50" s="111">
        <f>IF(AND('User Interaction'!C$42="Acute",'User Interaction'!C$24=1),pivots_deprivation!U22,
IF(AND('User Interaction'!C$42="Acute",'User Interaction'!C$24=2),pivots_deprivation!U50,
IF(AND('User Interaction'!C$42="Acute",'User Interaction'!C$24=3),pivots_deprivation!U78,
IF(AND('User Interaction'!C$42="Acute",'User Interaction'!C$24=4),pivots_deprivation!U105,
IF(AND('User Interaction'!C$42="Acute",'User Interaction'!C$24=5),pivots_deprivation!U132,
IF(AND('User Interaction'!C$42="Acute",'User Interaction'!C$24=6),pivots_deprivation!U159,
IF(AND('User Interaction'!C$42="Elective",'User Interaction'!C$24=1),pivots_deprivation!U186,
IF(AND('User Interaction'!C$42="Elective",'User Interaction'!C$24=2),pivots_deprivation!U214,
IF(AND('User Interaction'!C$42="Elective",'User Interaction'!C$24=3),pivots_deprivation!U242,
IF(AND('User Interaction'!C$42="Elective",'User Interaction'!C$24=4),pivots_deprivation!U269,
IF(AND('User Interaction'!C$42="Elective",'User Interaction'!C$24=5),pivots_deprivation!U296,
IF(AND('User Interaction'!C$42="Elective",'User Interaction'!C$24=6),pivots_deprivation!U323,""))))))))))))</f>
        <v>2.4673990567818831</v>
      </c>
      <c r="I50" s="83"/>
      <c r="J50" s="83"/>
      <c r="K50" s="83"/>
      <c r="L50" s="96"/>
    </row>
    <row r="51" spans="1:12" ht="13.8" x14ac:dyDescent="0.3">
      <c r="A51" s="83"/>
      <c r="B51" s="95"/>
      <c r="C51" s="104" t="str">
        <f>pivots_ethnicity!K23</f>
        <v>Waitemata</v>
      </c>
      <c r="D51" s="112">
        <f>IF(AND('User Interaction'!C$42="Acute",'User Interaction'!C$24=1),pivots_deprivation!Q23,
IF(AND('User Interaction'!C$42="Acute",'User Interaction'!C$24=2),pivots_deprivation!Q51,
IF(AND('User Interaction'!C$42="Acute",'User Interaction'!C$24=3),pivots_deprivation!Q79,
IF(AND('User Interaction'!C$42="Acute",'User Interaction'!C$24=4),pivots_deprivation!Q106,
IF(AND('User Interaction'!C$42="Acute",'User Interaction'!C$24=5),pivots_deprivation!Q133,
IF(AND('User Interaction'!C$42="Acute",'User Interaction'!C$24=6),pivots_deprivation!Q160,
IF(AND('User Interaction'!C$42="Elective",'User Interaction'!C$24=1),pivots_deprivation!Q187,
IF(AND('User Interaction'!C$42="Elective",'User Interaction'!C$24=2),pivots_deprivation!Q215,
IF(AND('User Interaction'!C$42="Elective",'User Interaction'!C$24=3),pivots_deprivation!Q243,
IF(AND('User Interaction'!C$42="Elective",'User Interaction'!C$24=4),pivots_deprivation!Q270,
IF(AND('User Interaction'!C$42="Elective",'User Interaction'!C$24=5),pivots_deprivation!Q297,
IF(AND('User Interaction'!C$42="Elective",'User Interaction'!C$24=6),pivots_deprivation!Q324,""))))))))))))</f>
        <v>13590</v>
      </c>
      <c r="E51" s="112">
        <f>IF(AND('User Interaction'!C$42="Acute",'User Interaction'!C$24=1),pivots_deprivation!R23,
IF(AND('User Interaction'!C$42="Acute",'User Interaction'!C$24=2),pivots_deprivation!R51,
IF(AND('User Interaction'!C$42="Acute",'User Interaction'!C$24=3),pivots_deprivation!R79,
IF(AND('User Interaction'!C$42="Acute",'User Interaction'!C$24=4),pivots_deprivation!R106,
IF(AND('User Interaction'!C$42="Acute",'User Interaction'!C$24=5),pivots_deprivation!R133,
IF(AND('User Interaction'!C$42="Acute",'User Interaction'!C$24=6),pivots_deprivation!R160,
IF(AND('User Interaction'!C$42="Elective",'User Interaction'!C$24=1),pivots_deprivation!R187,
IF(AND('User Interaction'!C$42="Elective",'User Interaction'!C$24=2),pivots_deprivation!R215,
IF(AND('User Interaction'!C$42="Elective",'User Interaction'!C$24=3),pivots_deprivation!R243,
IF(AND('User Interaction'!C$42="Elective",'User Interaction'!C$24=4),pivots_deprivation!R270,
IF(AND('User Interaction'!C$42="Elective",'User Interaction'!C$24=5),pivots_deprivation!R297,
IF(AND('User Interaction'!C$42="Elective",'User Interaction'!C$24=6),pivots_deprivation!R324,""))))))))))))</f>
        <v>33344.395833333336</v>
      </c>
      <c r="F51" s="113">
        <f>IF(AND('User Interaction'!C$42="Acute",'User Interaction'!C$24=1),pivots_deprivation!S23,
IF(AND('User Interaction'!C$42="Acute",'User Interaction'!C$24=2),pivots_deprivation!S51,
IF(AND('User Interaction'!C$42="Acute",'User Interaction'!C$24=3),pivots_deprivation!S79,
IF(AND('User Interaction'!C$42="Acute",'User Interaction'!C$24=4),pivots_deprivation!S106,
IF(AND('User Interaction'!C$42="Acute",'User Interaction'!C$24=5),pivots_deprivation!S133,
IF(AND('User Interaction'!C$42="Acute",'User Interaction'!C$24=6),pivots_deprivation!S160,
IF(AND('User Interaction'!C$42="Elective",'User Interaction'!C$24=1),pivots_deprivation!S187,
IF(AND('User Interaction'!C$42="Elective",'User Interaction'!C$24=2),pivots_deprivation!S215,
IF(AND('User Interaction'!C$42="Elective",'User Interaction'!C$24=3),pivots_deprivation!S243,
IF(AND('User Interaction'!C$42="Elective",'User Interaction'!C$24=4),pivots_deprivation!S270,
IF(AND('User Interaction'!C$42="Elective",'User Interaction'!C$24=5),pivots_deprivation!S297,
IF(AND('User Interaction'!C$42="Elective",'User Interaction'!C$24=6),pivots_deprivation!S324,""))))))))))))</f>
        <v>2.4535979273975963</v>
      </c>
      <c r="G51" s="113">
        <f>IF(AND('User Interaction'!C$42="Acute",'User Interaction'!C$24=1),pivots_deprivation!T23,
IF(AND('User Interaction'!C$42="Acute",'User Interaction'!C$24=2),pivots_deprivation!T51,
IF(AND('User Interaction'!C$42="Acute",'User Interaction'!C$24=3),pivots_deprivation!T79,
IF(AND('User Interaction'!C$42="Acute",'User Interaction'!C$24=4),pivots_deprivation!T106,
IF(AND('User Interaction'!C$42="Acute",'User Interaction'!C$24=5),pivots_deprivation!T133,
IF(AND('User Interaction'!C$42="Acute",'User Interaction'!C$24=6),pivots_deprivation!T160,
IF(AND('User Interaction'!C$42="Elective",'User Interaction'!C$24=1),pivots_deprivation!T187,
IF(AND('User Interaction'!C$42="Elective",'User Interaction'!C$24=2),pivots_deprivation!T215,
IF(AND('User Interaction'!C$42="Elective",'User Interaction'!C$24=3),pivots_deprivation!T243,
IF(AND('User Interaction'!C$42="Elective",'User Interaction'!C$24=4),pivots_deprivation!T270,
IF(AND('User Interaction'!C$42="Elective",'User Interaction'!C$24=5),pivots_deprivation!T297,
IF(AND('User Interaction'!C$42="Elective",'User Interaction'!C$24=6),pivots_deprivation!T324,""))))))))))))</f>
        <v>2.6477716142690624</v>
      </c>
      <c r="H51" s="111">
        <f>IF(AND('User Interaction'!C$42="Acute",'User Interaction'!C$24=1),pivots_deprivation!U23,
IF(AND('User Interaction'!C$42="Acute",'User Interaction'!C$24=2),pivots_deprivation!U51,
IF(AND('User Interaction'!C$42="Acute",'User Interaction'!C$24=3),pivots_deprivation!U79,
IF(AND('User Interaction'!C$42="Acute",'User Interaction'!C$24=4),pivots_deprivation!U106,
IF(AND('User Interaction'!C$42="Acute",'User Interaction'!C$24=5),pivots_deprivation!U133,
IF(AND('User Interaction'!C$42="Acute",'User Interaction'!C$24=6),pivots_deprivation!U160,
IF(AND('User Interaction'!C$42="Elective",'User Interaction'!C$24=1),pivots_deprivation!U187,
IF(AND('User Interaction'!C$42="Elective",'User Interaction'!C$24=2),pivots_deprivation!U215,
IF(AND('User Interaction'!C$42="Elective",'User Interaction'!C$24=3),pivots_deprivation!U243,
IF(AND('User Interaction'!C$42="Elective",'User Interaction'!C$24=4),pivots_deprivation!U270,
IF(AND('User Interaction'!C$42="Elective",'User Interaction'!C$24=5),pivots_deprivation!U297,
IF(AND('User Interaction'!C$42="Elective",'User Interaction'!C$24=6),pivots_deprivation!U324,""))))))))))))</f>
        <v>2.4673990567818831</v>
      </c>
      <c r="I51" s="83"/>
      <c r="J51" s="83"/>
      <c r="K51" s="83"/>
      <c r="L51" s="96"/>
    </row>
    <row r="52" spans="1:12" ht="13.8" x14ac:dyDescent="0.3">
      <c r="A52" s="83"/>
      <c r="B52" s="95"/>
      <c r="C52" s="104" t="str">
        <f>pivots_ethnicity!K24</f>
        <v>West Coast</v>
      </c>
      <c r="D52" s="112">
        <f>IF(AND('User Interaction'!C$42="Acute",'User Interaction'!C$24=1),pivots_deprivation!Q24,
IF(AND('User Interaction'!C$42="Acute",'User Interaction'!C$24=2),pivots_deprivation!Q52,
IF(AND('User Interaction'!C$42="Acute",'User Interaction'!C$24=3),pivots_deprivation!Q80,
IF(AND('User Interaction'!C$42="Acute",'User Interaction'!C$24=4),pivots_deprivation!Q107,
IF(AND('User Interaction'!C$42="Acute",'User Interaction'!C$24=5),pivots_deprivation!Q134,
IF(AND('User Interaction'!C$42="Acute",'User Interaction'!C$24=6),pivots_deprivation!Q161,
IF(AND('User Interaction'!C$42="Elective",'User Interaction'!C$24=1),pivots_deprivation!Q188,
IF(AND('User Interaction'!C$42="Elective",'User Interaction'!C$24=2),pivots_deprivation!Q216,
IF(AND('User Interaction'!C$42="Elective",'User Interaction'!C$24=3),pivots_deprivation!Q244,
IF(AND('User Interaction'!C$42="Elective",'User Interaction'!C$24=4),pivots_deprivation!Q271,
IF(AND('User Interaction'!C$42="Elective",'User Interaction'!C$24=5),pivots_deprivation!Q298,
IF(AND('User Interaction'!C$42="Elective",'User Interaction'!C$24=6),pivots_deprivation!Q325,""))))))))))))</f>
        <v>256</v>
      </c>
      <c r="E52" s="112">
        <f>IF(AND('User Interaction'!C$42="Acute",'User Interaction'!C$24=1),pivots_deprivation!R24,
IF(AND('User Interaction'!C$42="Acute",'User Interaction'!C$24=2),pivots_deprivation!R52,
IF(AND('User Interaction'!C$42="Acute",'User Interaction'!C$24=3),pivots_deprivation!R80,
IF(AND('User Interaction'!C$42="Acute",'User Interaction'!C$24=4),pivots_deprivation!R107,
IF(AND('User Interaction'!C$42="Acute",'User Interaction'!C$24=5),pivots_deprivation!R134,
IF(AND('User Interaction'!C$42="Acute",'User Interaction'!C$24=6),pivots_deprivation!R161,
IF(AND('User Interaction'!C$42="Elective",'User Interaction'!C$24=1),pivots_deprivation!R188,
IF(AND('User Interaction'!C$42="Elective",'User Interaction'!C$24=2),pivots_deprivation!R216,
IF(AND('User Interaction'!C$42="Elective",'User Interaction'!C$24=3),pivots_deprivation!R244,
IF(AND('User Interaction'!C$42="Elective",'User Interaction'!C$24=4),pivots_deprivation!R271,
IF(AND('User Interaction'!C$42="Elective",'User Interaction'!C$24=5),pivots_deprivation!R298,
IF(AND('User Interaction'!C$42="Elective",'User Interaction'!C$24=6),pivots_deprivation!R325,""))))))))))))</f>
        <v>360.75</v>
      </c>
      <c r="F52" s="113">
        <f>IF(AND('User Interaction'!C$42="Acute",'User Interaction'!C$24=1),pivots_deprivation!S24,
IF(AND('User Interaction'!C$42="Acute",'User Interaction'!C$24=2),pivots_deprivation!S52,
IF(AND('User Interaction'!C$42="Acute",'User Interaction'!C$24=3),pivots_deprivation!S80,
IF(AND('User Interaction'!C$42="Acute",'User Interaction'!C$24=4),pivots_deprivation!S107,
IF(AND('User Interaction'!C$42="Acute",'User Interaction'!C$24=5),pivots_deprivation!S134,
IF(AND('User Interaction'!C$42="Acute",'User Interaction'!C$24=6),pivots_deprivation!S161,
IF(AND('User Interaction'!C$42="Elective",'User Interaction'!C$24=1),pivots_deprivation!S188,
IF(AND('User Interaction'!C$42="Elective",'User Interaction'!C$24=2),pivots_deprivation!S216,
IF(AND('User Interaction'!C$42="Elective",'User Interaction'!C$24=3),pivots_deprivation!S244,
IF(AND('User Interaction'!C$42="Elective",'User Interaction'!C$24=4),pivots_deprivation!S271,
IF(AND('User Interaction'!C$42="Elective",'User Interaction'!C$24=5),pivots_deprivation!S298,
IF(AND('User Interaction'!C$42="Elective",'User Interaction'!C$24=6),pivots_deprivation!S325,""))))))))))))</f>
        <v>1.4091796875</v>
      </c>
      <c r="G52" s="113">
        <f>IF(AND('User Interaction'!C$42="Acute",'User Interaction'!C$24=1),pivots_deprivation!T24,
IF(AND('User Interaction'!C$42="Acute",'User Interaction'!C$24=2),pivots_deprivation!T52,
IF(AND('User Interaction'!C$42="Acute",'User Interaction'!C$24=3),pivots_deprivation!T80,
IF(AND('User Interaction'!C$42="Acute",'User Interaction'!C$24=4),pivots_deprivation!T107,
IF(AND('User Interaction'!C$42="Acute",'User Interaction'!C$24=5),pivots_deprivation!T134,
IF(AND('User Interaction'!C$42="Acute",'User Interaction'!C$24=6),pivots_deprivation!T161,
IF(AND('User Interaction'!C$42="Elective",'User Interaction'!C$24=1),pivots_deprivation!T188,
IF(AND('User Interaction'!C$42="Elective",'User Interaction'!C$24=2),pivots_deprivation!T216,
IF(AND('User Interaction'!C$42="Elective",'User Interaction'!C$24=3),pivots_deprivation!T244,
IF(AND('User Interaction'!C$42="Elective",'User Interaction'!C$24=4),pivots_deprivation!T271,
IF(AND('User Interaction'!C$42="Elective",'User Interaction'!C$24=5),pivots_deprivation!T298,
IF(AND('User Interaction'!C$42="Elective",'User Interaction'!C$24=6),pivots_deprivation!T325,""))))))))))))</f>
        <v>1.8141611207569219</v>
      </c>
      <c r="H52" s="111">
        <f>IF(AND('User Interaction'!C$42="Acute",'User Interaction'!C$24=1),pivots_deprivation!U24,
IF(AND('User Interaction'!C$42="Acute",'User Interaction'!C$24=2),pivots_deprivation!U52,
IF(AND('User Interaction'!C$42="Acute",'User Interaction'!C$24=3),pivots_deprivation!U80,
IF(AND('User Interaction'!C$42="Acute",'User Interaction'!C$24=4),pivots_deprivation!U107,
IF(AND('User Interaction'!C$42="Acute",'User Interaction'!C$24=5),pivots_deprivation!U134,
IF(AND('User Interaction'!C$42="Acute",'User Interaction'!C$24=6),pivots_deprivation!U161,
IF(AND('User Interaction'!C$42="Elective",'User Interaction'!C$24=1),pivots_deprivation!U188,
IF(AND('User Interaction'!C$42="Elective",'User Interaction'!C$24=2),pivots_deprivation!U216,
IF(AND('User Interaction'!C$42="Elective",'User Interaction'!C$24=3),pivots_deprivation!U244,
IF(AND('User Interaction'!C$42="Elective",'User Interaction'!C$24=4),pivots_deprivation!U271,
IF(AND('User Interaction'!C$42="Elective",'User Interaction'!C$24=5),pivots_deprivation!U298,
IF(AND('User Interaction'!C$42="Elective",'User Interaction'!C$24=6),pivots_deprivation!U325,""))))))))))))</f>
        <v>2.4673990567818831</v>
      </c>
      <c r="I52" s="83"/>
      <c r="J52" s="83"/>
      <c r="K52" s="83"/>
      <c r="L52" s="96"/>
    </row>
    <row r="53" spans="1:12" ht="14.4" thickBot="1" x14ac:dyDescent="0.35">
      <c r="A53" s="83"/>
      <c r="B53" s="95"/>
      <c r="C53" s="88" t="str">
        <f>pivots_ethnicity!K25</f>
        <v>Whanganui</v>
      </c>
      <c r="D53" s="116">
        <f>IF(AND('User Interaction'!C$42="Acute",'User Interaction'!C$24=1),pivots_deprivation!Q25,
IF(AND('User Interaction'!C$42="Acute",'User Interaction'!C$24=2),pivots_deprivation!Q53,
IF(AND('User Interaction'!C$42="Acute",'User Interaction'!C$24=3),pivots_deprivation!Q81,
IF(AND('User Interaction'!C$42="Acute",'User Interaction'!C$24=4),pivots_deprivation!Q108,
IF(AND('User Interaction'!C$42="Acute",'User Interaction'!C$24=5),pivots_deprivation!Q135,
IF(AND('User Interaction'!C$42="Acute",'User Interaction'!C$24=6),pivots_deprivation!Q162,
IF(AND('User Interaction'!C$42="Elective",'User Interaction'!C$24=1),pivots_deprivation!Q189,
IF(AND('User Interaction'!C$42="Elective",'User Interaction'!C$24=2),pivots_deprivation!Q217,
IF(AND('User Interaction'!C$42="Elective",'User Interaction'!C$24=3),pivots_deprivation!Q245,
IF(AND('User Interaction'!C$42="Elective",'User Interaction'!C$24=4),pivots_deprivation!Q272,
IF(AND('User Interaction'!C$42="Elective",'User Interaction'!C$24=5),pivots_deprivation!Q299,
IF(AND('User Interaction'!C$42="Elective",'User Interaction'!C$24=6),pivots_deprivation!Q326,""))))))))))))</f>
        <v>275</v>
      </c>
      <c r="E53" s="116">
        <f>IF(AND('User Interaction'!C$42="Acute",'User Interaction'!C$24=1),pivots_deprivation!R25,
IF(AND('User Interaction'!C$42="Acute",'User Interaction'!C$24=2),pivots_deprivation!R53,
IF(AND('User Interaction'!C$42="Acute",'User Interaction'!C$24=3),pivots_deprivation!R81,
IF(AND('User Interaction'!C$42="Acute",'User Interaction'!C$24=4),pivots_deprivation!R108,
IF(AND('User Interaction'!C$42="Acute",'User Interaction'!C$24=5),pivots_deprivation!R135,
IF(AND('User Interaction'!C$42="Acute",'User Interaction'!C$24=6),pivots_deprivation!R162,
IF(AND('User Interaction'!C$42="Elective",'User Interaction'!C$24=1),pivots_deprivation!R189,
IF(AND('User Interaction'!C$42="Elective",'User Interaction'!C$24=2),pivots_deprivation!R217,
IF(AND('User Interaction'!C$42="Elective",'User Interaction'!C$24=3),pivots_deprivation!R245,
IF(AND('User Interaction'!C$42="Elective",'User Interaction'!C$24=4),pivots_deprivation!R272,
IF(AND('User Interaction'!C$42="Elective",'User Interaction'!C$24=5),pivots_deprivation!R299,
IF(AND('User Interaction'!C$42="Elective",'User Interaction'!C$24=6),pivots_deprivation!R326,""))))))))))))</f>
        <v>484.9375</v>
      </c>
      <c r="F53" s="117">
        <f>IF(AND('User Interaction'!C$42="Acute",'User Interaction'!C$24=1),pivots_deprivation!S25,
IF(AND('User Interaction'!C$42="Acute",'User Interaction'!C$24=2),pivots_deprivation!S53,
IF(AND('User Interaction'!C$42="Acute",'User Interaction'!C$24=3),pivots_deprivation!S81,
IF(AND('User Interaction'!C$42="Acute",'User Interaction'!C$24=4),pivots_deprivation!S108,
IF(AND('User Interaction'!C$42="Acute",'User Interaction'!C$24=5),pivots_deprivation!S135,
IF(AND('User Interaction'!C$42="Acute",'User Interaction'!C$24=6),pivots_deprivation!S162,
IF(AND('User Interaction'!C$42="Elective",'User Interaction'!C$24=1),pivots_deprivation!S189,
IF(AND('User Interaction'!C$42="Elective",'User Interaction'!C$24=2),pivots_deprivation!S217,
IF(AND('User Interaction'!C$42="Elective",'User Interaction'!C$24=3),pivots_deprivation!S245,
IF(AND('User Interaction'!C$42="Elective",'User Interaction'!C$24=4),pivots_deprivation!S272,
IF(AND('User Interaction'!C$42="Elective",'User Interaction'!C$24=5),pivots_deprivation!S299,
IF(AND('User Interaction'!C$42="Elective",'User Interaction'!C$24=6),pivots_deprivation!S326,""))))))))))))</f>
        <v>1.7634090909090909</v>
      </c>
      <c r="G53" s="117">
        <f>IF(AND('User Interaction'!C$42="Acute",'User Interaction'!C$24=1),pivots_deprivation!T25,
IF(AND('User Interaction'!C$42="Acute",'User Interaction'!C$24=2),pivots_deprivation!T53,
IF(AND('User Interaction'!C$42="Acute",'User Interaction'!C$24=3),pivots_deprivation!T81,
IF(AND('User Interaction'!C$42="Acute",'User Interaction'!C$24=4),pivots_deprivation!T108,
IF(AND('User Interaction'!C$42="Acute",'User Interaction'!C$24=5),pivots_deprivation!T135,
IF(AND('User Interaction'!C$42="Acute",'User Interaction'!C$24=6),pivots_deprivation!T162,
IF(AND('User Interaction'!C$42="Elective",'User Interaction'!C$24=1),pivots_deprivation!T189,
IF(AND('User Interaction'!C$42="Elective",'User Interaction'!C$24=2),pivots_deprivation!T217,
IF(AND('User Interaction'!C$42="Elective",'User Interaction'!C$24=3),pivots_deprivation!T245,
IF(AND('User Interaction'!C$42="Elective",'User Interaction'!C$24=4),pivots_deprivation!T272,
IF(AND('User Interaction'!C$42="Elective",'User Interaction'!C$24=5),pivots_deprivation!T299,
IF(AND('User Interaction'!C$42="Elective",'User Interaction'!C$24=6),pivots_deprivation!T326,""))))))))))))</f>
        <v>2.0631428359444297</v>
      </c>
      <c r="H53" s="111">
        <f>IF(AND('User Interaction'!C$42="Acute",'User Interaction'!C$24=1),pivots_deprivation!U25,
IF(AND('User Interaction'!C$42="Acute",'User Interaction'!C$24=2),pivots_deprivation!U53,
IF(AND('User Interaction'!C$42="Acute",'User Interaction'!C$24=3),pivots_deprivation!U81,
IF(AND('User Interaction'!C$42="Acute",'User Interaction'!C$24=4),pivots_deprivation!U108,
IF(AND('User Interaction'!C$42="Acute",'User Interaction'!C$24=5),pivots_deprivation!U135,
IF(AND('User Interaction'!C$42="Acute",'User Interaction'!C$24=6),pivots_deprivation!U162,
IF(AND('User Interaction'!C$42="Elective",'User Interaction'!C$24=1),pivots_deprivation!U189,
IF(AND('User Interaction'!C$42="Elective",'User Interaction'!C$24=2),pivots_deprivation!U217,
IF(AND('User Interaction'!C$42="Elective",'User Interaction'!C$24=3),pivots_deprivation!U245,
IF(AND('User Interaction'!C$42="Elective",'User Interaction'!C$24=4),pivots_deprivation!U272,
IF(AND('User Interaction'!C$42="Elective",'User Interaction'!C$24=5),pivots_deprivation!U299,
IF(AND('User Interaction'!C$42="Elective",'User Interaction'!C$24=6),pivots_deprivation!U326,""))))))))))))</f>
        <v>2.4673990567818831</v>
      </c>
      <c r="I53" s="83"/>
      <c r="J53" s="83"/>
      <c r="K53" s="83"/>
      <c r="L53" s="96"/>
    </row>
    <row r="54" spans="1:12" ht="14.4" thickTop="1" x14ac:dyDescent="0.3">
      <c r="A54" s="83"/>
      <c r="B54" s="95"/>
      <c r="C54" s="104" t="str">
        <f>pivots_ethnicity!K26</f>
        <v>Total</v>
      </c>
      <c r="D54" s="112">
        <f>IF(AND('User Interaction'!C$42="Acute",'User Interaction'!C$24=1),pivots_deprivation!Q26,
IF(AND('User Interaction'!C$42="Acute",'User Interaction'!C$24=2),pivots_deprivation!Q54,
IF(AND('User Interaction'!C$42="Acute",'User Interaction'!C$24=3),pivots_deprivation!Q82,
IF(AND('User Interaction'!C$42="Acute",'User Interaction'!C$24=4),pivots_deprivation!Q109,
IF(AND('User Interaction'!C$42="Acute",'User Interaction'!C$24=5),pivots_deprivation!Q136,
IF(AND('User Interaction'!C$42="Acute",'User Interaction'!C$24=6),pivots_deprivation!Q163,
IF(AND('User Interaction'!C$42="Elective",'User Interaction'!C$24=1),pivots_deprivation!Q190,
IF(AND('User Interaction'!C$42="Elective",'User Interaction'!C$24=2),pivots_deprivation!Q218,
IF(AND('User Interaction'!C$42="Elective",'User Interaction'!C$24=3),pivots_deprivation!Q246,
IF(AND('User Interaction'!C$42="Elective",'User Interaction'!C$24=4),pivots_deprivation!Q273,
IF(AND('User Interaction'!C$42="Elective",'User Interaction'!C$24=5),pivots_deprivation!Q300,
IF(AND('User Interaction'!C$42="Elective",'User Interaction'!C$24=6),pivots_deprivation!Q327,""))))))))))))</f>
        <v>87616</v>
      </c>
      <c r="E54" s="112">
        <f>IF(AND('User Interaction'!C$42="Acute",'User Interaction'!C$24=1),pivots_deprivation!R26,
IF(AND('User Interaction'!C$42="Acute",'User Interaction'!C$24=2),pivots_deprivation!R54,
IF(AND('User Interaction'!C$42="Acute",'User Interaction'!C$24=3),pivots_deprivation!R82,
IF(AND('User Interaction'!C$42="Acute",'User Interaction'!C$24=4),pivots_deprivation!R109,
IF(AND('User Interaction'!C$42="Acute",'User Interaction'!C$24=5),pivots_deprivation!R136,
IF(AND('User Interaction'!C$42="Acute",'User Interaction'!C$24=6),pivots_deprivation!R163,
IF(AND('User Interaction'!C$42="Elective",'User Interaction'!C$24=1),pivots_deprivation!R190,
IF(AND('User Interaction'!C$42="Elective",'User Interaction'!C$24=2),pivots_deprivation!R218,
IF(AND('User Interaction'!C$42="Elective",'User Interaction'!C$24=3),pivots_deprivation!R246,
IF(AND('User Interaction'!C$42="Elective",'User Interaction'!C$24=4),pivots_deprivation!R273,
IF(AND('User Interaction'!C$42="Elective",'User Interaction'!C$24=5),pivots_deprivation!R300,
IF(AND('User Interaction'!C$42="Elective",'User Interaction'!C$24=6),pivots_deprivation!R327,""))))))))))))</f>
        <v>217402.625</v>
      </c>
      <c r="F54" s="113">
        <f>IF(AND('User Interaction'!C$42="Acute",'User Interaction'!C$24=1),pivots_deprivation!S26,
IF(AND('User Interaction'!C$42="Acute",'User Interaction'!C$24=2),pivots_deprivation!S54,
IF(AND('User Interaction'!C$42="Acute",'User Interaction'!C$24=3),pivots_deprivation!S82,
IF(AND('User Interaction'!C$42="Acute",'User Interaction'!C$24=4),pivots_deprivation!S109,
IF(AND('User Interaction'!C$42="Acute",'User Interaction'!C$24=5),pivots_deprivation!S136,
IF(AND('User Interaction'!C$42="Acute",'User Interaction'!C$24=6),pivots_deprivation!S163,
IF(AND('User Interaction'!C$42="Elective",'User Interaction'!C$24=1),pivots_deprivation!S190,
IF(AND('User Interaction'!C$42="Elective",'User Interaction'!C$24=2),pivots_deprivation!S218,
IF(AND('User Interaction'!C$42="Elective",'User Interaction'!C$24=3),pivots_deprivation!S246,
IF(AND('User Interaction'!C$42="Elective",'User Interaction'!C$24=4),pivots_deprivation!S273,
IF(AND('User Interaction'!C$42="Elective",'User Interaction'!C$24=5),pivots_deprivation!S300,
IF(AND('User Interaction'!C$42="Elective",'User Interaction'!C$24=6),pivots_deprivation!S327,""))))))))))))</f>
        <v>2.4813119179145362</v>
      </c>
      <c r="G54" s="113">
        <f>IF(AND('User Interaction'!C$42="Acute",'User Interaction'!C$24=1),pivots_deprivation!T26,
IF(AND('User Interaction'!C$42="Acute",'User Interaction'!C$24=2),pivots_deprivation!T54,
IF(AND('User Interaction'!C$42="Acute",'User Interaction'!C$24=3),pivots_deprivation!T82,
IF(AND('User Interaction'!C$42="Acute",'User Interaction'!C$24=4),pivots_deprivation!T109,
IF(AND('User Interaction'!C$42="Acute",'User Interaction'!C$24=5),pivots_deprivation!T136,
IF(AND('User Interaction'!C$42="Acute",'User Interaction'!C$24=6),pivots_deprivation!T163,
IF(AND('User Interaction'!C$42="Elective",'User Interaction'!C$24=1),pivots_deprivation!T190,
IF(AND('User Interaction'!C$42="Elective",'User Interaction'!C$24=2),pivots_deprivation!T218,
IF(AND('User Interaction'!C$42="Elective",'User Interaction'!C$24=3),pivots_deprivation!T246,
IF(AND('User Interaction'!C$42="Elective",'User Interaction'!C$24=4),pivots_deprivation!T273,
IF(AND('User Interaction'!C$42="Elective",'User Interaction'!C$24=5),pivots_deprivation!T300,
IF(AND('User Interaction'!C$42="Elective",'User Interaction'!C$24=6),pivots_deprivation!T327,""))))))))))))</f>
        <v>2.4673990567818831</v>
      </c>
      <c r="H54" s="111">
        <f>IF(AND('User Interaction'!C$42="Acute",'User Interaction'!C$24=1),pivots_deprivation!U26,
IF(AND('User Interaction'!C$42="Acute",'User Interaction'!C$24=2),pivots_deprivation!U54,
IF(AND('User Interaction'!C$42="Acute",'User Interaction'!C$24=3),pivots_deprivation!U82,
IF(AND('User Interaction'!C$42="Acute",'User Interaction'!C$24=4),pivots_deprivation!U109,
IF(AND('User Interaction'!C$42="Acute",'User Interaction'!C$24=5),pivots_deprivation!U136,
IF(AND('User Interaction'!C$42="Acute",'User Interaction'!C$24=6),pivots_deprivation!U163,
IF(AND('User Interaction'!C$42="Elective",'User Interaction'!C$24=1),pivots_deprivation!U190,
IF(AND('User Interaction'!C$42="Elective",'User Interaction'!C$24=2),pivots_deprivation!U218,
IF(AND('User Interaction'!C$42="Elective",'User Interaction'!C$24=3),pivots_deprivation!U246,
IF(AND('User Interaction'!C$42="Elective",'User Interaction'!C$24=4),pivots_deprivation!U273,
IF(AND('User Interaction'!C$42="Elective",'User Interaction'!C$24=5),pivots_deprivation!U300,
IF(AND('User Interaction'!C$42="Elective",'User Interaction'!C$24=6),pivots_deprivation!U327,""))))))))))))</f>
        <v>2.4673990567818831</v>
      </c>
      <c r="I54" s="83"/>
      <c r="J54" s="83"/>
      <c r="K54" s="83"/>
      <c r="L54" s="96"/>
    </row>
    <row r="55" spans="1:12" ht="13.8" thickBot="1" x14ac:dyDescent="0.3">
      <c r="A55" s="83"/>
      <c r="B55" s="108"/>
      <c r="C55" s="109"/>
      <c r="D55" s="109"/>
      <c r="E55" s="109"/>
      <c r="F55" s="109"/>
      <c r="G55" s="109"/>
      <c r="H55" s="109"/>
      <c r="I55" s="109"/>
      <c r="J55" s="109"/>
      <c r="K55" s="109"/>
      <c r="L55" s="110"/>
    </row>
    <row r="56" spans="1:12" x14ac:dyDescent="0.2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Drop Down 1">
              <controlPr locked="0" defaultSize="0" autoLine="0" autoPict="0">
                <anchor moveWithCells="1">
                  <from>
                    <xdr:col>1</xdr:col>
                    <xdr:colOff>106680</xdr:colOff>
                    <xdr:row>5</xdr:row>
                    <xdr:rowOff>60960</xdr:rowOff>
                  </from>
                  <to>
                    <xdr:col>3</xdr:col>
                    <xdr:colOff>0</xdr:colOff>
                    <xdr:row>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5" name="Drop Down 3">
              <controlPr locked="0" defaultSize="0" autoLine="0" autoPict="0">
                <anchor moveWithCells="1">
                  <from>
                    <xdr:col>8</xdr:col>
                    <xdr:colOff>15240</xdr:colOff>
                    <xdr:row>5</xdr:row>
                    <xdr:rowOff>60960</xdr:rowOff>
                  </from>
                  <to>
                    <xdr:col>10</xdr:col>
                    <xdr:colOff>388620</xdr:colOff>
                    <xdr:row>6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3:X75"/>
  <sheetViews>
    <sheetView showGridLines="0" workbookViewId="0"/>
  </sheetViews>
  <sheetFormatPr defaultColWidth="8.5546875" defaultRowHeight="13.5" customHeight="1" x14ac:dyDescent="0.3"/>
  <cols>
    <col min="1" max="3" width="2.88671875" style="25" customWidth="1"/>
    <col min="4" max="11" width="8.5546875" style="25" customWidth="1"/>
    <col min="12" max="12" width="6.44140625" style="25" customWidth="1"/>
    <col min="13" max="15" width="2.88671875" style="25" customWidth="1"/>
    <col min="16" max="256" width="8.5546875" style="25"/>
    <col min="257" max="259" width="2.88671875" style="25" customWidth="1"/>
    <col min="260" max="268" width="8.5546875" style="25" customWidth="1"/>
    <col min="269" max="271" width="2.88671875" style="25" customWidth="1"/>
    <col min="272" max="512" width="8.5546875" style="25"/>
    <col min="513" max="515" width="2.88671875" style="25" customWidth="1"/>
    <col min="516" max="524" width="8.5546875" style="25" customWidth="1"/>
    <col min="525" max="527" width="2.88671875" style="25" customWidth="1"/>
    <col min="528" max="768" width="8.5546875" style="25"/>
    <col min="769" max="771" width="2.88671875" style="25" customWidth="1"/>
    <col min="772" max="780" width="8.5546875" style="25" customWidth="1"/>
    <col min="781" max="783" width="2.88671875" style="25" customWidth="1"/>
    <col min="784" max="1024" width="8.5546875" style="25"/>
    <col min="1025" max="1027" width="2.88671875" style="25" customWidth="1"/>
    <col min="1028" max="1036" width="8.5546875" style="25" customWidth="1"/>
    <col min="1037" max="1039" width="2.88671875" style="25" customWidth="1"/>
    <col min="1040" max="1280" width="8.5546875" style="25"/>
    <col min="1281" max="1283" width="2.88671875" style="25" customWidth="1"/>
    <col min="1284" max="1292" width="8.5546875" style="25" customWidth="1"/>
    <col min="1293" max="1295" width="2.88671875" style="25" customWidth="1"/>
    <col min="1296" max="1536" width="8.5546875" style="25"/>
    <col min="1537" max="1539" width="2.88671875" style="25" customWidth="1"/>
    <col min="1540" max="1548" width="8.5546875" style="25" customWidth="1"/>
    <col min="1549" max="1551" width="2.88671875" style="25" customWidth="1"/>
    <col min="1552" max="1792" width="8.5546875" style="25"/>
    <col min="1793" max="1795" width="2.88671875" style="25" customWidth="1"/>
    <col min="1796" max="1804" width="8.5546875" style="25" customWidth="1"/>
    <col min="1805" max="1807" width="2.88671875" style="25" customWidth="1"/>
    <col min="1808" max="2048" width="8.5546875" style="25"/>
    <col min="2049" max="2051" width="2.88671875" style="25" customWidth="1"/>
    <col min="2052" max="2060" width="8.5546875" style="25" customWidth="1"/>
    <col min="2061" max="2063" width="2.88671875" style="25" customWidth="1"/>
    <col min="2064" max="2304" width="8.5546875" style="25"/>
    <col min="2305" max="2307" width="2.88671875" style="25" customWidth="1"/>
    <col min="2308" max="2316" width="8.5546875" style="25" customWidth="1"/>
    <col min="2317" max="2319" width="2.88671875" style="25" customWidth="1"/>
    <col min="2320" max="2560" width="8.5546875" style="25"/>
    <col min="2561" max="2563" width="2.88671875" style="25" customWidth="1"/>
    <col min="2564" max="2572" width="8.5546875" style="25" customWidth="1"/>
    <col min="2573" max="2575" width="2.88671875" style="25" customWidth="1"/>
    <col min="2576" max="2816" width="8.5546875" style="25"/>
    <col min="2817" max="2819" width="2.88671875" style="25" customWidth="1"/>
    <col min="2820" max="2828" width="8.5546875" style="25" customWidth="1"/>
    <col min="2829" max="2831" width="2.88671875" style="25" customWidth="1"/>
    <col min="2832" max="3072" width="8.5546875" style="25"/>
    <col min="3073" max="3075" width="2.88671875" style="25" customWidth="1"/>
    <col min="3076" max="3084" width="8.5546875" style="25" customWidth="1"/>
    <col min="3085" max="3087" width="2.88671875" style="25" customWidth="1"/>
    <col min="3088" max="3328" width="8.5546875" style="25"/>
    <col min="3329" max="3331" width="2.88671875" style="25" customWidth="1"/>
    <col min="3332" max="3340" width="8.5546875" style="25" customWidth="1"/>
    <col min="3341" max="3343" width="2.88671875" style="25" customWidth="1"/>
    <col min="3344" max="3584" width="8.5546875" style="25"/>
    <col min="3585" max="3587" width="2.88671875" style="25" customWidth="1"/>
    <col min="3588" max="3596" width="8.5546875" style="25" customWidth="1"/>
    <col min="3597" max="3599" width="2.88671875" style="25" customWidth="1"/>
    <col min="3600" max="3840" width="8.5546875" style="25"/>
    <col min="3841" max="3843" width="2.88671875" style="25" customWidth="1"/>
    <col min="3844" max="3852" width="8.5546875" style="25" customWidth="1"/>
    <col min="3853" max="3855" width="2.88671875" style="25" customWidth="1"/>
    <col min="3856" max="4096" width="8.5546875" style="25"/>
    <col min="4097" max="4099" width="2.88671875" style="25" customWidth="1"/>
    <col min="4100" max="4108" width="8.5546875" style="25" customWidth="1"/>
    <col min="4109" max="4111" width="2.88671875" style="25" customWidth="1"/>
    <col min="4112" max="4352" width="8.5546875" style="25"/>
    <col min="4353" max="4355" width="2.88671875" style="25" customWidth="1"/>
    <col min="4356" max="4364" width="8.5546875" style="25" customWidth="1"/>
    <col min="4365" max="4367" width="2.88671875" style="25" customWidth="1"/>
    <col min="4368" max="4608" width="8.5546875" style="25"/>
    <col min="4609" max="4611" width="2.88671875" style="25" customWidth="1"/>
    <col min="4612" max="4620" width="8.5546875" style="25" customWidth="1"/>
    <col min="4621" max="4623" width="2.88671875" style="25" customWidth="1"/>
    <col min="4624" max="4864" width="8.5546875" style="25"/>
    <col min="4865" max="4867" width="2.88671875" style="25" customWidth="1"/>
    <col min="4868" max="4876" width="8.5546875" style="25" customWidth="1"/>
    <col min="4877" max="4879" width="2.88671875" style="25" customWidth="1"/>
    <col min="4880" max="5120" width="8.5546875" style="25"/>
    <col min="5121" max="5123" width="2.88671875" style="25" customWidth="1"/>
    <col min="5124" max="5132" width="8.5546875" style="25" customWidth="1"/>
    <col min="5133" max="5135" width="2.88671875" style="25" customWidth="1"/>
    <col min="5136" max="5376" width="8.5546875" style="25"/>
    <col min="5377" max="5379" width="2.88671875" style="25" customWidth="1"/>
    <col min="5380" max="5388" width="8.5546875" style="25" customWidth="1"/>
    <col min="5389" max="5391" width="2.88671875" style="25" customWidth="1"/>
    <col min="5392" max="5632" width="8.5546875" style="25"/>
    <col min="5633" max="5635" width="2.88671875" style="25" customWidth="1"/>
    <col min="5636" max="5644" width="8.5546875" style="25" customWidth="1"/>
    <col min="5645" max="5647" width="2.88671875" style="25" customWidth="1"/>
    <col min="5648" max="5888" width="8.5546875" style="25"/>
    <col min="5889" max="5891" width="2.88671875" style="25" customWidth="1"/>
    <col min="5892" max="5900" width="8.5546875" style="25" customWidth="1"/>
    <col min="5901" max="5903" width="2.88671875" style="25" customWidth="1"/>
    <col min="5904" max="6144" width="8.5546875" style="25"/>
    <col min="6145" max="6147" width="2.88671875" style="25" customWidth="1"/>
    <col min="6148" max="6156" width="8.5546875" style="25" customWidth="1"/>
    <col min="6157" max="6159" width="2.88671875" style="25" customWidth="1"/>
    <col min="6160" max="6400" width="8.5546875" style="25"/>
    <col min="6401" max="6403" width="2.88671875" style="25" customWidth="1"/>
    <col min="6404" max="6412" width="8.5546875" style="25" customWidth="1"/>
    <col min="6413" max="6415" width="2.88671875" style="25" customWidth="1"/>
    <col min="6416" max="6656" width="8.5546875" style="25"/>
    <col min="6657" max="6659" width="2.88671875" style="25" customWidth="1"/>
    <col min="6660" max="6668" width="8.5546875" style="25" customWidth="1"/>
    <col min="6669" max="6671" width="2.88671875" style="25" customWidth="1"/>
    <col min="6672" max="6912" width="8.5546875" style="25"/>
    <col min="6913" max="6915" width="2.88671875" style="25" customWidth="1"/>
    <col min="6916" max="6924" width="8.5546875" style="25" customWidth="1"/>
    <col min="6925" max="6927" width="2.88671875" style="25" customWidth="1"/>
    <col min="6928" max="7168" width="8.5546875" style="25"/>
    <col min="7169" max="7171" width="2.88671875" style="25" customWidth="1"/>
    <col min="7172" max="7180" width="8.5546875" style="25" customWidth="1"/>
    <col min="7181" max="7183" width="2.88671875" style="25" customWidth="1"/>
    <col min="7184" max="7424" width="8.5546875" style="25"/>
    <col min="7425" max="7427" width="2.88671875" style="25" customWidth="1"/>
    <col min="7428" max="7436" width="8.5546875" style="25" customWidth="1"/>
    <col min="7437" max="7439" width="2.88671875" style="25" customWidth="1"/>
    <col min="7440" max="7680" width="8.5546875" style="25"/>
    <col min="7681" max="7683" width="2.88671875" style="25" customWidth="1"/>
    <col min="7684" max="7692" width="8.5546875" style="25" customWidth="1"/>
    <col min="7693" max="7695" width="2.88671875" style="25" customWidth="1"/>
    <col min="7696" max="7936" width="8.5546875" style="25"/>
    <col min="7937" max="7939" width="2.88671875" style="25" customWidth="1"/>
    <col min="7940" max="7948" width="8.5546875" style="25" customWidth="1"/>
    <col min="7949" max="7951" width="2.88671875" style="25" customWidth="1"/>
    <col min="7952" max="8192" width="8.5546875" style="25"/>
    <col min="8193" max="8195" width="2.88671875" style="25" customWidth="1"/>
    <col min="8196" max="8204" width="8.5546875" style="25" customWidth="1"/>
    <col min="8205" max="8207" width="2.88671875" style="25" customWidth="1"/>
    <col min="8208" max="8448" width="8.5546875" style="25"/>
    <col min="8449" max="8451" width="2.88671875" style="25" customWidth="1"/>
    <col min="8452" max="8460" width="8.5546875" style="25" customWidth="1"/>
    <col min="8461" max="8463" width="2.88671875" style="25" customWidth="1"/>
    <col min="8464" max="8704" width="8.5546875" style="25"/>
    <col min="8705" max="8707" width="2.88671875" style="25" customWidth="1"/>
    <col min="8708" max="8716" width="8.5546875" style="25" customWidth="1"/>
    <col min="8717" max="8719" width="2.88671875" style="25" customWidth="1"/>
    <col min="8720" max="8960" width="8.5546875" style="25"/>
    <col min="8961" max="8963" width="2.88671875" style="25" customWidth="1"/>
    <col min="8964" max="8972" width="8.5546875" style="25" customWidth="1"/>
    <col min="8973" max="8975" width="2.88671875" style="25" customWidth="1"/>
    <col min="8976" max="9216" width="8.5546875" style="25"/>
    <col min="9217" max="9219" width="2.88671875" style="25" customWidth="1"/>
    <col min="9220" max="9228" width="8.5546875" style="25" customWidth="1"/>
    <col min="9229" max="9231" width="2.88671875" style="25" customWidth="1"/>
    <col min="9232" max="9472" width="8.5546875" style="25"/>
    <col min="9473" max="9475" width="2.88671875" style="25" customWidth="1"/>
    <col min="9476" max="9484" width="8.5546875" style="25" customWidth="1"/>
    <col min="9485" max="9487" width="2.88671875" style="25" customWidth="1"/>
    <col min="9488" max="9728" width="8.5546875" style="25"/>
    <col min="9729" max="9731" width="2.88671875" style="25" customWidth="1"/>
    <col min="9732" max="9740" width="8.5546875" style="25" customWidth="1"/>
    <col min="9741" max="9743" width="2.88671875" style="25" customWidth="1"/>
    <col min="9744" max="9984" width="8.5546875" style="25"/>
    <col min="9985" max="9987" width="2.88671875" style="25" customWidth="1"/>
    <col min="9988" max="9996" width="8.5546875" style="25" customWidth="1"/>
    <col min="9997" max="9999" width="2.88671875" style="25" customWidth="1"/>
    <col min="10000" max="10240" width="8.5546875" style="25"/>
    <col min="10241" max="10243" width="2.88671875" style="25" customWidth="1"/>
    <col min="10244" max="10252" width="8.5546875" style="25" customWidth="1"/>
    <col min="10253" max="10255" width="2.88671875" style="25" customWidth="1"/>
    <col min="10256" max="10496" width="8.5546875" style="25"/>
    <col min="10497" max="10499" width="2.88671875" style="25" customWidth="1"/>
    <col min="10500" max="10508" width="8.5546875" style="25" customWidth="1"/>
    <col min="10509" max="10511" width="2.88671875" style="25" customWidth="1"/>
    <col min="10512" max="10752" width="8.5546875" style="25"/>
    <col min="10753" max="10755" width="2.88671875" style="25" customWidth="1"/>
    <col min="10756" max="10764" width="8.5546875" style="25" customWidth="1"/>
    <col min="10765" max="10767" width="2.88671875" style="25" customWidth="1"/>
    <col min="10768" max="11008" width="8.5546875" style="25"/>
    <col min="11009" max="11011" width="2.88671875" style="25" customWidth="1"/>
    <col min="11012" max="11020" width="8.5546875" style="25" customWidth="1"/>
    <col min="11021" max="11023" width="2.88671875" style="25" customWidth="1"/>
    <col min="11024" max="11264" width="8.5546875" style="25"/>
    <col min="11265" max="11267" width="2.88671875" style="25" customWidth="1"/>
    <col min="11268" max="11276" width="8.5546875" style="25" customWidth="1"/>
    <col min="11277" max="11279" width="2.88671875" style="25" customWidth="1"/>
    <col min="11280" max="11520" width="8.5546875" style="25"/>
    <col min="11521" max="11523" width="2.88671875" style="25" customWidth="1"/>
    <col min="11524" max="11532" width="8.5546875" style="25" customWidth="1"/>
    <col min="11533" max="11535" width="2.88671875" style="25" customWidth="1"/>
    <col min="11536" max="11776" width="8.5546875" style="25"/>
    <col min="11777" max="11779" width="2.88671875" style="25" customWidth="1"/>
    <col min="11780" max="11788" width="8.5546875" style="25" customWidth="1"/>
    <col min="11789" max="11791" width="2.88671875" style="25" customWidth="1"/>
    <col min="11792" max="12032" width="8.5546875" style="25"/>
    <col min="12033" max="12035" width="2.88671875" style="25" customWidth="1"/>
    <col min="12036" max="12044" width="8.5546875" style="25" customWidth="1"/>
    <col min="12045" max="12047" width="2.88671875" style="25" customWidth="1"/>
    <col min="12048" max="12288" width="8.5546875" style="25"/>
    <col min="12289" max="12291" width="2.88671875" style="25" customWidth="1"/>
    <col min="12292" max="12300" width="8.5546875" style="25" customWidth="1"/>
    <col min="12301" max="12303" width="2.88671875" style="25" customWidth="1"/>
    <col min="12304" max="12544" width="8.5546875" style="25"/>
    <col min="12545" max="12547" width="2.88671875" style="25" customWidth="1"/>
    <col min="12548" max="12556" width="8.5546875" style="25" customWidth="1"/>
    <col min="12557" max="12559" width="2.88671875" style="25" customWidth="1"/>
    <col min="12560" max="12800" width="8.5546875" style="25"/>
    <col min="12801" max="12803" width="2.88671875" style="25" customWidth="1"/>
    <col min="12804" max="12812" width="8.5546875" style="25" customWidth="1"/>
    <col min="12813" max="12815" width="2.88671875" style="25" customWidth="1"/>
    <col min="12816" max="13056" width="8.5546875" style="25"/>
    <col min="13057" max="13059" width="2.88671875" style="25" customWidth="1"/>
    <col min="13060" max="13068" width="8.5546875" style="25" customWidth="1"/>
    <col min="13069" max="13071" width="2.88671875" style="25" customWidth="1"/>
    <col min="13072" max="13312" width="8.5546875" style="25"/>
    <col min="13313" max="13315" width="2.88671875" style="25" customWidth="1"/>
    <col min="13316" max="13324" width="8.5546875" style="25" customWidth="1"/>
    <col min="13325" max="13327" width="2.88671875" style="25" customWidth="1"/>
    <col min="13328" max="13568" width="8.5546875" style="25"/>
    <col min="13569" max="13571" width="2.88671875" style="25" customWidth="1"/>
    <col min="13572" max="13580" width="8.5546875" style="25" customWidth="1"/>
    <col min="13581" max="13583" width="2.88671875" style="25" customWidth="1"/>
    <col min="13584" max="13824" width="8.5546875" style="25"/>
    <col min="13825" max="13827" width="2.88671875" style="25" customWidth="1"/>
    <col min="13828" max="13836" width="8.5546875" style="25" customWidth="1"/>
    <col min="13837" max="13839" width="2.88671875" style="25" customWidth="1"/>
    <col min="13840" max="14080" width="8.5546875" style="25"/>
    <col min="14081" max="14083" width="2.88671875" style="25" customWidth="1"/>
    <col min="14084" max="14092" width="8.5546875" style="25" customWidth="1"/>
    <col min="14093" max="14095" width="2.88671875" style="25" customWidth="1"/>
    <col min="14096" max="14336" width="8.5546875" style="25"/>
    <col min="14337" max="14339" width="2.88671875" style="25" customWidth="1"/>
    <col min="14340" max="14348" width="8.5546875" style="25" customWidth="1"/>
    <col min="14349" max="14351" width="2.88671875" style="25" customWidth="1"/>
    <col min="14352" max="14592" width="8.5546875" style="25"/>
    <col min="14593" max="14595" width="2.88671875" style="25" customWidth="1"/>
    <col min="14596" max="14604" width="8.5546875" style="25" customWidth="1"/>
    <col min="14605" max="14607" width="2.88671875" style="25" customWidth="1"/>
    <col min="14608" max="14848" width="8.5546875" style="25"/>
    <col min="14849" max="14851" width="2.88671875" style="25" customWidth="1"/>
    <col min="14852" max="14860" width="8.5546875" style="25" customWidth="1"/>
    <col min="14861" max="14863" width="2.88671875" style="25" customWidth="1"/>
    <col min="14864" max="15104" width="8.5546875" style="25"/>
    <col min="15105" max="15107" width="2.88671875" style="25" customWidth="1"/>
    <col min="15108" max="15116" width="8.5546875" style="25" customWidth="1"/>
    <col min="15117" max="15119" width="2.88671875" style="25" customWidth="1"/>
    <col min="15120" max="15360" width="8.5546875" style="25"/>
    <col min="15361" max="15363" width="2.88671875" style="25" customWidth="1"/>
    <col min="15364" max="15372" width="8.5546875" style="25" customWidth="1"/>
    <col min="15373" max="15375" width="2.88671875" style="25" customWidth="1"/>
    <col min="15376" max="15616" width="8.5546875" style="25"/>
    <col min="15617" max="15619" width="2.88671875" style="25" customWidth="1"/>
    <col min="15620" max="15628" width="8.5546875" style="25" customWidth="1"/>
    <col min="15629" max="15631" width="2.88671875" style="25" customWidth="1"/>
    <col min="15632" max="15872" width="8.5546875" style="25"/>
    <col min="15873" max="15875" width="2.88671875" style="25" customWidth="1"/>
    <col min="15876" max="15884" width="8.5546875" style="25" customWidth="1"/>
    <col min="15885" max="15887" width="2.88671875" style="25" customWidth="1"/>
    <col min="15888" max="16128" width="8.5546875" style="25"/>
    <col min="16129" max="16131" width="2.88671875" style="25" customWidth="1"/>
    <col min="16132" max="16140" width="8.5546875" style="25" customWidth="1"/>
    <col min="16141" max="16143" width="2.88671875" style="25" customWidth="1"/>
    <col min="16144" max="16384" width="8.5546875" style="25"/>
  </cols>
  <sheetData>
    <row r="3" spans="2:24" ht="13.5" customHeight="1" x14ac:dyDescent="0.3">
      <c r="B3" s="12"/>
      <c r="C3" s="14"/>
      <c r="D3" s="15"/>
      <c r="E3" s="15"/>
      <c r="F3" s="15"/>
      <c r="G3" s="15"/>
      <c r="H3" s="15"/>
      <c r="I3" s="15"/>
      <c r="J3" s="15"/>
      <c r="K3" s="15"/>
      <c r="L3" s="18"/>
      <c r="N3" s="12"/>
      <c r="O3" s="14"/>
      <c r="P3" s="15"/>
      <c r="Q3" s="15"/>
      <c r="R3" s="15"/>
      <c r="S3" s="15"/>
      <c r="T3" s="15"/>
      <c r="U3" s="15"/>
      <c r="V3" s="15"/>
      <c r="W3" s="15"/>
      <c r="X3" s="18"/>
    </row>
    <row r="4" spans="2:24" ht="13.5" customHeight="1" x14ac:dyDescent="0.3">
      <c r="B4" s="24"/>
      <c r="C4" s="22" t="s">
        <v>29</v>
      </c>
      <c r="D4" s="26"/>
      <c r="E4" s="26"/>
      <c r="F4" s="26"/>
      <c r="G4" s="26"/>
      <c r="H4" s="26"/>
      <c r="I4" s="26"/>
      <c r="J4" s="26"/>
      <c r="K4" s="26"/>
      <c r="L4" s="19"/>
      <c r="N4" s="24"/>
      <c r="O4" s="22" t="s">
        <v>32</v>
      </c>
      <c r="P4" s="26"/>
      <c r="Q4" s="26"/>
      <c r="R4" s="26"/>
      <c r="S4" s="26"/>
      <c r="T4" s="26"/>
      <c r="U4" s="26"/>
      <c r="V4" s="26"/>
      <c r="W4" s="26"/>
      <c r="X4" s="19"/>
    </row>
    <row r="5" spans="2:24" ht="13.5" customHeight="1" x14ac:dyDescent="0.3">
      <c r="B5" s="24"/>
      <c r="C5" s="26"/>
      <c r="D5" s="26"/>
      <c r="E5" s="26"/>
      <c r="F5" s="26"/>
      <c r="G5" s="26"/>
      <c r="H5" s="26"/>
      <c r="I5" s="26"/>
      <c r="J5" s="26"/>
      <c r="K5" s="26"/>
      <c r="L5" s="19"/>
      <c r="N5" s="24"/>
      <c r="O5" s="26"/>
      <c r="P5" s="26"/>
      <c r="Q5" s="26"/>
      <c r="R5" s="26"/>
      <c r="S5" s="26"/>
      <c r="T5" s="26"/>
      <c r="U5" s="26"/>
      <c r="V5" s="26"/>
      <c r="W5" s="26"/>
      <c r="X5" s="19"/>
    </row>
    <row r="6" spans="2:24" ht="13.5" customHeight="1" x14ac:dyDescent="0.3">
      <c r="B6" s="24"/>
      <c r="C6" s="26"/>
      <c r="D6" s="26" t="s">
        <v>30</v>
      </c>
      <c r="E6" s="26"/>
      <c r="F6" s="26"/>
      <c r="G6" s="26"/>
      <c r="H6" s="26"/>
      <c r="I6" s="26"/>
      <c r="J6" s="26"/>
      <c r="K6" s="26"/>
      <c r="L6" s="19"/>
      <c r="N6" s="24"/>
      <c r="O6" s="23"/>
      <c r="P6" s="23" t="s">
        <v>31</v>
      </c>
      <c r="Q6" s="26"/>
      <c r="R6" s="26"/>
      <c r="S6" s="26"/>
      <c r="T6" s="26"/>
      <c r="U6" s="26"/>
      <c r="V6" s="26"/>
      <c r="W6" s="26"/>
      <c r="X6" s="19"/>
    </row>
    <row r="7" spans="2:24" s="35" customFormat="1" ht="13.5" customHeight="1" x14ac:dyDescent="0.3">
      <c r="B7" s="44"/>
      <c r="C7" s="36"/>
      <c r="D7" s="36"/>
      <c r="E7" s="36"/>
      <c r="F7" s="36"/>
      <c r="G7" s="36"/>
      <c r="H7" s="36"/>
      <c r="I7" s="36"/>
      <c r="J7" s="36"/>
      <c r="K7" s="36"/>
      <c r="L7" s="41"/>
      <c r="N7" s="44"/>
      <c r="O7" s="43"/>
      <c r="P7" s="43"/>
      <c r="Q7" s="36"/>
      <c r="R7" s="36"/>
      <c r="S7" s="36"/>
      <c r="T7" s="36"/>
      <c r="U7" s="36"/>
      <c r="V7" s="36"/>
      <c r="W7" s="36"/>
      <c r="X7" s="41"/>
    </row>
    <row r="8" spans="2:24" ht="13.5" customHeight="1" x14ac:dyDescent="0.3">
      <c r="B8" s="24"/>
      <c r="C8" s="26"/>
      <c r="D8" s="26"/>
      <c r="E8" s="26"/>
      <c r="F8" s="26"/>
      <c r="G8" s="26"/>
      <c r="H8" s="26"/>
      <c r="I8" s="26"/>
      <c r="J8" s="26"/>
      <c r="K8" s="26"/>
      <c r="L8" s="19"/>
      <c r="N8" s="24"/>
      <c r="O8" s="26"/>
      <c r="P8" s="26"/>
      <c r="Q8" s="26"/>
      <c r="R8" s="26"/>
      <c r="S8" s="26"/>
      <c r="T8" s="26"/>
      <c r="U8" s="26"/>
      <c r="V8" s="26"/>
      <c r="W8" s="26"/>
      <c r="X8" s="19"/>
    </row>
    <row r="9" spans="2:24" ht="13.5" customHeight="1" x14ac:dyDescent="0.3">
      <c r="B9" s="24"/>
      <c r="C9" s="22" t="s">
        <v>33</v>
      </c>
      <c r="D9" s="26"/>
      <c r="E9" s="26"/>
      <c r="F9" s="26"/>
      <c r="G9" s="26"/>
      <c r="H9" s="26"/>
      <c r="I9" s="26"/>
      <c r="J9" s="26"/>
      <c r="K9" s="26"/>
      <c r="L9" s="19"/>
      <c r="N9" s="24"/>
      <c r="O9" s="26"/>
      <c r="P9" s="26"/>
      <c r="Q9" s="26"/>
      <c r="R9" s="26"/>
      <c r="S9" s="26"/>
      <c r="T9" s="26"/>
      <c r="U9" s="26"/>
      <c r="V9" s="26"/>
      <c r="W9" s="26"/>
      <c r="X9" s="19"/>
    </row>
    <row r="10" spans="2:24" ht="13.5" customHeight="1" x14ac:dyDescent="0.3">
      <c r="B10" s="24"/>
      <c r="C10" s="22"/>
      <c r="D10" s="26"/>
      <c r="E10" s="26"/>
      <c r="F10" s="26"/>
      <c r="G10" s="26"/>
      <c r="H10" s="26"/>
      <c r="I10" s="26"/>
      <c r="J10" s="26"/>
      <c r="K10" s="26"/>
      <c r="L10" s="19"/>
      <c r="N10" s="24"/>
      <c r="O10" s="26"/>
      <c r="P10" s="26"/>
      <c r="Q10" s="26"/>
      <c r="R10" s="26"/>
      <c r="S10" s="26"/>
      <c r="T10" s="26"/>
      <c r="U10" s="26"/>
      <c r="V10" s="26"/>
      <c r="W10" s="26"/>
      <c r="X10" s="19"/>
    </row>
    <row r="11" spans="2:24" ht="13.5" customHeight="1" x14ac:dyDescent="0.3">
      <c r="B11" s="24"/>
      <c r="C11" s="22"/>
      <c r="D11" s="26" t="s">
        <v>63</v>
      </c>
      <c r="E11" s="26"/>
      <c r="F11" s="26"/>
      <c r="G11" s="26"/>
      <c r="H11" s="26"/>
      <c r="I11" s="26"/>
      <c r="J11" s="26"/>
      <c r="K11" s="26"/>
      <c r="L11" s="19"/>
      <c r="N11" s="24"/>
      <c r="O11" s="26"/>
      <c r="P11" s="26" t="s">
        <v>65</v>
      </c>
      <c r="Q11" s="26"/>
      <c r="R11" s="26"/>
      <c r="S11" s="26"/>
      <c r="T11" s="26"/>
      <c r="U11" s="26"/>
      <c r="V11" s="26"/>
      <c r="W11" s="26"/>
      <c r="X11" s="19"/>
    </row>
    <row r="12" spans="2:24" ht="13.5" customHeight="1" x14ac:dyDescent="0.3">
      <c r="B12" s="24"/>
      <c r="C12" s="26"/>
      <c r="D12" s="26"/>
      <c r="E12" s="26"/>
      <c r="F12" s="26"/>
      <c r="G12" s="26"/>
      <c r="H12" s="26"/>
      <c r="I12" s="26"/>
      <c r="J12" s="26"/>
      <c r="K12" s="26"/>
      <c r="L12" s="19"/>
      <c r="N12" s="24"/>
      <c r="O12" s="23"/>
      <c r="P12" s="45" t="s">
        <v>34</v>
      </c>
      <c r="Q12" s="26"/>
      <c r="R12" s="26"/>
      <c r="S12" s="26"/>
      <c r="T12" s="26"/>
      <c r="U12" s="26"/>
      <c r="V12" s="26"/>
      <c r="W12" s="26"/>
      <c r="X12" s="19"/>
    </row>
    <row r="13" spans="2:24" ht="13.5" customHeight="1" x14ac:dyDescent="0.3">
      <c r="B13" s="24"/>
      <c r="C13" s="26"/>
      <c r="D13" s="26"/>
      <c r="E13" s="26"/>
      <c r="F13" s="26"/>
      <c r="G13" s="26"/>
      <c r="H13" s="26"/>
      <c r="I13" s="26"/>
      <c r="J13" s="26"/>
      <c r="K13" s="26"/>
      <c r="L13" s="19"/>
      <c r="N13" s="24"/>
      <c r="O13" s="26"/>
      <c r="P13" s="16"/>
      <c r="Q13" s="26"/>
      <c r="R13" s="26"/>
      <c r="S13" s="26"/>
      <c r="T13" s="26"/>
      <c r="U13" s="26"/>
      <c r="V13" s="26"/>
      <c r="W13" s="26"/>
      <c r="X13" s="19"/>
    </row>
    <row r="14" spans="2:24" ht="13.5" customHeight="1" x14ac:dyDescent="0.3">
      <c r="B14" s="24"/>
      <c r="C14" s="22" t="s">
        <v>2</v>
      </c>
      <c r="D14" s="26"/>
      <c r="E14" s="26"/>
      <c r="F14" s="26"/>
      <c r="G14" s="26"/>
      <c r="H14" s="26"/>
      <c r="I14" s="26"/>
      <c r="J14" s="26"/>
      <c r="K14" s="26"/>
      <c r="L14" s="19"/>
      <c r="N14" s="24"/>
      <c r="O14" s="26"/>
      <c r="P14" s="26"/>
      <c r="Q14" s="26"/>
      <c r="R14" s="26"/>
      <c r="S14" s="26"/>
      <c r="T14" s="26"/>
      <c r="U14" s="26"/>
      <c r="V14" s="26"/>
      <c r="W14" s="26"/>
      <c r="X14" s="19"/>
    </row>
    <row r="15" spans="2:24" ht="13.5" customHeight="1" x14ac:dyDescent="0.3">
      <c r="B15" s="24"/>
      <c r="C15" s="22"/>
      <c r="D15" s="26"/>
      <c r="E15" s="26"/>
      <c r="F15" s="26"/>
      <c r="G15" s="26"/>
      <c r="H15" s="26"/>
      <c r="I15" s="26"/>
      <c r="J15" s="26"/>
      <c r="K15" s="26"/>
      <c r="L15" s="19"/>
      <c r="N15" s="24"/>
      <c r="O15" s="26"/>
      <c r="P15" s="26"/>
      <c r="Q15" s="26"/>
      <c r="R15" s="26"/>
      <c r="S15" s="26"/>
      <c r="T15" s="26"/>
      <c r="U15" s="26"/>
      <c r="V15" s="26"/>
      <c r="W15" s="26"/>
      <c r="X15" s="19"/>
    </row>
    <row r="16" spans="2:24" ht="13.5" customHeight="1" x14ac:dyDescent="0.3">
      <c r="B16" s="24"/>
      <c r="C16" s="22"/>
      <c r="D16" s="26" t="s">
        <v>35</v>
      </c>
      <c r="E16" s="26"/>
      <c r="F16" s="26"/>
      <c r="G16" s="26"/>
      <c r="H16" s="26"/>
      <c r="I16" s="26"/>
      <c r="J16" s="26"/>
      <c r="K16" s="26"/>
      <c r="L16" s="19"/>
      <c r="N16" s="24"/>
      <c r="O16" s="17"/>
      <c r="P16" s="26" t="s">
        <v>95</v>
      </c>
      <c r="Q16" s="17"/>
      <c r="R16" s="17"/>
      <c r="S16" s="17"/>
      <c r="T16" s="17"/>
      <c r="U16" s="17"/>
      <c r="V16" s="17"/>
      <c r="W16" s="17"/>
      <c r="X16" s="13"/>
    </row>
    <row r="17" spans="2:24" ht="13.5" customHeight="1" x14ac:dyDescent="0.3">
      <c r="B17" s="24"/>
      <c r="C17" s="22"/>
      <c r="D17" s="26"/>
      <c r="E17" s="26"/>
      <c r="F17" s="26"/>
      <c r="G17" s="26"/>
      <c r="H17" s="26"/>
      <c r="I17" s="26"/>
      <c r="J17" s="26"/>
      <c r="K17" s="26"/>
      <c r="L17" s="19"/>
      <c r="N17" s="24"/>
      <c r="O17" s="17"/>
      <c r="P17" s="17"/>
      <c r="Q17" s="17"/>
      <c r="R17" s="17"/>
      <c r="S17" s="17"/>
      <c r="T17" s="17"/>
      <c r="U17" s="17"/>
      <c r="V17" s="17"/>
      <c r="W17" s="17"/>
      <c r="X17" s="13"/>
    </row>
    <row r="18" spans="2:24" ht="13.5" customHeight="1" x14ac:dyDescent="0.3">
      <c r="B18" s="24"/>
      <c r="C18" s="22"/>
      <c r="D18" s="26"/>
      <c r="E18" s="26"/>
      <c r="F18" s="26"/>
      <c r="G18" s="26"/>
      <c r="H18" s="26"/>
      <c r="I18" s="26"/>
      <c r="J18" s="26"/>
      <c r="K18" s="26"/>
      <c r="L18" s="19"/>
      <c r="N18" s="24"/>
      <c r="O18" s="17"/>
      <c r="P18" s="17"/>
      <c r="Q18" s="17"/>
      <c r="R18" s="17"/>
      <c r="S18" s="17"/>
      <c r="T18" s="17"/>
      <c r="U18" s="17"/>
      <c r="V18" s="17"/>
      <c r="W18" s="17"/>
      <c r="X18" s="13"/>
    </row>
    <row r="19" spans="2:24" ht="13.5" customHeight="1" x14ac:dyDescent="0.3">
      <c r="B19" s="24"/>
      <c r="C19" s="42" t="s">
        <v>36</v>
      </c>
      <c r="D19" s="36"/>
      <c r="E19" s="26"/>
      <c r="F19" s="26"/>
      <c r="G19" s="26"/>
      <c r="H19" s="26"/>
      <c r="I19" s="26"/>
      <c r="J19" s="26"/>
      <c r="K19" s="26"/>
      <c r="L19" s="19"/>
      <c r="N19" s="24"/>
      <c r="O19" s="17"/>
      <c r="P19" s="17"/>
      <c r="Q19" s="17"/>
      <c r="R19" s="17"/>
      <c r="S19" s="17"/>
      <c r="T19" s="17"/>
      <c r="U19" s="17"/>
      <c r="V19" s="17"/>
      <c r="W19" s="17"/>
      <c r="X19" s="13"/>
    </row>
    <row r="20" spans="2:24" ht="13.5" customHeight="1" x14ac:dyDescent="0.3">
      <c r="B20" s="24"/>
      <c r="C20" s="36"/>
      <c r="D20" s="36"/>
      <c r="E20" s="26"/>
      <c r="F20" s="26"/>
      <c r="G20" s="26"/>
      <c r="H20" s="26"/>
      <c r="I20" s="26"/>
      <c r="J20" s="26"/>
      <c r="K20" s="26"/>
      <c r="L20" s="19"/>
      <c r="N20" s="24"/>
      <c r="O20" s="17"/>
      <c r="P20" s="17"/>
      <c r="Q20" s="17"/>
      <c r="R20" s="17"/>
      <c r="S20" s="17"/>
      <c r="T20" s="17"/>
      <c r="U20" s="17"/>
      <c r="V20" s="17"/>
      <c r="W20" s="17"/>
      <c r="X20" s="13"/>
    </row>
    <row r="21" spans="2:24" ht="13.5" customHeight="1" x14ac:dyDescent="0.3">
      <c r="B21" s="24"/>
      <c r="C21" s="36"/>
      <c r="D21" s="36" t="s">
        <v>37</v>
      </c>
      <c r="E21" s="26"/>
      <c r="F21" s="26"/>
      <c r="G21" s="26"/>
      <c r="H21" s="26"/>
      <c r="I21" s="26"/>
      <c r="J21" s="26"/>
      <c r="K21" s="26"/>
      <c r="L21" s="19"/>
      <c r="N21" s="24"/>
      <c r="O21" s="17"/>
      <c r="P21" s="36"/>
      <c r="Q21" s="17"/>
      <c r="R21" s="17"/>
      <c r="S21" s="17"/>
      <c r="T21" s="17"/>
      <c r="U21" s="17"/>
      <c r="V21" s="17"/>
      <c r="W21" s="17"/>
      <c r="X21" s="13"/>
    </row>
    <row r="22" spans="2:24" ht="13.5" customHeight="1" x14ac:dyDescent="0.3">
      <c r="B22" s="24"/>
      <c r="C22" s="22"/>
      <c r="D22" s="26"/>
      <c r="E22" s="26"/>
      <c r="F22" s="26"/>
      <c r="G22" s="26"/>
      <c r="H22" s="26"/>
      <c r="I22" s="26"/>
      <c r="J22" s="26"/>
      <c r="K22" s="26"/>
      <c r="L22" s="19"/>
      <c r="N22" s="24"/>
      <c r="O22" s="17"/>
      <c r="P22" s="36"/>
      <c r="Q22" s="17"/>
      <c r="R22" s="17"/>
      <c r="S22" s="17"/>
      <c r="T22" s="17"/>
      <c r="U22" s="17"/>
      <c r="V22" s="17"/>
      <c r="W22" s="17"/>
      <c r="X22" s="13"/>
    </row>
    <row r="23" spans="2:24" s="35" customFormat="1" ht="13.5" customHeight="1" x14ac:dyDescent="0.3">
      <c r="B23" s="44"/>
      <c r="C23" s="42"/>
      <c r="D23" s="36"/>
      <c r="E23" s="36"/>
      <c r="F23" s="36"/>
      <c r="G23" s="36"/>
      <c r="H23" s="36"/>
      <c r="I23" s="36"/>
      <c r="J23" s="36"/>
      <c r="K23" s="36"/>
      <c r="L23" s="41"/>
      <c r="N23" s="44"/>
      <c r="O23" s="40"/>
      <c r="P23" s="36"/>
      <c r="Q23" s="40"/>
      <c r="R23" s="40"/>
      <c r="S23" s="40"/>
      <c r="T23" s="40"/>
      <c r="U23" s="40"/>
      <c r="V23" s="40"/>
      <c r="W23" s="40"/>
      <c r="X23" s="39"/>
    </row>
    <row r="24" spans="2:24" ht="13.5" customHeight="1" x14ac:dyDescent="0.3">
      <c r="B24" s="24"/>
      <c r="C24" s="42" t="s">
        <v>38</v>
      </c>
      <c r="D24" s="26"/>
      <c r="E24" s="26"/>
      <c r="F24" s="26"/>
      <c r="G24" s="26"/>
      <c r="H24" s="26"/>
      <c r="I24" s="26"/>
      <c r="J24" s="26"/>
      <c r="K24" s="26"/>
      <c r="L24" s="19"/>
      <c r="N24" s="24"/>
      <c r="O24" s="17"/>
      <c r="P24" s="36"/>
      <c r="Q24" s="17"/>
      <c r="R24" s="17"/>
      <c r="S24" s="17"/>
      <c r="T24" s="17"/>
      <c r="U24" s="17"/>
      <c r="V24" s="17"/>
      <c r="W24" s="17"/>
      <c r="X24" s="13"/>
    </row>
    <row r="25" spans="2:24" ht="13.5" customHeight="1" x14ac:dyDescent="0.3">
      <c r="B25" s="24"/>
      <c r="C25" s="22"/>
      <c r="D25" s="26"/>
      <c r="E25" s="26"/>
      <c r="F25" s="26"/>
      <c r="G25" s="26"/>
      <c r="H25" s="26"/>
      <c r="I25" s="26"/>
      <c r="J25" s="26"/>
      <c r="K25" s="26"/>
      <c r="L25" s="19"/>
      <c r="N25" s="24"/>
      <c r="O25" s="17"/>
      <c r="P25" s="36"/>
      <c r="Q25" s="17"/>
      <c r="R25" s="17"/>
      <c r="S25" s="17"/>
      <c r="T25" s="17"/>
      <c r="U25" s="17"/>
      <c r="V25" s="17"/>
      <c r="W25" s="17"/>
      <c r="X25" s="13"/>
    </row>
    <row r="26" spans="2:24" s="35" customFormat="1" ht="13.5" customHeight="1" x14ac:dyDescent="0.3">
      <c r="B26" s="44"/>
      <c r="C26" s="42"/>
      <c r="D26" s="122" t="s">
        <v>51</v>
      </c>
      <c r="E26" s="122"/>
      <c r="F26" s="122"/>
      <c r="G26" s="122"/>
      <c r="H26" s="122"/>
      <c r="I26" s="122"/>
      <c r="J26" s="122"/>
      <c r="K26" s="122"/>
      <c r="L26" s="41"/>
      <c r="N26" s="44"/>
      <c r="O26" s="40"/>
      <c r="P26" s="36"/>
      <c r="Q26" s="40"/>
      <c r="R26" s="40"/>
      <c r="S26" s="40"/>
      <c r="T26" s="40"/>
      <c r="U26" s="40"/>
      <c r="V26" s="40"/>
      <c r="W26" s="40"/>
      <c r="X26" s="39"/>
    </row>
    <row r="27" spans="2:24" s="35" customFormat="1" ht="13.5" customHeight="1" x14ac:dyDescent="0.3">
      <c r="B27" s="44"/>
      <c r="C27" s="42"/>
      <c r="D27" s="122"/>
      <c r="E27" s="122"/>
      <c r="F27" s="122"/>
      <c r="G27" s="122"/>
      <c r="H27" s="122"/>
      <c r="I27" s="122"/>
      <c r="J27" s="122"/>
      <c r="K27" s="122"/>
      <c r="L27" s="41"/>
      <c r="N27" s="44"/>
      <c r="O27" s="40"/>
      <c r="P27" s="36"/>
      <c r="Q27" s="40"/>
      <c r="R27" s="40"/>
      <c r="S27" s="40"/>
      <c r="T27" s="40"/>
      <c r="U27" s="40"/>
      <c r="V27" s="40"/>
      <c r="W27" s="40"/>
      <c r="X27" s="39"/>
    </row>
    <row r="28" spans="2:24" s="35" customFormat="1" ht="13.5" customHeight="1" x14ac:dyDescent="0.3">
      <c r="B28" s="44"/>
      <c r="C28" s="42"/>
      <c r="D28" s="122" t="s">
        <v>53</v>
      </c>
      <c r="E28" s="122"/>
      <c r="F28" s="122"/>
      <c r="G28" s="122"/>
      <c r="H28" s="122"/>
      <c r="I28" s="122"/>
      <c r="J28" s="122"/>
      <c r="K28" s="122"/>
      <c r="L28" s="41"/>
      <c r="N28" s="44"/>
      <c r="O28" s="40"/>
      <c r="P28" s="36"/>
      <c r="Q28" s="40"/>
      <c r="R28" s="40"/>
      <c r="S28" s="40"/>
      <c r="T28" s="40"/>
      <c r="U28" s="40"/>
      <c r="V28" s="40"/>
      <c r="W28" s="40"/>
      <c r="X28" s="39"/>
    </row>
    <row r="29" spans="2:24" s="35" customFormat="1" ht="13.5" customHeight="1" x14ac:dyDescent="0.3">
      <c r="B29" s="44"/>
      <c r="C29" s="42"/>
      <c r="D29" s="122"/>
      <c r="E29" s="122"/>
      <c r="F29" s="122"/>
      <c r="G29" s="122"/>
      <c r="H29" s="122"/>
      <c r="I29" s="122"/>
      <c r="J29" s="122"/>
      <c r="K29" s="122"/>
      <c r="L29" s="41"/>
      <c r="N29" s="44"/>
      <c r="O29" s="40"/>
      <c r="P29" s="36"/>
      <c r="Q29" s="40"/>
      <c r="R29" s="40"/>
      <c r="S29" s="40"/>
      <c r="T29" s="40"/>
      <c r="U29" s="40"/>
      <c r="V29" s="40"/>
      <c r="W29" s="40"/>
      <c r="X29" s="39"/>
    </row>
    <row r="30" spans="2:24" s="35" customFormat="1" ht="13.5" customHeight="1" x14ac:dyDescent="0.3">
      <c r="B30" s="44"/>
      <c r="C30" s="42"/>
      <c r="D30" s="31"/>
      <c r="E30" s="31"/>
      <c r="F30" s="31"/>
      <c r="G30" s="31"/>
      <c r="H30" s="31"/>
      <c r="I30" s="31"/>
      <c r="J30" s="31"/>
      <c r="K30" s="31"/>
      <c r="L30" s="41"/>
      <c r="N30" s="44"/>
      <c r="O30" s="40"/>
      <c r="P30" s="36"/>
      <c r="Q30" s="40"/>
      <c r="R30" s="40"/>
      <c r="S30" s="40"/>
      <c r="T30" s="40"/>
      <c r="U30" s="40"/>
      <c r="V30" s="40"/>
      <c r="W30" s="40"/>
      <c r="X30" s="39"/>
    </row>
    <row r="31" spans="2:24" s="35" customFormat="1" ht="13.5" customHeight="1" x14ac:dyDescent="0.3">
      <c r="B31" s="44"/>
      <c r="C31" s="42"/>
      <c r="D31" s="36" t="s">
        <v>54</v>
      </c>
      <c r="E31" s="36"/>
      <c r="F31" s="36"/>
      <c r="G31" s="36"/>
      <c r="H31" s="36"/>
      <c r="I31" s="36"/>
      <c r="J31" s="36"/>
      <c r="K31" s="36"/>
      <c r="L31" s="41"/>
      <c r="N31" s="44"/>
      <c r="O31" s="40"/>
      <c r="P31" s="36"/>
      <c r="Q31" s="40"/>
      <c r="R31" s="40"/>
      <c r="S31" s="40"/>
      <c r="T31" s="40"/>
      <c r="U31" s="40"/>
      <c r="V31" s="40"/>
      <c r="W31" s="40"/>
      <c r="X31" s="39"/>
    </row>
    <row r="32" spans="2:24" ht="13.5" customHeight="1" x14ac:dyDescent="0.3">
      <c r="B32" s="24"/>
      <c r="C32" s="22"/>
      <c r="D32" s="33" t="s">
        <v>39</v>
      </c>
      <c r="E32" s="26"/>
      <c r="F32" s="26"/>
      <c r="G32" s="26"/>
      <c r="H32" s="26"/>
      <c r="I32" s="26"/>
      <c r="J32" s="26"/>
      <c r="K32" s="26"/>
      <c r="L32" s="19"/>
      <c r="N32" s="24"/>
      <c r="O32" s="17"/>
      <c r="P32" s="36"/>
      <c r="Q32" s="17"/>
      <c r="R32" s="17"/>
      <c r="S32" s="17"/>
      <c r="T32" s="17"/>
      <c r="U32" s="17"/>
      <c r="V32" s="17"/>
      <c r="W32" s="17"/>
      <c r="X32" s="13"/>
    </row>
    <row r="33" spans="2:24" ht="13.5" customHeight="1" x14ac:dyDescent="0.3">
      <c r="B33" s="24"/>
      <c r="C33" s="22"/>
      <c r="D33" s="33" t="s">
        <v>40</v>
      </c>
      <c r="E33" s="26"/>
      <c r="F33" s="26"/>
      <c r="G33" s="26"/>
      <c r="H33" s="26"/>
      <c r="I33" s="26"/>
      <c r="J33" s="26"/>
      <c r="K33" s="26"/>
      <c r="L33" s="19"/>
      <c r="N33" s="24"/>
      <c r="O33" s="17"/>
      <c r="P33" s="36"/>
      <c r="Q33" s="17"/>
      <c r="R33" s="17"/>
      <c r="S33" s="17"/>
      <c r="T33" s="17"/>
      <c r="U33" s="17"/>
      <c r="V33" s="17"/>
      <c r="W33" s="17"/>
      <c r="X33" s="13"/>
    </row>
    <row r="34" spans="2:24" ht="13.5" customHeight="1" x14ac:dyDescent="0.3">
      <c r="B34" s="24"/>
      <c r="C34" s="22"/>
      <c r="D34" s="33" t="s">
        <v>55</v>
      </c>
      <c r="E34" s="26"/>
      <c r="F34" s="26"/>
      <c r="G34" s="26"/>
      <c r="H34" s="26"/>
      <c r="I34" s="26"/>
      <c r="J34" s="26"/>
      <c r="K34" s="26"/>
      <c r="L34" s="19"/>
      <c r="N34" s="24"/>
      <c r="O34" s="17"/>
      <c r="P34" s="36" t="s">
        <v>41</v>
      </c>
      <c r="Q34" s="17"/>
      <c r="R34" s="17"/>
      <c r="S34" s="17"/>
      <c r="T34" s="17"/>
      <c r="U34" s="17"/>
      <c r="V34" s="17"/>
      <c r="W34" s="17"/>
      <c r="X34" s="13"/>
    </row>
    <row r="35" spans="2:24" ht="13.5" customHeight="1" x14ac:dyDescent="0.3">
      <c r="B35" s="24"/>
      <c r="C35" s="22"/>
      <c r="D35" s="33" t="s">
        <v>66</v>
      </c>
      <c r="E35" s="26"/>
      <c r="F35" s="26"/>
      <c r="G35" s="26"/>
      <c r="H35" s="26"/>
      <c r="I35" s="26"/>
      <c r="J35" s="26"/>
      <c r="K35" s="26"/>
      <c r="L35" s="19"/>
      <c r="N35" s="24"/>
      <c r="O35" s="17"/>
      <c r="P35" s="36"/>
      <c r="Q35" s="17"/>
      <c r="R35" s="17"/>
      <c r="S35" s="17"/>
      <c r="T35" s="17"/>
      <c r="U35" s="17"/>
      <c r="V35" s="17"/>
      <c r="W35" s="17"/>
      <c r="X35" s="13"/>
    </row>
    <row r="36" spans="2:24" ht="13.5" customHeight="1" x14ac:dyDescent="0.3">
      <c r="B36" s="24"/>
      <c r="C36" s="22"/>
      <c r="D36" s="26"/>
      <c r="E36" s="26"/>
      <c r="F36" s="26"/>
      <c r="G36" s="26"/>
      <c r="H36" s="26"/>
      <c r="I36" s="26"/>
      <c r="J36" s="26"/>
      <c r="K36" s="26"/>
      <c r="L36" s="19"/>
      <c r="N36" s="24"/>
      <c r="O36" s="17"/>
      <c r="P36" s="36"/>
      <c r="Q36" s="17"/>
      <c r="R36" s="17"/>
      <c r="S36" s="17"/>
      <c r="T36" s="17"/>
      <c r="U36" s="17"/>
      <c r="V36" s="17"/>
      <c r="W36" s="17"/>
      <c r="X36" s="13"/>
    </row>
    <row r="37" spans="2:24" s="35" customFormat="1" ht="13.5" customHeight="1" x14ac:dyDescent="0.3">
      <c r="B37" s="44"/>
      <c r="C37" s="42"/>
      <c r="D37" s="123" t="s">
        <v>52</v>
      </c>
      <c r="E37" s="123"/>
      <c r="F37" s="123"/>
      <c r="G37" s="123"/>
      <c r="H37" s="123"/>
      <c r="I37" s="123"/>
      <c r="J37" s="123"/>
      <c r="K37" s="123"/>
      <c r="L37" s="41"/>
      <c r="N37" s="44"/>
      <c r="O37" s="40"/>
      <c r="P37" s="36"/>
      <c r="Q37" s="40"/>
      <c r="R37" s="40"/>
      <c r="S37" s="40"/>
      <c r="T37" s="40"/>
      <c r="U37" s="40"/>
      <c r="V37" s="40"/>
      <c r="W37" s="40"/>
      <c r="X37" s="39"/>
    </row>
    <row r="38" spans="2:24" s="35" customFormat="1" ht="13.5" customHeight="1" x14ac:dyDescent="0.3">
      <c r="B38" s="44"/>
      <c r="C38" s="42"/>
      <c r="D38" s="123"/>
      <c r="E38" s="123"/>
      <c r="F38" s="123"/>
      <c r="G38" s="123"/>
      <c r="H38" s="123"/>
      <c r="I38" s="123"/>
      <c r="J38" s="123"/>
      <c r="K38" s="123"/>
      <c r="L38" s="41"/>
      <c r="N38" s="44"/>
      <c r="O38" s="40"/>
      <c r="P38" s="36"/>
      <c r="Q38" s="40"/>
      <c r="R38" s="40"/>
      <c r="S38" s="40"/>
      <c r="T38" s="40"/>
      <c r="U38" s="40"/>
      <c r="V38" s="40"/>
      <c r="W38" s="40"/>
      <c r="X38" s="39"/>
    </row>
    <row r="39" spans="2:24" s="35" customFormat="1" ht="13.5" customHeight="1" x14ac:dyDescent="0.3">
      <c r="B39" s="44"/>
      <c r="C39" s="42"/>
      <c r="D39" s="38"/>
      <c r="E39" s="38"/>
      <c r="F39" s="38"/>
      <c r="G39" s="38"/>
      <c r="H39" s="38"/>
      <c r="I39" s="38"/>
      <c r="J39" s="38"/>
      <c r="K39" s="38"/>
      <c r="L39" s="41"/>
      <c r="N39" s="44"/>
      <c r="O39" s="40"/>
      <c r="P39" s="36"/>
      <c r="Q39" s="40"/>
      <c r="R39" s="40"/>
      <c r="S39" s="40"/>
      <c r="T39" s="40"/>
      <c r="U39" s="40"/>
      <c r="V39" s="40"/>
      <c r="W39" s="40"/>
      <c r="X39" s="39"/>
    </row>
    <row r="40" spans="2:24" s="35" customFormat="1" ht="13.5" customHeight="1" x14ac:dyDescent="0.3">
      <c r="B40" s="44"/>
      <c r="C40" s="42"/>
      <c r="D40" s="36"/>
      <c r="E40" s="36"/>
      <c r="F40" s="36"/>
      <c r="G40" s="36"/>
      <c r="H40" s="36"/>
      <c r="I40" s="36"/>
      <c r="J40" s="36"/>
      <c r="K40" s="36"/>
      <c r="L40" s="41"/>
      <c r="N40" s="44"/>
      <c r="O40" s="40"/>
      <c r="P40" s="36"/>
      <c r="Q40" s="40"/>
      <c r="R40" s="40"/>
      <c r="S40" s="40"/>
      <c r="T40" s="40"/>
      <c r="U40" s="40"/>
      <c r="V40" s="40"/>
      <c r="W40" s="40"/>
      <c r="X40" s="39"/>
    </row>
    <row r="41" spans="2:24" s="35" customFormat="1" ht="13.5" customHeight="1" x14ac:dyDescent="0.3">
      <c r="B41" s="44"/>
      <c r="C41" s="34" t="s">
        <v>50</v>
      </c>
      <c r="D41" s="36"/>
      <c r="E41" s="36"/>
      <c r="F41" s="36"/>
      <c r="G41" s="36"/>
      <c r="H41" s="36"/>
      <c r="I41" s="36"/>
      <c r="J41" s="36"/>
      <c r="K41" s="36"/>
      <c r="L41" s="41"/>
      <c r="N41" s="44"/>
      <c r="O41" s="40"/>
      <c r="P41" s="36"/>
      <c r="Q41" s="40"/>
      <c r="R41" s="40"/>
      <c r="S41" s="40"/>
      <c r="T41" s="40"/>
      <c r="U41" s="40"/>
      <c r="V41" s="40"/>
      <c r="W41" s="40"/>
      <c r="X41" s="39"/>
    </row>
    <row r="42" spans="2:24" s="35" customFormat="1" ht="13.5" customHeight="1" x14ac:dyDescent="0.3">
      <c r="B42" s="44"/>
      <c r="C42" s="42"/>
      <c r="D42" s="36"/>
      <c r="E42" s="36"/>
      <c r="F42" s="36"/>
      <c r="G42" s="36"/>
      <c r="H42" s="36"/>
      <c r="I42" s="36"/>
      <c r="J42" s="36"/>
      <c r="K42" s="36"/>
      <c r="L42" s="41"/>
      <c r="N42" s="44"/>
      <c r="O42" s="40"/>
      <c r="P42" s="36"/>
      <c r="Q42" s="40"/>
      <c r="R42" s="40"/>
      <c r="S42" s="40"/>
      <c r="T42" s="40"/>
      <c r="U42" s="40"/>
      <c r="V42" s="40"/>
      <c r="W42" s="40"/>
      <c r="X42" s="39"/>
    </row>
    <row r="43" spans="2:24" s="35" customFormat="1" ht="13.5" customHeight="1" x14ac:dyDescent="0.3">
      <c r="B43" s="44"/>
      <c r="C43" s="42"/>
      <c r="D43" s="36" t="s">
        <v>44</v>
      </c>
      <c r="E43" s="36"/>
      <c r="F43" s="36"/>
      <c r="G43" s="36"/>
      <c r="H43" s="36"/>
      <c r="I43" s="36"/>
      <c r="J43" s="36"/>
      <c r="K43" s="36"/>
      <c r="L43" s="41"/>
      <c r="N43" s="44"/>
      <c r="O43" s="40"/>
      <c r="P43" s="36"/>
      <c r="Q43" s="40"/>
      <c r="R43" s="40"/>
      <c r="S43" s="40"/>
      <c r="T43" s="40"/>
      <c r="U43" s="40"/>
      <c r="V43" s="40"/>
      <c r="W43" s="40"/>
      <c r="X43" s="39"/>
    </row>
    <row r="44" spans="2:24" s="35" customFormat="1" ht="13.5" customHeight="1" x14ac:dyDescent="0.3">
      <c r="B44" s="44"/>
      <c r="C44" s="42"/>
      <c r="D44" s="36" t="s">
        <v>43</v>
      </c>
      <c r="E44" s="36"/>
      <c r="F44" s="36"/>
      <c r="G44" s="36"/>
      <c r="H44" s="36"/>
      <c r="I44" s="36"/>
      <c r="J44" s="36"/>
      <c r="K44" s="36"/>
      <c r="L44" s="41"/>
      <c r="N44" s="44"/>
      <c r="O44" s="40"/>
      <c r="P44" s="36"/>
      <c r="Q44" s="40"/>
      <c r="R44" s="40"/>
      <c r="S44" s="40"/>
      <c r="T44" s="40"/>
      <c r="U44" s="40"/>
      <c r="V44" s="40"/>
      <c r="W44" s="40"/>
      <c r="X44" s="39"/>
    </row>
    <row r="45" spans="2:24" s="35" customFormat="1" ht="13.5" customHeight="1" x14ac:dyDescent="0.3">
      <c r="B45" s="44"/>
      <c r="C45" s="42"/>
      <c r="D45" s="36" t="s">
        <v>45</v>
      </c>
      <c r="E45" s="36"/>
      <c r="F45" s="36"/>
      <c r="G45" s="36"/>
      <c r="H45" s="36"/>
      <c r="I45" s="36"/>
      <c r="J45" s="36"/>
      <c r="K45" s="36"/>
      <c r="L45" s="41"/>
      <c r="N45" s="44"/>
      <c r="O45" s="40"/>
      <c r="P45" s="36"/>
      <c r="Q45" s="40"/>
      <c r="R45" s="40"/>
      <c r="S45" s="40"/>
      <c r="T45" s="40"/>
      <c r="U45" s="40"/>
      <c r="V45" s="40"/>
      <c r="W45" s="40"/>
      <c r="X45" s="39"/>
    </row>
    <row r="46" spans="2:24" s="35" customFormat="1" ht="13.5" customHeight="1" x14ac:dyDescent="0.3">
      <c r="B46" s="44"/>
      <c r="C46" s="42"/>
      <c r="D46" s="36"/>
      <c r="E46" s="36"/>
      <c r="F46" s="36"/>
      <c r="G46" s="36"/>
      <c r="H46" s="36"/>
      <c r="I46" s="36"/>
      <c r="J46" s="36"/>
      <c r="K46" s="36"/>
      <c r="L46" s="41"/>
      <c r="N46" s="44"/>
      <c r="O46" s="40"/>
      <c r="P46" s="36"/>
      <c r="Q46" s="40"/>
      <c r="R46" s="40"/>
      <c r="S46" s="40"/>
      <c r="T46" s="40"/>
      <c r="U46" s="40"/>
      <c r="V46" s="40"/>
      <c r="W46" s="40"/>
      <c r="X46" s="39"/>
    </row>
    <row r="47" spans="2:24" ht="13.5" customHeight="1" x14ac:dyDescent="0.3">
      <c r="B47" s="24"/>
      <c r="C47" s="22"/>
      <c r="D47" s="26"/>
      <c r="E47" s="26"/>
      <c r="F47" s="26"/>
      <c r="G47" s="26"/>
      <c r="H47" s="26"/>
      <c r="I47" s="26"/>
      <c r="J47" s="26"/>
      <c r="K47" s="26"/>
      <c r="L47" s="19"/>
      <c r="N47" s="24"/>
      <c r="O47" s="17"/>
      <c r="P47" s="36"/>
      <c r="Q47" s="17"/>
      <c r="R47" s="17"/>
      <c r="S47" s="17"/>
      <c r="T47" s="17"/>
      <c r="U47" s="17"/>
      <c r="V47" s="17"/>
      <c r="W47" s="17"/>
      <c r="X47" s="13"/>
    </row>
    <row r="48" spans="2:24" s="35" customFormat="1" ht="13.5" customHeight="1" x14ac:dyDescent="0.3">
      <c r="B48" s="44"/>
      <c r="C48" s="42" t="s">
        <v>91</v>
      </c>
      <c r="D48" s="36"/>
      <c r="E48" s="36"/>
      <c r="F48" s="36"/>
      <c r="G48" s="36"/>
      <c r="H48" s="36"/>
      <c r="I48" s="36"/>
      <c r="J48" s="36"/>
      <c r="K48" s="36"/>
      <c r="L48" s="41"/>
      <c r="N48" s="44"/>
      <c r="O48" s="40"/>
      <c r="P48" s="36"/>
      <c r="Q48" s="40"/>
      <c r="R48" s="40"/>
      <c r="S48" s="40"/>
      <c r="T48" s="40"/>
      <c r="U48" s="40"/>
      <c r="V48" s="40"/>
      <c r="W48" s="40"/>
      <c r="X48" s="39"/>
    </row>
    <row r="49" spans="2:24" s="35" customFormat="1" ht="13.5" customHeight="1" x14ac:dyDescent="0.3">
      <c r="B49" s="44"/>
      <c r="C49" s="42"/>
      <c r="D49" s="36"/>
      <c r="E49" s="36"/>
      <c r="F49" s="36"/>
      <c r="G49" s="36"/>
      <c r="H49" s="36"/>
      <c r="I49" s="36"/>
      <c r="J49" s="36"/>
      <c r="K49" s="36"/>
      <c r="L49" s="41"/>
      <c r="N49" s="44"/>
      <c r="O49" s="40"/>
      <c r="P49" s="36"/>
      <c r="Q49" s="40"/>
      <c r="R49" s="40"/>
      <c r="S49" s="40"/>
      <c r="T49" s="40"/>
      <c r="U49" s="40"/>
      <c r="V49" s="40"/>
      <c r="W49" s="40"/>
      <c r="X49" s="39"/>
    </row>
    <row r="50" spans="2:24" s="35" customFormat="1" ht="13.5" customHeight="1" x14ac:dyDescent="0.3">
      <c r="B50" s="44"/>
      <c r="C50" s="42"/>
      <c r="D50" s="36" t="s">
        <v>56</v>
      </c>
      <c r="E50" s="36"/>
      <c r="F50" s="36"/>
      <c r="G50" s="36"/>
      <c r="H50" s="36"/>
      <c r="I50" s="36"/>
      <c r="J50" s="36"/>
      <c r="K50" s="36"/>
      <c r="L50" s="41"/>
      <c r="N50" s="44"/>
      <c r="O50" s="40"/>
      <c r="P50" s="36"/>
      <c r="Q50" s="40"/>
      <c r="R50" s="40"/>
      <c r="S50" s="40"/>
      <c r="T50" s="40"/>
      <c r="U50" s="40"/>
      <c r="V50" s="40"/>
      <c r="W50" s="40"/>
      <c r="X50" s="39"/>
    </row>
    <row r="51" spans="2:24" s="35" customFormat="1" ht="13.5" customHeight="1" x14ac:dyDescent="0.3">
      <c r="B51" s="44"/>
      <c r="C51" s="42"/>
      <c r="D51" s="36" t="s">
        <v>67</v>
      </c>
      <c r="E51" s="36"/>
      <c r="F51" s="36"/>
      <c r="G51" s="36"/>
      <c r="H51" s="36"/>
      <c r="I51" s="36"/>
      <c r="J51" s="36"/>
      <c r="K51" s="36"/>
      <c r="L51" s="41"/>
      <c r="N51" s="44"/>
      <c r="O51" s="40"/>
      <c r="P51" s="36"/>
      <c r="Q51" s="40"/>
      <c r="R51" s="40"/>
      <c r="S51" s="40"/>
      <c r="T51" s="40"/>
      <c r="U51" s="40"/>
      <c r="V51" s="40"/>
      <c r="W51" s="40"/>
      <c r="X51" s="39"/>
    </row>
    <row r="52" spans="2:24" s="35" customFormat="1" ht="13.5" customHeight="1" x14ac:dyDescent="0.3">
      <c r="B52" s="44"/>
      <c r="C52" s="42"/>
      <c r="D52" s="36" t="s">
        <v>68</v>
      </c>
      <c r="E52" s="36"/>
      <c r="F52" s="36"/>
      <c r="G52" s="36"/>
      <c r="H52" s="36"/>
      <c r="I52" s="36"/>
      <c r="J52" s="36"/>
      <c r="K52" s="36"/>
      <c r="L52" s="41"/>
      <c r="N52" s="44"/>
      <c r="O52" s="40"/>
      <c r="P52" s="36"/>
      <c r="Q52" s="40"/>
      <c r="R52" s="40"/>
      <c r="S52" s="40"/>
      <c r="T52" s="40"/>
      <c r="U52" s="40"/>
      <c r="V52" s="40"/>
      <c r="W52" s="40"/>
      <c r="X52" s="39"/>
    </row>
    <row r="53" spans="2:24" s="35" customFormat="1" ht="13.5" customHeight="1" x14ac:dyDescent="0.3">
      <c r="B53" s="44"/>
      <c r="C53" s="42"/>
      <c r="D53" s="36" t="s">
        <v>57</v>
      </c>
      <c r="E53" s="36"/>
      <c r="F53" s="36"/>
      <c r="G53" s="36"/>
      <c r="H53" s="36"/>
      <c r="I53" s="36"/>
      <c r="J53" s="36"/>
      <c r="K53" s="36"/>
      <c r="L53" s="41"/>
      <c r="N53" s="44"/>
      <c r="O53" s="40"/>
      <c r="P53" s="36"/>
      <c r="Q53" s="40"/>
      <c r="R53" s="40"/>
      <c r="S53" s="40"/>
      <c r="T53" s="40"/>
      <c r="U53" s="40"/>
      <c r="V53" s="40"/>
      <c r="W53" s="40"/>
      <c r="X53" s="39"/>
    </row>
    <row r="54" spans="2:24" s="35" customFormat="1" ht="13.5" customHeight="1" x14ac:dyDescent="0.3">
      <c r="B54" s="44"/>
      <c r="C54" s="42"/>
      <c r="D54" s="36" t="s">
        <v>92</v>
      </c>
      <c r="E54" s="36"/>
      <c r="F54" s="36"/>
      <c r="G54" s="36"/>
      <c r="H54" s="36"/>
      <c r="I54" s="36"/>
      <c r="J54" s="36"/>
      <c r="K54" s="36"/>
      <c r="L54" s="41"/>
      <c r="N54" s="44"/>
      <c r="O54" s="40"/>
      <c r="P54" s="36"/>
      <c r="Q54" s="40"/>
      <c r="R54" s="40"/>
      <c r="S54" s="40"/>
      <c r="T54" s="40"/>
      <c r="U54" s="40"/>
      <c r="V54" s="40"/>
      <c r="W54" s="40"/>
      <c r="X54" s="39"/>
    </row>
    <row r="55" spans="2:24" s="35" customFormat="1" ht="13.5" customHeight="1" x14ac:dyDescent="0.3">
      <c r="B55" s="44"/>
      <c r="C55" s="42"/>
      <c r="D55" s="36" t="s">
        <v>93</v>
      </c>
      <c r="E55" s="36"/>
      <c r="F55" s="36"/>
      <c r="G55" s="36"/>
      <c r="H55" s="36"/>
      <c r="I55" s="36"/>
      <c r="J55" s="36"/>
      <c r="K55" s="36"/>
      <c r="L55" s="41"/>
      <c r="N55" s="44"/>
      <c r="O55" s="40"/>
      <c r="P55" s="36"/>
      <c r="Q55" s="40"/>
      <c r="R55" s="40"/>
      <c r="S55" s="40"/>
      <c r="T55" s="40"/>
      <c r="U55" s="40"/>
      <c r="V55" s="40"/>
      <c r="W55" s="40"/>
      <c r="X55" s="39"/>
    </row>
    <row r="56" spans="2:24" s="35" customFormat="1" ht="13.5" customHeight="1" x14ac:dyDescent="0.3">
      <c r="B56" s="44"/>
      <c r="C56" s="42"/>
      <c r="D56" s="36" t="s">
        <v>94</v>
      </c>
      <c r="E56" s="36"/>
      <c r="F56" s="36"/>
      <c r="G56" s="36"/>
      <c r="H56" s="36"/>
      <c r="I56" s="36"/>
      <c r="J56" s="36"/>
      <c r="K56" s="36"/>
      <c r="L56" s="41"/>
      <c r="N56" s="44"/>
      <c r="O56" s="40"/>
      <c r="P56" s="36"/>
      <c r="Q56" s="40"/>
      <c r="R56" s="40"/>
      <c r="S56" s="40"/>
      <c r="T56" s="40"/>
      <c r="U56" s="40"/>
      <c r="V56" s="40"/>
      <c r="W56" s="40"/>
      <c r="X56" s="39"/>
    </row>
    <row r="57" spans="2:24" s="35" customFormat="1" ht="13.5" customHeight="1" x14ac:dyDescent="0.3">
      <c r="B57" s="44"/>
      <c r="C57" s="42"/>
      <c r="D57" s="36" t="s">
        <v>58</v>
      </c>
      <c r="E57" s="36"/>
      <c r="F57" s="36"/>
      <c r="G57" s="36"/>
      <c r="H57" s="36"/>
      <c r="I57" s="36"/>
      <c r="J57" s="36"/>
      <c r="K57" s="36"/>
      <c r="L57" s="41"/>
      <c r="N57" s="44"/>
      <c r="O57" s="40"/>
      <c r="P57" s="36"/>
      <c r="Q57" s="40"/>
      <c r="R57" s="40"/>
      <c r="S57" s="40"/>
      <c r="T57" s="40"/>
      <c r="U57" s="40"/>
      <c r="V57" s="40"/>
      <c r="W57" s="40"/>
      <c r="X57" s="39"/>
    </row>
    <row r="58" spans="2:24" s="35" customFormat="1" ht="13.5" customHeight="1" x14ac:dyDescent="0.3">
      <c r="B58" s="44"/>
      <c r="C58" s="42"/>
      <c r="D58" s="36"/>
      <c r="E58" s="36"/>
      <c r="F58" s="36"/>
      <c r="G58" s="36"/>
      <c r="H58" s="36"/>
      <c r="I58" s="36"/>
      <c r="J58" s="36"/>
      <c r="K58" s="36"/>
      <c r="L58" s="41"/>
      <c r="N58" s="44"/>
      <c r="O58" s="40"/>
      <c r="P58" s="36"/>
      <c r="Q58" s="40"/>
      <c r="R58" s="40"/>
      <c r="S58" s="40"/>
      <c r="T58" s="40"/>
      <c r="U58" s="40"/>
      <c r="V58" s="40"/>
      <c r="W58" s="40"/>
      <c r="X58" s="39"/>
    </row>
    <row r="59" spans="2:24" s="35" customFormat="1" ht="13.5" customHeight="1" x14ac:dyDescent="0.3">
      <c r="B59" s="44"/>
      <c r="C59" s="42"/>
      <c r="D59" s="36"/>
      <c r="E59" s="36"/>
      <c r="F59" s="36"/>
      <c r="G59" s="36"/>
      <c r="H59" s="36"/>
      <c r="I59" s="36"/>
      <c r="J59" s="36"/>
      <c r="K59" s="36"/>
      <c r="L59" s="41"/>
      <c r="N59" s="44"/>
      <c r="O59" s="40"/>
      <c r="P59" s="36"/>
      <c r="Q59" s="40"/>
      <c r="R59" s="40"/>
      <c r="S59" s="40"/>
      <c r="T59" s="40"/>
      <c r="U59" s="40"/>
      <c r="V59" s="40"/>
      <c r="W59" s="40"/>
      <c r="X59" s="39"/>
    </row>
    <row r="60" spans="2:24" ht="13.5" customHeight="1" x14ac:dyDescent="0.3">
      <c r="B60" s="24"/>
      <c r="C60" s="22" t="s">
        <v>42</v>
      </c>
      <c r="D60" s="26"/>
      <c r="E60" s="26"/>
      <c r="F60" s="26"/>
      <c r="G60" s="26"/>
      <c r="H60" s="26"/>
      <c r="I60" s="26"/>
      <c r="J60" s="26"/>
      <c r="K60" s="26"/>
      <c r="L60" s="19"/>
      <c r="N60" s="24"/>
      <c r="O60" s="17"/>
      <c r="P60" s="36"/>
      <c r="Q60" s="17"/>
      <c r="R60" s="17"/>
      <c r="S60" s="17"/>
      <c r="T60" s="17"/>
      <c r="U60" s="17"/>
      <c r="V60" s="17"/>
      <c r="W60" s="17"/>
      <c r="X60" s="13"/>
    </row>
    <row r="61" spans="2:24" ht="13.5" customHeight="1" x14ac:dyDescent="0.3">
      <c r="B61" s="24"/>
      <c r="C61" s="22"/>
      <c r="D61" s="26"/>
      <c r="E61" s="26"/>
      <c r="F61" s="26"/>
      <c r="G61" s="26"/>
      <c r="H61" s="26"/>
      <c r="I61" s="26"/>
      <c r="J61" s="26"/>
      <c r="K61" s="26"/>
      <c r="L61" s="19"/>
      <c r="N61" s="24"/>
      <c r="O61" s="17"/>
      <c r="P61" s="36"/>
      <c r="Q61" s="17"/>
      <c r="R61" s="17"/>
      <c r="S61" s="17"/>
      <c r="T61" s="17"/>
      <c r="U61" s="17"/>
      <c r="V61" s="17"/>
      <c r="W61" s="17"/>
      <c r="X61" s="13"/>
    </row>
    <row r="62" spans="2:24" ht="13.5" customHeight="1" x14ac:dyDescent="0.3">
      <c r="B62" s="24"/>
      <c r="C62" s="22"/>
      <c r="D62" s="26" t="s">
        <v>46</v>
      </c>
      <c r="E62" s="26"/>
      <c r="F62" s="26"/>
      <c r="G62" s="26"/>
      <c r="H62" s="26"/>
      <c r="I62" s="26"/>
      <c r="J62" s="26"/>
      <c r="K62" s="26"/>
      <c r="L62" s="19"/>
      <c r="N62" s="24"/>
      <c r="O62" s="17"/>
      <c r="Q62" s="17"/>
      <c r="R62" s="17"/>
      <c r="S62" s="17"/>
      <c r="T62" s="17"/>
      <c r="U62" s="17"/>
      <c r="V62" s="17"/>
      <c r="W62" s="17"/>
      <c r="X62" s="13"/>
    </row>
    <row r="63" spans="2:24" ht="13.5" customHeight="1" x14ac:dyDescent="0.3">
      <c r="B63" s="24"/>
      <c r="C63" s="22"/>
      <c r="D63" s="26" t="s">
        <v>62</v>
      </c>
      <c r="E63" s="26"/>
      <c r="F63" s="26"/>
      <c r="G63" s="26"/>
      <c r="H63" s="26"/>
      <c r="I63" s="26"/>
      <c r="J63" s="26"/>
      <c r="K63" s="26"/>
      <c r="L63" s="19"/>
      <c r="N63" s="24"/>
      <c r="O63" s="17"/>
      <c r="P63" s="36" t="s">
        <v>47</v>
      </c>
      <c r="Q63" s="17"/>
      <c r="R63" s="17"/>
      <c r="S63" s="17"/>
      <c r="T63" s="17"/>
      <c r="U63" s="17"/>
      <c r="V63" s="17"/>
      <c r="W63" s="17"/>
      <c r="X63" s="13"/>
    </row>
    <row r="64" spans="2:24" ht="13.5" customHeight="1" x14ac:dyDescent="0.3">
      <c r="B64" s="24"/>
      <c r="C64" s="22"/>
      <c r="D64" s="26" t="s">
        <v>59</v>
      </c>
      <c r="E64" s="26"/>
      <c r="F64" s="26"/>
      <c r="G64" s="26"/>
      <c r="H64" s="26"/>
      <c r="I64" s="26"/>
      <c r="J64" s="26"/>
      <c r="K64" s="26"/>
      <c r="L64" s="19"/>
      <c r="N64" s="24"/>
      <c r="O64" s="17"/>
      <c r="P64" s="32" t="s">
        <v>48</v>
      </c>
      <c r="Q64" s="17"/>
      <c r="R64" s="17"/>
      <c r="S64" s="17"/>
      <c r="T64" s="17"/>
      <c r="U64" s="17"/>
      <c r="V64" s="17"/>
      <c r="W64" s="17"/>
      <c r="X64" s="13"/>
    </row>
    <row r="65" spans="2:24" ht="13.5" customHeight="1" x14ac:dyDescent="0.3">
      <c r="B65" s="24"/>
      <c r="C65" s="22"/>
      <c r="D65" s="26" t="s">
        <v>49</v>
      </c>
      <c r="E65" s="26"/>
      <c r="F65" s="26"/>
      <c r="G65" s="26"/>
      <c r="H65" s="26"/>
      <c r="I65" s="26"/>
      <c r="J65" s="26"/>
      <c r="K65" s="26"/>
      <c r="L65" s="19"/>
      <c r="N65" s="24"/>
      <c r="O65" s="17"/>
      <c r="P65" s="36"/>
      <c r="Q65" s="17"/>
      <c r="R65" s="17"/>
      <c r="S65" s="17"/>
      <c r="T65" s="17"/>
      <c r="U65" s="17"/>
      <c r="V65" s="17"/>
      <c r="W65" s="17"/>
      <c r="X65" s="13"/>
    </row>
    <row r="66" spans="2:24" ht="13.5" customHeight="1" x14ac:dyDescent="0.3">
      <c r="B66" s="24"/>
      <c r="C66" s="22"/>
      <c r="D66" s="26" t="s">
        <v>69</v>
      </c>
      <c r="E66" s="26"/>
      <c r="F66" s="26"/>
      <c r="G66" s="26"/>
      <c r="H66" s="26"/>
      <c r="I66" s="26"/>
      <c r="J66" s="26"/>
      <c r="K66" s="26"/>
      <c r="L66" s="19"/>
      <c r="N66" s="24"/>
      <c r="O66" s="17"/>
      <c r="P66" s="36" t="s">
        <v>41</v>
      </c>
      <c r="Q66" s="17"/>
      <c r="R66" s="17"/>
      <c r="S66" s="17"/>
      <c r="T66" s="17"/>
      <c r="U66" s="17"/>
      <c r="V66" s="17"/>
      <c r="W66" s="17"/>
      <c r="X66" s="13"/>
    </row>
    <row r="67" spans="2:24" s="35" customFormat="1" ht="13.5" customHeight="1" x14ac:dyDescent="0.3">
      <c r="B67" s="44"/>
      <c r="C67" s="42"/>
      <c r="D67" s="36" t="s">
        <v>70</v>
      </c>
      <c r="E67" s="36"/>
      <c r="F67" s="36"/>
      <c r="G67" s="36"/>
      <c r="H67" s="36"/>
      <c r="I67" s="36"/>
      <c r="J67" s="36"/>
      <c r="K67" s="36"/>
      <c r="L67" s="41"/>
      <c r="N67" s="44"/>
      <c r="O67" s="40"/>
      <c r="P67" s="36" t="s">
        <v>64</v>
      </c>
      <c r="Q67" s="40"/>
      <c r="R67" s="40"/>
      <c r="S67" s="40"/>
      <c r="T67" s="40"/>
      <c r="U67" s="40"/>
      <c r="V67" s="40"/>
      <c r="W67" s="40"/>
      <c r="X67" s="39"/>
    </row>
    <row r="68" spans="2:24" s="35" customFormat="1" ht="13.5" customHeight="1" x14ac:dyDescent="0.3">
      <c r="B68" s="44"/>
      <c r="C68" s="42"/>
      <c r="D68" s="36"/>
      <c r="E68" s="36"/>
      <c r="F68" s="36"/>
      <c r="G68" s="36"/>
      <c r="H68" s="36"/>
      <c r="I68" s="36"/>
      <c r="J68" s="36"/>
      <c r="K68" s="36"/>
      <c r="L68" s="41"/>
      <c r="N68" s="44"/>
      <c r="O68" s="40"/>
      <c r="P68" s="36"/>
      <c r="Q68" s="40"/>
      <c r="R68" s="40"/>
      <c r="S68" s="40"/>
      <c r="T68" s="40"/>
      <c r="U68" s="40"/>
      <c r="V68" s="40"/>
      <c r="W68" s="40"/>
      <c r="X68" s="39"/>
    </row>
    <row r="69" spans="2:24" s="35" customFormat="1" ht="13.5" customHeight="1" x14ac:dyDescent="0.3">
      <c r="B69" s="44"/>
      <c r="C69" s="42" t="s">
        <v>118</v>
      </c>
      <c r="D69" s="36"/>
      <c r="E69" s="36"/>
      <c r="F69" s="36"/>
      <c r="G69" s="36"/>
      <c r="H69" s="36"/>
      <c r="I69" s="36"/>
      <c r="J69" s="36"/>
      <c r="K69" s="36"/>
      <c r="L69" s="41"/>
      <c r="N69" s="44"/>
      <c r="O69" s="40"/>
      <c r="P69" s="36"/>
      <c r="Q69" s="40"/>
      <c r="R69" s="40"/>
      <c r="S69" s="40"/>
      <c r="T69" s="40"/>
      <c r="U69" s="40"/>
      <c r="V69" s="40"/>
      <c r="W69" s="40"/>
      <c r="X69" s="39"/>
    </row>
    <row r="70" spans="2:24" s="35" customFormat="1" ht="13.5" customHeight="1" x14ac:dyDescent="0.3">
      <c r="B70" s="44"/>
      <c r="C70" s="42"/>
      <c r="D70" s="36"/>
      <c r="E70" s="36"/>
      <c r="F70" s="36"/>
      <c r="G70" s="36"/>
      <c r="H70" s="36"/>
      <c r="I70" s="36"/>
      <c r="J70" s="36"/>
      <c r="K70" s="36"/>
      <c r="L70" s="41"/>
      <c r="N70" s="44"/>
      <c r="O70" s="40"/>
      <c r="P70" s="36"/>
      <c r="Q70" s="40"/>
      <c r="R70" s="40"/>
      <c r="S70" s="40"/>
      <c r="T70" s="40"/>
      <c r="U70" s="40"/>
      <c r="V70" s="40"/>
      <c r="W70" s="40"/>
      <c r="X70" s="39"/>
    </row>
    <row r="71" spans="2:24" s="35" customFormat="1" ht="13.8" customHeight="1" x14ac:dyDescent="0.3">
      <c r="B71" s="44"/>
      <c r="C71" s="125" t="s">
        <v>119</v>
      </c>
      <c r="D71" s="125"/>
      <c r="E71" s="125"/>
      <c r="F71" s="125"/>
      <c r="G71" s="125"/>
      <c r="H71" s="125"/>
      <c r="I71" s="125"/>
      <c r="J71" s="125"/>
      <c r="K71" s="125"/>
      <c r="L71" s="41"/>
      <c r="N71" s="44"/>
      <c r="O71" s="40"/>
      <c r="P71" s="36"/>
      <c r="Q71" s="40"/>
      <c r="R71" s="40"/>
      <c r="S71" s="40"/>
      <c r="T71" s="40"/>
      <c r="U71" s="40"/>
      <c r="V71" s="40"/>
      <c r="W71" s="40"/>
      <c r="X71" s="39"/>
    </row>
    <row r="72" spans="2:24" s="35" customFormat="1" ht="13.5" customHeight="1" x14ac:dyDescent="0.3">
      <c r="B72" s="44"/>
      <c r="C72" s="126" t="s">
        <v>120</v>
      </c>
      <c r="D72" s="36"/>
      <c r="E72" s="36"/>
      <c r="F72" s="36"/>
      <c r="G72" s="36"/>
      <c r="H72" s="36"/>
      <c r="I72" s="36"/>
      <c r="J72" s="36"/>
      <c r="K72" s="36"/>
      <c r="L72" s="41"/>
      <c r="N72" s="44"/>
      <c r="O72" s="40"/>
      <c r="P72" s="36"/>
      <c r="Q72" s="40"/>
      <c r="R72" s="40"/>
      <c r="S72" s="40"/>
      <c r="T72" s="40"/>
      <c r="U72" s="40"/>
      <c r="V72" s="40"/>
      <c r="W72" s="40"/>
      <c r="X72" s="39"/>
    </row>
    <row r="73" spans="2:24" s="35" customFormat="1" ht="13.5" customHeight="1" x14ac:dyDescent="0.3">
      <c r="B73" s="44"/>
      <c r="C73" s="42"/>
      <c r="D73" s="36"/>
      <c r="E73" s="36"/>
      <c r="F73" s="36"/>
      <c r="G73" s="36"/>
      <c r="H73" s="36"/>
      <c r="I73" s="36"/>
      <c r="J73" s="36"/>
      <c r="K73" s="36"/>
      <c r="L73" s="41"/>
      <c r="N73" s="44"/>
      <c r="O73" s="40"/>
      <c r="P73" s="36"/>
      <c r="Q73" s="40"/>
      <c r="R73" s="40"/>
      <c r="S73" s="40"/>
      <c r="T73" s="40"/>
      <c r="U73" s="40"/>
      <c r="V73" s="40"/>
      <c r="W73" s="40"/>
      <c r="X73" s="39"/>
    </row>
    <row r="74" spans="2:24" ht="13.5" customHeight="1" x14ac:dyDescent="0.3">
      <c r="B74" s="20"/>
      <c r="C74" s="27"/>
      <c r="D74" s="27"/>
      <c r="E74" s="27"/>
      <c r="F74" s="27"/>
      <c r="G74" s="27"/>
      <c r="H74" s="27"/>
      <c r="I74" s="27"/>
      <c r="J74" s="27"/>
      <c r="K74" s="27"/>
      <c r="L74" s="28"/>
      <c r="N74" s="20"/>
      <c r="O74" s="29"/>
      <c r="P74" s="27"/>
      <c r="Q74" s="27"/>
      <c r="R74" s="27"/>
      <c r="S74" s="27"/>
      <c r="T74" s="27"/>
      <c r="U74" s="27"/>
      <c r="V74" s="27"/>
      <c r="W74" s="27"/>
      <c r="X74" s="28"/>
    </row>
    <row r="75" spans="2:24" ht="13.5" customHeight="1" x14ac:dyDescent="0.3">
      <c r="O75" s="30"/>
    </row>
  </sheetData>
  <mergeCells count="3">
    <mergeCell ref="D26:K27"/>
    <mergeCell ref="D28:K29"/>
    <mergeCell ref="D37:K38"/>
  </mergeCells>
  <hyperlinks>
    <hyperlink ref="P12" r:id="rId1" xr:uid="{00000000-0004-0000-0100-000000000000}"/>
  </hyperlinks>
  <pageMargins left="0.7" right="0.7" top="0.75" bottom="0.75" header="0.3" footer="0.3"/>
  <pageSetup paperSize="8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782E-B8F1-4352-8CD7-CE79385A02EA}">
  <sheetPr>
    <tabColor theme="0" tint="-0.249977111117893"/>
  </sheetPr>
  <dimension ref="A2:U327"/>
  <sheetViews>
    <sheetView topLeftCell="I2" workbookViewId="0">
      <selection activeCell="C208" sqref="C208"/>
    </sheetView>
  </sheetViews>
  <sheetFormatPr defaultRowHeight="13.2" x14ac:dyDescent="0.25"/>
  <cols>
    <col min="1" max="1" width="17.6640625" bestFit="1" customWidth="1"/>
    <col min="2" max="2" width="12.44140625" bestFit="1" customWidth="1"/>
    <col min="3" max="3" width="21.44140625" bestFit="1" customWidth="1"/>
    <col min="4" max="4" width="31.33203125" bestFit="1" customWidth="1"/>
    <col min="5" max="5" width="7.88671875" customWidth="1"/>
    <col min="6" max="6" width="12" customWidth="1"/>
    <col min="7" max="7" width="12.33203125" bestFit="1" customWidth="1"/>
    <col min="8" max="8" width="20.6640625" bestFit="1" customWidth="1"/>
    <col min="9" max="9" width="30.33203125" bestFit="1" customWidth="1"/>
    <col min="10" max="10" width="7.6640625" customWidth="1"/>
    <col min="11" max="11" width="11.5546875" customWidth="1"/>
    <col min="12" max="12" width="13.88671875" customWidth="1"/>
    <col min="13" max="13" width="13.6640625" customWidth="1"/>
    <col min="16" max="16" width="18.33203125" bestFit="1" customWidth="1"/>
    <col min="18" max="18" width="10" bestFit="1" customWidth="1"/>
  </cols>
  <sheetData>
    <row r="2" spans="1:21" x14ac:dyDescent="0.25">
      <c r="A2" s="75" t="s">
        <v>23</v>
      </c>
      <c r="B2" t="s">
        <v>12</v>
      </c>
    </row>
    <row r="3" spans="1:21" x14ac:dyDescent="0.25">
      <c r="A3" s="75" t="s">
        <v>105</v>
      </c>
      <c r="B3" s="76">
        <v>0</v>
      </c>
    </row>
    <row r="4" spans="1:21" ht="13.8" x14ac:dyDescent="0.3">
      <c r="K4" s="124" t="s">
        <v>2</v>
      </c>
      <c r="L4" s="124"/>
      <c r="M4" s="124"/>
      <c r="P4" s="8" t="s">
        <v>6</v>
      </c>
      <c r="Q4" s="8"/>
      <c r="R4" s="8"/>
      <c r="S4" s="8"/>
      <c r="T4" s="8"/>
      <c r="U4" s="8"/>
    </row>
    <row r="5" spans="1:21" ht="69" x14ac:dyDescent="0.25">
      <c r="A5" s="75" t="s">
        <v>106</v>
      </c>
      <c r="B5" t="s">
        <v>108</v>
      </c>
      <c r="C5" t="s">
        <v>109</v>
      </c>
      <c r="D5" t="s">
        <v>110</v>
      </c>
      <c r="G5" s="79" t="s">
        <v>108</v>
      </c>
      <c r="H5" s="79" t="s">
        <v>109</v>
      </c>
      <c r="I5" s="79" t="s">
        <v>110</v>
      </c>
      <c r="K5" s="21" t="s">
        <v>16</v>
      </c>
      <c r="L5" s="21" t="s">
        <v>20</v>
      </c>
      <c r="M5" s="21" t="s">
        <v>17</v>
      </c>
      <c r="P5" s="21" t="s">
        <v>4</v>
      </c>
      <c r="Q5" s="21" t="s">
        <v>28</v>
      </c>
      <c r="R5" s="21" t="s">
        <v>26</v>
      </c>
      <c r="S5" s="21" t="s">
        <v>11</v>
      </c>
      <c r="T5" s="21" t="s">
        <v>10</v>
      </c>
      <c r="U5" s="21" t="s">
        <v>8</v>
      </c>
    </row>
    <row r="6" spans="1:21" ht="13.8" x14ac:dyDescent="0.3">
      <c r="A6" s="76" t="s">
        <v>71</v>
      </c>
      <c r="B6" s="77">
        <v>551</v>
      </c>
      <c r="C6" s="77">
        <v>45689.5</v>
      </c>
      <c r="D6" s="77">
        <v>38043.503314120106</v>
      </c>
      <c r="E6" s="77"/>
      <c r="F6" s="76" t="s">
        <v>71</v>
      </c>
      <c r="G6" s="77">
        <f>IFERROR(VLOOKUP(F6,$A$6:$D$26,2,FALSE),0)</f>
        <v>551</v>
      </c>
      <c r="H6" s="77">
        <f>IFERROR(VLOOKUP(F6,$A$6:$D$26,3,FALSE),0)</f>
        <v>45689.5</v>
      </c>
      <c r="I6" s="77">
        <f>IFERROR(VLOOKUP(F6,$A$6:$D$26,4,FALSE),0)</f>
        <v>38043.503314120106</v>
      </c>
      <c r="J6" s="77"/>
      <c r="K6" s="10">
        <f>H6/G6/24</f>
        <v>3.4550438596491229</v>
      </c>
      <c r="L6" s="10">
        <f>(H6 / I6)</f>
        <v>1.2009803519604365</v>
      </c>
      <c r="M6" s="10">
        <f>L6*$K$26</f>
        <v>3.2810669706581645</v>
      </c>
      <c r="P6" s="5" t="str">
        <f t="shared" ref="P6:P25" si="0">A6</f>
        <v>Auckland</v>
      </c>
      <c r="Q6" s="5">
        <f>G6</f>
        <v>551</v>
      </c>
      <c r="R6" s="5">
        <f>H6 / 24</f>
        <v>1903.7291666666667</v>
      </c>
      <c r="S6" s="10">
        <f>K6</f>
        <v>3.4550438596491229</v>
      </c>
      <c r="T6" s="10">
        <f>M6</f>
        <v>3.2810669706581645</v>
      </c>
      <c r="U6" s="10">
        <f>$M$26</f>
        <v>2.8576215393596076</v>
      </c>
    </row>
    <row r="7" spans="1:21" ht="13.8" x14ac:dyDescent="0.3">
      <c r="A7" s="76" t="s">
        <v>72</v>
      </c>
      <c r="B7" s="77">
        <v>71</v>
      </c>
      <c r="C7" s="77">
        <v>4916.5</v>
      </c>
      <c r="D7" s="77">
        <v>4808.3991745639205</v>
      </c>
      <c r="E7" s="77"/>
      <c r="F7" s="76" t="s">
        <v>72</v>
      </c>
      <c r="G7" s="77">
        <f t="shared" ref="G7:G26" si="1">IFERROR(VLOOKUP(F7,$A$6:$D$26,2,FALSE),0)</f>
        <v>71</v>
      </c>
      <c r="H7" s="77">
        <f t="shared" ref="H7:H26" si="2">IFERROR(VLOOKUP(F7,$A$6:$D$26,3,FALSE),0)</f>
        <v>4916.5</v>
      </c>
      <c r="I7" s="77">
        <f t="shared" ref="I7:I26" si="3">IFERROR(VLOOKUP(F7,$A$6:$D$26,4,FALSE),0)</f>
        <v>4808.3991745639205</v>
      </c>
      <c r="J7" s="77"/>
      <c r="K7" s="10">
        <f t="shared" ref="K7:K26" si="4">H7/G7/24</f>
        <v>2.8852699530516435</v>
      </c>
      <c r="L7" s="10">
        <f t="shared" ref="L7:L26" si="5">(H7 / I7)</f>
        <v>1.0224816662493257</v>
      </c>
      <c r="M7" s="10">
        <f t="shared" ref="M7:M26" si="6">L7*$K$26</f>
        <v>2.793410248350761</v>
      </c>
      <c r="P7" s="5" t="str">
        <f t="shared" si="0"/>
        <v>Bay of Plenty</v>
      </c>
      <c r="Q7" s="5">
        <f t="shared" ref="Q7:Q26" si="7">G7</f>
        <v>71</v>
      </c>
      <c r="R7" s="5">
        <f t="shared" ref="R7:R26" si="8">H7 / 24</f>
        <v>204.85416666666666</v>
      </c>
      <c r="S7" s="10">
        <f t="shared" ref="S7:S26" si="9">K7</f>
        <v>2.8852699530516435</v>
      </c>
      <c r="T7" s="10">
        <f t="shared" ref="T7:T26" si="10">M7</f>
        <v>2.793410248350761</v>
      </c>
      <c r="U7" s="10">
        <f t="shared" ref="U7:U26" si="11">$M$26</f>
        <v>2.8576215393596076</v>
      </c>
    </row>
    <row r="8" spans="1:21" ht="13.8" x14ac:dyDescent="0.3">
      <c r="A8" s="76" t="s">
        <v>73</v>
      </c>
      <c r="B8" s="77">
        <v>228</v>
      </c>
      <c r="C8" s="77">
        <v>21308.5</v>
      </c>
      <c r="D8" s="77">
        <v>18960.009764900104</v>
      </c>
      <c r="E8" s="77"/>
      <c r="F8" s="76" t="s">
        <v>73</v>
      </c>
      <c r="G8" s="77">
        <f t="shared" si="1"/>
        <v>228</v>
      </c>
      <c r="H8" s="77">
        <f t="shared" si="2"/>
        <v>21308.5</v>
      </c>
      <c r="I8" s="77">
        <f t="shared" si="3"/>
        <v>18960.009764900104</v>
      </c>
      <c r="J8" s="77"/>
      <c r="K8" s="10">
        <f t="shared" si="4"/>
        <v>3.8940972222222219</v>
      </c>
      <c r="L8" s="10">
        <f t="shared" si="5"/>
        <v>1.123865454934921</v>
      </c>
      <c r="M8" s="10">
        <f t="shared" si="6"/>
        <v>3.0703898008251147</v>
      </c>
      <c r="P8" s="5" t="str">
        <f t="shared" si="0"/>
        <v>Canterbury</v>
      </c>
      <c r="Q8" s="5">
        <f t="shared" si="7"/>
        <v>228</v>
      </c>
      <c r="R8" s="5">
        <f t="shared" si="8"/>
        <v>887.85416666666663</v>
      </c>
      <c r="S8" s="10">
        <f t="shared" si="9"/>
        <v>3.8940972222222219</v>
      </c>
      <c r="T8" s="10">
        <f t="shared" si="10"/>
        <v>3.0703898008251147</v>
      </c>
      <c r="U8" s="10">
        <f t="shared" si="11"/>
        <v>2.8576215393596076</v>
      </c>
    </row>
    <row r="9" spans="1:21" ht="13.8" x14ac:dyDescent="0.3">
      <c r="A9" s="76" t="s">
        <v>74</v>
      </c>
      <c r="B9" s="77">
        <v>199</v>
      </c>
      <c r="C9" s="77">
        <v>8945.5</v>
      </c>
      <c r="D9" s="77">
        <v>10582.482865929087</v>
      </c>
      <c r="E9" s="77"/>
      <c r="F9" s="76" t="s">
        <v>74</v>
      </c>
      <c r="G9" s="77">
        <f t="shared" si="1"/>
        <v>199</v>
      </c>
      <c r="H9" s="77">
        <f t="shared" si="2"/>
        <v>8945.5</v>
      </c>
      <c r="I9" s="77">
        <f t="shared" si="3"/>
        <v>10582.482865929087</v>
      </c>
      <c r="J9" s="77"/>
      <c r="K9" s="10">
        <f t="shared" si="4"/>
        <v>1.8730108877721943</v>
      </c>
      <c r="L9" s="10">
        <f t="shared" si="5"/>
        <v>0.84531202302255104</v>
      </c>
      <c r="M9" s="10">
        <f t="shared" si="6"/>
        <v>2.3093844575493052</v>
      </c>
      <c r="P9" s="5" t="str">
        <f t="shared" si="0"/>
        <v>Capital and Coast</v>
      </c>
      <c r="Q9" s="5">
        <f t="shared" si="7"/>
        <v>199</v>
      </c>
      <c r="R9" s="5">
        <f t="shared" si="8"/>
        <v>372.72916666666669</v>
      </c>
      <c r="S9" s="10">
        <f t="shared" si="9"/>
        <v>1.8730108877721943</v>
      </c>
      <c r="T9" s="10">
        <f t="shared" si="10"/>
        <v>2.3093844575493052</v>
      </c>
      <c r="U9" s="10">
        <f t="shared" si="11"/>
        <v>2.8576215393596076</v>
      </c>
    </row>
    <row r="10" spans="1:21" ht="13.8" x14ac:dyDescent="0.3">
      <c r="A10" s="76" t="s">
        <v>75</v>
      </c>
      <c r="B10" s="77">
        <v>170</v>
      </c>
      <c r="C10" s="77">
        <v>15922.5</v>
      </c>
      <c r="D10" s="77">
        <v>13004.304073271571</v>
      </c>
      <c r="E10" s="77"/>
      <c r="F10" s="76" t="s">
        <v>75</v>
      </c>
      <c r="G10" s="77">
        <f t="shared" si="1"/>
        <v>170</v>
      </c>
      <c r="H10" s="77">
        <f t="shared" si="2"/>
        <v>15922.5</v>
      </c>
      <c r="I10" s="77">
        <f t="shared" si="3"/>
        <v>13004.304073271571</v>
      </c>
      <c r="J10" s="77"/>
      <c r="K10" s="10">
        <f t="shared" si="4"/>
        <v>3.9025735294117645</v>
      </c>
      <c r="L10" s="10">
        <f t="shared" si="5"/>
        <v>1.2244023140558786</v>
      </c>
      <c r="M10" s="10">
        <f t="shared" si="6"/>
        <v>3.345055549733515</v>
      </c>
      <c r="P10" s="5" t="str">
        <f t="shared" si="0"/>
        <v>Counties Manukau</v>
      </c>
      <c r="Q10" s="5">
        <f t="shared" si="7"/>
        <v>170</v>
      </c>
      <c r="R10" s="5">
        <f t="shared" si="8"/>
        <v>663.4375</v>
      </c>
      <c r="S10" s="10">
        <f t="shared" si="9"/>
        <v>3.9025735294117645</v>
      </c>
      <c r="T10" s="10">
        <f t="shared" si="10"/>
        <v>3.345055549733515</v>
      </c>
      <c r="U10" s="10">
        <f t="shared" si="11"/>
        <v>2.8576215393596076</v>
      </c>
    </row>
    <row r="11" spans="1:21" ht="13.8" x14ac:dyDescent="0.3">
      <c r="A11" s="76" t="s">
        <v>76</v>
      </c>
      <c r="B11" s="77">
        <v>119</v>
      </c>
      <c r="C11" s="77">
        <v>5775</v>
      </c>
      <c r="D11" s="77">
        <v>6126.5193170414013</v>
      </c>
      <c r="E11" s="77"/>
      <c r="F11" s="76" t="s">
        <v>76</v>
      </c>
      <c r="G11" s="77">
        <f t="shared" si="1"/>
        <v>119</v>
      </c>
      <c r="H11" s="77">
        <f t="shared" si="2"/>
        <v>5775</v>
      </c>
      <c r="I11" s="77">
        <f t="shared" si="3"/>
        <v>6126.5193170414013</v>
      </c>
      <c r="J11" s="77"/>
      <c r="K11" s="10">
        <f t="shared" si="4"/>
        <v>2.0220588235294117</v>
      </c>
      <c r="L11" s="10">
        <f t="shared" si="5"/>
        <v>0.94262332348098166</v>
      </c>
      <c r="M11" s="10">
        <f t="shared" si="6"/>
        <v>2.5752380106775976</v>
      </c>
      <c r="P11" s="5" t="str">
        <f t="shared" si="0"/>
        <v>Hawkes Bay</v>
      </c>
      <c r="Q11" s="5">
        <f t="shared" si="7"/>
        <v>119</v>
      </c>
      <c r="R11" s="5">
        <f t="shared" si="8"/>
        <v>240.625</v>
      </c>
      <c r="S11" s="10">
        <f t="shared" si="9"/>
        <v>2.0220588235294117</v>
      </c>
      <c r="T11" s="10">
        <f t="shared" si="10"/>
        <v>2.5752380106775976</v>
      </c>
      <c r="U11" s="10">
        <f t="shared" si="11"/>
        <v>2.8576215393596076</v>
      </c>
    </row>
    <row r="12" spans="1:21" ht="13.8" x14ac:dyDescent="0.3">
      <c r="A12" s="76" t="s">
        <v>77</v>
      </c>
      <c r="B12" s="77">
        <v>54</v>
      </c>
      <c r="C12" s="77">
        <v>1777</v>
      </c>
      <c r="D12" s="77">
        <v>2417.3119146439944</v>
      </c>
      <c r="E12" s="77"/>
      <c r="F12" s="76" t="s">
        <v>77</v>
      </c>
      <c r="G12" s="77">
        <f t="shared" si="1"/>
        <v>54</v>
      </c>
      <c r="H12" s="77">
        <f t="shared" si="2"/>
        <v>1777</v>
      </c>
      <c r="I12" s="77">
        <f t="shared" si="3"/>
        <v>2417.3119146439944</v>
      </c>
      <c r="J12" s="77"/>
      <c r="K12" s="10">
        <f t="shared" si="4"/>
        <v>1.3711419753086418</v>
      </c>
      <c r="L12" s="10">
        <f t="shared" si="5"/>
        <v>0.73511406998616668</v>
      </c>
      <c r="M12" s="10">
        <f t="shared" si="6"/>
        <v>2.0083246913744364</v>
      </c>
      <c r="P12" s="5" t="str">
        <f t="shared" si="0"/>
        <v>Hutt</v>
      </c>
      <c r="Q12" s="5">
        <f t="shared" si="7"/>
        <v>54</v>
      </c>
      <c r="R12" s="5">
        <f t="shared" si="8"/>
        <v>74.041666666666671</v>
      </c>
      <c r="S12" s="10">
        <f t="shared" si="9"/>
        <v>1.3711419753086418</v>
      </c>
      <c r="T12" s="10">
        <f t="shared" si="10"/>
        <v>2.0083246913744364</v>
      </c>
      <c r="U12" s="10">
        <f t="shared" si="11"/>
        <v>2.8576215393596076</v>
      </c>
    </row>
    <row r="13" spans="1:21" ht="13.8" x14ac:dyDescent="0.3">
      <c r="A13" s="76" t="s">
        <v>78</v>
      </c>
      <c r="B13" s="77">
        <v>196</v>
      </c>
      <c r="C13" s="77">
        <v>8538.5</v>
      </c>
      <c r="D13" s="77">
        <v>9688.8490743205239</v>
      </c>
      <c r="E13" s="77"/>
      <c r="F13" s="76" t="s">
        <v>78</v>
      </c>
      <c r="G13" s="77">
        <f t="shared" si="1"/>
        <v>196</v>
      </c>
      <c r="H13" s="77">
        <f t="shared" si="2"/>
        <v>8538.5</v>
      </c>
      <c r="I13" s="77">
        <f t="shared" si="3"/>
        <v>9688.8490743205239</v>
      </c>
      <c r="J13" s="77"/>
      <c r="K13" s="10">
        <f t="shared" si="4"/>
        <v>1.8151573129251701</v>
      </c>
      <c r="L13" s="10">
        <f t="shared" si="5"/>
        <v>0.88127082324262573</v>
      </c>
      <c r="M13" s="10">
        <f t="shared" si="6"/>
        <v>2.4076235598909803</v>
      </c>
      <c r="P13" s="5" t="str">
        <f t="shared" si="0"/>
        <v>Lakes</v>
      </c>
      <c r="Q13" s="5">
        <f t="shared" si="7"/>
        <v>196</v>
      </c>
      <c r="R13" s="5">
        <f t="shared" si="8"/>
        <v>355.77083333333331</v>
      </c>
      <c r="S13" s="10">
        <f t="shared" si="9"/>
        <v>1.8151573129251701</v>
      </c>
      <c r="T13" s="10">
        <f t="shared" si="10"/>
        <v>2.4076235598909803</v>
      </c>
      <c r="U13" s="10">
        <f t="shared" si="11"/>
        <v>2.8576215393596076</v>
      </c>
    </row>
    <row r="14" spans="1:21" ht="13.8" x14ac:dyDescent="0.3">
      <c r="A14" s="76" t="s">
        <v>79</v>
      </c>
      <c r="B14" s="77">
        <v>62</v>
      </c>
      <c r="C14" s="77">
        <v>3644.5</v>
      </c>
      <c r="D14" s="77">
        <v>2760.9784238596276</v>
      </c>
      <c r="E14" s="77"/>
      <c r="F14" s="76" t="s">
        <v>79</v>
      </c>
      <c r="G14" s="77">
        <f t="shared" si="1"/>
        <v>62</v>
      </c>
      <c r="H14" s="77">
        <f t="shared" si="2"/>
        <v>3644.5</v>
      </c>
      <c r="I14" s="77">
        <f t="shared" si="3"/>
        <v>2760.9784238596276</v>
      </c>
      <c r="J14" s="77"/>
      <c r="K14" s="10">
        <f t="shared" si="4"/>
        <v>2.449260752688172</v>
      </c>
      <c r="L14" s="10">
        <f t="shared" si="5"/>
        <v>1.3200030715579731</v>
      </c>
      <c r="M14" s="10">
        <f t="shared" si="6"/>
        <v>3.6062359156720545</v>
      </c>
      <c r="P14" s="5" t="str">
        <f t="shared" si="0"/>
        <v>MidCentral</v>
      </c>
      <c r="Q14" s="5">
        <f t="shared" si="7"/>
        <v>62</v>
      </c>
      <c r="R14" s="5">
        <f t="shared" si="8"/>
        <v>151.85416666666666</v>
      </c>
      <c r="S14" s="10">
        <f t="shared" si="9"/>
        <v>2.449260752688172</v>
      </c>
      <c r="T14" s="10">
        <f t="shared" si="10"/>
        <v>3.6062359156720545</v>
      </c>
      <c r="U14" s="10">
        <f t="shared" si="11"/>
        <v>2.8576215393596076</v>
      </c>
    </row>
    <row r="15" spans="1:21" ht="13.8" x14ac:dyDescent="0.3">
      <c r="A15" s="76" t="s">
        <v>80</v>
      </c>
      <c r="B15" s="77">
        <v>167</v>
      </c>
      <c r="C15" s="77">
        <v>7487</v>
      </c>
      <c r="D15" s="77">
        <v>8246.5077307338979</v>
      </c>
      <c r="E15" s="77"/>
      <c r="F15" s="76" t="s">
        <v>80</v>
      </c>
      <c r="G15" s="77">
        <f t="shared" si="1"/>
        <v>167</v>
      </c>
      <c r="H15" s="77">
        <f t="shared" si="2"/>
        <v>7487</v>
      </c>
      <c r="I15" s="77">
        <f t="shared" si="3"/>
        <v>8246.5077307338979</v>
      </c>
      <c r="J15" s="77"/>
      <c r="K15" s="10">
        <f t="shared" si="4"/>
        <v>1.8680139720558884</v>
      </c>
      <c r="L15" s="10">
        <f t="shared" si="5"/>
        <v>0.90789947023231543</v>
      </c>
      <c r="M15" s="10">
        <f t="shared" si="6"/>
        <v>2.4803727717898818</v>
      </c>
      <c r="P15" s="5" t="str">
        <f t="shared" si="0"/>
        <v>Nelson Marlborough</v>
      </c>
      <c r="Q15" s="5">
        <f t="shared" si="7"/>
        <v>167</v>
      </c>
      <c r="R15" s="5">
        <f t="shared" si="8"/>
        <v>311.95833333333331</v>
      </c>
      <c r="S15" s="10">
        <f t="shared" si="9"/>
        <v>1.8680139720558884</v>
      </c>
      <c r="T15" s="10">
        <f t="shared" si="10"/>
        <v>2.4803727717898818</v>
      </c>
      <c r="U15" s="10">
        <f t="shared" si="11"/>
        <v>2.8576215393596076</v>
      </c>
    </row>
    <row r="16" spans="1:21" ht="13.8" x14ac:dyDescent="0.3">
      <c r="A16" s="76" t="s">
        <v>81</v>
      </c>
      <c r="B16" s="77">
        <v>97</v>
      </c>
      <c r="C16" s="77">
        <v>3566</v>
      </c>
      <c r="D16" s="77">
        <v>4333.9428436821408</v>
      </c>
      <c r="E16" s="77"/>
      <c r="F16" s="76" t="s">
        <v>81</v>
      </c>
      <c r="G16" s="77">
        <f t="shared" si="1"/>
        <v>97</v>
      </c>
      <c r="H16" s="77">
        <f t="shared" si="2"/>
        <v>3566</v>
      </c>
      <c r="I16" s="77">
        <f t="shared" si="3"/>
        <v>4333.9428436821408</v>
      </c>
      <c r="J16" s="77"/>
      <c r="K16" s="10">
        <f t="shared" si="4"/>
        <v>1.5317869415807559</v>
      </c>
      <c r="L16" s="10">
        <f t="shared" si="5"/>
        <v>0.82280734394049082</v>
      </c>
      <c r="M16" s="10">
        <f t="shared" si="6"/>
        <v>2.2479018869969418</v>
      </c>
      <c r="P16" s="5" t="str">
        <f t="shared" si="0"/>
        <v>Northland</v>
      </c>
      <c r="Q16" s="5">
        <f t="shared" si="7"/>
        <v>97</v>
      </c>
      <c r="R16" s="5">
        <f t="shared" si="8"/>
        <v>148.58333333333334</v>
      </c>
      <c r="S16" s="10">
        <f t="shared" si="9"/>
        <v>1.5317869415807559</v>
      </c>
      <c r="T16" s="10">
        <f t="shared" si="10"/>
        <v>2.2479018869969418</v>
      </c>
      <c r="U16" s="10">
        <f t="shared" si="11"/>
        <v>2.8576215393596076</v>
      </c>
    </row>
    <row r="17" spans="1:21" ht="13.8" x14ac:dyDescent="0.3">
      <c r="A17" s="76" t="s">
        <v>82</v>
      </c>
      <c r="B17" s="77">
        <v>44</v>
      </c>
      <c r="C17" s="77">
        <v>2850</v>
      </c>
      <c r="D17" s="77">
        <v>1713.0932594866279</v>
      </c>
      <c r="E17" s="77"/>
      <c r="F17" s="76" t="s">
        <v>82</v>
      </c>
      <c r="G17" s="77">
        <f t="shared" si="1"/>
        <v>44</v>
      </c>
      <c r="H17" s="77">
        <f t="shared" si="2"/>
        <v>2850</v>
      </c>
      <c r="I17" s="77">
        <f t="shared" si="3"/>
        <v>1713.0932594866279</v>
      </c>
      <c r="J17" s="77"/>
      <c r="K17" s="10">
        <f t="shared" si="4"/>
        <v>2.6988636363636362</v>
      </c>
      <c r="L17" s="10">
        <f t="shared" si="5"/>
        <v>1.6636572376999927</v>
      </c>
      <c r="M17" s="10">
        <f t="shared" si="6"/>
        <v>4.5450958495727871</v>
      </c>
      <c r="P17" s="5" t="str">
        <f t="shared" si="0"/>
        <v>South Canterbury</v>
      </c>
      <c r="Q17" s="5">
        <f t="shared" si="7"/>
        <v>44</v>
      </c>
      <c r="R17" s="5">
        <f t="shared" si="8"/>
        <v>118.75</v>
      </c>
      <c r="S17" s="10">
        <f t="shared" si="9"/>
        <v>2.6988636363636362</v>
      </c>
      <c r="T17" s="10">
        <f t="shared" si="10"/>
        <v>4.5450958495727871</v>
      </c>
      <c r="U17" s="10">
        <f t="shared" si="11"/>
        <v>2.8576215393596076</v>
      </c>
    </row>
    <row r="18" spans="1:21" ht="13.8" x14ac:dyDescent="0.3">
      <c r="A18" s="76" t="s">
        <v>83</v>
      </c>
      <c r="B18" s="77">
        <v>240</v>
      </c>
      <c r="C18" s="77">
        <v>17646.5</v>
      </c>
      <c r="D18" s="77">
        <v>16701.740533837612</v>
      </c>
      <c r="E18" s="77"/>
      <c r="F18" s="76" t="s">
        <v>83</v>
      </c>
      <c r="G18" s="77">
        <f t="shared" si="1"/>
        <v>240</v>
      </c>
      <c r="H18" s="77">
        <f t="shared" si="2"/>
        <v>17646.5</v>
      </c>
      <c r="I18" s="77">
        <f t="shared" si="3"/>
        <v>16701.740533837612</v>
      </c>
      <c r="J18" s="77"/>
      <c r="K18" s="10">
        <f t="shared" si="4"/>
        <v>3.0636284722222222</v>
      </c>
      <c r="L18" s="10">
        <f t="shared" si="5"/>
        <v>1.0565665275573113</v>
      </c>
      <c r="M18" s="10">
        <f t="shared" si="6"/>
        <v>2.8865297672958805</v>
      </c>
      <c r="P18" s="5" t="str">
        <f t="shared" si="0"/>
        <v>Southern</v>
      </c>
      <c r="Q18" s="5">
        <f t="shared" si="7"/>
        <v>240</v>
      </c>
      <c r="R18" s="5">
        <f t="shared" si="8"/>
        <v>735.27083333333337</v>
      </c>
      <c r="S18" s="10">
        <f t="shared" si="9"/>
        <v>3.0636284722222222</v>
      </c>
      <c r="T18" s="10">
        <f t="shared" si="10"/>
        <v>2.8865297672958805</v>
      </c>
      <c r="U18" s="10">
        <f t="shared" si="11"/>
        <v>2.8576215393596076</v>
      </c>
    </row>
    <row r="19" spans="1:21" ht="13.8" x14ac:dyDescent="0.3">
      <c r="A19" s="76" t="s">
        <v>84</v>
      </c>
      <c r="B19" s="77">
        <v>15</v>
      </c>
      <c r="C19" s="77">
        <v>508</v>
      </c>
      <c r="D19" s="77">
        <v>691.87485218588847</v>
      </c>
      <c r="E19" s="77"/>
      <c r="F19" s="76" t="s">
        <v>84</v>
      </c>
      <c r="G19" s="77">
        <f t="shared" si="1"/>
        <v>15</v>
      </c>
      <c r="H19" s="77">
        <f t="shared" si="2"/>
        <v>508</v>
      </c>
      <c r="I19" s="77">
        <f t="shared" si="3"/>
        <v>691.87485218588847</v>
      </c>
      <c r="J19" s="77"/>
      <c r="K19" s="10">
        <f t="shared" si="4"/>
        <v>1.4111111111111112</v>
      </c>
      <c r="L19" s="10">
        <f t="shared" si="5"/>
        <v>0.73423683256450234</v>
      </c>
      <c r="M19" s="10">
        <f t="shared" si="6"/>
        <v>2.0059280870295364</v>
      </c>
      <c r="P19" s="5" t="str">
        <f t="shared" si="0"/>
        <v>Tairawhiti</v>
      </c>
      <c r="Q19" s="5">
        <f t="shared" si="7"/>
        <v>15</v>
      </c>
      <c r="R19" s="5">
        <f t="shared" si="8"/>
        <v>21.166666666666668</v>
      </c>
      <c r="S19" s="10">
        <f t="shared" si="9"/>
        <v>1.4111111111111112</v>
      </c>
      <c r="T19" s="10">
        <f t="shared" si="10"/>
        <v>2.0059280870295364</v>
      </c>
      <c r="U19" s="10">
        <f t="shared" si="11"/>
        <v>2.8576215393596076</v>
      </c>
    </row>
    <row r="20" spans="1:21" ht="13.8" x14ac:dyDescent="0.3">
      <c r="A20" s="76" t="s">
        <v>85</v>
      </c>
      <c r="B20" s="77">
        <v>51</v>
      </c>
      <c r="C20" s="77">
        <v>4247</v>
      </c>
      <c r="D20" s="77">
        <v>2836.6203800188091</v>
      </c>
      <c r="E20" s="77"/>
      <c r="F20" s="76" t="s">
        <v>85</v>
      </c>
      <c r="G20" s="77">
        <f t="shared" si="1"/>
        <v>51</v>
      </c>
      <c r="H20" s="77">
        <f t="shared" si="2"/>
        <v>4247</v>
      </c>
      <c r="I20" s="77">
        <f t="shared" si="3"/>
        <v>2836.6203800188091</v>
      </c>
      <c r="J20" s="77"/>
      <c r="K20" s="10">
        <f t="shared" si="4"/>
        <v>3.4697712418300655</v>
      </c>
      <c r="L20" s="10">
        <f t="shared" si="5"/>
        <v>1.4972042187653742</v>
      </c>
      <c r="M20" s="10">
        <f t="shared" si="6"/>
        <v>4.0903477750508266</v>
      </c>
      <c r="P20" s="5" t="str">
        <f t="shared" si="0"/>
        <v>Taranaki</v>
      </c>
      <c r="Q20" s="5">
        <f t="shared" si="7"/>
        <v>51</v>
      </c>
      <c r="R20" s="5">
        <f t="shared" si="8"/>
        <v>176.95833333333334</v>
      </c>
      <c r="S20" s="10">
        <f t="shared" si="9"/>
        <v>3.4697712418300655</v>
      </c>
      <c r="T20" s="10">
        <f t="shared" si="10"/>
        <v>4.0903477750508266</v>
      </c>
      <c r="U20" s="10">
        <f t="shared" si="11"/>
        <v>2.8576215393596076</v>
      </c>
    </row>
    <row r="21" spans="1:21" ht="13.8" x14ac:dyDescent="0.3">
      <c r="A21" s="76" t="s">
        <v>86</v>
      </c>
      <c r="B21" s="77">
        <v>174</v>
      </c>
      <c r="C21" s="77">
        <v>13592.5</v>
      </c>
      <c r="D21" s="77">
        <v>15430.191556339138</v>
      </c>
      <c r="E21" s="77"/>
      <c r="F21" s="76" t="s">
        <v>86</v>
      </c>
      <c r="G21" s="77">
        <f t="shared" si="1"/>
        <v>174</v>
      </c>
      <c r="H21" s="77">
        <f t="shared" si="2"/>
        <v>13592.5</v>
      </c>
      <c r="I21" s="77">
        <f t="shared" si="3"/>
        <v>15430.191556339138</v>
      </c>
      <c r="J21" s="77"/>
      <c r="K21" s="10">
        <f t="shared" si="4"/>
        <v>3.2549090038314179</v>
      </c>
      <c r="L21" s="10">
        <f t="shared" si="5"/>
        <v>0.88090286827423314</v>
      </c>
      <c r="M21" s="10">
        <f t="shared" si="6"/>
        <v>2.4066183103950065</v>
      </c>
      <c r="P21" s="5" t="str">
        <f t="shared" si="0"/>
        <v>Waikato</v>
      </c>
      <c r="Q21" s="5">
        <f t="shared" si="7"/>
        <v>174</v>
      </c>
      <c r="R21" s="5">
        <f t="shared" si="8"/>
        <v>566.35416666666663</v>
      </c>
      <c r="S21" s="10">
        <f t="shared" si="9"/>
        <v>3.2549090038314179</v>
      </c>
      <c r="T21" s="10">
        <f t="shared" si="10"/>
        <v>2.4066183103950065</v>
      </c>
      <c r="U21" s="10">
        <f t="shared" si="11"/>
        <v>2.8576215393596076</v>
      </c>
    </row>
    <row r="22" spans="1:21" ht="13.8" x14ac:dyDescent="0.3">
      <c r="A22" s="76" t="s">
        <v>87</v>
      </c>
      <c r="B22" s="77">
        <v>23</v>
      </c>
      <c r="C22" s="77">
        <v>604.5</v>
      </c>
      <c r="D22" s="77">
        <v>621.36115995651267</v>
      </c>
      <c r="E22" s="77"/>
      <c r="F22" s="76" t="s">
        <v>87</v>
      </c>
      <c r="G22" s="77">
        <f t="shared" si="1"/>
        <v>23</v>
      </c>
      <c r="H22" s="77">
        <f t="shared" si="2"/>
        <v>604.5</v>
      </c>
      <c r="I22" s="77">
        <f t="shared" si="3"/>
        <v>621.36115995651267</v>
      </c>
      <c r="J22" s="77"/>
      <c r="K22" s="10">
        <f t="shared" si="4"/>
        <v>1.0951086956521741</v>
      </c>
      <c r="L22" s="10">
        <f t="shared" si="5"/>
        <v>0.97286415527212433</v>
      </c>
      <c r="M22" s="10">
        <f t="shared" si="6"/>
        <v>2.6578556773140094</v>
      </c>
      <c r="P22" s="5" t="str">
        <f t="shared" si="0"/>
        <v>Wairarapa</v>
      </c>
      <c r="Q22" s="5">
        <f t="shared" si="7"/>
        <v>23</v>
      </c>
      <c r="R22" s="5">
        <f t="shared" si="8"/>
        <v>25.1875</v>
      </c>
      <c r="S22" s="10">
        <f t="shared" si="9"/>
        <v>1.0951086956521741</v>
      </c>
      <c r="T22" s="10">
        <f t="shared" si="10"/>
        <v>2.6578556773140094</v>
      </c>
      <c r="U22" s="10">
        <f t="shared" si="11"/>
        <v>2.8576215393596076</v>
      </c>
    </row>
    <row r="23" spans="1:21" ht="13.8" x14ac:dyDescent="0.3">
      <c r="A23" s="76" t="s">
        <v>88</v>
      </c>
      <c r="B23" s="77">
        <v>346</v>
      </c>
      <c r="C23" s="77">
        <v>15682</v>
      </c>
      <c r="D23" s="77">
        <v>19847.338737490551</v>
      </c>
      <c r="E23" s="77"/>
      <c r="F23" s="76" t="s">
        <v>88</v>
      </c>
      <c r="G23" s="77">
        <f t="shared" si="1"/>
        <v>346</v>
      </c>
      <c r="H23" s="77">
        <f t="shared" si="2"/>
        <v>15682</v>
      </c>
      <c r="I23" s="77">
        <f t="shared" si="3"/>
        <v>19847.338737490551</v>
      </c>
      <c r="J23" s="77"/>
      <c r="K23" s="10">
        <f t="shared" si="4"/>
        <v>1.8884874759152215</v>
      </c>
      <c r="L23" s="10">
        <f t="shared" si="5"/>
        <v>0.79013112072187031</v>
      </c>
      <c r="M23" s="10">
        <f t="shared" si="6"/>
        <v>2.158630753998422</v>
      </c>
      <c r="P23" s="5" t="str">
        <f t="shared" si="0"/>
        <v>Waitemata</v>
      </c>
      <c r="Q23" s="5">
        <f t="shared" si="7"/>
        <v>346</v>
      </c>
      <c r="R23" s="5">
        <f t="shared" si="8"/>
        <v>653.41666666666663</v>
      </c>
      <c r="S23" s="10">
        <f t="shared" si="9"/>
        <v>1.8884874759152215</v>
      </c>
      <c r="T23" s="10">
        <f t="shared" si="10"/>
        <v>2.158630753998422</v>
      </c>
      <c r="U23" s="10">
        <f t="shared" si="11"/>
        <v>2.8576215393596076</v>
      </c>
    </row>
    <row r="24" spans="1:21" ht="13.8" x14ac:dyDescent="0.3">
      <c r="A24" s="76" t="s">
        <v>89</v>
      </c>
      <c r="B24" s="77">
        <v>46</v>
      </c>
      <c r="C24" s="77">
        <v>2083</v>
      </c>
      <c r="D24" s="77">
        <v>2014.7219005111162</v>
      </c>
      <c r="E24" s="77"/>
      <c r="F24" s="76" t="s">
        <v>89</v>
      </c>
      <c r="G24" s="77">
        <f t="shared" si="1"/>
        <v>46</v>
      </c>
      <c r="H24" s="77">
        <f t="shared" si="2"/>
        <v>2083</v>
      </c>
      <c r="I24" s="77">
        <f t="shared" si="3"/>
        <v>2014.7219005111162</v>
      </c>
      <c r="J24" s="77"/>
      <c r="K24" s="10">
        <f t="shared" si="4"/>
        <v>1.8867753623188406</v>
      </c>
      <c r="L24" s="10">
        <f t="shared" si="5"/>
        <v>1.0338895901571141</v>
      </c>
      <c r="M24" s="10">
        <f t="shared" si="6"/>
        <v>2.8245765886464427</v>
      </c>
      <c r="P24" s="5" t="str">
        <f t="shared" si="0"/>
        <v>West Coast</v>
      </c>
      <c r="Q24" s="5">
        <f t="shared" si="7"/>
        <v>46</v>
      </c>
      <c r="R24" s="5">
        <f t="shared" si="8"/>
        <v>86.791666666666671</v>
      </c>
      <c r="S24" s="10">
        <f t="shared" si="9"/>
        <v>1.8867753623188406</v>
      </c>
      <c r="T24" s="10">
        <f t="shared" si="10"/>
        <v>2.8245765886464427</v>
      </c>
      <c r="U24" s="10">
        <f t="shared" si="11"/>
        <v>2.8576215393596076</v>
      </c>
    </row>
    <row r="25" spans="1:21" ht="13.8" x14ac:dyDescent="0.3">
      <c r="A25" s="76" t="s">
        <v>90</v>
      </c>
      <c r="B25" s="77">
        <v>39</v>
      </c>
      <c r="C25" s="77">
        <v>4838</v>
      </c>
      <c r="D25" s="77">
        <v>2455.805897813766</v>
      </c>
      <c r="E25" s="77"/>
      <c r="F25" s="76" t="s">
        <v>90</v>
      </c>
      <c r="G25" s="77">
        <f t="shared" si="1"/>
        <v>39</v>
      </c>
      <c r="H25" s="77">
        <f t="shared" si="2"/>
        <v>4838</v>
      </c>
      <c r="I25" s="77">
        <f t="shared" si="3"/>
        <v>2455.805897813766</v>
      </c>
      <c r="J25" s="77"/>
      <c r="K25" s="10">
        <f t="shared" si="4"/>
        <v>5.1688034188034191</v>
      </c>
      <c r="L25" s="10">
        <f t="shared" si="5"/>
        <v>1.970025401562451</v>
      </c>
      <c r="M25" s="10">
        <f t="shared" si="6"/>
        <v>5.3820907776491911</v>
      </c>
      <c r="P25" s="5" t="str">
        <f t="shared" si="0"/>
        <v>Whanganui</v>
      </c>
      <c r="Q25" s="5">
        <f t="shared" si="7"/>
        <v>39</v>
      </c>
      <c r="R25" s="5">
        <f t="shared" si="8"/>
        <v>201.58333333333334</v>
      </c>
      <c r="S25" s="10">
        <f t="shared" si="9"/>
        <v>5.1688034188034191</v>
      </c>
      <c r="T25" s="10">
        <f t="shared" si="10"/>
        <v>5.3820907776491911</v>
      </c>
      <c r="U25" s="10">
        <f t="shared" si="11"/>
        <v>2.8576215393596076</v>
      </c>
    </row>
    <row r="26" spans="1:21" ht="13.8" x14ac:dyDescent="0.3">
      <c r="A26" s="76" t="s">
        <v>107</v>
      </c>
      <c r="B26" s="77">
        <v>2892</v>
      </c>
      <c r="C26" s="77">
        <v>189622</v>
      </c>
      <c r="D26" s="77">
        <v>181285.55677470641</v>
      </c>
      <c r="E26" s="77"/>
      <c r="F26" s="80" t="s">
        <v>107</v>
      </c>
      <c r="G26" s="77">
        <f t="shared" si="1"/>
        <v>2892</v>
      </c>
      <c r="H26" s="77">
        <f t="shared" si="2"/>
        <v>189622</v>
      </c>
      <c r="I26" s="77">
        <f t="shared" si="3"/>
        <v>181285.55677470641</v>
      </c>
      <c r="J26" s="77"/>
      <c r="K26" s="10">
        <f t="shared" si="4"/>
        <v>2.7319905486399261</v>
      </c>
      <c r="L26" s="10">
        <f t="shared" si="5"/>
        <v>1.0459851483681832</v>
      </c>
      <c r="M26" s="10">
        <f t="shared" si="6"/>
        <v>2.8576215393596076</v>
      </c>
      <c r="P26" t="s">
        <v>0</v>
      </c>
      <c r="Q26" s="5">
        <f t="shared" si="7"/>
        <v>2892</v>
      </c>
      <c r="R26" s="5">
        <f t="shared" si="8"/>
        <v>7900.916666666667</v>
      </c>
      <c r="S26" s="10">
        <f t="shared" si="9"/>
        <v>2.7319905486399261</v>
      </c>
      <c r="T26" s="10">
        <f t="shared" si="10"/>
        <v>2.8576215393596076</v>
      </c>
      <c r="U26" s="10">
        <f t="shared" si="11"/>
        <v>2.8576215393596076</v>
      </c>
    </row>
    <row r="30" spans="1:21" x14ac:dyDescent="0.25">
      <c r="A30" s="75" t="s">
        <v>23</v>
      </c>
      <c r="B30" t="s">
        <v>12</v>
      </c>
    </row>
    <row r="31" spans="1:21" x14ac:dyDescent="0.25">
      <c r="A31" s="75" t="s">
        <v>105</v>
      </c>
      <c r="B31" s="76">
        <v>1</v>
      </c>
    </row>
    <row r="32" spans="1:21" ht="13.8" x14ac:dyDescent="0.3">
      <c r="K32" s="124" t="s">
        <v>2</v>
      </c>
      <c r="L32" s="124"/>
      <c r="M32" s="124"/>
      <c r="P32" s="8" t="s">
        <v>6</v>
      </c>
      <c r="Q32" s="8"/>
      <c r="R32" s="8"/>
      <c r="S32" s="8"/>
      <c r="T32" s="8"/>
      <c r="U32" s="8"/>
    </row>
    <row r="33" spans="1:21" ht="69" x14ac:dyDescent="0.25">
      <c r="A33" s="75" t="s">
        <v>106</v>
      </c>
      <c r="B33" t="s">
        <v>108</v>
      </c>
      <c r="C33" t="s">
        <v>109</v>
      </c>
      <c r="D33" t="s">
        <v>110</v>
      </c>
      <c r="G33" s="79" t="s">
        <v>108</v>
      </c>
      <c r="H33" s="79" t="s">
        <v>109</v>
      </c>
      <c r="I33" s="79" t="s">
        <v>110</v>
      </c>
      <c r="K33" s="21" t="s">
        <v>16</v>
      </c>
      <c r="L33" s="21" t="s">
        <v>20</v>
      </c>
      <c r="M33" s="21" t="s">
        <v>17</v>
      </c>
      <c r="P33" s="21" t="s">
        <v>4</v>
      </c>
      <c r="Q33" s="21" t="s">
        <v>28</v>
      </c>
      <c r="R33" s="21" t="s">
        <v>26</v>
      </c>
      <c r="S33" s="21" t="s">
        <v>11</v>
      </c>
      <c r="T33" s="21" t="s">
        <v>10</v>
      </c>
      <c r="U33" s="21" t="s">
        <v>8</v>
      </c>
    </row>
    <row r="34" spans="1:21" ht="13.8" x14ac:dyDescent="0.3">
      <c r="A34" s="76" t="s">
        <v>71</v>
      </c>
      <c r="B34" s="77">
        <v>13694</v>
      </c>
      <c r="C34" s="77">
        <v>832887</v>
      </c>
      <c r="D34" s="77">
        <v>830201.06832883367</v>
      </c>
      <c r="E34" s="77"/>
      <c r="F34" s="76" t="s">
        <v>71</v>
      </c>
      <c r="G34" s="77">
        <f>IFERROR(VLOOKUP(F34,$A$34:$D$54,2,FALSE),0)</f>
        <v>13694</v>
      </c>
      <c r="H34" s="77">
        <f>IFERROR(VLOOKUP(F34,$A$34:$D$54,3,FALSE),0)</f>
        <v>832887</v>
      </c>
      <c r="I34" s="77">
        <f>IFERROR(VLOOKUP(F34,$A$34:$D$54,4,FALSE),0)</f>
        <v>830201.06832883367</v>
      </c>
      <c r="J34" s="77"/>
      <c r="K34" s="10">
        <f>H34/G34/24</f>
        <v>2.5342211917628159</v>
      </c>
      <c r="L34" s="10">
        <f>H34/I34</f>
        <v>1.0032352785049687</v>
      </c>
      <c r="M34" s="10">
        <f>L34*$K$54</f>
        <v>2.489339653026688</v>
      </c>
      <c r="P34" s="5" t="str">
        <f t="shared" ref="P34:P53" si="12">A34</f>
        <v>Auckland</v>
      </c>
      <c r="Q34" s="5">
        <f>G34</f>
        <v>13694</v>
      </c>
      <c r="R34" s="5">
        <f>H34/24</f>
        <v>34703.625</v>
      </c>
      <c r="S34" s="10">
        <f>K34</f>
        <v>2.5342211917628159</v>
      </c>
      <c r="T34" s="10">
        <f>M34</f>
        <v>2.489339653026688</v>
      </c>
      <c r="U34" s="10">
        <f>$M$54</f>
        <v>2.4673990567818831</v>
      </c>
    </row>
    <row r="35" spans="1:21" ht="13.8" x14ac:dyDescent="0.3">
      <c r="A35" s="76" t="s">
        <v>72</v>
      </c>
      <c r="B35" s="77">
        <v>2751</v>
      </c>
      <c r="C35" s="77">
        <v>158842.5</v>
      </c>
      <c r="D35" s="77">
        <v>165029.27738173059</v>
      </c>
      <c r="E35" s="77"/>
      <c r="F35" s="76" t="s">
        <v>72</v>
      </c>
      <c r="G35" s="77">
        <f t="shared" ref="G35:G54" si="13">IFERROR(VLOOKUP(F35,$A$34:$D$54,2,FALSE),0)</f>
        <v>2751</v>
      </c>
      <c r="H35" s="77">
        <f t="shared" ref="H35:H54" si="14">IFERROR(VLOOKUP(F35,$A$34:$D$54,3,FALSE),0)</f>
        <v>158842.5</v>
      </c>
      <c r="I35" s="77">
        <f t="shared" ref="I35:I54" si="15">IFERROR(VLOOKUP(F35,$A$34:$D$54,4,FALSE),0)</f>
        <v>165029.27738173059</v>
      </c>
      <c r="J35" s="77"/>
      <c r="K35" s="10">
        <f t="shared" ref="K35:K54" si="16">H35/G35/24</f>
        <v>2.4058296982915306</v>
      </c>
      <c r="L35" s="10">
        <f t="shared" ref="L35:L54" si="17">H35/I35</f>
        <v>0.96251103149764206</v>
      </c>
      <c r="M35" s="10">
        <f t="shared" ref="M35:M54" si="18">L35*$K$54</f>
        <v>2.3882900935793128</v>
      </c>
      <c r="P35" s="5" t="str">
        <f t="shared" si="12"/>
        <v>Bay of Plenty</v>
      </c>
      <c r="Q35" s="5">
        <f t="shared" ref="Q35:Q54" si="19">G35</f>
        <v>2751</v>
      </c>
      <c r="R35" s="5">
        <f t="shared" ref="R35:R54" si="20">H35/24</f>
        <v>6618.4375</v>
      </c>
      <c r="S35" s="10">
        <f t="shared" ref="S35:S54" si="21">K35</f>
        <v>2.4058296982915306</v>
      </c>
      <c r="T35" s="10">
        <f t="shared" ref="T35:T54" si="22">M35</f>
        <v>2.3882900935793128</v>
      </c>
      <c r="U35" s="10">
        <f t="shared" ref="U35:U54" si="23">$M$54</f>
        <v>2.4673990567818831</v>
      </c>
    </row>
    <row r="36" spans="1:21" ht="13.8" x14ac:dyDescent="0.3">
      <c r="A36" s="76" t="s">
        <v>73</v>
      </c>
      <c r="B36" s="77">
        <v>16526</v>
      </c>
      <c r="C36" s="77">
        <v>1066689.5</v>
      </c>
      <c r="D36" s="77">
        <v>1072175.3336922168</v>
      </c>
      <c r="E36" s="77"/>
      <c r="F36" s="76" t="s">
        <v>73</v>
      </c>
      <c r="G36" s="77">
        <f t="shared" si="13"/>
        <v>16526</v>
      </c>
      <c r="H36" s="77">
        <f t="shared" si="14"/>
        <v>1066689.5</v>
      </c>
      <c r="I36" s="77">
        <f t="shared" si="15"/>
        <v>1072175.3336922168</v>
      </c>
      <c r="J36" s="77"/>
      <c r="K36" s="10">
        <f t="shared" si="16"/>
        <v>2.6894224756948648</v>
      </c>
      <c r="L36" s="10">
        <f t="shared" si="17"/>
        <v>0.99488345467403605</v>
      </c>
      <c r="M36" s="10">
        <f t="shared" si="18"/>
        <v>2.4686161730186718</v>
      </c>
      <c r="P36" s="5" t="str">
        <f t="shared" si="12"/>
        <v>Canterbury</v>
      </c>
      <c r="Q36" s="5">
        <f t="shared" si="19"/>
        <v>16526</v>
      </c>
      <c r="R36" s="5">
        <f t="shared" si="20"/>
        <v>44445.395833333336</v>
      </c>
      <c r="S36" s="10">
        <f t="shared" si="21"/>
        <v>2.6894224756948648</v>
      </c>
      <c r="T36" s="10">
        <f t="shared" si="22"/>
        <v>2.4686161730186718</v>
      </c>
      <c r="U36" s="10">
        <f t="shared" si="23"/>
        <v>2.4673990567818831</v>
      </c>
    </row>
    <row r="37" spans="1:21" ht="13.8" x14ac:dyDescent="0.3">
      <c r="A37" s="76" t="s">
        <v>74</v>
      </c>
      <c r="B37" s="77">
        <v>9350</v>
      </c>
      <c r="C37" s="77">
        <v>490567</v>
      </c>
      <c r="D37" s="77">
        <v>547808.49401625805</v>
      </c>
      <c r="E37" s="77"/>
      <c r="F37" s="76" t="s">
        <v>74</v>
      </c>
      <c r="G37" s="77">
        <f t="shared" si="13"/>
        <v>9350</v>
      </c>
      <c r="H37" s="77">
        <f t="shared" si="14"/>
        <v>490567</v>
      </c>
      <c r="I37" s="77">
        <f t="shared" si="15"/>
        <v>547808.49401625805</v>
      </c>
      <c r="J37" s="77"/>
      <c r="K37" s="10">
        <f t="shared" si="16"/>
        <v>2.1861274509803921</v>
      </c>
      <c r="L37" s="10">
        <f t="shared" si="17"/>
        <v>0.89550820288201083</v>
      </c>
      <c r="M37" s="10">
        <f t="shared" si="18"/>
        <v>2.2220351764013619</v>
      </c>
      <c r="P37" s="5" t="str">
        <f t="shared" si="12"/>
        <v>Capital and Coast</v>
      </c>
      <c r="Q37" s="5">
        <f t="shared" si="19"/>
        <v>9350</v>
      </c>
      <c r="R37" s="5">
        <f t="shared" si="20"/>
        <v>20440.291666666668</v>
      </c>
      <c r="S37" s="10">
        <f t="shared" si="21"/>
        <v>2.1861274509803921</v>
      </c>
      <c r="T37" s="10">
        <f t="shared" si="22"/>
        <v>2.2220351764013619</v>
      </c>
      <c r="U37" s="10">
        <f t="shared" si="23"/>
        <v>2.4673990567818831</v>
      </c>
    </row>
    <row r="38" spans="1:21" ht="13.8" x14ac:dyDescent="0.3">
      <c r="A38" s="76" t="s">
        <v>75</v>
      </c>
      <c r="B38" s="77">
        <v>5768</v>
      </c>
      <c r="C38" s="77">
        <v>412497.5</v>
      </c>
      <c r="D38" s="77">
        <v>365282.13554863783</v>
      </c>
      <c r="E38" s="77"/>
      <c r="F38" s="76" t="s">
        <v>75</v>
      </c>
      <c r="G38" s="77">
        <f t="shared" si="13"/>
        <v>5768</v>
      </c>
      <c r="H38" s="77">
        <f t="shared" si="14"/>
        <v>412497.5</v>
      </c>
      <c r="I38" s="77">
        <f t="shared" si="15"/>
        <v>365282.13554863783</v>
      </c>
      <c r="J38" s="77"/>
      <c r="K38" s="10">
        <f t="shared" si="16"/>
        <v>2.9797842984281093</v>
      </c>
      <c r="L38" s="10">
        <f t="shared" si="17"/>
        <v>1.1292572503729117</v>
      </c>
      <c r="M38" s="10">
        <f t="shared" si="18"/>
        <v>2.8020394737417051</v>
      </c>
      <c r="P38" s="5" t="str">
        <f t="shared" si="12"/>
        <v>Counties Manukau</v>
      </c>
      <c r="Q38" s="5">
        <f t="shared" si="19"/>
        <v>5768</v>
      </c>
      <c r="R38" s="5">
        <f t="shared" si="20"/>
        <v>17187.395833333332</v>
      </c>
      <c r="S38" s="10">
        <f t="shared" si="21"/>
        <v>2.9797842984281093</v>
      </c>
      <c r="T38" s="10">
        <f t="shared" si="22"/>
        <v>2.8020394737417051</v>
      </c>
      <c r="U38" s="10">
        <f t="shared" si="23"/>
        <v>2.4673990567818831</v>
      </c>
    </row>
    <row r="39" spans="1:21" ht="13.8" x14ac:dyDescent="0.3">
      <c r="A39" s="76" t="s">
        <v>76</v>
      </c>
      <c r="B39" s="77">
        <v>1732</v>
      </c>
      <c r="C39" s="77">
        <v>97855</v>
      </c>
      <c r="D39" s="77">
        <v>104047.92349718587</v>
      </c>
      <c r="E39" s="77"/>
      <c r="F39" s="76" t="s">
        <v>76</v>
      </c>
      <c r="G39" s="77">
        <f t="shared" si="13"/>
        <v>1732</v>
      </c>
      <c r="H39" s="77">
        <f t="shared" si="14"/>
        <v>97855</v>
      </c>
      <c r="I39" s="77">
        <f t="shared" si="15"/>
        <v>104047.92349718587</v>
      </c>
      <c r="J39" s="77"/>
      <c r="K39" s="10">
        <f t="shared" si="16"/>
        <v>2.354094495765974</v>
      </c>
      <c r="L39" s="10">
        <f t="shared" si="17"/>
        <v>0.94048008562752949</v>
      </c>
      <c r="M39" s="10">
        <f t="shared" si="18"/>
        <v>2.3336244450288723</v>
      </c>
      <c r="P39" s="5" t="str">
        <f t="shared" si="12"/>
        <v>Hawkes Bay</v>
      </c>
      <c r="Q39" s="5">
        <f t="shared" si="19"/>
        <v>1732</v>
      </c>
      <c r="R39" s="5">
        <f t="shared" si="20"/>
        <v>4077.2916666666665</v>
      </c>
      <c r="S39" s="10">
        <f t="shared" si="21"/>
        <v>2.354094495765974</v>
      </c>
      <c r="T39" s="10">
        <f t="shared" si="22"/>
        <v>2.3336244450288723</v>
      </c>
      <c r="U39" s="10">
        <f t="shared" si="23"/>
        <v>2.4673990567818831</v>
      </c>
    </row>
    <row r="40" spans="1:21" ht="13.8" x14ac:dyDescent="0.3">
      <c r="A40" s="76" t="s">
        <v>77</v>
      </c>
      <c r="B40" s="77">
        <v>3034</v>
      </c>
      <c r="C40" s="77">
        <v>138719.5</v>
      </c>
      <c r="D40" s="77">
        <v>161507.28971727143</v>
      </c>
      <c r="E40" s="77"/>
      <c r="F40" s="76" t="s">
        <v>77</v>
      </c>
      <c r="G40" s="77">
        <f t="shared" si="13"/>
        <v>3034</v>
      </c>
      <c r="H40" s="77">
        <f t="shared" si="14"/>
        <v>138719.5</v>
      </c>
      <c r="I40" s="77">
        <f t="shared" si="15"/>
        <v>161507.28971727143</v>
      </c>
      <c r="J40" s="77"/>
      <c r="K40" s="10">
        <f t="shared" si="16"/>
        <v>1.9050689408921118</v>
      </c>
      <c r="L40" s="10">
        <f t="shared" si="17"/>
        <v>0.85890550354003914</v>
      </c>
      <c r="M40" s="10">
        <f t="shared" si="18"/>
        <v>2.1312124622962849</v>
      </c>
      <c r="P40" s="5" t="str">
        <f t="shared" si="12"/>
        <v>Hutt</v>
      </c>
      <c r="Q40" s="5">
        <f t="shared" si="19"/>
        <v>3034</v>
      </c>
      <c r="R40" s="5">
        <f t="shared" si="20"/>
        <v>5779.979166666667</v>
      </c>
      <c r="S40" s="10">
        <f t="shared" si="21"/>
        <v>1.9050689408921118</v>
      </c>
      <c r="T40" s="10">
        <f t="shared" si="22"/>
        <v>2.1312124622962849</v>
      </c>
      <c r="U40" s="10">
        <f t="shared" si="23"/>
        <v>2.4673990567818831</v>
      </c>
    </row>
    <row r="41" spans="1:21" ht="13.8" x14ac:dyDescent="0.3">
      <c r="A41" s="76" t="s">
        <v>78</v>
      </c>
      <c r="B41" s="77">
        <v>689</v>
      </c>
      <c r="C41" s="77">
        <v>32801.5</v>
      </c>
      <c r="D41" s="77">
        <v>34648.16028357984</v>
      </c>
      <c r="E41" s="77"/>
      <c r="F41" s="76" t="s">
        <v>78</v>
      </c>
      <c r="G41" s="77">
        <f t="shared" si="13"/>
        <v>689</v>
      </c>
      <c r="H41" s="77">
        <f t="shared" si="14"/>
        <v>32801.5</v>
      </c>
      <c r="I41" s="77">
        <f t="shared" si="15"/>
        <v>34648.16028357984</v>
      </c>
      <c r="J41" s="77"/>
      <c r="K41" s="10">
        <f t="shared" si="16"/>
        <v>1.9836417513304305</v>
      </c>
      <c r="L41" s="10">
        <f t="shared" si="17"/>
        <v>0.94670250112947574</v>
      </c>
      <c r="M41" s="10">
        <f t="shared" si="18"/>
        <v>2.349064198772068</v>
      </c>
      <c r="P41" s="5" t="str">
        <f t="shared" si="12"/>
        <v>Lakes</v>
      </c>
      <c r="Q41" s="5">
        <f t="shared" si="19"/>
        <v>689</v>
      </c>
      <c r="R41" s="5">
        <f t="shared" si="20"/>
        <v>1366.7291666666667</v>
      </c>
      <c r="S41" s="10">
        <f t="shared" si="21"/>
        <v>1.9836417513304305</v>
      </c>
      <c r="T41" s="10">
        <f t="shared" si="22"/>
        <v>2.349064198772068</v>
      </c>
      <c r="U41" s="10">
        <f t="shared" si="23"/>
        <v>2.4673990567818831</v>
      </c>
    </row>
    <row r="42" spans="1:21" ht="13.8" x14ac:dyDescent="0.3">
      <c r="A42" s="76" t="s">
        <v>79</v>
      </c>
      <c r="B42" s="77">
        <v>1447</v>
      </c>
      <c r="C42" s="77">
        <v>91175</v>
      </c>
      <c r="D42" s="77">
        <v>78256.036114951654</v>
      </c>
      <c r="E42" s="77"/>
      <c r="F42" s="76" t="s">
        <v>79</v>
      </c>
      <c r="G42" s="77">
        <f t="shared" si="13"/>
        <v>1447</v>
      </c>
      <c r="H42" s="77">
        <f t="shared" si="14"/>
        <v>91175</v>
      </c>
      <c r="I42" s="77">
        <f t="shared" si="15"/>
        <v>78256.036114951654</v>
      </c>
      <c r="J42" s="77"/>
      <c r="K42" s="10">
        <f t="shared" si="16"/>
        <v>2.6254031329186822</v>
      </c>
      <c r="L42" s="10">
        <f t="shared" si="17"/>
        <v>1.1650858454684756</v>
      </c>
      <c r="M42" s="10">
        <f t="shared" si="18"/>
        <v>2.8909413937544621</v>
      </c>
      <c r="P42" s="5" t="str">
        <f t="shared" si="12"/>
        <v>MidCentral</v>
      </c>
      <c r="Q42" s="5">
        <f t="shared" si="19"/>
        <v>1447</v>
      </c>
      <c r="R42" s="5">
        <f t="shared" si="20"/>
        <v>3798.9583333333335</v>
      </c>
      <c r="S42" s="10">
        <f t="shared" si="21"/>
        <v>2.6254031329186822</v>
      </c>
      <c r="T42" s="10">
        <f t="shared" si="22"/>
        <v>2.8909413937544621</v>
      </c>
      <c r="U42" s="10">
        <f t="shared" si="23"/>
        <v>2.4673990567818831</v>
      </c>
    </row>
    <row r="43" spans="1:21" ht="13.8" x14ac:dyDescent="0.3">
      <c r="A43" s="76" t="s">
        <v>80</v>
      </c>
      <c r="B43" s="77">
        <v>1701</v>
      </c>
      <c r="C43" s="77">
        <v>70896</v>
      </c>
      <c r="D43" s="77">
        <v>84471.222043947142</v>
      </c>
      <c r="E43" s="77"/>
      <c r="F43" s="76" t="s">
        <v>80</v>
      </c>
      <c r="G43" s="77">
        <f t="shared" si="13"/>
        <v>1701</v>
      </c>
      <c r="H43" s="77">
        <f t="shared" si="14"/>
        <v>70896</v>
      </c>
      <c r="I43" s="77">
        <f t="shared" si="15"/>
        <v>84471.222043947142</v>
      </c>
      <c r="J43" s="77"/>
      <c r="K43" s="10">
        <f t="shared" si="16"/>
        <v>1.7366255144032923</v>
      </c>
      <c r="L43" s="10">
        <f t="shared" si="17"/>
        <v>0.83929175267661604</v>
      </c>
      <c r="M43" s="10">
        <f t="shared" si="18"/>
        <v>2.0825446285238667</v>
      </c>
      <c r="P43" s="5" t="str">
        <f t="shared" si="12"/>
        <v>Nelson Marlborough</v>
      </c>
      <c r="Q43" s="5">
        <f t="shared" si="19"/>
        <v>1701</v>
      </c>
      <c r="R43" s="5">
        <f t="shared" si="20"/>
        <v>2954</v>
      </c>
      <c r="S43" s="10">
        <f t="shared" si="21"/>
        <v>1.7366255144032923</v>
      </c>
      <c r="T43" s="10">
        <f t="shared" si="22"/>
        <v>2.0825446285238667</v>
      </c>
      <c r="U43" s="10">
        <f t="shared" si="23"/>
        <v>2.4673990567818831</v>
      </c>
    </row>
    <row r="44" spans="1:21" ht="13.8" x14ac:dyDescent="0.3">
      <c r="A44" s="76" t="s">
        <v>81</v>
      </c>
      <c r="B44" s="77">
        <v>390</v>
      </c>
      <c r="C44" s="77">
        <v>16295</v>
      </c>
      <c r="D44" s="77">
        <v>16920.032993392262</v>
      </c>
      <c r="E44" s="77"/>
      <c r="F44" s="76" t="s">
        <v>81</v>
      </c>
      <c r="G44" s="77">
        <f t="shared" si="13"/>
        <v>390</v>
      </c>
      <c r="H44" s="77">
        <f t="shared" si="14"/>
        <v>16295</v>
      </c>
      <c r="I44" s="77">
        <f t="shared" si="15"/>
        <v>16920.032993392262</v>
      </c>
      <c r="J44" s="77"/>
      <c r="K44" s="10">
        <f t="shared" si="16"/>
        <v>1.7409188034188035</v>
      </c>
      <c r="L44" s="10">
        <f t="shared" si="17"/>
        <v>0.96305958778943546</v>
      </c>
      <c r="M44" s="10">
        <f t="shared" si="18"/>
        <v>2.3896512328437867</v>
      </c>
      <c r="P44" s="5" t="str">
        <f t="shared" si="12"/>
        <v>Northland</v>
      </c>
      <c r="Q44" s="5">
        <f t="shared" si="19"/>
        <v>390</v>
      </c>
      <c r="R44" s="5">
        <f t="shared" si="20"/>
        <v>678.95833333333337</v>
      </c>
      <c r="S44" s="10">
        <f t="shared" si="21"/>
        <v>1.7409188034188035</v>
      </c>
      <c r="T44" s="10">
        <f t="shared" si="22"/>
        <v>2.3896512328437867</v>
      </c>
      <c r="U44" s="10">
        <f t="shared" si="23"/>
        <v>2.4673990567818831</v>
      </c>
    </row>
    <row r="45" spans="1:21" ht="13.8" x14ac:dyDescent="0.3">
      <c r="A45" s="76" t="s">
        <v>82</v>
      </c>
      <c r="B45" s="77">
        <v>970</v>
      </c>
      <c r="C45" s="77">
        <v>62237.5</v>
      </c>
      <c r="D45" s="77">
        <v>61935.765469936523</v>
      </c>
      <c r="E45" s="77"/>
      <c r="F45" s="76" t="s">
        <v>82</v>
      </c>
      <c r="G45" s="77">
        <f t="shared" si="13"/>
        <v>970</v>
      </c>
      <c r="H45" s="77">
        <f t="shared" si="14"/>
        <v>62237.5</v>
      </c>
      <c r="I45" s="77">
        <f t="shared" si="15"/>
        <v>61935.765469936523</v>
      </c>
      <c r="J45" s="77"/>
      <c r="K45" s="10">
        <f t="shared" si="16"/>
        <v>2.6734321305841924</v>
      </c>
      <c r="L45" s="10">
        <f t="shared" si="17"/>
        <v>1.0048717332832504</v>
      </c>
      <c r="M45" s="10">
        <f t="shared" si="18"/>
        <v>2.4934002077711663</v>
      </c>
      <c r="P45" s="5" t="str">
        <f t="shared" si="12"/>
        <v>South Canterbury</v>
      </c>
      <c r="Q45" s="5">
        <f t="shared" si="19"/>
        <v>970</v>
      </c>
      <c r="R45" s="5">
        <f t="shared" si="20"/>
        <v>2593.2291666666665</v>
      </c>
      <c r="S45" s="10">
        <f t="shared" si="21"/>
        <v>2.6734321305841924</v>
      </c>
      <c r="T45" s="10">
        <f t="shared" si="22"/>
        <v>2.4934002077711663</v>
      </c>
      <c r="U45" s="10">
        <f t="shared" si="23"/>
        <v>2.4673990567818831</v>
      </c>
    </row>
    <row r="46" spans="1:21" ht="13.8" x14ac:dyDescent="0.3">
      <c r="A46" s="76" t="s">
        <v>83</v>
      </c>
      <c r="B46" s="77">
        <v>6608</v>
      </c>
      <c r="C46" s="77">
        <v>411995.5</v>
      </c>
      <c r="D46" s="77">
        <v>437254.46013159957</v>
      </c>
      <c r="E46" s="77"/>
      <c r="F46" s="76" t="s">
        <v>83</v>
      </c>
      <c r="G46" s="77">
        <f t="shared" si="13"/>
        <v>6608</v>
      </c>
      <c r="H46" s="77">
        <f t="shared" si="14"/>
        <v>411995.5</v>
      </c>
      <c r="I46" s="77">
        <f t="shared" si="15"/>
        <v>437254.46013159957</v>
      </c>
      <c r="J46" s="77"/>
      <c r="K46" s="10">
        <f t="shared" si="16"/>
        <v>2.5978328036723162</v>
      </c>
      <c r="L46" s="10">
        <f t="shared" si="17"/>
        <v>0.94223281307640083</v>
      </c>
      <c r="M46" s="10">
        <f t="shared" si="18"/>
        <v>2.3379735085366127</v>
      </c>
      <c r="P46" s="5" t="str">
        <f t="shared" si="12"/>
        <v>Southern</v>
      </c>
      <c r="Q46" s="5">
        <f t="shared" si="19"/>
        <v>6608</v>
      </c>
      <c r="R46" s="5">
        <f t="shared" si="20"/>
        <v>17166.479166666668</v>
      </c>
      <c r="S46" s="10">
        <f t="shared" si="21"/>
        <v>2.5978328036723162</v>
      </c>
      <c r="T46" s="10">
        <f t="shared" si="22"/>
        <v>2.3379735085366127</v>
      </c>
      <c r="U46" s="10">
        <f t="shared" si="23"/>
        <v>2.4673990567818831</v>
      </c>
    </row>
    <row r="47" spans="1:21" ht="13.8" x14ac:dyDescent="0.3">
      <c r="A47" s="76" t="s">
        <v>84</v>
      </c>
      <c r="B47" s="77">
        <v>222</v>
      </c>
      <c r="C47" s="77">
        <v>9088.5</v>
      </c>
      <c r="D47" s="77">
        <v>10549.696467666057</v>
      </c>
      <c r="E47" s="77"/>
      <c r="F47" s="76" t="s">
        <v>84</v>
      </c>
      <c r="G47" s="77">
        <f t="shared" si="13"/>
        <v>222</v>
      </c>
      <c r="H47" s="77">
        <f t="shared" si="14"/>
        <v>9088.5</v>
      </c>
      <c r="I47" s="77">
        <f t="shared" si="15"/>
        <v>10549.696467666057</v>
      </c>
      <c r="J47" s="77"/>
      <c r="K47" s="10">
        <f t="shared" si="16"/>
        <v>1.7057995495495495</v>
      </c>
      <c r="L47" s="10">
        <f t="shared" si="17"/>
        <v>0.8614939802159709</v>
      </c>
      <c r="M47" s="10">
        <f t="shared" si="18"/>
        <v>2.1376352803215184</v>
      </c>
      <c r="P47" s="5" t="str">
        <f t="shared" si="12"/>
        <v>Tairawhiti</v>
      </c>
      <c r="Q47" s="5">
        <f t="shared" si="19"/>
        <v>222</v>
      </c>
      <c r="R47" s="5">
        <f t="shared" si="20"/>
        <v>378.6875</v>
      </c>
      <c r="S47" s="10">
        <f t="shared" si="21"/>
        <v>1.7057995495495495</v>
      </c>
      <c r="T47" s="10">
        <f t="shared" si="22"/>
        <v>2.1376352803215184</v>
      </c>
      <c r="U47" s="10">
        <f t="shared" si="23"/>
        <v>2.4673990567818831</v>
      </c>
    </row>
    <row r="48" spans="1:21" ht="13.8" x14ac:dyDescent="0.3">
      <c r="A48" s="76" t="s">
        <v>85</v>
      </c>
      <c r="B48" s="77">
        <v>2319</v>
      </c>
      <c r="C48" s="77">
        <v>128099.5</v>
      </c>
      <c r="D48" s="77">
        <v>116988.83681655086</v>
      </c>
      <c r="E48" s="77"/>
      <c r="F48" s="76" t="s">
        <v>85</v>
      </c>
      <c r="G48" s="77">
        <f t="shared" si="13"/>
        <v>2319</v>
      </c>
      <c r="H48" s="77">
        <f t="shared" si="14"/>
        <v>128099.5</v>
      </c>
      <c r="I48" s="77">
        <f t="shared" si="15"/>
        <v>116988.83681655086</v>
      </c>
      <c r="J48" s="77"/>
      <c r="K48" s="10">
        <f t="shared" si="16"/>
        <v>2.3016296535863159</v>
      </c>
      <c r="L48" s="10">
        <f t="shared" si="17"/>
        <v>1.0949719946431442</v>
      </c>
      <c r="M48" s="10">
        <f t="shared" si="18"/>
        <v>2.7169670600906852</v>
      </c>
      <c r="P48" s="5" t="str">
        <f t="shared" si="12"/>
        <v>Taranaki</v>
      </c>
      <c r="Q48" s="5">
        <f t="shared" si="19"/>
        <v>2319</v>
      </c>
      <c r="R48" s="5">
        <f t="shared" si="20"/>
        <v>5337.479166666667</v>
      </c>
      <c r="S48" s="10">
        <f t="shared" si="21"/>
        <v>2.3016296535863159</v>
      </c>
      <c r="T48" s="10">
        <f t="shared" si="22"/>
        <v>2.7169670600906852</v>
      </c>
      <c r="U48" s="10">
        <f t="shared" si="23"/>
        <v>2.4673990567818831</v>
      </c>
    </row>
    <row r="49" spans="1:21" ht="13.8" x14ac:dyDescent="0.3">
      <c r="A49" s="76" t="s">
        <v>86</v>
      </c>
      <c r="B49" s="77">
        <v>5813</v>
      </c>
      <c r="C49" s="77">
        <v>351748.5</v>
      </c>
      <c r="D49" s="77">
        <v>359569.3859501502</v>
      </c>
      <c r="E49" s="77"/>
      <c r="F49" s="76" t="s">
        <v>86</v>
      </c>
      <c r="G49" s="77">
        <f t="shared" si="13"/>
        <v>5813</v>
      </c>
      <c r="H49" s="77">
        <f t="shared" si="14"/>
        <v>351748.5</v>
      </c>
      <c r="I49" s="77">
        <f t="shared" si="15"/>
        <v>359569.3859501502</v>
      </c>
      <c r="J49" s="77"/>
      <c r="K49" s="10">
        <f t="shared" si="16"/>
        <v>2.5212777395492858</v>
      </c>
      <c r="L49" s="10">
        <f t="shared" si="17"/>
        <v>0.97824929970196495</v>
      </c>
      <c r="M49" s="10">
        <f t="shared" si="18"/>
        <v>2.4273416460420347</v>
      </c>
      <c r="P49" s="5" t="str">
        <f t="shared" si="12"/>
        <v>Waikato</v>
      </c>
      <c r="Q49" s="5">
        <f t="shared" si="19"/>
        <v>5813</v>
      </c>
      <c r="R49" s="5">
        <f t="shared" si="20"/>
        <v>14656.1875</v>
      </c>
      <c r="S49" s="10">
        <f t="shared" si="21"/>
        <v>2.5212777395492858</v>
      </c>
      <c r="T49" s="10">
        <f t="shared" si="22"/>
        <v>2.4273416460420347</v>
      </c>
      <c r="U49" s="10">
        <f t="shared" si="23"/>
        <v>2.4673990567818831</v>
      </c>
    </row>
    <row r="50" spans="1:21" ht="13.8" x14ac:dyDescent="0.3">
      <c r="A50" s="76" t="s">
        <v>87</v>
      </c>
      <c r="B50" s="77">
        <v>481</v>
      </c>
      <c r="C50" s="77">
        <v>24706</v>
      </c>
      <c r="D50" s="77">
        <v>24644.653448490546</v>
      </c>
      <c r="E50" s="77"/>
      <c r="F50" s="76" t="s">
        <v>87</v>
      </c>
      <c r="G50" s="77">
        <f t="shared" si="13"/>
        <v>481</v>
      </c>
      <c r="H50" s="77">
        <f t="shared" si="14"/>
        <v>24706</v>
      </c>
      <c r="I50" s="77">
        <f t="shared" si="15"/>
        <v>24644.653448490546</v>
      </c>
      <c r="J50" s="77"/>
      <c r="K50" s="10">
        <f t="shared" si="16"/>
        <v>2.1401593901593903</v>
      </c>
      <c r="L50" s="10">
        <f t="shared" si="17"/>
        <v>1.0024892438287953</v>
      </c>
      <c r="M50" s="10">
        <f t="shared" si="18"/>
        <v>2.4874885082935214</v>
      </c>
      <c r="P50" s="5" t="str">
        <f t="shared" si="12"/>
        <v>Wairarapa</v>
      </c>
      <c r="Q50" s="5">
        <f t="shared" si="19"/>
        <v>481</v>
      </c>
      <c r="R50" s="5">
        <f t="shared" si="20"/>
        <v>1029.4166666666667</v>
      </c>
      <c r="S50" s="10">
        <f t="shared" si="21"/>
        <v>2.1401593901593903</v>
      </c>
      <c r="T50" s="10">
        <f t="shared" si="22"/>
        <v>2.4874885082935214</v>
      </c>
      <c r="U50" s="10">
        <f t="shared" si="23"/>
        <v>2.4673990567818831</v>
      </c>
    </row>
    <row r="51" spans="1:21" ht="13.8" x14ac:dyDescent="0.3">
      <c r="A51" s="76" t="s">
        <v>88</v>
      </c>
      <c r="B51" s="77">
        <v>13590</v>
      </c>
      <c r="C51" s="77">
        <v>800265.5</v>
      </c>
      <c r="D51" s="77">
        <v>749954.5323111281</v>
      </c>
      <c r="E51" s="77"/>
      <c r="F51" s="76" t="s">
        <v>88</v>
      </c>
      <c r="G51" s="77">
        <f t="shared" si="13"/>
        <v>13590</v>
      </c>
      <c r="H51" s="77">
        <f t="shared" si="14"/>
        <v>800265.5</v>
      </c>
      <c r="I51" s="77">
        <f t="shared" si="15"/>
        <v>749954.5323111281</v>
      </c>
      <c r="J51" s="77"/>
      <c r="K51" s="10">
        <f t="shared" si="16"/>
        <v>2.4535979273975963</v>
      </c>
      <c r="L51" s="10">
        <f t="shared" si="17"/>
        <v>1.067085357206695</v>
      </c>
      <c r="M51" s="10">
        <f t="shared" si="18"/>
        <v>2.6477716142690624</v>
      </c>
      <c r="P51" s="5" t="str">
        <f t="shared" si="12"/>
        <v>Waitemata</v>
      </c>
      <c r="Q51" s="5">
        <f t="shared" si="19"/>
        <v>13590</v>
      </c>
      <c r="R51" s="5">
        <f t="shared" si="20"/>
        <v>33344.395833333336</v>
      </c>
      <c r="S51" s="10">
        <f t="shared" si="21"/>
        <v>2.4535979273975963</v>
      </c>
      <c r="T51" s="10">
        <f t="shared" si="22"/>
        <v>2.6477716142690624</v>
      </c>
      <c r="U51" s="10">
        <f t="shared" si="23"/>
        <v>2.4673990567818831</v>
      </c>
    </row>
    <row r="52" spans="1:21" ht="13.8" x14ac:dyDescent="0.3">
      <c r="A52" s="76" t="s">
        <v>89</v>
      </c>
      <c r="B52" s="77">
        <v>256</v>
      </c>
      <c r="C52" s="77">
        <v>8658</v>
      </c>
      <c r="D52" s="77">
        <v>11841.946307580787</v>
      </c>
      <c r="E52" s="77"/>
      <c r="F52" s="76" t="s">
        <v>89</v>
      </c>
      <c r="G52" s="77">
        <f t="shared" si="13"/>
        <v>256</v>
      </c>
      <c r="H52" s="77">
        <f t="shared" si="14"/>
        <v>8658</v>
      </c>
      <c r="I52" s="77">
        <f t="shared" si="15"/>
        <v>11841.946307580787</v>
      </c>
      <c r="J52" s="77"/>
      <c r="K52" s="10">
        <f t="shared" si="16"/>
        <v>1.4091796875</v>
      </c>
      <c r="L52" s="10">
        <f t="shared" si="17"/>
        <v>0.7311298138936384</v>
      </c>
      <c r="M52" s="10">
        <f t="shared" si="18"/>
        <v>1.8141611207569219</v>
      </c>
      <c r="P52" s="5" t="str">
        <f t="shared" si="12"/>
        <v>West Coast</v>
      </c>
      <c r="Q52" s="5">
        <f t="shared" si="19"/>
        <v>256</v>
      </c>
      <c r="R52" s="5">
        <f t="shared" si="20"/>
        <v>360.75</v>
      </c>
      <c r="S52" s="10">
        <f t="shared" si="21"/>
        <v>1.4091796875</v>
      </c>
      <c r="T52" s="10">
        <f t="shared" si="22"/>
        <v>1.8141611207569219</v>
      </c>
      <c r="U52" s="10">
        <f t="shared" si="23"/>
        <v>2.4673990567818831</v>
      </c>
    </row>
    <row r="53" spans="1:21" ht="13.8" x14ac:dyDescent="0.3">
      <c r="A53" s="76" t="s">
        <v>90</v>
      </c>
      <c r="B53" s="77">
        <v>275</v>
      </c>
      <c r="C53" s="77">
        <v>11638.5</v>
      </c>
      <c r="D53" s="77">
        <v>13997.454879767798</v>
      </c>
      <c r="E53" s="77"/>
      <c r="F53" s="76" t="s">
        <v>90</v>
      </c>
      <c r="G53" s="77">
        <f t="shared" si="13"/>
        <v>275</v>
      </c>
      <c r="H53" s="77">
        <f t="shared" si="14"/>
        <v>11638.5</v>
      </c>
      <c r="I53" s="77">
        <f t="shared" si="15"/>
        <v>13997.454879767798</v>
      </c>
      <c r="J53" s="77"/>
      <c r="K53" s="10">
        <f t="shared" si="16"/>
        <v>1.7634090909090909</v>
      </c>
      <c r="L53" s="10">
        <f t="shared" si="17"/>
        <v>0.83147258555000036</v>
      </c>
      <c r="M53" s="10">
        <f t="shared" si="18"/>
        <v>2.0631428359444297</v>
      </c>
      <c r="P53" s="5" t="str">
        <f t="shared" si="12"/>
        <v>Whanganui</v>
      </c>
      <c r="Q53" s="5">
        <f t="shared" si="19"/>
        <v>275</v>
      </c>
      <c r="R53" s="5">
        <f t="shared" si="20"/>
        <v>484.9375</v>
      </c>
      <c r="S53" s="10">
        <f t="shared" si="21"/>
        <v>1.7634090909090909</v>
      </c>
      <c r="T53" s="10">
        <f t="shared" si="22"/>
        <v>2.0631428359444297</v>
      </c>
      <c r="U53" s="10">
        <f t="shared" si="23"/>
        <v>2.4673990567818831</v>
      </c>
    </row>
    <row r="54" spans="1:21" ht="13.8" x14ac:dyDescent="0.3">
      <c r="A54" s="76" t="s">
        <v>107</v>
      </c>
      <c r="B54" s="77">
        <v>87616</v>
      </c>
      <c r="C54" s="77">
        <v>5217663</v>
      </c>
      <c r="D54" s="77">
        <v>5247083.7054008767</v>
      </c>
      <c r="E54" s="77"/>
      <c r="F54" s="80" t="s">
        <v>107</v>
      </c>
      <c r="G54" s="77">
        <f t="shared" si="13"/>
        <v>87616</v>
      </c>
      <c r="H54" s="77">
        <f t="shared" si="14"/>
        <v>5217663</v>
      </c>
      <c r="I54" s="77">
        <f t="shared" si="15"/>
        <v>5247083.7054008767</v>
      </c>
      <c r="J54" s="77"/>
      <c r="K54" s="10">
        <f t="shared" si="16"/>
        <v>2.4813119179145362</v>
      </c>
      <c r="L54" s="10">
        <f t="shared" si="17"/>
        <v>0.99439294147897928</v>
      </c>
      <c r="M54" s="10">
        <f t="shared" si="18"/>
        <v>2.4673990567818831</v>
      </c>
      <c r="P54" t="s">
        <v>0</v>
      </c>
      <c r="Q54" s="5">
        <f t="shared" si="19"/>
        <v>87616</v>
      </c>
      <c r="R54" s="5">
        <f t="shared" si="20"/>
        <v>217402.625</v>
      </c>
      <c r="S54" s="10">
        <f t="shared" si="21"/>
        <v>2.4813119179145362</v>
      </c>
      <c r="T54" s="10">
        <f t="shared" si="22"/>
        <v>2.4673990567818831</v>
      </c>
      <c r="U54" s="10">
        <f t="shared" si="23"/>
        <v>2.4673990567818831</v>
      </c>
    </row>
    <row r="58" spans="1:21" x14ac:dyDescent="0.25">
      <c r="A58" s="75" t="s">
        <v>23</v>
      </c>
      <c r="B58" t="s">
        <v>12</v>
      </c>
    </row>
    <row r="59" spans="1:21" x14ac:dyDescent="0.25">
      <c r="A59" s="75" t="s">
        <v>105</v>
      </c>
      <c r="B59" s="76">
        <v>2</v>
      </c>
    </row>
    <row r="60" spans="1:21" ht="13.8" x14ac:dyDescent="0.3">
      <c r="K60" s="124" t="s">
        <v>2</v>
      </c>
      <c r="L60" s="124"/>
      <c r="M60" s="124"/>
      <c r="P60" s="8" t="s">
        <v>6</v>
      </c>
      <c r="Q60" s="8"/>
      <c r="R60" s="8"/>
      <c r="S60" s="8"/>
      <c r="T60" s="8"/>
      <c r="U60" s="8"/>
    </row>
    <row r="61" spans="1:21" ht="69" x14ac:dyDescent="0.25">
      <c r="A61" s="75" t="s">
        <v>106</v>
      </c>
      <c r="B61" t="s">
        <v>108</v>
      </c>
      <c r="C61" t="s">
        <v>109</v>
      </c>
      <c r="D61" t="s">
        <v>110</v>
      </c>
      <c r="G61" s="79" t="s">
        <v>108</v>
      </c>
      <c r="H61" s="79" t="s">
        <v>109</v>
      </c>
      <c r="I61" s="79" t="s">
        <v>110</v>
      </c>
      <c r="K61" s="21" t="s">
        <v>16</v>
      </c>
      <c r="L61" s="21" t="s">
        <v>20</v>
      </c>
      <c r="M61" s="21" t="s">
        <v>17</v>
      </c>
      <c r="P61" s="21" t="s">
        <v>4</v>
      </c>
      <c r="Q61" s="21" t="s">
        <v>28</v>
      </c>
      <c r="R61" s="21" t="s">
        <v>26</v>
      </c>
      <c r="S61" s="21" t="s">
        <v>11</v>
      </c>
      <c r="T61" s="21" t="s">
        <v>10</v>
      </c>
      <c r="U61" s="21" t="s">
        <v>8</v>
      </c>
    </row>
    <row r="62" spans="1:21" ht="13.8" x14ac:dyDescent="0.3">
      <c r="A62" s="76" t="s">
        <v>71</v>
      </c>
      <c r="B62" s="77">
        <v>16168</v>
      </c>
      <c r="C62" s="77">
        <v>1021561.5</v>
      </c>
      <c r="D62" s="77">
        <v>1022468.1832499062</v>
      </c>
      <c r="E62" s="77"/>
      <c r="F62" s="76" t="s">
        <v>71</v>
      </c>
      <c r="G62" s="77">
        <f>IFERROR(VLOOKUP(F62,$A$62:$D$82,2,FALSE),0)</f>
        <v>16168</v>
      </c>
      <c r="H62" s="77">
        <f>IFERROR(VLOOKUP(F62,$A$62:$D$82,3,FALSE),0)</f>
        <v>1021561.5</v>
      </c>
      <c r="I62" s="77">
        <f>IFERROR(VLOOKUP(F62,$A$62:$D$82,4,FALSE),0)</f>
        <v>1022468.1832499062</v>
      </c>
      <c r="J62" s="77"/>
      <c r="K62" s="10">
        <f>H62/G62/24</f>
        <v>2.632673336219693</v>
      </c>
      <c r="L62" s="10">
        <f>H62/I62</f>
        <v>0.99911324062229079</v>
      </c>
      <c r="M62" s="10">
        <f>L62*$K$82</f>
        <v>2.5421131340958976</v>
      </c>
      <c r="P62" s="5" t="str">
        <f t="shared" ref="P62:P81" si="24">A62</f>
        <v>Auckland</v>
      </c>
      <c r="Q62" s="5">
        <f>G62</f>
        <v>16168</v>
      </c>
      <c r="R62" s="5">
        <f>H62/24</f>
        <v>42565.0625</v>
      </c>
      <c r="S62" s="10">
        <f>K62</f>
        <v>2.632673336219693</v>
      </c>
      <c r="T62" s="10">
        <f>M62</f>
        <v>2.5421131340958976</v>
      </c>
      <c r="U62" s="10">
        <f>$M$82</f>
        <v>2.5675823991636442</v>
      </c>
    </row>
    <row r="63" spans="1:21" ht="13.8" x14ac:dyDescent="0.3">
      <c r="A63" s="76" t="s">
        <v>72</v>
      </c>
      <c r="B63" s="77">
        <v>3803</v>
      </c>
      <c r="C63" s="77">
        <v>220335</v>
      </c>
      <c r="D63" s="77">
        <v>226107.00329000546</v>
      </c>
      <c r="E63" s="77"/>
      <c r="F63" s="76" t="s">
        <v>72</v>
      </c>
      <c r="G63" s="77">
        <f t="shared" ref="G63:G82" si="25">IFERROR(VLOOKUP(F63,$A$62:$D$82,2,FALSE),0)</f>
        <v>3803</v>
      </c>
      <c r="H63" s="77">
        <f t="shared" ref="H63:H82" si="26">IFERROR(VLOOKUP(F63,$A$62:$D$82,3,FALSE),0)</f>
        <v>220335</v>
      </c>
      <c r="I63" s="77">
        <f t="shared" ref="I63:I82" si="27">IFERROR(VLOOKUP(F63,$A$62:$D$82,4,FALSE),0)</f>
        <v>226107.00329000546</v>
      </c>
      <c r="J63" s="77"/>
      <c r="K63" s="10">
        <f t="shared" ref="K63:K82" si="28">H63/G63/24</f>
        <v>2.4140481199053379</v>
      </c>
      <c r="L63" s="10">
        <f t="shared" ref="L63:L82" si="29">H63/I63</f>
        <v>0.97447224895284523</v>
      </c>
      <c r="M63" s="10">
        <f t="shared" ref="M63:M82" si="30">L63*$K$82</f>
        <v>2.4794173494608844</v>
      </c>
      <c r="P63" s="5" t="str">
        <f t="shared" si="24"/>
        <v>Bay of Plenty</v>
      </c>
      <c r="Q63" s="5">
        <f t="shared" ref="Q63:Q82" si="31">G63</f>
        <v>3803</v>
      </c>
      <c r="R63" s="5">
        <f t="shared" ref="R63:R82" si="32">H63/24</f>
        <v>9180.625</v>
      </c>
      <c r="S63" s="10">
        <f t="shared" ref="S63:S82" si="33">K63</f>
        <v>2.4140481199053379</v>
      </c>
      <c r="T63" s="10">
        <f t="shared" ref="T63:T82" si="34">M63</f>
        <v>2.4794173494608844</v>
      </c>
      <c r="U63" s="10">
        <f t="shared" ref="U63:U82" si="35">$M$82</f>
        <v>2.5675823991636442</v>
      </c>
    </row>
    <row r="64" spans="1:21" ht="13.8" x14ac:dyDescent="0.3">
      <c r="A64" s="76" t="s">
        <v>73</v>
      </c>
      <c r="B64" s="77">
        <v>12332</v>
      </c>
      <c r="C64" s="77">
        <v>851802.5</v>
      </c>
      <c r="D64" s="77">
        <v>832765.47534683021</v>
      </c>
      <c r="E64" s="77"/>
      <c r="F64" s="76" t="s">
        <v>73</v>
      </c>
      <c r="G64" s="77">
        <f t="shared" si="25"/>
        <v>12332</v>
      </c>
      <c r="H64" s="77">
        <f t="shared" si="26"/>
        <v>851802.5</v>
      </c>
      <c r="I64" s="77">
        <f t="shared" si="27"/>
        <v>832765.47534683021</v>
      </c>
      <c r="J64" s="77"/>
      <c r="K64" s="10">
        <f t="shared" si="28"/>
        <v>2.8780222861931022</v>
      </c>
      <c r="L64" s="10">
        <f t="shared" si="29"/>
        <v>1.0228600070689065</v>
      </c>
      <c r="M64" s="10">
        <f t="shared" si="30"/>
        <v>2.6025336794573528</v>
      </c>
      <c r="P64" s="5" t="str">
        <f t="shared" si="24"/>
        <v>Canterbury</v>
      </c>
      <c r="Q64" s="5">
        <f t="shared" si="31"/>
        <v>12332</v>
      </c>
      <c r="R64" s="5">
        <f t="shared" si="32"/>
        <v>35491.770833333336</v>
      </c>
      <c r="S64" s="10">
        <f t="shared" si="33"/>
        <v>2.8780222861931022</v>
      </c>
      <c r="T64" s="10">
        <f t="shared" si="34"/>
        <v>2.6025336794573528</v>
      </c>
      <c r="U64" s="10">
        <f t="shared" si="35"/>
        <v>2.5675823991636442</v>
      </c>
    </row>
    <row r="65" spans="1:21" ht="13.8" x14ac:dyDescent="0.3">
      <c r="A65" s="76" t="s">
        <v>74</v>
      </c>
      <c r="B65" s="77">
        <v>6015</v>
      </c>
      <c r="C65" s="77">
        <v>327651</v>
      </c>
      <c r="D65" s="77">
        <v>362232.78601840482</v>
      </c>
      <c r="E65" s="77"/>
      <c r="F65" s="76" t="s">
        <v>74</v>
      </c>
      <c r="G65" s="77">
        <f t="shared" si="25"/>
        <v>6015</v>
      </c>
      <c r="H65" s="77">
        <f t="shared" si="26"/>
        <v>327651</v>
      </c>
      <c r="I65" s="77">
        <f t="shared" si="27"/>
        <v>362232.78601840482</v>
      </c>
      <c r="J65" s="77"/>
      <c r="K65" s="10">
        <f t="shared" si="28"/>
        <v>2.2696799667497922</v>
      </c>
      <c r="L65" s="10">
        <f t="shared" si="29"/>
        <v>0.9045315958322786</v>
      </c>
      <c r="M65" s="10">
        <f t="shared" si="30"/>
        <v>2.3014624934184424</v>
      </c>
      <c r="P65" s="5" t="str">
        <f t="shared" si="24"/>
        <v>Capital and Coast</v>
      </c>
      <c r="Q65" s="5">
        <f t="shared" si="31"/>
        <v>6015</v>
      </c>
      <c r="R65" s="5">
        <f t="shared" si="32"/>
        <v>13652.125</v>
      </c>
      <c r="S65" s="10">
        <f t="shared" si="33"/>
        <v>2.2696799667497922</v>
      </c>
      <c r="T65" s="10">
        <f t="shared" si="34"/>
        <v>2.3014624934184424</v>
      </c>
      <c r="U65" s="10">
        <f t="shared" si="35"/>
        <v>2.5675823991636442</v>
      </c>
    </row>
    <row r="66" spans="1:21" ht="13.8" x14ac:dyDescent="0.3">
      <c r="A66" s="76" t="s">
        <v>75</v>
      </c>
      <c r="B66" s="77">
        <v>7651</v>
      </c>
      <c r="C66" s="77">
        <v>522313.5</v>
      </c>
      <c r="D66" s="77">
        <v>463581.54325571633</v>
      </c>
      <c r="E66" s="77"/>
      <c r="F66" s="76" t="s">
        <v>75</v>
      </c>
      <c r="G66" s="77">
        <f t="shared" si="25"/>
        <v>7651</v>
      </c>
      <c r="H66" s="77">
        <f t="shared" si="26"/>
        <v>522313.5</v>
      </c>
      <c r="I66" s="77">
        <f t="shared" si="27"/>
        <v>463581.54325571633</v>
      </c>
      <c r="J66" s="77"/>
      <c r="K66" s="10">
        <f t="shared" si="28"/>
        <v>2.8444729447131092</v>
      </c>
      <c r="L66" s="10">
        <f t="shared" si="29"/>
        <v>1.1266917494855626</v>
      </c>
      <c r="M66" s="10">
        <f t="shared" si="30"/>
        <v>2.8667199852749428</v>
      </c>
      <c r="P66" s="5" t="str">
        <f t="shared" si="24"/>
        <v>Counties Manukau</v>
      </c>
      <c r="Q66" s="5">
        <f t="shared" si="31"/>
        <v>7651</v>
      </c>
      <c r="R66" s="5">
        <f t="shared" si="32"/>
        <v>21763.0625</v>
      </c>
      <c r="S66" s="10">
        <f t="shared" si="33"/>
        <v>2.8444729447131092</v>
      </c>
      <c r="T66" s="10">
        <f t="shared" si="34"/>
        <v>2.8667199852749428</v>
      </c>
      <c r="U66" s="10">
        <f t="shared" si="35"/>
        <v>2.5675823991636442</v>
      </c>
    </row>
    <row r="67" spans="1:21" ht="13.8" x14ac:dyDescent="0.3">
      <c r="A67" s="76" t="s">
        <v>76</v>
      </c>
      <c r="B67" s="77">
        <v>4161</v>
      </c>
      <c r="C67" s="77">
        <v>253344.5</v>
      </c>
      <c r="D67" s="77">
        <v>257304.88687373593</v>
      </c>
      <c r="E67" s="77"/>
      <c r="F67" s="76" t="s">
        <v>76</v>
      </c>
      <c r="G67" s="77">
        <f t="shared" si="25"/>
        <v>4161</v>
      </c>
      <c r="H67" s="77">
        <f t="shared" si="26"/>
        <v>253344.5</v>
      </c>
      <c r="I67" s="77">
        <f t="shared" si="27"/>
        <v>257304.88687373593</v>
      </c>
      <c r="J67" s="77"/>
      <c r="K67" s="10">
        <f t="shared" si="28"/>
        <v>2.5368951774413202</v>
      </c>
      <c r="L67" s="10">
        <f t="shared" si="29"/>
        <v>0.98460819410834055</v>
      </c>
      <c r="M67" s="10">
        <f t="shared" si="30"/>
        <v>2.5052069379265642</v>
      </c>
      <c r="P67" s="5" t="str">
        <f t="shared" si="24"/>
        <v>Hawkes Bay</v>
      </c>
      <c r="Q67" s="5">
        <f t="shared" si="31"/>
        <v>4161</v>
      </c>
      <c r="R67" s="5">
        <f t="shared" si="32"/>
        <v>10556.020833333334</v>
      </c>
      <c r="S67" s="10">
        <f t="shared" si="33"/>
        <v>2.5368951774413202</v>
      </c>
      <c r="T67" s="10">
        <f t="shared" si="34"/>
        <v>2.5052069379265642</v>
      </c>
      <c r="U67" s="10">
        <f t="shared" si="35"/>
        <v>2.5675823991636442</v>
      </c>
    </row>
    <row r="68" spans="1:21" ht="13.8" x14ac:dyDescent="0.3">
      <c r="A68" s="76" t="s">
        <v>77</v>
      </c>
      <c r="B68" s="77">
        <v>1994</v>
      </c>
      <c r="C68" s="77">
        <v>96836</v>
      </c>
      <c r="D68" s="77">
        <v>110550.61220219823</v>
      </c>
      <c r="E68" s="77"/>
      <c r="F68" s="76" t="s">
        <v>77</v>
      </c>
      <c r="G68" s="77">
        <f t="shared" si="25"/>
        <v>1994</v>
      </c>
      <c r="H68" s="77">
        <f t="shared" si="26"/>
        <v>96836</v>
      </c>
      <c r="I68" s="77">
        <f t="shared" si="27"/>
        <v>110550.61220219823</v>
      </c>
      <c r="J68" s="77"/>
      <c r="K68" s="10">
        <f t="shared" si="28"/>
        <v>2.0234871280508191</v>
      </c>
      <c r="L68" s="10">
        <f t="shared" si="29"/>
        <v>0.87594268426922806</v>
      </c>
      <c r="M68" s="10">
        <f t="shared" si="30"/>
        <v>2.2287217423013108</v>
      </c>
      <c r="P68" s="5" t="str">
        <f t="shared" si="24"/>
        <v>Hutt</v>
      </c>
      <c r="Q68" s="5">
        <f t="shared" si="31"/>
        <v>1994</v>
      </c>
      <c r="R68" s="5">
        <f t="shared" si="32"/>
        <v>4034.8333333333335</v>
      </c>
      <c r="S68" s="10">
        <f t="shared" si="33"/>
        <v>2.0234871280508191</v>
      </c>
      <c r="T68" s="10">
        <f t="shared" si="34"/>
        <v>2.2287217423013108</v>
      </c>
      <c r="U68" s="10">
        <f t="shared" si="35"/>
        <v>2.5675823991636442</v>
      </c>
    </row>
    <row r="69" spans="1:21" ht="13.8" x14ac:dyDescent="0.3">
      <c r="A69" s="76" t="s">
        <v>78</v>
      </c>
      <c r="B69" s="77">
        <v>1885</v>
      </c>
      <c r="C69" s="77">
        <v>101619.5</v>
      </c>
      <c r="D69" s="77">
        <v>102555.44484664252</v>
      </c>
      <c r="E69" s="77"/>
      <c r="F69" s="76" t="s">
        <v>78</v>
      </c>
      <c r="G69" s="77">
        <f t="shared" si="25"/>
        <v>1885</v>
      </c>
      <c r="H69" s="77">
        <f t="shared" si="26"/>
        <v>101619.5</v>
      </c>
      <c r="I69" s="77">
        <f t="shared" si="27"/>
        <v>102555.44484664252</v>
      </c>
      <c r="J69" s="77"/>
      <c r="K69" s="10">
        <f t="shared" si="28"/>
        <v>2.2462312113174181</v>
      </c>
      <c r="L69" s="10">
        <f t="shared" si="29"/>
        <v>0.99087376737488586</v>
      </c>
      <c r="M69" s="10">
        <f t="shared" si="30"/>
        <v>2.5211488706784557</v>
      </c>
      <c r="P69" s="5" t="str">
        <f t="shared" si="24"/>
        <v>Lakes</v>
      </c>
      <c r="Q69" s="5">
        <f t="shared" si="31"/>
        <v>1885</v>
      </c>
      <c r="R69" s="5">
        <f t="shared" si="32"/>
        <v>4234.145833333333</v>
      </c>
      <c r="S69" s="10">
        <f t="shared" si="33"/>
        <v>2.2462312113174181</v>
      </c>
      <c r="T69" s="10">
        <f t="shared" si="34"/>
        <v>2.5211488706784557</v>
      </c>
      <c r="U69" s="10">
        <f t="shared" si="35"/>
        <v>2.5675823991636442</v>
      </c>
    </row>
    <row r="70" spans="1:21" ht="13.8" x14ac:dyDescent="0.3">
      <c r="A70" s="76" t="s">
        <v>79</v>
      </c>
      <c r="B70" s="77">
        <v>2833</v>
      </c>
      <c r="C70" s="77">
        <v>163467.5</v>
      </c>
      <c r="D70" s="77">
        <v>150516.28689551583</v>
      </c>
      <c r="E70" s="77"/>
      <c r="F70" s="76" t="s">
        <v>79</v>
      </c>
      <c r="G70" s="77">
        <f t="shared" si="25"/>
        <v>2833</v>
      </c>
      <c r="H70" s="77">
        <f t="shared" si="26"/>
        <v>163467.5</v>
      </c>
      <c r="I70" s="77">
        <f t="shared" si="27"/>
        <v>150516.28689551583</v>
      </c>
      <c r="J70" s="77"/>
      <c r="K70" s="10">
        <f t="shared" si="28"/>
        <v>2.4042166725497118</v>
      </c>
      <c r="L70" s="10">
        <f t="shared" si="29"/>
        <v>1.0860452604273618</v>
      </c>
      <c r="M70" s="10">
        <f t="shared" si="30"/>
        <v>2.7633003032122962</v>
      </c>
      <c r="P70" s="5" t="str">
        <f t="shared" si="24"/>
        <v>MidCentral</v>
      </c>
      <c r="Q70" s="5">
        <f t="shared" si="31"/>
        <v>2833</v>
      </c>
      <c r="R70" s="5">
        <f t="shared" si="32"/>
        <v>6811.145833333333</v>
      </c>
      <c r="S70" s="10">
        <f t="shared" si="33"/>
        <v>2.4042166725497118</v>
      </c>
      <c r="T70" s="10">
        <f t="shared" si="34"/>
        <v>2.7633003032122962</v>
      </c>
      <c r="U70" s="10">
        <f t="shared" si="35"/>
        <v>2.5675823991636442</v>
      </c>
    </row>
    <row r="71" spans="1:21" ht="13.8" x14ac:dyDescent="0.3">
      <c r="A71" s="76" t="s">
        <v>80</v>
      </c>
      <c r="B71" s="77">
        <v>5459</v>
      </c>
      <c r="C71" s="77">
        <v>252773</v>
      </c>
      <c r="D71" s="77">
        <v>285411.61953817488</v>
      </c>
      <c r="E71" s="77"/>
      <c r="F71" s="76" t="s">
        <v>80</v>
      </c>
      <c r="G71" s="77">
        <f t="shared" si="25"/>
        <v>5459</v>
      </c>
      <c r="H71" s="77">
        <f t="shared" si="26"/>
        <v>252773</v>
      </c>
      <c r="I71" s="77">
        <f t="shared" si="27"/>
        <v>285411.61953817488</v>
      </c>
      <c r="J71" s="77"/>
      <c r="K71" s="10">
        <f t="shared" si="28"/>
        <v>1.9293292422299568</v>
      </c>
      <c r="L71" s="10">
        <f t="shared" si="29"/>
        <v>0.88564369036205504</v>
      </c>
      <c r="M71" s="10">
        <f t="shared" si="30"/>
        <v>2.2534046851348579</v>
      </c>
      <c r="P71" s="5" t="str">
        <f t="shared" si="24"/>
        <v>Nelson Marlborough</v>
      </c>
      <c r="Q71" s="5">
        <f t="shared" si="31"/>
        <v>5459</v>
      </c>
      <c r="R71" s="5">
        <f t="shared" si="32"/>
        <v>10532.208333333334</v>
      </c>
      <c r="S71" s="10">
        <f t="shared" si="33"/>
        <v>1.9293292422299568</v>
      </c>
      <c r="T71" s="10">
        <f t="shared" si="34"/>
        <v>2.2534046851348579</v>
      </c>
      <c r="U71" s="10">
        <f t="shared" si="35"/>
        <v>2.5675823991636442</v>
      </c>
    </row>
    <row r="72" spans="1:21" ht="13.8" x14ac:dyDescent="0.3">
      <c r="A72" s="76" t="s">
        <v>81</v>
      </c>
      <c r="B72" s="77">
        <v>2343</v>
      </c>
      <c r="C72" s="77">
        <v>117861.5</v>
      </c>
      <c r="D72" s="77">
        <v>119614.26917001735</v>
      </c>
      <c r="E72" s="77"/>
      <c r="F72" s="76" t="s">
        <v>81</v>
      </c>
      <c r="G72" s="77">
        <f t="shared" si="25"/>
        <v>2343</v>
      </c>
      <c r="H72" s="77">
        <f t="shared" si="26"/>
        <v>117861.5</v>
      </c>
      <c r="I72" s="77">
        <f t="shared" si="27"/>
        <v>119614.26917001735</v>
      </c>
      <c r="J72" s="77"/>
      <c r="K72" s="10">
        <f t="shared" si="28"/>
        <v>2.0959862711623276</v>
      </c>
      <c r="L72" s="10">
        <f t="shared" si="29"/>
        <v>0.98534648765419452</v>
      </c>
      <c r="M72" s="10">
        <f t="shared" si="30"/>
        <v>2.5070854294162421</v>
      </c>
      <c r="P72" s="5" t="str">
        <f t="shared" si="24"/>
        <v>Northland</v>
      </c>
      <c r="Q72" s="5">
        <f t="shared" si="31"/>
        <v>2343</v>
      </c>
      <c r="R72" s="5">
        <f t="shared" si="32"/>
        <v>4910.895833333333</v>
      </c>
      <c r="S72" s="10">
        <f t="shared" si="33"/>
        <v>2.0959862711623276</v>
      </c>
      <c r="T72" s="10">
        <f t="shared" si="34"/>
        <v>2.5070854294162421</v>
      </c>
      <c r="U72" s="10">
        <f t="shared" si="35"/>
        <v>2.5675823991636442</v>
      </c>
    </row>
    <row r="73" spans="1:21" ht="13.8" x14ac:dyDescent="0.3">
      <c r="A73" s="76" t="s">
        <v>82</v>
      </c>
      <c r="B73" s="77">
        <v>1354</v>
      </c>
      <c r="C73" s="77">
        <v>82974.5</v>
      </c>
      <c r="D73" s="77">
        <v>80849.234227065463</v>
      </c>
      <c r="E73" s="77"/>
      <c r="F73" s="76" t="s">
        <v>82</v>
      </c>
      <c r="G73" s="77">
        <f t="shared" si="25"/>
        <v>1354</v>
      </c>
      <c r="H73" s="77">
        <f t="shared" si="26"/>
        <v>82974.5</v>
      </c>
      <c r="I73" s="77">
        <f t="shared" si="27"/>
        <v>80849.234227065463</v>
      </c>
      <c r="J73" s="77"/>
      <c r="K73" s="10">
        <f t="shared" si="28"/>
        <v>2.5533758000984736</v>
      </c>
      <c r="L73" s="10">
        <f t="shared" si="29"/>
        <v>1.0262867767796751</v>
      </c>
      <c r="M73" s="10">
        <f t="shared" si="30"/>
        <v>2.611252647373183</v>
      </c>
      <c r="P73" s="5" t="str">
        <f t="shared" si="24"/>
        <v>South Canterbury</v>
      </c>
      <c r="Q73" s="5">
        <f t="shared" si="31"/>
        <v>1354</v>
      </c>
      <c r="R73" s="5">
        <f t="shared" si="32"/>
        <v>3457.2708333333335</v>
      </c>
      <c r="S73" s="10">
        <f t="shared" si="33"/>
        <v>2.5533758000984736</v>
      </c>
      <c r="T73" s="10">
        <f t="shared" si="34"/>
        <v>2.611252647373183</v>
      </c>
      <c r="U73" s="10">
        <f t="shared" si="35"/>
        <v>2.5675823991636442</v>
      </c>
    </row>
    <row r="74" spans="1:21" ht="13.8" x14ac:dyDescent="0.3">
      <c r="A74" s="76" t="s">
        <v>83</v>
      </c>
      <c r="B74" s="77">
        <v>6249</v>
      </c>
      <c r="C74" s="77">
        <v>365061</v>
      </c>
      <c r="D74" s="77">
        <v>384559.35074776993</v>
      </c>
      <c r="E74" s="77"/>
      <c r="F74" s="76" t="s">
        <v>83</v>
      </c>
      <c r="G74" s="77">
        <f t="shared" si="25"/>
        <v>6249</v>
      </c>
      <c r="H74" s="77">
        <f t="shared" si="26"/>
        <v>365061</v>
      </c>
      <c r="I74" s="77">
        <f t="shared" si="27"/>
        <v>384559.35074776993</v>
      </c>
      <c r="J74" s="77"/>
      <c r="K74" s="10">
        <f t="shared" si="28"/>
        <v>2.4341294607137143</v>
      </c>
      <c r="L74" s="10">
        <f t="shared" si="29"/>
        <v>0.94929690121991395</v>
      </c>
      <c r="M74" s="10">
        <f t="shared" si="30"/>
        <v>2.4153619656212562</v>
      </c>
      <c r="P74" s="5" t="str">
        <f t="shared" si="24"/>
        <v>Southern</v>
      </c>
      <c r="Q74" s="5">
        <f t="shared" si="31"/>
        <v>6249</v>
      </c>
      <c r="R74" s="5">
        <f t="shared" si="32"/>
        <v>15210.875</v>
      </c>
      <c r="S74" s="10">
        <f t="shared" si="33"/>
        <v>2.4341294607137143</v>
      </c>
      <c r="T74" s="10">
        <f t="shared" si="34"/>
        <v>2.4153619656212562</v>
      </c>
      <c r="U74" s="10">
        <f t="shared" si="35"/>
        <v>2.5675823991636442</v>
      </c>
    </row>
    <row r="75" spans="1:21" ht="13.8" x14ac:dyDescent="0.3">
      <c r="A75" s="76" t="s">
        <v>84</v>
      </c>
      <c r="B75" s="77">
        <v>604</v>
      </c>
      <c r="C75" s="77">
        <v>30691</v>
      </c>
      <c r="D75" s="77">
        <v>34821.58394672913</v>
      </c>
      <c r="E75" s="77"/>
      <c r="F75" s="76" t="s">
        <v>84</v>
      </c>
      <c r="G75" s="77">
        <f t="shared" si="25"/>
        <v>604</v>
      </c>
      <c r="H75" s="77">
        <f t="shared" si="26"/>
        <v>30691</v>
      </c>
      <c r="I75" s="77">
        <f t="shared" si="27"/>
        <v>34821.58394672913</v>
      </c>
      <c r="J75" s="77"/>
      <c r="K75" s="10">
        <f t="shared" si="28"/>
        <v>2.1172047461368653</v>
      </c>
      <c r="L75" s="10">
        <f t="shared" si="29"/>
        <v>0.88137863133830463</v>
      </c>
      <c r="M75" s="10">
        <f t="shared" si="30"/>
        <v>2.2425527995615897</v>
      </c>
      <c r="P75" s="5" t="str">
        <f t="shared" si="24"/>
        <v>Tairawhiti</v>
      </c>
      <c r="Q75" s="5">
        <f t="shared" si="31"/>
        <v>604</v>
      </c>
      <c r="R75" s="5">
        <f t="shared" si="32"/>
        <v>1278.7916666666667</v>
      </c>
      <c r="S75" s="10">
        <f t="shared" si="33"/>
        <v>2.1172047461368653</v>
      </c>
      <c r="T75" s="10">
        <f t="shared" si="34"/>
        <v>2.2425527995615897</v>
      </c>
      <c r="U75" s="10">
        <f t="shared" si="35"/>
        <v>2.5675823991636442</v>
      </c>
    </row>
    <row r="76" spans="1:21" ht="13.8" x14ac:dyDescent="0.3">
      <c r="A76" s="76" t="s">
        <v>85</v>
      </c>
      <c r="B76" s="77">
        <v>1336</v>
      </c>
      <c r="C76" s="77">
        <v>70800.5</v>
      </c>
      <c r="D76" s="77">
        <v>67789.883867677869</v>
      </c>
      <c r="E76" s="77"/>
      <c r="F76" s="76" t="s">
        <v>85</v>
      </c>
      <c r="G76" s="77">
        <f t="shared" si="25"/>
        <v>1336</v>
      </c>
      <c r="H76" s="77">
        <f t="shared" si="26"/>
        <v>70800.5</v>
      </c>
      <c r="I76" s="77">
        <f t="shared" si="27"/>
        <v>67789.883867677869</v>
      </c>
      <c r="J76" s="77"/>
      <c r="K76" s="10">
        <f t="shared" si="28"/>
        <v>2.2080994261477045</v>
      </c>
      <c r="L76" s="10">
        <f t="shared" si="29"/>
        <v>1.0444109940975661</v>
      </c>
      <c r="M76" s="10">
        <f t="shared" si="30"/>
        <v>2.6573673509080118</v>
      </c>
      <c r="P76" s="5" t="str">
        <f t="shared" si="24"/>
        <v>Taranaki</v>
      </c>
      <c r="Q76" s="5">
        <f t="shared" si="31"/>
        <v>1336</v>
      </c>
      <c r="R76" s="5">
        <f t="shared" si="32"/>
        <v>2950.0208333333335</v>
      </c>
      <c r="S76" s="10">
        <f t="shared" si="33"/>
        <v>2.2080994261477045</v>
      </c>
      <c r="T76" s="10">
        <f t="shared" si="34"/>
        <v>2.6573673509080118</v>
      </c>
      <c r="U76" s="10">
        <f t="shared" si="35"/>
        <v>2.5675823991636442</v>
      </c>
    </row>
    <row r="77" spans="1:21" ht="13.8" x14ac:dyDescent="0.3">
      <c r="A77" s="76" t="s">
        <v>86</v>
      </c>
      <c r="B77" s="77">
        <v>4622</v>
      </c>
      <c r="C77" s="77">
        <v>310475.5</v>
      </c>
      <c r="D77" s="77">
        <v>307582.94683459774</v>
      </c>
      <c r="E77" s="77"/>
      <c r="F77" s="76" t="s">
        <v>86</v>
      </c>
      <c r="G77" s="77">
        <f t="shared" si="25"/>
        <v>4622</v>
      </c>
      <c r="H77" s="77">
        <f t="shared" si="26"/>
        <v>310475.5</v>
      </c>
      <c r="I77" s="77">
        <f t="shared" si="27"/>
        <v>307582.94683459774</v>
      </c>
      <c r="J77" s="77"/>
      <c r="K77" s="10">
        <f t="shared" si="28"/>
        <v>2.79889207413818</v>
      </c>
      <c r="L77" s="10">
        <f t="shared" si="29"/>
        <v>1.0094041402332936</v>
      </c>
      <c r="M77" s="10">
        <f t="shared" si="30"/>
        <v>2.5682969839330778</v>
      </c>
      <c r="P77" s="5" t="str">
        <f t="shared" si="24"/>
        <v>Waikato</v>
      </c>
      <c r="Q77" s="5">
        <f t="shared" si="31"/>
        <v>4622</v>
      </c>
      <c r="R77" s="5">
        <f t="shared" si="32"/>
        <v>12936.479166666666</v>
      </c>
      <c r="S77" s="10">
        <f t="shared" si="33"/>
        <v>2.79889207413818</v>
      </c>
      <c r="T77" s="10">
        <f t="shared" si="34"/>
        <v>2.5682969839330778</v>
      </c>
      <c r="U77" s="10">
        <f t="shared" si="35"/>
        <v>2.5675823991636442</v>
      </c>
    </row>
    <row r="78" spans="1:21" ht="13.8" x14ac:dyDescent="0.3">
      <c r="A78" s="76" t="s">
        <v>87</v>
      </c>
      <c r="B78" s="77">
        <v>431</v>
      </c>
      <c r="C78" s="77">
        <v>22636</v>
      </c>
      <c r="D78" s="77">
        <v>22993.430940191611</v>
      </c>
      <c r="E78" s="77"/>
      <c r="F78" s="76" t="s">
        <v>87</v>
      </c>
      <c r="G78" s="77">
        <f t="shared" si="25"/>
        <v>431</v>
      </c>
      <c r="H78" s="77">
        <f t="shared" si="26"/>
        <v>22636</v>
      </c>
      <c r="I78" s="77">
        <f t="shared" si="27"/>
        <v>22993.430940191611</v>
      </c>
      <c r="J78" s="77"/>
      <c r="K78" s="10">
        <f t="shared" si="28"/>
        <v>2.1883217324052588</v>
      </c>
      <c r="L78" s="10">
        <f t="shared" si="29"/>
        <v>0.98445508453604302</v>
      </c>
      <c r="M78" s="10">
        <f t="shared" si="30"/>
        <v>2.5048173706194081</v>
      </c>
      <c r="P78" s="5" t="str">
        <f t="shared" si="24"/>
        <v>Wairarapa</v>
      </c>
      <c r="Q78" s="5">
        <f t="shared" si="31"/>
        <v>431</v>
      </c>
      <c r="R78" s="5">
        <f t="shared" si="32"/>
        <v>943.16666666666663</v>
      </c>
      <c r="S78" s="10">
        <f t="shared" si="33"/>
        <v>2.1883217324052588</v>
      </c>
      <c r="T78" s="10">
        <f t="shared" si="34"/>
        <v>2.5048173706194081</v>
      </c>
      <c r="U78" s="10">
        <f t="shared" si="35"/>
        <v>2.5675823991636442</v>
      </c>
    </row>
    <row r="79" spans="1:21" ht="13.8" x14ac:dyDescent="0.3">
      <c r="A79" s="76" t="s">
        <v>88</v>
      </c>
      <c r="B79" s="77">
        <v>16133</v>
      </c>
      <c r="C79" s="77">
        <v>1041705.5</v>
      </c>
      <c r="D79" s="77">
        <v>958083.71878623043</v>
      </c>
      <c r="E79" s="77"/>
      <c r="F79" s="76" t="s">
        <v>88</v>
      </c>
      <c r="G79" s="77">
        <f t="shared" si="25"/>
        <v>16133</v>
      </c>
      <c r="H79" s="77">
        <f t="shared" si="26"/>
        <v>1041705.5</v>
      </c>
      <c r="I79" s="77">
        <f t="shared" si="27"/>
        <v>958083.71878623043</v>
      </c>
      <c r="J79" s="77"/>
      <c r="K79" s="10">
        <f t="shared" si="28"/>
        <v>2.690410700634311</v>
      </c>
      <c r="L79" s="10">
        <f t="shared" si="29"/>
        <v>1.0872802444860536</v>
      </c>
      <c r="M79" s="10">
        <f t="shared" si="30"/>
        <v>2.7664425588329347</v>
      </c>
      <c r="P79" s="5" t="str">
        <f t="shared" si="24"/>
        <v>Waitemata</v>
      </c>
      <c r="Q79" s="5">
        <f t="shared" si="31"/>
        <v>16133</v>
      </c>
      <c r="R79" s="5">
        <f t="shared" si="32"/>
        <v>43404.395833333336</v>
      </c>
      <c r="S79" s="10">
        <f t="shared" si="33"/>
        <v>2.690410700634311</v>
      </c>
      <c r="T79" s="10">
        <f t="shared" si="34"/>
        <v>2.7664425588329347</v>
      </c>
      <c r="U79" s="10">
        <f t="shared" si="35"/>
        <v>2.5675823991636442</v>
      </c>
    </row>
    <row r="80" spans="1:21" ht="13.8" x14ac:dyDescent="0.3">
      <c r="A80" s="76" t="s">
        <v>89</v>
      </c>
      <c r="B80" s="77">
        <v>456</v>
      </c>
      <c r="C80" s="77">
        <v>20203.5</v>
      </c>
      <c r="D80" s="77">
        <v>25387.68969303029</v>
      </c>
      <c r="E80" s="77"/>
      <c r="F80" s="76" t="s">
        <v>89</v>
      </c>
      <c r="G80" s="77">
        <f t="shared" si="25"/>
        <v>456</v>
      </c>
      <c r="H80" s="77">
        <f t="shared" si="26"/>
        <v>20203.5</v>
      </c>
      <c r="I80" s="77">
        <f t="shared" si="27"/>
        <v>25387.68969303029</v>
      </c>
      <c r="J80" s="77"/>
      <c r="K80" s="10">
        <f t="shared" si="28"/>
        <v>1.8460800438596492</v>
      </c>
      <c r="L80" s="10">
        <f t="shared" si="29"/>
        <v>0.7957990760201582</v>
      </c>
      <c r="M80" s="10">
        <f t="shared" si="30"/>
        <v>2.0248067996698804</v>
      </c>
      <c r="P80" s="5" t="str">
        <f t="shared" si="24"/>
        <v>West Coast</v>
      </c>
      <c r="Q80" s="5">
        <f t="shared" si="31"/>
        <v>456</v>
      </c>
      <c r="R80" s="5">
        <f t="shared" si="32"/>
        <v>841.8125</v>
      </c>
      <c r="S80" s="10">
        <f t="shared" si="33"/>
        <v>1.8460800438596492</v>
      </c>
      <c r="T80" s="10">
        <f t="shared" si="34"/>
        <v>2.0248067996698804</v>
      </c>
      <c r="U80" s="10">
        <f t="shared" si="35"/>
        <v>2.5675823991636442</v>
      </c>
    </row>
    <row r="81" spans="1:21" ht="13.8" x14ac:dyDescent="0.3">
      <c r="A81" s="76" t="s">
        <v>90</v>
      </c>
      <c r="B81" s="77">
        <v>1103</v>
      </c>
      <c r="C81" s="77">
        <v>45026.5</v>
      </c>
      <c r="D81" s="77">
        <v>50449.741529475083</v>
      </c>
      <c r="E81" s="77"/>
      <c r="F81" s="76" t="s">
        <v>90</v>
      </c>
      <c r="G81" s="77">
        <f t="shared" si="25"/>
        <v>1103</v>
      </c>
      <c r="H81" s="77">
        <f t="shared" si="26"/>
        <v>45026.5</v>
      </c>
      <c r="I81" s="77">
        <f t="shared" si="27"/>
        <v>50449.741529475083</v>
      </c>
      <c r="J81" s="77"/>
      <c r="K81" s="10">
        <f t="shared" si="28"/>
        <v>1.7009103958899969</v>
      </c>
      <c r="L81" s="10">
        <f t="shared" si="29"/>
        <v>0.89250209485599497</v>
      </c>
      <c r="M81" s="10">
        <f t="shared" si="30"/>
        <v>2.2708549995077587</v>
      </c>
      <c r="P81" s="5" t="str">
        <f t="shared" si="24"/>
        <v>Whanganui</v>
      </c>
      <c r="Q81" s="5">
        <f t="shared" si="31"/>
        <v>1103</v>
      </c>
      <c r="R81" s="5">
        <f t="shared" si="32"/>
        <v>1876.1041666666667</v>
      </c>
      <c r="S81" s="10">
        <f t="shared" si="33"/>
        <v>1.7009103958899969</v>
      </c>
      <c r="T81" s="10">
        <f t="shared" si="34"/>
        <v>2.2708549995077587</v>
      </c>
      <c r="U81" s="10">
        <f t="shared" si="35"/>
        <v>2.5675823991636442</v>
      </c>
    </row>
    <row r="82" spans="1:21" ht="13.8" x14ac:dyDescent="0.3">
      <c r="A82" s="76" t="s">
        <v>107</v>
      </c>
      <c r="B82" s="77">
        <v>96932</v>
      </c>
      <c r="C82" s="77">
        <v>5919139.5</v>
      </c>
      <c r="D82" s="77">
        <v>5865625.691259915</v>
      </c>
      <c r="E82" s="77"/>
      <c r="F82" s="80" t="s">
        <v>107</v>
      </c>
      <c r="G82" s="77">
        <f t="shared" si="25"/>
        <v>96932</v>
      </c>
      <c r="H82" s="77">
        <f t="shared" si="26"/>
        <v>5919139.5</v>
      </c>
      <c r="I82" s="77">
        <f t="shared" si="27"/>
        <v>5865625.691259915</v>
      </c>
      <c r="J82" s="77"/>
      <c r="K82" s="10">
        <f t="shared" si="28"/>
        <v>2.5443693775017535</v>
      </c>
      <c r="L82" s="10">
        <f t="shared" si="29"/>
        <v>1.0091232907718308</v>
      </c>
      <c r="M82" s="10">
        <f t="shared" si="30"/>
        <v>2.5675823991636442</v>
      </c>
      <c r="P82" t="s">
        <v>0</v>
      </c>
      <c r="Q82" s="5">
        <f t="shared" si="31"/>
        <v>96932</v>
      </c>
      <c r="R82" s="5">
        <f t="shared" si="32"/>
        <v>246630.8125</v>
      </c>
      <c r="S82" s="10">
        <f t="shared" si="33"/>
        <v>2.5443693775017535</v>
      </c>
      <c r="T82" s="10">
        <f t="shared" si="34"/>
        <v>2.5675823991636442</v>
      </c>
      <c r="U82" s="10">
        <f t="shared" si="35"/>
        <v>2.5675823991636442</v>
      </c>
    </row>
    <row r="85" spans="1:21" x14ac:dyDescent="0.25">
      <c r="A85" s="75" t="s">
        <v>23</v>
      </c>
      <c r="B85" t="s">
        <v>12</v>
      </c>
    </row>
    <row r="86" spans="1:21" x14ac:dyDescent="0.25">
      <c r="A86" s="75" t="s">
        <v>105</v>
      </c>
      <c r="B86" s="76">
        <v>3</v>
      </c>
    </row>
    <row r="87" spans="1:21" ht="13.8" x14ac:dyDescent="0.3">
      <c r="K87" s="124" t="s">
        <v>2</v>
      </c>
      <c r="L87" s="124"/>
      <c r="M87" s="124"/>
      <c r="P87" s="8" t="s">
        <v>6</v>
      </c>
      <c r="Q87" s="8"/>
      <c r="R87" s="8"/>
      <c r="S87" s="8"/>
      <c r="T87" s="8"/>
      <c r="U87" s="8"/>
    </row>
    <row r="88" spans="1:21" ht="69" x14ac:dyDescent="0.25">
      <c r="A88" s="75" t="s">
        <v>106</v>
      </c>
      <c r="B88" t="s">
        <v>108</v>
      </c>
      <c r="C88" t="s">
        <v>109</v>
      </c>
      <c r="D88" t="s">
        <v>110</v>
      </c>
      <c r="G88" s="79" t="s">
        <v>108</v>
      </c>
      <c r="H88" s="79" t="s">
        <v>109</v>
      </c>
      <c r="I88" s="79" t="s">
        <v>110</v>
      </c>
      <c r="K88" s="21" t="s">
        <v>16</v>
      </c>
      <c r="L88" s="21" t="s">
        <v>20</v>
      </c>
      <c r="M88" s="21" t="s">
        <v>17</v>
      </c>
      <c r="P88" s="21" t="s">
        <v>4</v>
      </c>
      <c r="Q88" s="21" t="s">
        <v>28</v>
      </c>
      <c r="R88" s="21" t="s">
        <v>26</v>
      </c>
      <c r="S88" s="21" t="s">
        <v>11</v>
      </c>
      <c r="T88" s="21" t="s">
        <v>10</v>
      </c>
      <c r="U88" s="21" t="s">
        <v>8</v>
      </c>
    </row>
    <row r="89" spans="1:21" ht="13.8" x14ac:dyDescent="0.3">
      <c r="A89" s="76" t="s">
        <v>71</v>
      </c>
      <c r="B89" s="77">
        <v>16114</v>
      </c>
      <c r="C89" s="77">
        <v>1025525.5</v>
      </c>
      <c r="D89" s="77">
        <v>1013858.7920589879</v>
      </c>
      <c r="E89" s="77"/>
      <c r="F89" s="76" t="s">
        <v>71</v>
      </c>
      <c r="G89" s="77">
        <f>IFERROR(VLOOKUP(F89,$A$89:$D$109,2,FALSE),0)</f>
        <v>16114</v>
      </c>
      <c r="H89" s="77">
        <f>IFERROR(VLOOKUP(F89,$A$89:$D$109,3,FALSE),0)</f>
        <v>1025525.5</v>
      </c>
      <c r="I89" s="77">
        <f>IFERROR(VLOOKUP(F89,$A$89:$D$109,4,FALSE),0)</f>
        <v>1013858.7920589879</v>
      </c>
      <c r="J89" s="77"/>
      <c r="K89" s="10">
        <f>H89/G89/24</f>
        <v>2.6517456352654007</v>
      </c>
      <c r="L89" s="10">
        <f>H89/I89</f>
        <v>1.0115072316109415</v>
      </c>
      <c r="M89" s="10">
        <f>L89*$K$109</f>
        <v>2.6112721006959556</v>
      </c>
      <c r="P89" s="5" t="str">
        <f t="shared" ref="P89:P108" si="36">A89</f>
        <v>Auckland</v>
      </c>
      <c r="Q89" s="5">
        <f>G89</f>
        <v>16114</v>
      </c>
      <c r="R89" s="5">
        <f>H89/24</f>
        <v>42730.229166666664</v>
      </c>
      <c r="S89" s="10">
        <f>K89</f>
        <v>2.6517456352654007</v>
      </c>
      <c r="T89" s="10">
        <f>M89</f>
        <v>2.6112721006959556</v>
      </c>
      <c r="U89" s="10">
        <f>$M$109</f>
        <v>2.6131400573981556</v>
      </c>
    </row>
    <row r="90" spans="1:21" ht="13.8" x14ac:dyDescent="0.3">
      <c r="A90" s="76" t="s">
        <v>72</v>
      </c>
      <c r="B90" s="77">
        <v>7358</v>
      </c>
      <c r="C90" s="77">
        <v>415664</v>
      </c>
      <c r="D90" s="77">
        <v>411600.38852824265</v>
      </c>
      <c r="E90" s="77"/>
      <c r="F90" s="76" t="s">
        <v>72</v>
      </c>
      <c r="G90" s="77">
        <f t="shared" ref="G90:G109" si="37">IFERROR(VLOOKUP(F90,$A$89:$D$109,2,FALSE),0)</f>
        <v>7358</v>
      </c>
      <c r="H90" s="77">
        <f t="shared" ref="H90:H109" si="38">IFERROR(VLOOKUP(F90,$A$89:$D$109,3,FALSE),0)</f>
        <v>415664</v>
      </c>
      <c r="I90" s="77">
        <f t="shared" ref="I90:I109" si="39">IFERROR(VLOOKUP(F90,$A$89:$D$109,4,FALSE),0)</f>
        <v>411600.38852824265</v>
      </c>
      <c r="J90" s="77"/>
      <c r="K90" s="10">
        <f t="shared" ref="K90:K109" si="40">H90/G90/24</f>
        <v>2.3538099121137992</v>
      </c>
      <c r="L90" s="10">
        <f t="shared" ref="L90:L109" si="41">H90/I90</f>
        <v>1.0098727104857397</v>
      </c>
      <c r="M90" s="10">
        <f t="shared" ref="M90:M109" si="42">L90*$K$109</f>
        <v>2.6070524774655413</v>
      </c>
      <c r="P90" s="5" t="str">
        <f t="shared" si="36"/>
        <v>Bay of Plenty</v>
      </c>
      <c r="Q90" s="5">
        <f t="shared" ref="Q90:Q109" si="43">G90</f>
        <v>7358</v>
      </c>
      <c r="R90" s="5">
        <f t="shared" ref="R90:R109" si="44">H90/24</f>
        <v>17319.333333333332</v>
      </c>
      <c r="S90" s="10">
        <f t="shared" ref="S90:S109" si="45">K90</f>
        <v>2.3538099121137992</v>
      </c>
      <c r="T90" s="10">
        <f t="shared" ref="T90:T109" si="46">M90</f>
        <v>2.6070524774655413</v>
      </c>
      <c r="U90" s="10">
        <f t="shared" ref="U90:U109" si="47">$M$109</f>
        <v>2.6131400573981556</v>
      </c>
    </row>
    <row r="91" spans="1:21" ht="13.8" x14ac:dyDescent="0.3">
      <c r="A91" s="76" t="s">
        <v>73</v>
      </c>
      <c r="B91" s="77">
        <v>9006</v>
      </c>
      <c r="C91" s="77">
        <v>637794</v>
      </c>
      <c r="D91" s="77">
        <v>620604.44783150032</v>
      </c>
      <c r="E91" s="77"/>
      <c r="F91" s="76" t="s">
        <v>73</v>
      </c>
      <c r="G91" s="77">
        <f t="shared" si="37"/>
        <v>9006</v>
      </c>
      <c r="H91" s="77">
        <f t="shared" si="38"/>
        <v>637794</v>
      </c>
      <c r="I91" s="77">
        <f t="shared" si="39"/>
        <v>620604.44783150032</v>
      </c>
      <c r="J91" s="77"/>
      <c r="K91" s="10">
        <f t="shared" si="40"/>
        <v>2.9507828114590269</v>
      </c>
      <c r="L91" s="10">
        <f t="shared" si="41"/>
        <v>1.0276980808445104</v>
      </c>
      <c r="M91" s="10">
        <f t="shared" si="42"/>
        <v>2.6530698373496615</v>
      </c>
      <c r="P91" s="5" t="str">
        <f t="shared" si="36"/>
        <v>Canterbury</v>
      </c>
      <c r="Q91" s="5">
        <f t="shared" si="43"/>
        <v>9006</v>
      </c>
      <c r="R91" s="5">
        <f t="shared" si="44"/>
        <v>26574.75</v>
      </c>
      <c r="S91" s="10">
        <f t="shared" si="45"/>
        <v>2.9507828114590269</v>
      </c>
      <c r="T91" s="10">
        <f t="shared" si="46"/>
        <v>2.6530698373496615</v>
      </c>
      <c r="U91" s="10">
        <f t="shared" si="47"/>
        <v>2.6131400573981556</v>
      </c>
    </row>
    <row r="92" spans="1:21" ht="13.8" x14ac:dyDescent="0.3">
      <c r="A92" s="76" t="s">
        <v>74</v>
      </c>
      <c r="B92" s="77">
        <v>7680</v>
      </c>
      <c r="C92" s="77">
        <v>440950.5</v>
      </c>
      <c r="D92" s="77">
        <v>498796.06105453789</v>
      </c>
      <c r="E92" s="77"/>
      <c r="F92" s="76" t="s">
        <v>74</v>
      </c>
      <c r="G92" s="77">
        <f t="shared" si="37"/>
        <v>7680</v>
      </c>
      <c r="H92" s="77">
        <f t="shared" si="38"/>
        <v>440950.5</v>
      </c>
      <c r="I92" s="77">
        <f t="shared" si="39"/>
        <v>498796.06105453789</v>
      </c>
      <c r="J92" s="77"/>
      <c r="K92" s="10">
        <f t="shared" si="40"/>
        <v>2.3923095703124999</v>
      </c>
      <c r="L92" s="10">
        <f t="shared" si="41"/>
        <v>0.88402963541403523</v>
      </c>
      <c r="M92" s="10">
        <f t="shared" si="42"/>
        <v>2.2821803453333978</v>
      </c>
      <c r="P92" s="5" t="str">
        <f t="shared" si="36"/>
        <v>Capital and Coast</v>
      </c>
      <c r="Q92" s="5">
        <f t="shared" si="43"/>
        <v>7680</v>
      </c>
      <c r="R92" s="5">
        <f t="shared" si="44"/>
        <v>18372.9375</v>
      </c>
      <c r="S92" s="10">
        <f t="shared" si="45"/>
        <v>2.3923095703124999</v>
      </c>
      <c r="T92" s="10">
        <f t="shared" si="46"/>
        <v>2.2821803453333978</v>
      </c>
      <c r="U92" s="10">
        <f t="shared" si="47"/>
        <v>2.6131400573981556</v>
      </c>
    </row>
    <row r="93" spans="1:21" ht="13.8" x14ac:dyDescent="0.3">
      <c r="A93" s="76" t="s">
        <v>75</v>
      </c>
      <c r="B93" s="77">
        <v>5178</v>
      </c>
      <c r="C93" s="77">
        <v>376342.5</v>
      </c>
      <c r="D93" s="77">
        <v>330496.88900547125</v>
      </c>
      <c r="E93" s="77"/>
      <c r="F93" s="76" t="s">
        <v>75</v>
      </c>
      <c r="G93" s="77">
        <f t="shared" si="37"/>
        <v>5178</v>
      </c>
      <c r="H93" s="77">
        <f t="shared" si="38"/>
        <v>376342.5</v>
      </c>
      <c r="I93" s="77">
        <f t="shared" si="39"/>
        <v>330496.88900547125</v>
      </c>
      <c r="J93" s="77"/>
      <c r="K93" s="10">
        <f t="shared" si="40"/>
        <v>3.0283772692159139</v>
      </c>
      <c r="L93" s="10">
        <f t="shared" si="41"/>
        <v>1.1387172240334456</v>
      </c>
      <c r="M93" s="10">
        <f t="shared" si="42"/>
        <v>2.939673019405745</v>
      </c>
      <c r="P93" s="5" t="str">
        <f t="shared" si="36"/>
        <v>Counties Manukau</v>
      </c>
      <c r="Q93" s="5">
        <f t="shared" si="43"/>
        <v>5178</v>
      </c>
      <c r="R93" s="5">
        <f t="shared" si="44"/>
        <v>15680.9375</v>
      </c>
      <c r="S93" s="10">
        <f t="shared" si="45"/>
        <v>3.0283772692159139</v>
      </c>
      <c r="T93" s="10">
        <f t="shared" si="46"/>
        <v>2.939673019405745</v>
      </c>
      <c r="U93" s="10">
        <f t="shared" si="47"/>
        <v>2.6131400573981556</v>
      </c>
    </row>
    <row r="94" spans="1:21" ht="13.8" x14ac:dyDescent="0.3">
      <c r="A94" s="76" t="s">
        <v>76</v>
      </c>
      <c r="B94" s="77">
        <v>3281</v>
      </c>
      <c r="C94" s="77">
        <v>209717</v>
      </c>
      <c r="D94" s="77">
        <v>213372.40811023358</v>
      </c>
      <c r="E94" s="77"/>
      <c r="F94" s="76" t="s">
        <v>76</v>
      </c>
      <c r="G94" s="77">
        <f t="shared" si="37"/>
        <v>3281</v>
      </c>
      <c r="H94" s="77">
        <f t="shared" si="38"/>
        <v>209717</v>
      </c>
      <c r="I94" s="77">
        <f t="shared" si="39"/>
        <v>213372.40811023358</v>
      </c>
      <c r="J94" s="77"/>
      <c r="K94" s="10">
        <f t="shared" si="40"/>
        <v>2.6632759321345119</v>
      </c>
      <c r="L94" s="10">
        <f t="shared" si="41"/>
        <v>0.98286841235655409</v>
      </c>
      <c r="M94" s="10">
        <f t="shared" si="42"/>
        <v>2.5373391149705307</v>
      </c>
      <c r="P94" s="5" t="str">
        <f t="shared" si="36"/>
        <v>Hawkes Bay</v>
      </c>
      <c r="Q94" s="5">
        <f t="shared" si="43"/>
        <v>3281</v>
      </c>
      <c r="R94" s="5">
        <f t="shared" si="44"/>
        <v>8738.2083333333339</v>
      </c>
      <c r="S94" s="10">
        <f t="shared" si="45"/>
        <v>2.6632759321345119</v>
      </c>
      <c r="T94" s="10">
        <f t="shared" si="46"/>
        <v>2.5373391149705307</v>
      </c>
      <c r="U94" s="10">
        <f t="shared" si="47"/>
        <v>2.6131400573981556</v>
      </c>
    </row>
    <row r="95" spans="1:21" ht="13.8" x14ac:dyDescent="0.3">
      <c r="A95" s="76" t="s">
        <v>77</v>
      </c>
      <c r="B95" s="77">
        <v>3359</v>
      </c>
      <c r="C95" s="77">
        <v>176724.5</v>
      </c>
      <c r="D95" s="77">
        <v>194103.08854675124</v>
      </c>
      <c r="E95" s="77"/>
      <c r="F95" s="76" t="s">
        <v>77</v>
      </c>
      <c r="G95" s="77">
        <f t="shared" si="37"/>
        <v>3359</v>
      </c>
      <c r="H95" s="77">
        <f t="shared" si="38"/>
        <v>176724.5</v>
      </c>
      <c r="I95" s="77">
        <f t="shared" si="39"/>
        <v>194103.08854675124</v>
      </c>
      <c r="J95" s="77"/>
      <c r="K95" s="10">
        <f t="shared" si="40"/>
        <v>2.1921764910191528</v>
      </c>
      <c r="L95" s="10">
        <f t="shared" si="41"/>
        <v>0.91046722297483962</v>
      </c>
      <c r="M95" s="10">
        <f t="shared" si="42"/>
        <v>2.3504307074166109</v>
      </c>
      <c r="P95" s="5" t="str">
        <f t="shared" si="36"/>
        <v>Hutt</v>
      </c>
      <c r="Q95" s="5">
        <f t="shared" si="43"/>
        <v>3359</v>
      </c>
      <c r="R95" s="5">
        <f t="shared" si="44"/>
        <v>7363.520833333333</v>
      </c>
      <c r="S95" s="10">
        <f t="shared" si="45"/>
        <v>2.1921764910191528</v>
      </c>
      <c r="T95" s="10">
        <f t="shared" si="46"/>
        <v>2.3504307074166109</v>
      </c>
      <c r="U95" s="10">
        <f t="shared" si="47"/>
        <v>2.6131400573981556</v>
      </c>
    </row>
    <row r="96" spans="1:21" ht="13.8" x14ac:dyDescent="0.3">
      <c r="A96" s="76" t="s">
        <v>78</v>
      </c>
      <c r="B96" s="77">
        <v>1556</v>
      </c>
      <c r="C96" s="77">
        <v>88385.5</v>
      </c>
      <c r="D96" s="77">
        <v>87229.476724200242</v>
      </c>
      <c r="E96" s="77"/>
      <c r="F96" s="76" t="s">
        <v>78</v>
      </c>
      <c r="G96" s="77">
        <f t="shared" si="37"/>
        <v>1556</v>
      </c>
      <c r="H96" s="77">
        <f t="shared" si="38"/>
        <v>88385.5</v>
      </c>
      <c r="I96" s="77">
        <f t="shared" si="39"/>
        <v>87229.476724200242</v>
      </c>
      <c r="J96" s="77"/>
      <c r="K96" s="10">
        <f t="shared" si="40"/>
        <v>2.3667925235646958</v>
      </c>
      <c r="L96" s="10">
        <f t="shared" si="41"/>
        <v>1.0132526677817275</v>
      </c>
      <c r="M96" s="10">
        <f t="shared" si="42"/>
        <v>2.6157780583736487</v>
      </c>
      <c r="P96" s="5" t="str">
        <f t="shared" si="36"/>
        <v>Lakes</v>
      </c>
      <c r="Q96" s="5">
        <f t="shared" si="43"/>
        <v>1556</v>
      </c>
      <c r="R96" s="5">
        <f t="shared" si="44"/>
        <v>3682.7291666666665</v>
      </c>
      <c r="S96" s="10">
        <f t="shared" si="45"/>
        <v>2.3667925235646958</v>
      </c>
      <c r="T96" s="10">
        <f t="shared" si="46"/>
        <v>2.6157780583736487</v>
      </c>
      <c r="U96" s="10">
        <f t="shared" si="47"/>
        <v>2.6131400573981556</v>
      </c>
    </row>
    <row r="97" spans="1:21" ht="13.8" x14ac:dyDescent="0.3">
      <c r="A97" s="76" t="s">
        <v>79</v>
      </c>
      <c r="B97" s="77">
        <v>3524</v>
      </c>
      <c r="C97" s="77">
        <v>182753</v>
      </c>
      <c r="D97" s="77">
        <v>181275.83148285825</v>
      </c>
      <c r="E97" s="77"/>
      <c r="F97" s="76" t="s">
        <v>79</v>
      </c>
      <c r="G97" s="77">
        <f t="shared" si="37"/>
        <v>3524</v>
      </c>
      <c r="H97" s="77">
        <f t="shared" si="38"/>
        <v>182753</v>
      </c>
      <c r="I97" s="77">
        <f t="shared" si="39"/>
        <v>181275.83148285825</v>
      </c>
      <c r="J97" s="77"/>
      <c r="K97" s="10">
        <f t="shared" si="40"/>
        <v>2.1608139424895954</v>
      </c>
      <c r="L97" s="10">
        <f t="shared" si="41"/>
        <v>1.0081487339214408</v>
      </c>
      <c r="M97" s="10">
        <f t="shared" si="42"/>
        <v>2.6026019191660841</v>
      </c>
      <c r="P97" s="5" t="str">
        <f t="shared" si="36"/>
        <v>MidCentral</v>
      </c>
      <c r="Q97" s="5">
        <f t="shared" si="43"/>
        <v>3524</v>
      </c>
      <c r="R97" s="5">
        <f t="shared" si="44"/>
        <v>7614.708333333333</v>
      </c>
      <c r="S97" s="10">
        <f t="shared" si="45"/>
        <v>2.1608139424895954</v>
      </c>
      <c r="T97" s="10">
        <f t="shared" si="46"/>
        <v>2.6026019191660841</v>
      </c>
      <c r="U97" s="10">
        <f t="shared" si="47"/>
        <v>2.6131400573981556</v>
      </c>
    </row>
    <row r="98" spans="1:21" ht="13.8" x14ac:dyDescent="0.3">
      <c r="A98" s="76" t="s">
        <v>80</v>
      </c>
      <c r="B98" s="77">
        <v>3260</v>
      </c>
      <c r="C98" s="77">
        <v>166910</v>
      </c>
      <c r="D98" s="77">
        <v>179458.77097400418</v>
      </c>
      <c r="E98" s="77"/>
      <c r="F98" s="76" t="s">
        <v>80</v>
      </c>
      <c r="G98" s="77">
        <f t="shared" si="37"/>
        <v>3260</v>
      </c>
      <c r="H98" s="77">
        <f t="shared" si="38"/>
        <v>166910</v>
      </c>
      <c r="I98" s="77">
        <f t="shared" si="39"/>
        <v>179458.77097400418</v>
      </c>
      <c r="J98" s="77"/>
      <c r="K98" s="10">
        <f t="shared" si="40"/>
        <v>2.1333077709611454</v>
      </c>
      <c r="L98" s="10">
        <f t="shared" si="41"/>
        <v>0.93007435130700888</v>
      </c>
      <c r="M98" s="10">
        <f t="shared" si="42"/>
        <v>2.4010477920883808</v>
      </c>
      <c r="P98" s="5" t="str">
        <f t="shared" si="36"/>
        <v>Nelson Marlborough</v>
      </c>
      <c r="Q98" s="5">
        <f t="shared" si="43"/>
        <v>3260</v>
      </c>
      <c r="R98" s="5">
        <f t="shared" si="44"/>
        <v>6954.583333333333</v>
      </c>
      <c r="S98" s="10">
        <f t="shared" si="45"/>
        <v>2.1333077709611454</v>
      </c>
      <c r="T98" s="10">
        <f t="shared" si="46"/>
        <v>2.4010477920883808</v>
      </c>
      <c r="U98" s="10">
        <f t="shared" si="47"/>
        <v>2.6131400573981556</v>
      </c>
    </row>
    <row r="99" spans="1:21" ht="13.8" x14ac:dyDescent="0.3">
      <c r="A99" s="76" t="s">
        <v>81</v>
      </c>
      <c r="B99" s="77">
        <v>3243</v>
      </c>
      <c r="C99" s="77">
        <v>184668</v>
      </c>
      <c r="D99" s="77">
        <v>184252.38373778848</v>
      </c>
      <c r="E99" s="77"/>
      <c r="F99" s="76" t="s">
        <v>81</v>
      </c>
      <c r="G99" s="77">
        <f t="shared" si="37"/>
        <v>3243</v>
      </c>
      <c r="H99" s="77">
        <f t="shared" si="38"/>
        <v>184668</v>
      </c>
      <c r="I99" s="77">
        <f t="shared" si="39"/>
        <v>184252.38373778848</v>
      </c>
      <c r="J99" s="77"/>
      <c r="K99" s="10">
        <f t="shared" si="40"/>
        <v>2.3726487819919826</v>
      </c>
      <c r="L99" s="10">
        <f t="shared" si="41"/>
        <v>1.0022556900148603</v>
      </c>
      <c r="M99" s="10">
        <f t="shared" si="42"/>
        <v>2.5873886407430295</v>
      </c>
      <c r="P99" s="5" t="str">
        <f t="shared" si="36"/>
        <v>Northland</v>
      </c>
      <c r="Q99" s="5">
        <f t="shared" si="43"/>
        <v>3243</v>
      </c>
      <c r="R99" s="5">
        <f t="shared" si="44"/>
        <v>7694.5</v>
      </c>
      <c r="S99" s="10">
        <f t="shared" si="45"/>
        <v>2.3726487819919826</v>
      </c>
      <c r="T99" s="10">
        <f t="shared" si="46"/>
        <v>2.5873886407430295</v>
      </c>
      <c r="U99" s="10">
        <f t="shared" si="47"/>
        <v>2.6131400573981556</v>
      </c>
    </row>
    <row r="100" spans="1:21" ht="13.8" x14ac:dyDescent="0.3">
      <c r="A100" s="76" t="s">
        <v>82</v>
      </c>
      <c r="B100" s="77">
        <v>2623</v>
      </c>
      <c r="C100" s="77">
        <v>177911.5</v>
      </c>
      <c r="D100" s="77">
        <v>158941.32592213742</v>
      </c>
      <c r="E100" s="77"/>
      <c r="F100" s="76" t="s">
        <v>82</v>
      </c>
      <c r="G100" s="77">
        <f t="shared" si="37"/>
        <v>2623</v>
      </c>
      <c r="H100" s="77">
        <f t="shared" si="38"/>
        <v>177911.5</v>
      </c>
      <c r="I100" s="77">
        <f t="shared" si="39"/>
        <v>158941.32592213742</v>
      </c>
      <c r="J100" s="77"/>
      <c r="K100" s="10">
        <f t="shared" si="40"/>
        <v>2.8261453170669717</v>
      </c>
      <c r="L100" s="10">
        <f t="shared" si="41"/>
        <v>1.1193533146134427</v>
      </c>
      <c r="M100" s="10">
        <f t="shared" si="42"/>
        <v>2.8896838202693953</v>
      </c>
      <c r="P100" s="5" t="str">
        <f t="shared" si="36"/>
        <v>South Canterbury</v>
      </c>
      <c r="Q100" s="5">
        <f t="shared" si="43"/>
        <v>2623</v>
      </c>
      <c r="R100" s="5">
        <f t="shared" si="44"/>
        <v>7412.979166666667</v>
      </c>
      <c r="S100" s="10">
        <f t="shared" si="45"/>
        <v>2.8261453170669717</v>
      </c>
      <c r="T100" s="10">
        <f t="shared" si="46"/>
        <v>2.8896838202693953</v>
      </c>
      <c r="U100" s="10">
        <f t="shared" si="47"/>
        <v>2.6131400573981556</v>
      </c>
    </row>
    <row r="101" spans="1:21" ht="13.8" x14ac:dyDescent="0.3">
      <c r="A101" s="76" t="s">
        <v>83</v>
      </c>
      <c r="B101" s="77">
        <v>8830</v>
      </c>
      <c r="C101" s="77">
        <v>552697.5</v>
      </c>
      <c r="D101" s="77">
        <v>577673.80412339605</v>
      </c>
      <c r="E101" s="77"/>
      <c r="F101" s="76" t="s">
        <v>83</v>
      </c>
      <c r="G101" s="77">
        <f t="shared" si="37"/>
        <v>8830</v>
      </c>
      <c r="H101" s="77">
        <f t="shared" si="38"/>
        <v>552697.5</v>
      </c>
      <c r="I101" s="77">
        <f t="shared" si="39"/>
        <v>577673.80412339605</v>
      </c>
      <c r="J101" s="77"/>
      <c r="K101" s="10">
        <f t="shared" si="40"/>
        <v>2.6080478482446208</v>
      </c>
      <c r="L101" s="10">
        <f t="shared" si="41"/>
        <v>0.95676400081652158</v>
      </c>
      <c r="M101" s="10">
        <f t="shared" si="42"/>
        <v>2.4699488685844413</v>
      </c>
      <c r="P101" s="5" t="str">
        <f t="shared" si="36"/>
        <v>Southern</v>
      </c>
      <c r="Q101" s="5">
        <f t="shared" si="43"/>
        <v>8830</v>
      </c>
      <c r="R101" s="5">
        <f t="shared" si="44"/>
        <v>23029.0625</v>
      </c>
      <c r="S101" s="10">
        <f t="shared" si="45"/>
        <v>2.6080478482446208</v>
      </c>
      <c r="T101" s="10">
        <f t="shared" si="46"/>
        <v>2.4699488685844413</v>
      </c>
      <c r="U101" s="10">
        <f t="shared" si="47"/>
        <v>2.6131400573981556</v>
      </c>
    </row>
    <row r="102" spans="1:21" ht="13.8" x14ac:dyDescent="0.3">
      <c r="A102" s="76" t="s">
        <v>84</v>
      </c>
      <c r="B102" s="77">
        <v>1062</v>
      </c>
      <c r="C102" s="77">
        <v>76587.5</v>
      </c>
      <c r="D102" s="77">
        <v>67178.916691358594</v>
      </c>
      <c r="E102" s="77"/>
      <c r="F102" s="76" t="s">
        <v>84</v>
      </c>
      <c r="G102" s="77">
        <f t="shared" si="37"/>
        <v>1062</v>
      </c>
      <c r="H102" s="77">
        <f t="shared" si="38"/>
        <v>76587.5</v>
      </c>
      <c r="I102" s="77">
        <f t="shared" si="39"/>
        <v>67178.916691358594</v>
      </c>
      <c r="J102" s="77"/>
      <c r="K102" s="10">
        <f t="shared" si="40"/>
        <v>3.0048454174513495</v>
      </c>
      <c r="L102" s="10">
        <f t="shared" si="41"/>
        <v>1.1400526202568499</v>
      </c>
      <c r="M102" s="10">
        <f t="shared" si="42"/>
        <v>2.9431204321306121</v>
      </c>
      <c r="P102" s="5" t="str">
        <f t="shared" si="36"/>
        <v>Tairawhiti</v>
      </c>
      <c r="Q102" s="5">
        <f t="shared" si="43"/>
        <v>1062</v>
      </c>
      <c r="R102" s="5">
        <f t="shared" si="44"/>
        <v>3191.1458333333335</v>
      </c>
      <c r="S102" s="10">
        <f t="shared" si="45"/>
        <v>3.0048454174513495</v>
      </c>
      <c r="T102" s="10">
        <f t="shared" si="46"/>
        <v>2.9431204321306121</v>
      </c>
      <c r="U102" s="10">
        <f t="shared" si="47"/>
        <v>2.6131400573981556</v>
      </c>
    </row>
    <row r="103" spans="1:21" ht="13.8" x14ac:dyDescent="0.3">
      <c r="A103" s="76" t="s">
        <v>85</v>
      </c>
      <c r="B103" s="77">
        <v>5359</v>
      </c>
      <c r="C103" s="77">
        <v>283461</v>
      </c>
      <c r="D103" s="77">
        <v>270788.57165894099</v>
      </c>
      <c r="E103" s="77"/>
      <c r="F103" s="76" t="s">
        <v>85</v>
      </c>
      <c r="G103" s="77">
        <f t="shared" si="37"/>
        <v>5359</v>
      </c>
      <c r="H103" s="77">
        <f t="shared" si="38"/>
        <v>283461</v>
      </c>
      <c r="I103" s="77">
        <f t="shared" si="39"/>
        <v>270788.57165894099</v>
      </c>
      <c r="J103" s="77"/>
      <c r="K103" s="10">
        <f t="shared" si="40"/>
        <v>2.2039326366859489</v>
      </c>
      <c r="L103" s="10">
        <f t="shared" si="41"/>
        <v>1.046798239170226</v>
      </c>
      <c r="M103" s="10">
        <f t="shared" si="42"/>
        <v>2.7023781457790377</v>
      </c>
      <c r="P103" s="5" t="str">
        <f t="shared" si="36"/>
        <v>Taranaki</v>
      </c>
      <c r="Q103" s="5">
        <f t="shared" si="43"/>
        <v>5359</v>
      </c>
      <c r="R103" s="5">
        <f t="shared" si="44"/>
        <v>11810.875</v>
      </c>
      <c r="S103" s="10">
        <f t="shared" si="45"/>
        <v>2.2039326366859489</v>
      </c>
      <c r="T103" s="10">
        <f t="shared" si="46"/>
        <v>2.7023781457790377</v>
      </c>
      <c r="U103" s="10">
        <f t="shared" si="47"/>
        <v>2.6131400573981556</v>
      </c>
    </row>
    <row r="104" spans="1:21" ht="13.8" x14ac:dyDescent="0.3">
      <c r="A104" s="76" t="s">
        <v>86</v>
      </c>
      <c r="B104" s="77">
        <v>10759</v>
      </c>
      <c r="C104" s="77">
        <v>664211.5</v>
      </c>
      <c r="D104" s="77">
        <v>680357.46449048002</v>
      </c>
      <c r="E104" s="77"/>
      <c r="F104" s="76" t="s">
        <v>86</v>
      </c>
      <c r="G104" s="77">
        <f t="shared" si="37"/>
        <v>10759</v>
      </c>
      <c r="H104" s="77">
        <f t="shared" si="38"/>
        <v>664211.5</v>
      </c>
      <c r="I104" s="77">
        <f t="shared" si="39"/>
        <v>680357.46449048002</v>
      </c>
      <c r="J104" s="77"/>
      <c r="K104" s="10">
        <f t="shared" si="40"/>
        <v>2.5723096167549646</v>
      </c>
      <c r="L104" s="10">
        <f t="shared" si="41"/>
        <v>0.9762684098680805</v>
      </c>
      <c r="M104" s="10">
        <f t="shared" si="42"/>
        <v>2.5203007767124572</v>
      </c>
      <c r="P104" s="5" t="str">
        <f t="shared" si="36"/>
        <v>Waikato</v>
      </c>
      <c r="Q104" s="5">
        <f t="shared" si="43"/>
        <v>10759</v>
      </c>
      <c r="R104" s="5">
        <f t="shared" si="44"/>
        <v>27675.479166666668</v>
      </c>
      <c r="S104" s="10">
        <f t="shared" si="45"/>
        <v>2.5723096167549646</v>
      </c>
      <c r="T104" s="10">
        <f t="shared" si="46"/>
        <v>2.5203007767124572</v>
      </c>
      <c r="U104" s="10">
        <f t="shared" si="47"/>
        <v>2.6131400573981556</v>
      </c>
    </row>
    <row r="105" spans="1:21" ht="13.8" x14ac:dyDescent="0.3">
      <c r="A105" s="76" t="s">
        <v>87</v>
      </c>
      <c r="B105" s="77">
        <v>442</v>
      </c>
      <c r="C105" s="77">
        <v>23487.5</v>
      </c>
      <c r="D105" s="77">
        <v>24700.248093847913</v>
      </c>
      <c r="E105" s="77"/>
      <c r="F105" s="76" t="s">
        <v>87</v>
      </c>
      <c r="G105" s="77">
        <f t="shared" si="37"/>
        <v>442</v>
      </c>
      <c r="H105" s="77">
        <f t="shared" si="38"/>
        <v>23487.5</v>
      </c>
      <c r="I105" s="77">
        <f t="shared" si="39"/>
        <v>24700.248093847913</v>
      </c>
      <c r="J105" s="77"/>
      <c r="K105" s="10">
        <f t="shared" si="40"/>
        <v>2.2141308446455503</v>
      </c>
      <c r="L105" s="10">
        <f t="shared" si="41"/>
        <v>0.95090138004929703</v>
      </c>
      <c r="M105" s="10">
        <f t="shared" si="42"/>
        <v>2.454814129486202</v>
      </c>
      <c r="P105" s="5" t="str">
        <f t="shared" si="36"/>
        <v>Wairarapa</v>
      </c>
      <c r="Q105" s="5">
        <f t="shared" si="43"/>
        <v>442</v>
      </c>
      <c r="R105" s="5">
        <f t="shared" si="44"/>
        <v>978.64583333333337</v>
      </c>
      <c r="S105" s="10">
        <f t="shared" si="45"/>
        <v>2.2141308446455503</v>
      </c>
      <c r="T105" s="10">
        <f t="shared" si="46"/>
        <v>2.454814129486202</v>
      </c>
      <c r="U105" s="10">
        <f t="shared" si="47"/>
        <v>2.6131400573981556</v>
      </c>
    </row>
    <row r="106" spans="1:21" ht="13.8" x14ac:dyDescent="0.3">
      <c r="A106" s="76" t="s">
        <v>88</v>
      </c>
      <c r="B106" s="77">
        <v>14539</v>
      </c>
      <c r="C106" s="77">
        <v>993461</v>
      </c>
      <c r="D106" s="77">
        <v>885329.4755817051</v>
      </c>
      <c r="E106" s="77"/>
      <c r="F106" s="76" t="s">
        <v>88</v>
      </c>
      <c r="G106" s="77">
        <f t="shared" si="37"/>
        <v>14539</v>
      </c>
      <c r="H106" s="77">
        <f t="shared" si="38"/>
        <v>993461</v>
      </c>
      <c r="I106" s="77">
        <f t="shared" si="39"/>
        <v>885329.4755817051</v>
      </c>
      <c r="J106" s="77"/>
      <c r="K106" s="10">
        <f t="shared" si="40"/>
        <v>2.8471152303001124</v>
      </c>
      <c r="L106" s="10">
        <f t="shared" si="41"/>
        <v>1.1221370432146147</v>
      </c>
      <c r="M106" s="10">
        <f t="shared" si="42"/>
        <v>2.8968701977909612</v>
      </c>
      <c r="P106" s="5" t="str">
        <f t="shared" si="36"/>
        <v>Waitemata</v>
      </c>
      <c r="Q106" s="5">
        <f t="shared" si="43"/>
        <v>14539</v>
      </c>
      <c r="R106" s="5">
        <f t="shared" si="44"/>
        <v>41394.208333333336</v>
      </c>
      <c r="S106" s="10">
        <f t="shared" si="45"/>
        <v>2.8471152303001124</v>
      </c>
      <c r="T106" s="10">
        <f t="shared" si="46"/>
        <v>2.8968701977909612</v>
      </c>
      <c r="U106" s="10">
        <f t="shared" si="47"/>
        <v>2.6131400573981556</v>
      </c>
    </row>
    <row r="107" spans="1:21" ht="13.8" x14ac:dyDescent="0.3">
      <c r="A107" s="76" t="s">
        <v>89</v>
      </c>
      <c r="B107" s="77">
        <v>941</v>
      </c>
      <c r="C107" s="77">
        <v>43414.5</v>
      </c>
      <c r="D107" s="77">
        <v>55854.997098284744</v>
      </c>
      <c r="E107" s="77"/>
      <c r="F107" s="76" t="s">
        <v>89</v>
      </c>
      <c r="G107" s="77">
        <f t="shared" si="37"/>
        <v>941</v>
      </c>
      <c r="H107" s="77">
        <f t="shared" si="38"/>
        <v>43414.5</v>
      </c>
      <c r="I107" s="77">
        <f t="shared" si="39"/>
        <v>55854.997098284744</v>
      </c>
      <c r="J107" s="77"/>
      <c r="K107" s="10">
        <f t="shared" si="40"/>
        <v>1.9223565356004251</v>
      </c>
      <c r="L107" s="10">
        <f t="shared" si="41"/>
        <v>0.77727154695946121</v>
      </c>
      <c r="M107" s="10">
        <f t="shared" si="42"/>
        <v>2.0065773548722423</v>
      </c>
      <c r="P107" s="5" t="str">
        <f t="shared" si="36"/>
        <v>West Coast</v>
      </c>
      <c r="Q107" s="5">
        <f t="shared" si="43"/>
        <v>941</v>
      </c>
      <c r="R107" s="5">
        <f t="shared" si="44"/>
        <v>1808.9375</v>
      </c>
      <c r="S107" s="10">
        <f t="shared" si="45"/>
        <v>1.9223565356004251</v>
      </c>
      <c r="T107" s="10">
        <f t="shared" si="46"/>
        <v>2.0065773548722423</v>
      </c>
      <c r="U107" s="10">
        <f t="shared" si="47"/>
        <v>2.6131400573981556</v>
      </c>
    </row>
    <row r="108" spans="1:21" ht="13.8" x14ac:dyDescent="0.3">
      <c r="A108" s="76" t="s">
        <v>90</v>
      </c>
      <c r="B108" s="77">
        <v>1373</v>
      </c>
      <c r="C108" s="77">
        <v>62882</v>
      </c>
      <c r="D108" s="77">
        <v>65709.394561421781</v>
      </c>
      <c r="E108" s="77"/>
      <c r="F108" s="76" t="s">
        <v>90</v>
      </c>
      <c r="G108" s="77">
        <f t="shared" si="37"/>
        <v>1373</v>
      </c>
      <c r="H108" s="77">
        <f t="shared" si="38"/>
        <v>62882</v>
      </c>
      <c r="I108" s="77">
        <f t="shared" si="39"/>
        <v>65709.394561421781</v>
      </c>
      <c r="J108" s="77"/>
      <c r="K108" s="10">
        <f t="shared" si="40"/>
        <v>1.9082908472930322</v>
      </c>
      <c r="L108" s="10">
        <f t="shared" si="41"/>
        <v>0.95697122793029421</v>
      </c>
      <c r="M108" s="10">
        <f t="shared" si="42"/>
        <v>2.4704838389373873</v>
      </c>
      <c r="P108" s="5" t="str">
        <f t="shared" si="36"/>
        <v>Whanganui</v>
      </c>
      <c r="Q108" s="5">
        <f t="shared" si="43"/>
        <v>1373</v>
      </c>
      <c r="R108" s="5">
        <f t="shared" si="44"/>
        <v>2620.0833333333335</v>
      </c>
      <c r="S108" s="10">
        <f t="shared" si="45"/>
        <v>1.9082908472930322</v>
      </c>
      <c r="T108" s="10">
        <f t="shared" si="46"/>
        <v>2.4704838389373873</v>
      </c>
      <c r="U108" s="10">
        <f t="shared" si="47"/>
        <v>2.6131400573981556</v>
      </c>
    </row>
    <row r="109" spans="1:21" ht="13.8" x14ac:dyDescent="0.3">
      <c r="A109" s="76" t="s">
        <v>107</v>
      </c>
      <c r="B109" s="77">
        <v>109487</v>
      </c>
      <c r="C109" s="77">
        <v>6783548.5</v>
      </c>
      <c r="D109" s="77">
        <v>6701582.7362761479</v>
      </c>
      <c r="E109" s="77"/>
      <c r="F109" s="80" t="s">
        <v>107</v>
      </c>
      <c r="G109" s="77">
        <f t="shared" si="37"/>
        <v>109487</v>
      </c>
      <c r="H109" s="77">
        <f t="shared" si="38"/>
        <v>6783548.5</v>
      </c>
      <c r="I109" s="77">
        <f t="shared" si="39"/>
        <v>6701582.7362761479</v>
      </c>
      <c r="J109" s="77"/>
      <c r="K109" s="10">
        <f t="shared" si="40"/>
        <v>2.581565429381266</v>
      </c>
      <c r="L109" s="10">
        <f t="shared" si="41"/>
        <v>1.012230806803319</v>
      </c>
      <c r="M109" s="10">
        <f t="shared" si="42"/>
        <v>2.6131400573981556</v>
      </c>
      <c r="P109" t="s">
        <v>0</v>
      </c>
      <c r="Q109" s="5">
        <f t="shared" si="43"/>
        <v>109487</v>
      </c>
      <c r="R109" s="5">
        <f t="shared" si="44"/>
        <v>282647.85416666669</v>
      </c>
      <c r="S109" s="10">
        <f t="shared" si="45"/>
        <v>2.581565429381266</v>
      </c>
      <c r="T109" s="10">
        <f t="shared" si="46"/>
        <v>2.6131400573981556</v>
      </c>
      <c r="U109" s="10">
        <f t="shared" si="47"/>
        <v>2.6131400573981556</v>
      </c>
    </row>
    <row r="112" spans="1:21" x14ac:dyDescent="0.25">
      <c r="A112" s="75" t="s">
        <v>23</v>
      </c>
      <c r="B112" t="s">
        <v>12</v>
      </c>
    </row>
    <row r="113" spans="1:21" x14ac:dyDescent="0.25">
      <c r="A113" s="75" t="s">
        <v>105</v>
      </c>
      <c r="B113" s="76">
        <v>4</v>
      </c>
    </row>
    <row r="114" spans="1:21" ht="13.8" x14ac:dyDescent="0.3">
      <c r="K114" s="124" t="s">
        <v>2</v>
      </c>
      <c r="L114" s="124"/>
      <c r="M114" s="124"/>
      <c r="P114" s="8" t="s">
        <v>6</v>
      </c>
      <c r="Q114" s="8"/>
      <c r="R114" s="8"/>
      <c r="S114" s="8"/>
      <c r="T114" s="8"/>
      <c r="U114" s="8"/>
    </row>
    <row r="115" spans="1:21" ht="69" x14ac:dyDescent="0.25">
      <c r="A115" s="75" t="s">
        <v>106</v>
      </c>
      <c r="B115" t="s">
        <v>108</v>
      </c>
      <c r="C115" t="s">
        <v>109</v>
      </c>
      <c r="D115" t="s">
        <v>110</v>
      </c>
      <c r="G115" s="79" t="s">
        <v>108</v>
      </c>
      <c r="H115" s="79" t="s">
        <v>109</v>
      </c>
      <c r="I115" s="79" t="s">
        <v>110</v>
      </c>
      <c r="K115" s="21" t="s">
        <v>16</v>
      </c>
      <c r="L115" s="21" t="s">
        <v>20</v>
      </c>
      <c r="M115" s="21" t="s">
        <v>17</v>
      </c>
      <c r="P115" s="21" t="s">
        <v>4</v>
      </c>
      <c r="Q115" s="21" t="s">
        <v>28</v>
      </c>
      <c r="R115" s="21" t="s">
        <v>26</v>
      </c>
      <c r="S115" s="21" t="s">
        <v>11</v>
      </c>
      <c r="T115" s="21" t="s">
        <v>10</v>
      </c>
      <c r="U115" s="21" t="s">
        <v>8</v>
      </c>
    </row>
    <row r="116" spans="1:21" ht="13.8" x14ac:dyDescent="0.3">
      <c r="A116" s="76" t="s">
        <v>71</v>
      </c>
      <c r="B116" s="77">
        <v>11788</v>
      </c>
      <c r="C116" s="77">
        <v>771300.5</v>
      </c>
      <c r="D116" s="77">
        <v>757759.15339102759</v>
      </c>
      <c r="E116" s="77"/>
      <c r="F116" s="76" t="s">
        <v>71</v>
      </c>
      <c r="G116" s="77">
        <f>IFERROR(VLOOKUP(F116,$A$116:$D$136,2,FALSE),0)</f>
        <v>11788</v>
      </c>
      <c r="H116" s="77">
        <f>IFERROR(VLOOKUP(F116,$A$116:$D$136,3,FALSE),0)</f>
        <v>771300.5</v>
      </c>
      <c r="I116" s="77">
        <f>IFERROR(VLOOKUP(F116,$A$116:$D$136,4,FALSE),0)</f>
        <v>757759.15339102759</v>
      </c>
      <c r="J116" s="77"/>
      <c r="K116" s="10">
        <f>H116/G116/24</f>
        <v>2.72629121422916</v>
      </c>
      <c r="L116" s="10">
        <f>H116/I116</f>
        <v>1.0178702514491231</v>
      </c>
      <c r="M116" s="10">
        <f>L116*$K$136</f>
        <v>2.5772506265031816</v>
      </c>
      <c r="P116" s="5" t="str">
        <f t="shared" ref="P116:P135" si="48">A116</f>
        <v>Auckland</v>
      </c>
      <c r="Q116" s="5">
        <f>G116</f>
        <v>11788</v>
      </c>
      <c r="R116" s="5">
        <f>H116/24</f>
        <v>32137.520833333332</v>
      </c>
      <c r="S116" s="10">
        <f>K116</f>
        <v>2.72629121422916</v>
      </c>
      <c r="T116" s="10">
        <f>M116</f>
        <v>2.5772506265031816</v>
      </c>
      <c r="U116" s="10">
        <f>$M$136</f>
        <v>2.5166299686392839</v>
      </c>
    </row>
    <row r="117" spans="1:21" ht="13.8" x14ac:dyDescent="0.3">
      <c r="A117" s="76" t="s">
        <v>72</v>
      </c>
      <c r="B117" s="77">
        <v>9255</v>
      </c>
      <c r="C117" s="77">
        <v>566581</v>
      </c>
      <c r="D117" s="77">
        <v>557802.86996486876</v>
      </c>
      <c r="E117" s="77"/>
      <c r="F117" s="76" t="s">
        <v>72</v>
      </c>
      <c r="G117" s="77">
        <f t="shared" ref="G117:G136" si="49">IFERROR(VLOOKUP(F117,$A$116:$D$136,2,FALSE),0)</f>
        <v>9255</v>
      </c>
      <c r="H117" s="77">
        <f t="shared" ref="H117:H136" si="50">IFERROR(VLOOKUP(F117,$A$116:$D$136,3,FALSE),0)</f>
        <v>566581</v>
      </c>
      <c r="I117" s="77">
        <f t="shared" ref="I117:I136" si="51">IFERROR(VLOOKUP(F117,$A$116:$D$136,4,FALSE),0)</f>
        <v>557802.86996486876</v>
      </c>
      <c r="J117" s="77"/>
      <c r="K117" s="10">
        <f t="shared" ref="K117:K136" si="52">H117/G117/24</f>
        <v>2.5507878624167115</v>
      </c>
      <c r="L117" s="10">
        <f t="shared" ref="L117:L136" si="53">H117/I117</f>
        <v>1.0157369753864554</v>
      </c>
      <c r="M117" s="10">
        <f t="shared" ref="M117:M136" si="54">L117*$K$136</f>
        <v>2.5718491649110118</v>
      </c>
      <c r="P117" s="5" t="str">
        <f t="shared" si="48"/>
        <v>Bay of Plenty</v>
      </c>
      <c r="Q117" s="5">
        <f t="shared" ref="Q117:Q136" si="55">G117</f>
        <v>9255</v>
      </c>
      <c r="R117" s="5">
        <f t="shared" ref="R117:R136" si="56">H117/24</f>
        <v>23607.541666666668</v>
      </c>
      <c r="S117" s="10">
        <f t="shared" ref="S117:S136" si="57">K117</f>
        <v>2.5507878624167115</v>
      </c>
      <c r="T117" s="10">
        <f t="shared" ref="T117:T136" si="58">M117</f>
        <v>2.5718491649110118</v>
      </c>
      <c r="U117" s="10">
        <f t="shared" ref="U117:U136" si="59">$M$136</f>
        <v>2.5166299686392839</v>
      </c>
    </row>
    <row r="118" spans="1:21" ht="13.8" x14ac:dyDescent="0.3">
      <c r="A118" s="76" t="s">
        <v>73</v>
      </c>
      <c r="B118" s="77">
        <v>15095</v>
      </c>
      <c r="C118" s="77">
        <v>1059439.5</v>
      </c>
      <c r="D118" s="77">
        <v>1042395.8318389697</v>
      </c>
      <c r="E118" s="77"/>
      <c r="F118" s="76" t="s">
        <v>73</v>
      </c>
      <c r="G118" s="77">
        <f t="shared" si="49"/>
        <v>15095</v>
      </c>
      <c r="H118" s="77">
        <f t="shared" si="50"/>
        <v>1059439.5</v>
      </c>
      <c r="I118" s="77">
        <f t="shared" si="51"/>
        <v>1042395.8318389697</v>
      </c>
      <c r="J118" s="77"/>
      <c r="K118" s="10">
        <f t="shared" si="52"/>
        <v>2.9243665120900961</v>
      </c>
      <c r="L118" s="10">
        <f t="shared" si="53"/>
        <v>1.0163504761247579</v>
      </c>
      <c r="M118" s="10">
        <f t="shared" si="54"/>
        <v>2.5734025506788929</v>
      </c>
      <c r="P118" s="5" t="str">
        <f t="shared" si="48"/>
        <v>Canterbury</v>
      </c>
      <c r="Q118" s="5">
        <f t="shared" si="55"/>
        <v>15095</v>
      </c>
      <c r="R118" s="5">
        <f t="shared" si="56"/>
        <v>44143.3125</v>
      </c>
      <c r="S118" s="10">
        <f t="shared" si="57"/>
        <v>2.9243665120900961</v>
      </c>
      <c r="T118" s="10">
        <f t="shared" si="58"/>
        <v>2.5734025506788929</v>
      </c>
      <c r="U118" s="10">
        <f t="shared" si="59"/>
        <v>2.5166299686392839</v>
      </c>
    </row>
    <row r="119" spans="1:21" ht="13.8" x14ac:dyDescent="0.3">
      <c r="A119" s="76" t="s">
        <v>74</v>
      </c>
      <c r="B119" s="77">
        <v>8859</v>
      </c>
      <c r="C119" s="77">
        <v>479741.5</v>
      </c>
      <c r="D119" s="77">
        <v>558208.28917053959</v>
      </c>
      <c r="E119" s="77"/>
      <c r="F119" s="76" t="s">
        <v>74</v>
      </c>
      <c r="G119" s="77">
        <f t="shared" si="49"/>
        <v>8859</v>
      </c>
      <c r="H119" s="77">
        <f t="shared" si="50"/>
        <v>479741.5</v>
      </c>
      <c r="I119" s="77">
        <f t="shared" si="51"/>
        <v>558208.28917053959</v>
      </c>
      <c r="J119" s="77"/>
      <c r="K119" s="10">
        <f t="shared" si="52"/>
        <v>2.2563753433419875</v>
      </c>
      <c r="L119" s="10">
        <f t="shared" si="53"/>
        <v>0.85943098536366058</v>
      </c>
      <c r="M119" s="10">
        <f t="shared" si="54"/>
        <v>2.1760819144791101</v>
      </c>
      <c r="P119" s="5" t="str">
        <f t="shared" si="48"/>
        <v>Capital and Coast</v>
      </c>
      <c r="Q119" s="5">
        <f t="shared" si="55"/>
        <v>8859</v>
      </c>
      <c r="R119" s="5">
        <f t="shared" si="56"/>
        <v>19989.229166666668</v>
      </c>
      <c r="S119" s="10">
        <f t="shared" si="57"/>
        <v>2.2563753433419875</v>
      </c>
      <c r="T119" s="10">
        <f t="shared" si="58"/>
        <v>2.1760819144791101</v>
      </c>
      <c r="U119" s="10">
        <f t="shared" si="59"/>
        <v>2.5166299686392839</v>
      </c>
    </row>
    <row r="120" spans="1:21" ht="13.8" x14ac:dyDescent="0.3">
      <c r="A120" s="76" t="s">
        <v>75</v>
      </c>
      <c r="B120" s="77">
        <v>7622</v>
      </c>
      <c r="C120" s="77">
        <v>535036.5</v>
      </c>
      <c r="D120" s="77">
        <v>484067.79013601877</v>
      </c>
      <c r="E120" s="77"/>
      <c r="F120" s="76" t="s">
        <v>75</v>
      </c>
      <c r="G120" s="77">
        <f t="shared" si="49"/>
        <v>7622</v>
      </c>
      <c r="H120" s="77">
        <f t="shared" si="50"/>
        <v>535036.5</v>
      </c>
      <c r="I120" s="77">
        <f t="shared" si="51"/>
        <v>484067.79013601877</v>
      </c>
      <c r="J120" s="77"/>
      <c r="K120" s="10">
        <f t="shared" si="52"/>
        <v>2.9248474809761213</v>
      </c>
      <c r="L120" s="10">
        <f t="shared" si="53"/>
        <v>1.1052925042785009</v>
      </c>
      <c r="M120" s="10">
        <f t="shared" si="54"/>
        <v>2.7986040411982915</v>
      </c>
      <c r="P120" s="5" t="str">
        <f t="shared" si="48"/>
        <v>Counties Manukau</v>
      </c>
      <c r="Q120" s="5">
        <f t="shared" si="55"/>
        <v>7622</v>
      </c>
      <c r="R120" s="5">
        <f t="shared" si="56"/>
        <v>22293.1875</v>
      </c>
      <c r="S120" s="10">
        <f t="shared" si="57"/>
        <v>2.9248474809761213</v>
      </c>
      <c r="T120" s="10">
        <f t="shared" si="58"/>
        <v>2.7986040411982915</v>
      </c>
      <c r="U120" s="10">
        <f t="shared" si="59"/>
        <v>2.5166299686392839</v>
      </c>
    </row>
    <row r="121" spans="1:21" ht="13.8" x14ac:dyDescent="0.3">
      <c r="A121" s="76" t="s">
        <v>76</v>
      </c>
      <c r="B121" s="77">
        <v>4937</v>
      </c>
      <c r="C121" s="77">
        <v>307266.5</v>
      </c>
      <c r="D121" s="77">
        <v>308348.96273731173</v>
      </c>
      <c r="E121" s="77"/>
      <c r="F121" s="76" t="s">
        <v>76</v>
      </c>
      <c r="G121" s="77">
        <f t="shared" si="49"/>
        <v>4937</v>
      </c>
      <c r="H121" s="77">
        <f t="shared" si="50"/>
        <v>307266.5</v>
      </c>
      <c r="I121" s="77">
        <f t="shared" si="51"/>
        <v>308348.96273731173</v>
      </c>
      <c r="J121" s="77"/>
      <c r="K121" s="10">
        <f t="shared" si="52"/>
        <v>2.5932288501789214</v>
      </c>
      <c r="L121" s="10">
        <f t="shared" si="53"/>
        <v>0.9964894879888605</v>
      </c>
      <c r="M121" s="10">
        <f t="shared" si="54"/>
        <v>2.5231144672582992</v>
      </c>
      <c r="P121" s="5" t="str">
        <f t="shared" si="48"/>
        <v>Hawkes Bay</v>
      </c>
      <c r="Q121" s="5">
        <f t="shared" si="55"/>
        <v>4937</v>
      </c>
      <c r="R121" s="5">
        <f t="shared" si="56"/>
        <v>12802.770833333334</v>
      </c>
      <c r="S121" s="10">
        <f t="shared" si="57"/>
        <v>2.5932288501789214</v>
      </c>
      <c r="T121" s="10">
        <f t="shared" si="58"/>
        <v>2.5231144672582992</v>
      </c>
      <c r="U121" s="10">
        <f t="shared" si="59"/>
        <v>2.5166299686392839</v>
      </c>
    </row>
    <row r="122" spans="1:21" ht="13.8" x14ac:dyDescent="0.3">
      <c r="A122" s="76" t="s">
        <v>77</v>
      </c>
      <c r="B122" s="77">
        <v>5965</v>
      </c>
      <c r="C122" s="77">
        <v>297291</v>
      </c>
      <c r="D122" s="77">
        <v>339136.18108586996</v>
      </c>
      <c r="E122" s="77"/>
      <c r="F122" s="76" t="s">
        <v>77</v>
      </c>
      <c r="G122" s="77">
        <f t="shared" si="49"/>
        <v>5965</v>
      </c>
      <c r="H122" s="77">
        <f t="shared" si="50"/>
        <v>297291</v>
      </c>
      <c r="I122" s="77">
        <f t="shared" si="51"/>
        <v>339136.18108586996</v>
      </c>
      <c r="J122" s="77"/>
      <c r="K122" s="10">
        <f t="shared" si="52"/>
        <v>2.0766345347862534</v>
      </c>
      <c r="L122" s="10">
        <f t="shared" si="53"/>
        <v>0.87661245417139766</v>
      </c>
      <c r="M122" s="10">
        <f t="shared" si="54"/>
        <v>2.2195854466689382</v>
      </c>
      <c r="P122" s="5" t="str">
        <f t="shared" si="48"/>
        <v>Hutt</v>
      </c>
      <c r="Q122" s="5">
        <f t="shared" si="55"/>
        <v>5965</v>
      </c>
      <c r="R122" s="5">
        <f t="shared" si="56"/>
        <v>12387.125</v>
      </c>
      <c r="S122" s="10">
        <f t="shared" si="57"/>
        <v>2.0766345347862534</v>
      </c>
      <c r="T122" s="10">
        <f t="shared" si="58"/>
        <v>2.2195854466689382</v>
      </c>
      <c r="U122" s="10">
        <f t="shared" si="59"/>
        <v>2.5166299686392839</v>
      </c>
    </row>
    <row r="123" spans="1:21" ht="13.8" x14ac:dyDescent="0.3">
      <c r="A123" s="76" t="s">
        <v>78</v>
      </c>
      <c r="B123" s="77">
        <v>2999</v>
      </c>
      <c r="C123" s="77">
        <v>168998</v>
      </c>
      <c r="D123" s="77">
        <v>170187.44054518983</v>
      </c>
      <c r="E123" s="77"/>
      <c r="F123" s="76" t="s">
        <v>78</v>
      </c>
      <c r="G123" s="77">
        <f t="shared" si="49"/>
        <v>2999</v>
      </c>
      <c r="H123" s="77">
        <f t="shared" si="50"/>
        <v>168998</v>
      </c>
      <c r="I123" s="77">
        <f t="shared" si="51"/>
        <v>170187.44054518983</v>
      </c>
      <c r="J123" s="77"/>
      <c r="K123" s="10">
        <f t="shared" si="52"/>
        <v>2.3479771034789372</v>
      </c>
      <c r="L123" s="10">
        <f t="shared" si="53"/>
        <v>0.993010996925628</v>
      </c>
      <c r="M123" s="10">
        <f t="shared" si="54"/>
        <v>2.5143069171218859</v>
      </c>
      <c r="P123" s="5" t="str">
        <f t="shared" si="48"/>
        <v>Lakes</v>
      </c>
      <c r="Q123" s="5">
        <f t="shared" si="55"/>
        <v>2999</v>
      </c>
      <c r="R123" s="5">
        <f t="shared" si="56"/>
        <v>7041.583333333333</v>
      </c>
      <c r="S123" s="10">
        <f t="shared" si="57"/>
        <v>2.3479771034789372</v>
      </c>
      <c r="T123" s="10">
        <f t="shared" si="58"/>
        <v>2.5143069171218859</v>
      </c>
      <c r="U123" s="10">
        <f t="shared" si="59"/>
        <v>2.5166299686392839</v>
      </c>
    </row>
    <row r="124" spans="1:21" ht="13.8" x14ac:dyDescent="0.3">
      <c r="A124" s="76" t="s">
        <v>79</v>
      </c>
      <c r="B124" s="77">
        <v>4807</v>
      </c>
      <c r="C124" s="77">
        <v>302395</v>
      </c>
      <c r="D124" s="77">
        <v>271414.19794437295</v>
      </c>
      <c r="E124" s="77"/>
      <c r="F124" s="76" t="s">
        <v>79</v>
      </c>
      <c r="G124" s="77">
        <f t="shared" si="49"/>
        <v>4807</v>
      </c>
      <c r="H124" s="77">
        <f t="shared" si="50"/>
        <v>302395</v>
      </c>
      <c r="I124" s="77">
        <f t="shared" si="51"/>
        <v>271414.19794437295</v>
      </c>
      <c r="J124" s="77"/>
      <c r="K124" s="10">
        <f t="shared" si="52"/>
        <v>2.6211341099785037</v>
      </c>
      <c r="L124" s="10">
        <f t="shared" si="53"/>
        <v>1.1141458416334455</v>
      </c>
      <c r="M124" s="10">
        <f t="shared" si="54"/>
        <v>2.8210207187779637</v>
      </c>
      <c r="P124" s="5" t="str">
        <f t="shared" si="48"/>
        <v>MidCentral</v>
      </c>
      <c r="Q124" s="5">
        <f t="shared" si="55"/>
        <v>4807</v>
      </c>
      <c r="R124" s="5">
        <f t="shared" si="56"/>
        <v>12599.791666666666</v>
      </c>
      <c r="S124" s="10">
        <f t="shared" si="57"/>
        <v>2.6211341099785037</v>
      </c>
      <c r="T124" s="10">
        <f t="shared" si="58"/>
        <v>2.8210207187779637</v>
      </c>
      <c r="U124" s="10">
        <f t="shared" si="59"/>
        <v>2.5166299686392839</v>
      </c>
    </row>
    <row r="125" spans="1:21" ht="13.8" x14ac:dyDescent="0.3">
      <c r="A125" s="76" t="s">
        <v>80</v>
      </c>
      <c r="B125" s="77">
        <v>5584</v>
      </c>
      <c r="C125" s="77">
        <v>251153</v>
      </c>
      <c r="D125" s="77">
        <v>289637.34143351193</v>
      </c>
      <c r="E125" s="77"/>
      <c r="F125" s="76" t="s">
        <v>80</v>
      </c>
      <c r="G125" s="77">
        <f t="shared" si="49"/>
        <v>5584</v>
      </c>
      <c r="H125" s="77">
        <f t="shared" si="50"/>
        <v>251153</v>
      </c>
      <c r="I125" s="77">
        <f t="shared" si="51"/>
        <v>289637.34143351193</v>
      </c>
      <c r="J125" s="77"/>
      <c r="K125" s="10">
        <f t="shared" si="52"/>
        <v>1.8740523519579753</v>
      </c>
      <c r="L125" s="10">
        <f t="shared" si="53"/>
        <v>0.86712921323252012</v>
      </c>
      <c r="M125" s="10">
        <f t="shared" si="54"/>
        <v>2.1955738512654897</v>
      </c>
      <c r="P125" s="5" t="str">
        <f t="shared" si="48"/>
        <v>Nelson Marlborough</v>
      </c>
      <c r="Q125" s="5">
        <f t="shared" si="55"/>
        <v>5584</v>
      </c>
      <c r="R125" s="5">
        <f t="shared" si="56"/>
        <v>10464.708333333334</v>
      </c>
      <c r="S125" s="10">
        <f t="shared" si="57"/>
        <v>1.8740523519579753</v>
      </c>
      <c r="T125" s="10">
        <f t="shared" si="58"/>
        <v>2.1955738512654897</v>
      </c>
      <c r="U125" s="10">
        <f t="shared" si="59"/>
        <v>2.5166299686392839</v>
      </c>
    </row>
    <row r="126" spans="1:21" ht="13.8" x14ac:dyDescent="0.3">
      <c r="A126" s="76" t="s">
        <v>81</v>
      </c>
      <c r="B126" s="77">
        <v>6398</v>
      </c>
      <c r="C126" s="77">
        <v>404321</v>
      </c>
      <c r="D126" s="77">
        <v>369667.76058706199</v>
      </c>
      <c r="E126" s="77"/>
      <c r="F126" s="76" t="s">
        <v>81</v>
      </c>
      <c r="G126" s="77">
        <f t="shared" si="49"/>
        <v>6398</v>
      </c>
      <c r="H126" s="77">
        <f t="shared" si="50"/>
        <v>404321</v>
      </c>
      <c r="I126" s="77">
        <f t="shared" si="51"/>
        <v>369667.76058706199</v>
      </c>
      <c r="J126" s="77"/>
      <c r="K126" s="10">
        <f t="shared" si="52"/>
        <v>2.6331210274043975</v>
      </c>
      <c r="L126" s="10">
        <f t="shared" si="53"/>
        <v>1.093741578540433</v>
      </c>
      <c r="M126" s="10">
        <f t="shared" si="54"/>
        <v>2.7693570614847722</v>
      </c>
      <c r="P126" s="5" t="str">
        <f t="shared" si="48"/>
        <v>Northland</v>
      </c>
      <c r="Q126" s="5">
        <f t="shared" si="55"/>
        <v>6398</v>
      </c>
      <c r="R126" s="5">
        <f t="shared" si="56"/>
        <v>16846.708333333332</v>
      </c>
      <c r="S126" s="10">
        <f t="shared" si="57"/>
        <v>2.6331210274043975</v>
      </c>
      <c r="T126" s="10">
        <f t="shared" si="58"/>
        <v>2.7693570614847722</v>
      </c>
      <c r="U126" s="10">
        <f t="shared" si="59"/>
        <v>2.5166299686392839</v>
      </c>
    </row>
    <row r="127" spans="1:21" ht="13.8" x14ac:dyDescent="0.3">
      <c r="A127" s="76" t="s">
        <v>82</v>
      </c>
      <c r="B127" s="77">
        <v>2252</v>
      </c>
      <c r="C127" s="77">
        <v>140418</v>
      </c>
      <c r="D127" s="77">
        <v>132937.65688143825</v>
      </c>
      <c r="E127" s="77"/>
      <c r="F127" s="76" t="s">
        <v>82</v>
      </c>
      <c r="G127" s="77">
        <f t="shared" si="49"/>
        <v>2252</v>
      </c>
      <c r="H127" s="77">
        <f t="shared" si="50"/>
        <v>140418</v>
      </c>
      <c r="I127" s="77">
        <f t="shared" si="51"/>
        <v>132937.65688143825</v>
      </c>
      <c r="J127" s="77"/>
      <c r="K127" s="10">
        <f t="shared" si="52"/>
        <v>2.5980239786856125</v>
      </c>
      <c r="L127" s="10">
        <f t="shared" si="53"/>
        <v>1.0562695574304666</v>
      </c>
      <c r="M127" s="10">
        <f t="shared" si="54"/>
        <v>2.6744777880758974</v>
      </c>
      <c r="P127" s="5" t="str">
        <f t="shared" si="48"/>
        <v>South Canterbury</v>
      </c>
      <c r="Q127" s="5">
        <f t="shared" si="55"/>
        <v>2252</v>
      </c>
      <c r="R127" s="5">
        <f t="shared" si="56"/>
        <v>5850.75</v>
      </c>
      <c r="S127" s="10">
        <f t="shared" si="57"/>
        <v>2.5980239786856125</v>
      </c>
      <c r="T127" s="10">
        <f t="shared" si="58"/>
        <v>2.6744777880758974</v>
      </c>
      <c r="U127" s="10">
        <f t="shared" si="59"/>
        <v>2.5166299686392839</v>
      </c>
    </row>
    <row r="128" spans="1:21" ht="13.8" x14ac:dyDescent="0.3">
      <c r="A128" s="76" t="s">
        <v>83</v>
      </c>
      <c r="B128" s="77">
        <v>8439</v>
      </c>
      <c r="C128" s="77">
        <v>478068</v>
      </c>
      <c r="D128" s="77">
        <v>521475.23109688761</v>
      </c>
      <c r="E128" s="77"/>
      <c r="F128" s="76" t="s">
        <v>83</v>
      </c>
      <c r="G128" s="77">
        <f t="shared" si="49"/>
        <v>8439</v>
      </c>
      <c r="H128" s="77">
        <f t="shared" si="50"/>
        <v>478068</v>
      </c>
      <c r="I128" s="77">
        <f t="shared" si="51"/>
        <v>521475.23109688761</v>
      </c>
      <c r="J128" s="77"/>
      <c r="K128" s="10">
        <f t="shared" si="52"/>
        <v>2.3604100011849742</v>
      </c>
      <c r="L128" s="10">
        <f t="shared" si="53"/>
        <v>0.91676070404037513</v>
      </c>
      <c r="M128" s="10">
        <f t="shared" si="54"/>
        <v>2.3212409395773093</v>
      </c>
      <c r="P128" s="5" t="str">
        <f t="shared" si="48"/>
        <v>Southern</v>
      </c>
      <c r="Q128" s="5">
        <f t="shared" si="55"/>
        <v>8439</v>
      </c>
      <c r="R128" s="5">
        <f t="shared" si="56"/>
        <v>19919.5</v>
      </c>
      <c r="S128" s="10">
        <f t="shared" si="57"/>
        <v>2.3604100011849742</v>
      </c>
      <c r="T128" s="10">
        <f t="shared" si="58"/>
        <v>2.3212409395773093</v>
      </c>
      <c r="U128" s="10">
        <f t="shared" si="59"/>
        <v>2.5166299686392839</v>
      </c>
    </row>
    <row r="129" spans="1:21" ht="13.8" x14ac:dyDescent="0.3">
      <c r="A129" s="76" t="s">
        <v>84</v>
      </c>
      <c r="B129" s="77">
        <v>338</v>
      </c>
      <c r="C129" s="77">
        <v>21313.5</v>
      </c>
      <c r="D129" s="77">
        <v>19581.436763915892</v>
      </c>
      <c r="E129" s="77"/>
      <c r="F129" s="76" t="s">
        <v>84</v>
      </c>
      <c r="G129" s="77">
        <f t="shared" si="49"/>
        <v>338</v>
      </c>
      <c r="H129" s="77">
        <f t="shared" si="50"/>
        <v>21313.5</v>
      </c>
      <c r="I129" s="77">
        <f t="shared" si="51"/>
        <v>19581.436763915892</v>
      </c>
      <c r="J129" s="77"/>
      <c r="K129" s="10">
        <f t="shared" si="52"/>
        <v>2.6274038461538463</v>
      </c>
      <c r="L129" s="10">
        <f t="shared" si="53"/>
        <v>1.0884543487266423</v>
      </c>
      <c r="M129" s="10">
        <f t="shared" si="54"/>
        <v>2.755969779234742</v>
      </c>
      <c r="P129" s="5" t="str">
        <f t="shared" si="48"/>
        <v>Tairawhiti</v>
      </c>
      <c r="Q129" s="5">
        <f t="shared" si="55"/>
        <v>338</v>
      </c>
      <c r="R129" s="5">
        <f t="shared" si="56"/>
        <v>888.0625</v>
      </c>
      <c r="S129" s="10">
        <f t="shared" si="57"/>
        <v>2.6274038461538463</v>
      </c>
      <c r="T129" s="10">
        <f t="shared" si="58"/>
        <v>2.755969779234742</v>
      </c>
      <c r="U129" s="10">
        <f t="shared" si="59"/>
        <v>2.5166299686392839</v>
      </c>
    </row>
    <row r="130" spans="1:21" ht="13.8" x14ac:dyDescent="0.3">
      <c r="A130" s="76" t="s">
        <v>85</v>
      </c>
      <c r="B130" s="77">
        <v>4908</v>
      </c>
      <c r="C130" s="77">
        <v>289774.5</v>
      </c>
      <c r="D130" s="77">
        <v>263975.64184669155</v>
      </c>
      <c r="E130" s="77"/>
      <c r="F130" s="76" t="s">
        <v>85</v>
      </c>
      <c r="G130" s="77">
        <f t="shared" si="49"/>
        <v>4908</v>
      </c>
      <c r="H130" s="77">
        <f t="shared" si="50"/>
        <v>289774.5</v>
      </c>
      <c r="I130" s="77">
        <f t="shared" si="51"/>
        <v>263975.64184669155</v>
      </c>
      <c r="J130" s="77"/>
      <c r="K130" s="10">
        <f t="shared" si="52"/>
        <v>2.4600524653626734</v>
      </c>
      <c r="L130" s="10">
        <f t="shared" si="53"/>
        <v>1.097731964861711</v>
      </c>
      <c r="M130" s="10">
        <f t="shared" si="54"/>
        <v>2.779460731998634</v>
      </c>
      <c r="P130" s="5" t="str">
        <f t="shared" si="48"/>
        <v>Taranaki</v>
      </c>
      <c r="Q130" s="5">
        <f t="shared" si="55"/>
        <v>4908</v>
      </c>
      <c r="R130" s="5">
        <f t="shared" si="56"/>
        <v>12073.9375</v>
      </c>
      <c r="S130" s="10">
        <f t="shared" si="57"/>
        <v>2.4600524653626734</v>
      </c>
      <c r="T130" s="10">
        <f t="shared" si="58"/>
        <v>2.779460731998634</v>
      </c>
      <c r="U130" s="10">
        <f t="shared" si="59"/>
        <v>2.5166299686392839</v>
      </c>
    </row>
    <row r="131" spans="1:21" ht="13.8" x14ac:dyDescent="0.3">
      <c r="A131" s="76" t="s">
        <v>86</v>
      </c>
      <c r="B131" s="77">
        <v>16776</v>
      </c>
      <c r="C131" s="77">
        <v>1043353</v>
      </c>
      <c r="D131" s="77">
        <v>1079524.3919423441</v>
      </c>
      <c r="E131" s="77"/>
      <c r="F131" s="76" t="s">
        <v>86</v>
      </c>
      <c r="G131" s="77">
        <f t="shared" si="49"/>
        <v>16776</v>
      </c>
      <c r="H131" s="77">
        <f t="shared" si="50"/>
        <v>1043353</v>
      </c>
      <c r="I131" s="77">
        <f t="shared" si="51"/>
        <v>1079524.3919423441</v>
      </c>
      <c r="J131" s="77"/>
      <c r="K131" s="10">
        <f t="shared" si="52"/>
        <v>2.5913830273406453</v>
      </c>
      <c r="L131" s="10">
        <f t="shared" si="53"/>
        <v>0.96649321477835026</v>
      </c>
      <c r="M131" s="10">
        <f t="shared" si="54"/>
        <v>2.447163810664803</v>
      </c>
      <c r="P131" s="5" t="str">
        <f t="shared" si="48"/>
        <v>Waikato</v>
      </c>
      <c r="Q131" s="5">
        <f t="shared" si="55"/>
        <v>16776</v>
      </c>
      <c r="R131" s="5">
        <f t="shared" si="56"/>
        <v>43473.041666666664</v>
      </c>
      <c r="S131" s="10">
        <f t="shared" si="57"/>
        <v>2.5913830273406453</v>
      </c>
      <c r="T131" s="10">
        <f t="shared" si="58"/>
        <v>2.447163810664803</v>
      </c>
      <c r="U131" s="10">
        <f t="shared" si="59"/>
        <v>2.5166299686392839</v>
      </c>
    </row>
    <row r="132" spans="1:21" ht="13.8" x14ac:dyDescent="0.3">
      <c r="A132" s="76" t="s">
        <v>87</v>
      </c>
      <c r="B132" s="77">
        <v>2427</v>
      </c>
      <c r="C132" s="77">
        <v>135625</v>
      </c>
      <c r="D132" s="77">
        <v>134187.0594808188</v>
      </c>
      <c r="E132" s="77"/>
      <c r="F132" s="76" t="s">
        <v>87</v>
      </c>
      <c r="G132" s="77">
        <f t="shared" si="49"/>
        <v>2427</v>
      </c>
      <c r="H132" s="77">
        <f t="shared" si="50"/>
        <v>135625</v>
      </c>
      <c r="I132" s="77">
        <f t="shared" si="51"/>
        <v>134187.0594808188</v>
      </c>
      <c r="J132" s="77"/>
      <c r="K132" s="10">
        <f t="shared" si="52"/>
        <v>2.328406125532207</v>
      </c>
      <c r="L132" s="10">
        <f t="shared" si="53"/>
        <v>1.0107159403056056</v>
      </c>
      <c r="M132" s="10">
        <f t="shared" si="54"/>
        <v>2.5591358885485369</v>
      </c>
      <c r="P132" s="5" t="str">
        <f t="shared" si="48"/>
        <v>Wairarapa</v>
      </c>
      <c r="Q132" s="5">
        <f t="shared" si="55"/>
        <v>2427</v>
      </c>
      <c r="R132" s="5">
        <f t="shared" si="56"/>
        <v>5651.041666666667</v>
      </c>
      <c r="S132" s="10">
        <f t="shared" si="57"/>
        <v>2.328406125532207</v>
      </c>
      <c r="T132" s="10">
        <f t="shared" si="58"/>
        <v>2.5591358885485369</v>
      </c>
      <c r="U132" s="10">
        <f t="shared" si="59"/>
        <v>2.5166299686392839</v>
      </c>
    </row>
    <row r="133" spans="1:21" ht="13.8" x14ac:dyDescent="0.3">
      <c r="A133" s="76" t="s">
        <v>88</v>
      </c>
      <c r="B133" s="77">
        <v>11683</v>
      </c>
      <c r="C133" s="77">
        <v>712626.5</v>
      </c>
      <c r="D133" s="77">
        <v>685228.06036554428</v>
      </c>
      <c r="E133" s="77"/>
      <c r="F133" s="76" t="s">
        <v>88</v>
      </c>
      <c r="G133" s="77">
        <f t="shared" si="49"/>
        <v>11683</v>
      </c>
      <c r="H133" s="77">
        <f t="shared" si="50"/>
        <v>712626.5</v>
      </c>
      <c r="I133" s="77">
        <f t="shared" si="51"/>
        <v>685228.06036554428</v>
      </c>
      <c r="J133" s="77"/>
      <c r="K133" s="10">
        <f t="shared" si="52"/>
        <v>2.5415364917686669</v>
      </c>
      <c r="L133" s="10">
        <f t="shared" si="53"/>
        <v>1.0399844098909781</v>
      </c>
      <c r="M133" s="10">
        <f t="shared" si="54"/>
        <v>2.6332437441109713</v>
      </c>
      <c r="P133" s="5" t="str">
        <f t="shared" si="48"/>
        <v>Waitemata</v>
      </c>
      <c r="Q133" s="5">
        <f t="shared" si="55"/>
        <v>11683</v>
      </c>
      <c r="R133" s="5">
        <f t="shared" si="56"/>
        <v>29692.770833333332</v>
      </c>
      <c r="S133" s="10">
        <f t="shared" si="57"/>
        <v>2.5415364917686669</v>
      </c>
      <c r="T133" s="10">
        <f t="shared" si="58"/>
        <v>2.6332437441109713</v>
      </c>
      <c r="U133" s="10">
        <f t="shared" si="59"/>
        <v>2.5166299686392839</v>
      </c>
    </row>
    <row r="134" spans="1:21" ht="13.8" x14ac:dyDescent="0.3">
      <c r="A134" s="76" t="s">
        <v>89</v>
      </c>
      <c r="B134" s="77">
        <v>1177</v>
      </c>
      <c r="C134" s="77">
        <v>61472.5</v>
      </c>
      <c r="D134" s="77">
        <v>73130.4502284716</v>
      </c>
      <c r="E134" s="77"/>
      <c r="F134" s="76" t="s">
        <v>89</v>
      </c>
      <c r="G134" s="77">
        <f t="shared" si="49"/>
        <v>1177</v>
      </c>
      <c r="H134" s="77">
        <f t="shared" si="50"/>
        <v>61472.5</v>
      </c>
      <c r="I134" s="77">
        <f t="shared" si="51"/>
        <v>73130.4502284716</v>
      </c>
      <c r="J134" s="77"/>
      <c r="K134" s="10">
        <f t="shared" si="52"/>
        <v>2.176171764372699</v>
      </c>
      <c r="L134" s="10">
        <f t="shared" si="53"/>
        <v>0.84058692115185618</v>
      </c>
      <c r="M134" s="10">
        <f t="shared" si="54"/>
        <v>2.1283686855812256</v>
      </c>
      <c r="P134" s="5" t="str">
        <f t="shared" si="48"/>
        <v>West Coast</v>
      </c>
      <c r="Q134" s="5">
        <f t="shared" si="55"/>
        <v>1177</v>
      </c>
      <c r="R134" s="5">
        <f t="shared" si="56"/>
        <v>2561.3541666666665</v>
      </c>
      <c r="S134" s="10">
        <f t="shared" si="57"/>
        <v>2.176171764372699</v>
      </c>
      <c r="T134" s="10">
        <f t="shared" si="58"/>
        <v>2.1283686855812256</v>
      </c>
      <c r="U134" s="10">
        <f t="shared" si="59"/>
        <v>2.5166299686392839</v>
      </c>
    </row>
    <row r="135" spans="1:21" ht="13.8" x14ac:dyDescent="0.3">
      <c r="A135" s="76" t="s">
        <v>90</v>
      </c>
      <c r="B135" s="77">
        <v>2583</v>
      </c>
      <c r="C135" s="77">
        <v>110184.5</v>
      </c>
      <c r="D135" s="77">
        <v>127395.14468850239</v>
      </c>
      <c r="E135" s="77"/>
      <c r="F135" s="76" t="s">
        <v>90</v>
      </c>
      <c r="G135" s="77">
        <f t="shared" si="49"/>
        <v>2583</v>
      </c>
      <c r="H135" s="77">
        <f t="shared" si="50"/>
        <v>110184.5</v>
      </c>
      <c r="I135" s="77">
        <f t="shared" si="51"/>
        <v>127395.14468850239</v>
      </c>
      <c r="J135" s="77"/>
      <c r="K135" s="10">
        <f t="shared" si="52"/>
        <v>1.7773986966060136</v>
      </c>
      <c r="L135" s="10">
        <f t="shared" si="53"/>
        <v>0.86490344878853398</v>
      </c>
      <c r="M135" s="10">
        <f t="shared" si="54"/>
        <v>2.189938208805613</v>
      </c>
      <c r="P135" s="5" t="str">
        <f t="shared" si="48"/>
        <v>Whanganui</v>
      </c>
      <c r="Q135" s="5">
        <f t="shared" si="55"/>
        <v>2583</v>
      </c>
      <c r="R135" s="5">
        <f t="shared" si="56"/>
        <v>4591.020833333333</v>
      </c>
      <c r="S135" s="10">
        <f t="shared" si="57"/>
        <v>1.7773986966060136</v>
      </c>
      <c r="T135" s="10">
        <f t="shared" si="58"/>
        <v>2.189938208805613</v>
      </c>
      <c r="U135" s="10">
        <f t="shared" si="59"/>
        <v>2.5166299686392839</v>
      </c>
    </row>
    <row r="136" spans="1:21" ht="13.8" x14ac:dyDescent="0.3">
      <c r="A136" s="76" t="s">
        <v>107</v>
      </c>
      <c r="B136" s="77">
        <v>133892</v>
      </c>
      <c r="C136" s="77">
        <v>8136359</v>
      </c>
      <c r="D136" s="77">
        <v>8186060.892129357</v>
      </c>
      <c r="E136" s="77"/>
      <c r="F136" s="80" t="s">
        <v>107</v>
      </c>
      <c r="G136" s="77">
        <f t="shared" si="49"/>
        <v>133892</v>
      </c>
      <c r="H136" s="77">
        <f t="shared" si="50"/>
        <v>8136359</v>
      </c>
      <c r="I136" s="77">
        <f t="shared" si="51"/>
        <v>8186060.892129357</v>
      </c>
      <c r="J136" s="77"/>
      <c r="K136" s="10">
        <f t="shared" si="52"/>
        <v>2.5320030945339029</v>
      </c>
      <c r="L136" s="10">
        <f t="shared" si="53"/>
        <v>0.99392847270692264</v>
      </c>
      <c r="M136" s="10">
        <f t="shared" si="54"/>
        <v>2.5166299686392839</v>
      </c>
      <c r="P136" t="s">
        <v>0</v>
      </c>
      <c r="Q136" s="5">
        <f t="shared" si="55"/>
        <v>133892</v>
      </c>
      <c r="R136" s="5">
        <f t="shared" si="56"/>
        <v>339014.95833333331</v>
      </c>
      <c r="S136" s="10">
        <f t="shared" si="57"/>
        <v>2.5320030945339029</v>
      </c>
      <c r="T136" s="10">
        <f t="shared" si="58"/>
        <v>2.5166299686392839</v>
      </c>
      <c r="U136" s="10">
        <f t="shared" si="59"/>
        <v>2.5166299686392839</v>
      </c>
    </row>
    <row r="139" spans="1:21" x14ac:dyDescent="0.25">
      <c r="A139" s="75" t="s">
        <v>23</v>
      </c>
      <c r="B139" t="s">
        <v>12</v>
      </c>
    </row>
    <row r="140" spans="1:21" x14ac:dyDescent="0.25">
      <c r="A140" s="75" t="s">
        <v>105</v>
      </c>
      <c r="B140" s="76">
        <v>5</v>
      </c>
    </row>
    <row r="141" spans="1:21" ht="13.8" x14ac:dyDescent="0.3">
      <c r="K141" s="124" t="s">
        <v>2</v>
      </c>
      <c r="L141" s="124"/>
      <c r="M141" s="124"/>
      <c r="P141" s="8" t="s">
        <v>6</v>
      </c>
      <c r="Q141" s="8"/>
      <c r="R141" s="8"/>
      <c r="S141" s="8"/>
      <c r="T141" s="8"/>
      <c r="U141" s="8"/>
    </row>
    <row r="142" spans="1:21" ht="69" x14ac:dyDescent="0.25">
      <c r="A142" s="75" t="s">
        <v>106</v>
      </c>
      <c r="B142" t="s">
        <v>108</v>
      </c>
      <c r="C142" t="s">
        <v>109</v>
      </c>
      <c r="D142" t="s">
        <v>110</v>
      </c>
      <c r="G142" s="79" t="s">
        <v>108</v>
      </c>
      <c r="H142" s="79" t="s">
        <v>109</v>
      </c>
      <c r="I142" s="79" t="s">
        <v>110</v>
      </c>
      <c r="K142" s="21" t="s">
        <v>16</v>
      </c>
      <c r="L142" s="21" t="s">
        <v>20</v>
      </c>
      <c r="M142" s="21" t="s">
        <v>17</v>
      </c>
      <c r="P142" s="21" t="s">
        <v>4</v>
      </c>
      <c r="Q142" s="21" t="s">
        <v>28</v>
      </c>
      <c r="R142" s="21" t="s">
        <v>26</v>
      </c>
      <c r="S142" s="21" t="s">
        <v>11</v>
      </c>
      <c r="T142" s="21" t="s">
        <v>10</v>
      </c>
      <c r="U142" s="21" t="s">
        <v>8</v>
      </c>
    </row>
    <row r="143" spans="1:21" ht="13.8" x14ac:dyDescent="0.3">
      <c r="A143" s="76" t="s">
        <v>71</v>
      </c>
      <c r="B143" s="77">
        <v>18599</v>
      </c>
      <c r="C143" s="77">
        <v>1192037.5</v>
      </c>
      <c r="D143" s="77">
        <v>1224581.2393976066</v>
      </c>
      <c r="E143" s="77"/>
      <c r="F143" s="76" t="s">
        <v>71</v>
      </c>
      <c r="G143" s="77">
        <f>IFERROR(VLOOKUP(F143,$A$143:$D$163,2,FALSE),0)</f>
        <v>18599</v>
      </c>
      <c r="H143" s="77">
        <f>IFERROR(VLOOKUP(F143,$A$143:$D$163,3,FALSE),0)</f>
        <v>1192037.5</v>
      </c>
      <c r="I143" s="77">
        <f>IFERROR(VLOOKUP(F143,$A$143:$D$163,4,FALSE),0)</f>
        <v>1224581.2393976066</v>
      </c>
      <c r="J143" s="77"/>
      <c r="K143" s="10">
        <f>H143/G143/24</f>
        <v>2.6704784755452802</v>
      </c>
      <c r="L143" s="10">
        <f>H143/I143</f>
        <v>0.97342459744555987</v>
      </c>
      <c r="M143" s="10">
        <f>L143*$K$163</f>
        <v>2.4552890885453222</v>
      </c>
      <c r="P143" s="5" t="str">
        <f t="shared" ref="P143:P162" si="60">A143</f>
        <v>Auckland</v>
      </c>
      <c r="Q143" s="5">
        <f>G143</f>
        <v>18599</v>
      </c>
      <c r="R143" s="5">
        <f>H143/24</f>
        <v>49668.229166666664</v>
      </c>
      <c r="S143" s="10">
        <f>K143</f>
        <v>2.6704784755452802</v>
      </c>
      <c r="T143" s="10">
        <f>M143</f>
        <v>2.4552890885453222</v>
      </c>
      <c r="U143" s="10">
        <f>$M$163</f>
        <v>2.5058466407865914</v>
      </c>
    </row>
    <row r="144" spans="1:21" ht="13.8" x14ac:dyDescent="0.3">
      <c r="A144" s="76" t="s">
        <v>72</v>
      </c>
      <c r="B144" s="77">
        <v>9826</v>
      </c>
      <c r="C144" s="77">
        <v>556276</v>
      </c>
      <c r="D144" s="77">
        <v>560696.18966271228</v>
      </c>
      <c r="E144" s="77"/>
      <c r="F144" s="76" t="s">
        <v>72</v>
      </c>
      <c r="G144" s="77">
        <f t="shared" ref="G144:G163" si="61">IFERROR(VLOOKUP(F144,$A$143:$D$163,2,FALSE),0)</f>
        <v>9826</v>
      </c>
      <c r="H144" s="77">
        <f t="shared" ref="H144:H163" si="62">IFERROR(VLOOKUP(F144,$A$143:$D$163,3,FALSE),0)</f>
        <v>556276</v>
      </c>
      <c r="I144" s="77">
        <f t="shared" ref="I144:I163" si="63">IFERROR(VLOOKUP(F144,$A$143:$D$163,4,FALSE),0)</f>
        <v>560696.18966271228</v>
      </c>
      <c r="J144" s="77"/>
      <c r="K144" s="10">
        <f t="shared" ref="K144:K163" si="64">H144/G144/24</f>
        <v>2.358860845376213</v>
      </c>
      <c r="L144" s="10">
        <f t="shared" ref="L144:L163" si="65">H144/I144</f>
        <v>0.9921166047777652</v>
      </c>
      <c r="M144" s="10">
        <f t="shared" ref="M144:M163" si="66">L144*$K$163</f>
        <v>2.5024363270332421</v>
      </c>
      <c r="P144" s="5" t="str">
        <f t="shared" si="60"/>
        <v>Bay of Plenty</v>
      </c>
      <c r="Q144" s="5">
        <f t="shared" ref="Q144:Q163" si="67">G144</f>
        <v>9826</v>
      </c>
      <c r="R144" s="5">
        <f t="shared" ref="R144:R163" si="68">H144/24</f>
        <v>23178.166666666668</v>
      </c>
      <c r="S144" s="10">
        <f t="shared" ref="S144:S163" si="69">K144</f>
        <v>2.358860845376213</v>
      </c>
      <c r="T144" s="10">
        <f t="shared" ref="T144:T163" si="70">M144</f>
        <v>2.5024363270332421</v>
      </c>
      <c r="U144" s="10">
        <f t="shared" ref="U144:U163" si="71">$M$163</f>
        <v>2.5058466407865914</v>
      </c>
    </row>
    <row r="145" spans="1:21" ht="13.8" x14ac:dyDescent="0.3">
      <c r="A145" s="76" t="s">
        <v>73</v>
      </c>
      <c r="B145" s="77">
        <v>4563</v>
      </c>
      <c r="C145" s="77">
        <v>293746</v>
      </c>
      <c r="D145" s="77">
        <v>298113.57485863648</v>
      </c>
      <c r="E145" s="77"/>
      <c r="F145" s="76" t="s">
        <v>73</v>
      </c>
      <c r="G145" s="77">
        <f t="shared" si="61"/>
        <v>4563</v>
      </c>
      <c r="H145" s="77">
        <f t="shared" si="62"/>
        <v>293746</v>
      </c>
      <c r="I145" s="77">
        <f t="shared" si="63"/>
        <v>298113.57485863648</v>
      </c>
      <c r="J145" s="77"/>
      <c r="K145" s="10">
        <f t="shared" si="64"/>
        <v>2.6823179194974069</v>
      </c>
      <c r="L145" s="10">
        <f t="shared" si="65"/>
        <v>0.98534929225981216</v>
      </c>
      <c r="M145" s="10">
        <f t="shared" si="66"/>
        <v>2.4853669940538734</v>
      </c>
      <c r="P145" s="5" t="str">
        <f t="shared" si="60"/>
        <v>Canterbury</v>
      </c>
      <c r="Q145" s="5">
        <f t="shared" si="67"/>
        <v>4563</v>
      </c>
      <c r="R145" s="5">
        <f t="shared" si="68"/>
        <v>12239.416666666666</v>
      </c>
      <c r="S145" s="10">
        <f t="shared" si="69"/>
        <v>2.6823179194974069</v>
      </c>
      <c r="T145" s="10">
        <f t="shared" si="70"/>
        <v>2.4853669940538734</v>
      </c>
      <c r="U145" s="10">
        <f t="shared" si="71"/>
        <v>2.5058466407865914</v>
      </c>
    </row>
    <row r="146" spans="1:21" ht="13.8" x14ac:dyDescent="0.3">
      <c r="A146" s="76" t="s">
        <v>74</v>
      </c>
      <c r="B146" s="77">
        <v>5578</v>
      </c>
      <c r="C146" s="77">
        <v>333575.5</v>
      </c>
      <c r="D146" s="77">
        <v>373816.91743312334</v>
      </c>
      <c r="E146" s="77"/>
      <c r="F146" s="76" t="s">
        <v>74</v>
      </c>
      <c r="G146" s="77">
        <f t="shared" si="61"/>
        <v>5578</v>
      </c>
      <c r="H146" s="77">
        <f t="shared" si="62"/>
        <v>333575.5</v>
      </c>
      <c r="I146" s="77">
        <f t="shared" si="63"/>
        <v>373816.91743312334</v>
      </c>
      <c r="J146" s="77"/>
      <c r="K146" s="10">
        <f t="shared" si="64"/>
        <v>2.4917495816899726</v>
      </c>
      <c r="L146" s="10">
        <f t="shared" si="65"/>
        <v>0.8923499297210844</v>
      </c>
      <c r="M146" s="10">
        <f t="shared" si="66"/>
        <v>2.2507927695251171</v>
      </c>
      <c r="P146" s="5" t="str">
        <f t="shared" si="60"/>
        <v>Capital and Coast</v>
      </c>
      <c r="Q146" s="5">
        <f t="shared" si="67"/>
        <v>5578</v>
      </c>
      <c r="R146" s="5">
        <f t="shared" si="68"/>
        <v>13898.979166666666</v>
      </c>
      <c r="S146" s="10">
        <f t="shared" si="69"/>
        <v>2.4917495816899726</v>
      </c>
      <c r="T146" s="10">
        <f t="shared" si="70"/>
        <v>2.2507927695251171</v>
      </c>
      <c r="U146" s="10">
        <f t="shared" si="71"/>
        <v>2.5058466407865914</v>
      </c>
    </row>
    <row r="147" spans="1:21" ht="13.8" x14ac:dyDescent="0.3">
      <c r="A147" s="76" t="s">
        <v>75</v>
      </c>
      <c r="B147" s="77">
        <v>32740</v>
      </c>
      <c r="C147" s="77">
        <v>2134708.5</v>
      </c>
      <c r="D147" s="77">
        <v>2047269.3950607604</v>
      </c>
      <c r="E147" s="77"/>
      <c r="F147" s="76" t="s">
        <v>75</v>
      </c>
      <c r="G147" s="77">
        <f t="shared" si="61"/>
        <v>32740</v>
      </c>
      <c r="H147" s="77">
        <f t="shared" si="62"/>
        <v>2134708.5</v>
      </c>
      <c r="I147" s="77">
        <f t="shared" si="63"/>
        <v>2047269.3950607604</v>
      </c>
      <c r="J147" s="77"/>
      <c r="K147" s="10">
        <f t="shared" si="64"/>
        <v>2.7167436621869272</v>
      </c>
      <c r="L147" s="10">
        <f t="shared" si="65"/>
        <v>1.0427101118935276</v>
      </c>
      <c r="M147" s="10">
        <f t="shared" si="66"/>
        <v>2.6300493812939947</v>
      </c>
      <c r="P147" s="5" t="str">
        <f t="shared" si="60"/>
        <v>Counties Manukau</v>
      </c>
      <c r="Q147" s="5">
        <f t="shared" si="67"/>
        <v>32740</v>
      </c>
      <c r="R147" s="5">
        <f t="shared" si="68"/>
        <v>88946.1875</v>
      </c>
      <c r="S147" s="10">
        <f t="shared" si="69"/>
        <v>2.7167436621869272</v>
      </c>
      <c r="T147" s="10">
        <f t="shared" si="70"/>
        <v>2.6300493812939947</v>
      </c>
      <c r="U147" s="10">
        <f t="shared" si="71"/>
        <v>2.5058466407865914</v>
      </c>
    </row>
    <row r="148" spans="1:21" ht="13.8" x14ac:dyDescent="0.3">
      <c r="A148" s="76" t="s">
        <v>76</v>
      </c>
      <c r="B148" s="77">
        <v>9713</v>
      </c>
      <c r="C148" s="77">
        <v>537427.5</v>
      </c>
      <c r="D148" s="77">
        <v>589687.92297652178</v>
      </c>
      <c r="E148" s="77"/>
      <c r="F148" s="76" t="s">
        <v>76</v>
      </c>
      <c r="G148" s="77">
        <f t="shared" si="61"/>
        <v>9713</v>
      </c>
      <c r="H148" s="77">
        <f t="shared" si="62"/>
        <v>537427.5</v>
      </c>
      <c r="I148" s="77">
        <f t="shared" si="63"/>
        <v>589687.92297652178</v>
      </c>
      <c r="J148" s="77"/>
      <c r="K148" s="10">
        <f t="shared" si="64"/>
        <v>2.3054475960053535</v>
      </c>
      <c r="L148" s="10">
        <f t="shared" si="65"/>
        <v>0.91137613483292834</v>
      </c>
      <c r="M148" s="10">
        <f t="shared" si="66"/>
        <v>2.2987829620167837</v>
      </c>
      <c r="P148" s="5" t="str">
        <f t="shared" si="60"/>
        <v>Hawkes Bay</v>
      </c>
      <c r="Q148" s="5">
        <f t="shared" si="67"/>
        <v>9713</v>
      </c>
      <c r="R148" s="5">
        <f t="shared" si="68"/>
        <v>22392.8125</v>
      </c>
      <c r="S148" s="10">
        <f t="shared" si="69"/>
        <v>2.3054475960053535</v>
      </c>
      <c r="T148" s="10">
        <f t="shared" si="70"/>
        <v>2.2987829620167837</v>
      </c>
      <c r="U148" s="10">
        <f t="shared" si="71"/>
        <v>2.5058466407865914</v>
      </c>
    </row>
    <row r="149" spans="1:21" ht="13.8" x14ac:dyDescent="0.3">
      <c r="A149" s="76" t="s">
        <v>77</v>
      </c>
      <c r="B149" s="77">
        <v>3975</v>
      </c>
      <c r="C149" s="77">
        <v>184773</v>
      </c>
      <c r="D149" s="77">
        <v>212559.74873143647</v>
      </c>
      <c r="E149" s="77"/>
      <c r="F149" s="76" t="s">
        <v>77</v>
      </c>
      <c r="G149" s="77">
        <f t="shared" si="61"/>
        <v>3975</v>
      </c>
      <c r="H149" s="77">
        <f t="shared" si="62"/>
        <v>184773</v>
      </c>
      <c r="I149" s="77">
        <f t="shared" si="63"/>
        <v>212559.74873143647</v>
      </c>
      <c r="J149" s="77"/>
      <c r="K149" s="10">
        <f t="shared" si="64"/>
        <v>1.9368238993710694</v>
      </c>
      <c r="L149" s="10">
        <f t="shared" si="65"/>
        <v>0.86927558534826699</v>
      </c>
      <c r="M149" s="10">
        <f t="shared" si="66"/>
        <v>2.192591871260797</v>
      </c>
      <c r="P149" s="5" t="str">
        <f t="shared" si="60"/>
        <v>Hutt</v>
      </c>
      <c r="Q149" s="5">
        <f t="shared" si="67"/>
        <v>3975</v>
      </c>
      <c r="R149" s="5">
        <f t="shared" si="68"/>
        <v>7698.875</v>
      </c>
      <c r="S149" s="10">
        <f t="shared" si="69"/>
        <v>1.9368238993710694</v>
      </c>
      <c r="T149" s="10">
        <f t="shared" si="70"/>
        <v>2.192591871260797</v>
      </c>
      <c r="U149" s="10">
        <f t="shared" si="71"/>
        <v>2.5058466407865914</v>
      </c>
    </row>
    <row r="150" spans="1:21" ht="13.8" x14ac:dyDescent="0.3">
      <c r="A150" s="76" t="s">
        <v>78</v>
      </c>
      <c r="B150" s="77">
        <v>7228</v>
      </c>
      <c r="C150" s="77">
        <v>413996</v>
      </c>
      <c r="D150" s="77">
        <v>427959.1314497171</v>
      </c>
      <c r="E150" s="77"/>
      <c r="F150" s="76" t="s">
        <v>78</v>
      </c>
      <c r="G150" s="77">
        <f t="shared" si="61"/>
        <v>7228</v>
      </c>
      <c r="H150" s="77">
        <f t="shared" si="62"/>
        <v>413996</v>
      </c>
      <c r="I150" s="77">
        <f t="shared" si="63"/>
        <v>427959.1314497171</v>
      </c>
      <c r="J150" s="77"/>
      <c r="K150" s="10">
        <f t="shared" si="64"/>
        <v>2.386529238147943</v>
      </c>
      <c r="L150" s="10">
        <f t="shared" si="65"/>
        <v>0.96737274561144004</v>
      </c>
      <c r="M150" s="10">
        <f t="shared" si="66"/>
        <v>2.4400243769150634</v>
      </c>
      <c r="P150" s="5" t="str">
        <f t="shared" si="60"/>
        <v>Lakes</v>
      </c>
      <c r="Q150" s="5">
        <f t="shared" si="67"/>
        <v>7228</v>
      </c>
      <c r="R150" s="5">
        <f t="shared" si="68"/>
        <v>17249.833333333332</v>
      </c>
      <c r="S150" s="10">
        <f t="shared" si="69"/>
        <v>2.386529238147943</v>
      </c>
      <c r="T150" s="10">
        <f t="shared" si="70"/>
        <v>2.4400243769150634</v>
      </c>
      <c r="U150" s="10">
        <f t="shared" si="71"/>
        <v>2.5058466407865914</v>
      </c>
    </row>
    <row r="151" spans="1:21" ht="13.8" x14ac:dyDescent="0.3">
      <c r="A151" s="76" t="s">
        <v>79</v>
      </c>
      <c r="B151" s="77">
        <v>9185</v>
      </c>
      <c r="C151" s="77">
        <v>613542</v>
      </c>
      <c r="D151" s="77">
        <v>543013.14037255722</v>
      </c>
      <c r="E151" s="77"/>
      <c r="F151" s="76" t="s">
        <v>79</v>
      </c>
      <c r="G151" s="77">
        <f t="shared" si="61"/>
        <v>9185</v>
      </c>
      <c r="H151" s="77">
        <f t="shared" si="62"/>
        <v>613542</v>
      </c>
      <c r="I151" s="77">
        <f t="shared" si="63"/>
        <v>543013.14037255722</v>
      </c>
      <c r="J151" s="77"/>
      <c r="K151" s="10">
        <f t="shared" si="64"/>
        <v>2.7832607512248231</v>
      </c>
      <c r="L151" s="10">
        <f t="shared" si="65"/>
        <v>1.1298842594841323</v>
      </c>
      <c r="M151" s="10">
        <f t="shared" si="66"/>
        <v>2.8499305451192405</v>
      </c>
      <c r="P151" s="5" t="str">
        <f t="shared" si="60"/>
        <v>MidCentral</v>
      </c>
      <c r="Q151" s="5">
        <f t="shared" si="67"/>
        <v>9185</v>
      </c>
      <c r="R151" s="5">
        <f t="shared" si="68"/>
        <v>25564.25</v>
      </c>
      <c r="S151" s="10">
        <f t="shared" si="69"/>
        <v>2.7832607512248231</v>
      </c>
      <c r="T151" s="10">
        <f t="shared" si="70"/>
        <v>2.8499305451192405</v>
      </c>
      <c r="U151" s="10">
        <f t="shared" si="71"/>
        <v>2.5058466407865914</v>
      </c>
    </row>
    <row r="152" spans="1:21" ht="13.8" x14ac:dyDescent="0.3">
      <c r="A152" s="76" t="s">
        <v>80</v>
      </c>
      <c r="B152" s="77">
        <v>1130</v>
      </c>
      <c r="C152" s="77">
        <v>46629.5</v>
      </c>
      <c r="D152" s="77">
        <v>52311.235090790855</v>
      </c>
      <c r="E152" s="77"/>
      <c r="F152" s="76" t="s">
        <v>80</v>
      </c>
      <c r="G152" s="77">
        <f t="shared" si="61"/>
        <v>1130</v>
      </c>
      <c r="H152" s="77">
        <f t="shared" si="62"/>
        <v>46629.5</v>
      </c>
      <c r="I152" s="77">
        <f t="shared" si="63"/>
        <v>52311.235090790855</v>
      </c>
      <c r="J152" s="77"/>
      <c r="K152" s="10">
        <f t="shared" si="64"/>
        <v>1.7193768436578172</v>
      </c>
      <c r="L152" s="10">
        <f t="shared" si="65"/>
        <v>0.89138595024702261</v>
      </c>
      <c r="M152" s="10">
        <f t="shared" si="66"/>
        <v>2.2483613040675392</v>
      </c>
      <c r="P152" s="5" t="str">
        <f t="shared" si="60"/>
        <v>Nelson Marlborough</v>
      </c>
      <c r="Q152" s="5">
        <f t="shared" si="67"/>
        <v>1130</v>
      </c>
      <c r="R152" s="5">
        <f t="shared" si="68"/>
        <v>1942.8958333333333</v>
      </c>
      <c r="S152" s="10">
        <f t="shared" si="69"/>
        <v>1.7193768436578172</v>
      </c>
      <c r="T152" s="10">
        <f t="shared" si="70"/>
        <v>2.2483613040675392</v>
      </c>
      <c r="U152" s="10">
        <f t="shared" si="71"/>
        <v>2.5058466407865914</v>
      </c>
    </row>
    <row r="153" spans="1:21" ht="13.8" x14ac:dyDescent="0.3">
      <c r="A153" s="76" t="s">
        <v>81</v>
      </c>
      <c r="B153" s="77">
        <v>11381</v>
      </c>
      <c r="C153" s="77">
        <v>647053.5</v>
      </c>
      <c r="D153" s="77">
        <v>623613.22563717014</v>
      </c>
      <c r="E153" s="77"/>
      <c r="F153" s="76" t="s">
        <v>81</v>
      </c>
      <c r="G153" s="77">
        <f t="shared" si="61"/>
        <v>11381</v>
      </c>
      <c r="H153" s="77">
        <f t="shared" si="62"/>
        <v>647053.5</v>
      </c>
      <c r="I153" s="77">
        <f t="shared" si="63"/>
        <v>623613.22563717014</v>
      </c>
      <c r="J153" s="77"/>
      <c r="K153" s="10">
        <f t="shared" si="64"/>
        <v>2.368909805816712</v>
      </c>
      <c r="L153" s="10">
        <f t="shared" si="65"/>
        <v>1.0375878403458811</v>
      </c>
      <c r="M153" s="10">
        <f t="shared" si="66"/>
        <v>2.6171293693356921</v>
      </c>
      <c r="P153" s="5" t="str">
        <f t="shared" si="60"/>
        <v>Northland</v>
      </c>
      <c r="Q153" s="5">
        <f t="shared" si="67"/>
        <v>11381</v>
      </c>
      <c r="R153" s="5">
        <f t="shared" si="68"/>
        <v>26960.5625</v>
      </c>
      <c r="S153" s="10">
        <f t="shared" si="69"/>
        <v>2.368909805816712</v>
      </c>
      <c r="T153" s="10">
        <f t="shared" si="70"/>
        <v>2.6171293693356921</v>
      </c>
      <c r="U153" s="10">
        <f t="shared" si="71"/>
        <v>2.5058466407865914</v>
      </c>
    </row>
    <row r="154" spans="1:21" ht="13.8" x14ac:dyDescent="0.3">
      <c r="A154" s="76" t="s">
        <v>82</v>
      </c>
      <c r="B154" s="77">
        <v>609</v>
      </c>
      <c r="C154" s="77">
        <v>46847.5</v>
      </c>
      <c r="D154" s="77">
        <v>39596.403831035859</v>
      </c>
      <c r="E154" s="77"/>
      <c r="F154" s="76" t="s">
        <v>82</v>
      </c>
      <c r="G154" s="77">
        <f t="shared" si="61"/>
        <v>609</v>
      </c>
      <c r="H154" s="77">
        <f t="shared" si="62"/>
        <v>46847.5</v>
      </c>
      <c r="I154" s="77">
        <f t="shared" si="63"/>
        <v>39596.403831035859</v>
      </c>
      <c r="J154" s="77"/>
      <c r="K154" s="10">
        <f t="shared" si="64"/>
        <v>3.2052203065134104</v>
      </c>
      <c r="L154" s="10">
        <f t="shared" si="65"/>
        <v>1.1831251191372256</v>
      </c>
      <c r="M154" s="10">
        <f t="shared" si="66"/>
        <v>2.9842210716932045</v>
      </c>
      <c r="P154" s="5" t="str">
        <f t="shared" si="60"/>
        <v>South Canterbury</v>
      </c>
      <c r="Q154" s="5">
        <f t="shared" si="67"/>
        <v>609</v>
      </c>
      <c r="R154" s="5">
        <f t="shared" si="68"/>
        <v>1951.9791666666667</v>
      </c>
      <c r="S154" s="10">
        <f t="shared" si="69"/>
        <v>3.2052203065134104</v>
      </c>
      <c r="T154" s="10">
        <f t="shared" si="70"/>
        <v>2.9842210716932045</v>
      </c>
      <c r="U154" s="10">
        <f t="shared" si="71"/>
        <v>2.5058466407865914</v>
      </c>
    </row>
    <row r="155" spans="1:21" ht="13.8" x14ac:dyDescent="0.3">
      <c r="A155" s="76" t="s">
        <v>83</v>
      </c>
      <c r="B155" s="77">
        <v>5909</v>
      </c>
      <c r="C155" s="77">
        <v>310963.5</v>
      </c>
      <c r="D155" s="77">
        <v>334214.90959145222</v>
      </c>
      <c r="E155" s="77"/>
      <c r="F155" s="76" t="s">
        <v>83</v>
      </c>
      <c r="G155" s="77">
        <f t="shared" si="61"/>
        <v>5909</v>
      </c>
      <c r="H155" s="77">
        <f t="shared" si="62"/>
        <v>310963.5</v>
      </c>
      <c r="I155" s="77">
        <f t="shared" si="63"/>
        <v>334214.90959145222</v>
      </c>
      <c r="J155" s="77"/>
      <c r="K155" s="10">
        <f t="shared" si="64"/>
        <v>2.192725080385852</v>
      </c>
      <c r="L155" s="10">
        <f t="shared" si="65"/>
        <v>0.93042976562633017</v>
      </c>
      <c r="M155" s="10">
        <f t="shared" si="66"/>
        <v>2.3468423308749116</v>
      </c>
      <c r="P155" s="5" t="str">
        <f t="shared" si="60"/>
        <v>Southern</v>
      </c>
      <c r="Q155" s="5">
        <f t="shared" si="67"/>
        <v>5909</v>
      </c>
      <c r="R155" s="5">
        <f t="shared" si="68"/>
        <v>12956.8125</v>
      </c>
      <c r="S155" s="10">
        <f t="shared" si="69"/>
        <v>2.192725080385852</v>
      </c>
      <c r="T155" s="10">
        <f t="shared" si="70"/>
        <v>2.3468423308749116</v>
      </c>
      <c r="U155" s="10">
        <f t="shared" si="71"/>
        <v>2.5058466407865914</v>
      </c>
    </row>
    <row r="156" spans="1:21" ht="13.8" x14ac:dyDescent="0.3">
      <c r="A156" s="76" t="s">
        <v>84</v>
      </c>
      <c r="B156" s="77">
        <v>3997</v>
      </c>
      <c r="C156" s="77">
        <v>240573</v>
      </c>
      <c r="D156" s="77">
        <v>248912.93698987988</v>
      </c>
      <c r="E156" s="77"/>
      <c r="F156" s="76" t="s">
        <v>84</v>
      </c>
      <c r="G156" s="77">
        <f t="shared" si="61"/>
        <v>3997</v>
      </c>
      <c r="H156" s="77">
        <f t="shared" si="62"/>
        <v>240573</v>
      </c>
      <c r="I156" s="77">
        <f t="shared" si="63"/>
        <v>248912.93698987988</v>
      </c>
      <c r="J156" s="77"/>
      <c r="K156" s="10">
        <f t="shared" si="64"/>
        <v>2.5078496372279209</v>
      </c>
      <c r="L156" s="10">
        <f t="shared" si="65"/>
        <v>0.96649456195111727</v>
      </c>
      <c r="M156" s="10">
        <f t="shared" si="66"/>
        <v>2.4378093160211969</v>
      </c>
      <c r="P156" s="5" t="str">
        <f t="shared" si="60"/>
        <v>Tairawhiti</v>
      </c>
      <c r="Q156" s="5">
        <f t="shared" si="67"/>
        <v>3997</v>
      </c>
      <c r="R156" s="5">
        <f t="shared" si="68"/>
        <v>10023.875</v>
      </c>
      <c r="S156" s="10">
        <f t="shared" si="69"/>
        <v>2.5078496372279209</v>
      </c>
      <c r="T156" s="10">
        <f t="shared" si="70"/>
        <v>2.4378093160211969</v>
      </c>
      <c r="U156" s="10">
        <f t="shared" si="71"/>
        <v>2.5058466407865914</v>
      </c>
    </row>
    <row r="157" spans="1:21" ht="13.8" x14ac:dyDescent="0.3">
      <c r="A157" s="76" t="s">
        <v>85</v>
      </c>
      <c r="B157" s="77">
        <v>3651</v>
      </c>
      <c r="C157" s="77">
        <v>197194.5</v>
      </c>
      <c r="D157" s="77">
        <v>187508.5721035816</v>
      </c>
      <c r="E157" s="77"/>
      <c r="F157" s="76" t="s">
        <v>85</v>
      </c>
      <c r="G157" s="77">
        <f t="shared" si="61"/>
        <v>3651</v>
      </c>
      <c r="H157" s="77">
        <f t="shared" si="62"/>
        <v>197194.5</v>
      </c>
      <c r="I157" s="77">
        <f t="shared" si="63"/>
        <v>187508.5721035816</v>
      </c>
      <c r="J157" s="77"/>
      <c r="K157" s="10">
        <f t="shared" si="64"/>
        <v>2.2504622021364011</v>
      </c>
      <c r="L157" s="10">
        <f t="shared" si="65"/>
        <v>1.0516559205147582</v>
      </c>
      <c r="M157" s="10">
        <f t="shared" si="66"/>
        <v>2.6526135802607778</v>
      </c>
      <c r="P157" s="5" t="str">
        <f t="shared" si="60"/>
        <v>Taranaki</v>
      </c>
      <c r="Q157" s="5">
        <f t="shared" si="67"/>
        <v>3651</v>
      </c>
      <c r="R157" s="5">
        <f t="shared" si="68"/>
        <v>8216.4375</v>
      </c>
      <c r="S157" s="10">
        <f t="shared" si="69"/>
        <v>2.2504622021364011</v>
      </c>
      <c r="T157" s="10">
        <f t="shared" si="70"/>
        <v>2.6526135802607778</v>
      </c>
      <c r="U157" s="10">
        <f t="shared" si="71"/>
        <v>2.5058466407865914</v>
      </c>
    </row>
    <row r="158" spans="1:21" ht="13.8" x14ac:dyDescent="0.3">
      <c r="A158" s="76" t="s">
        <v>86</v>
      </c>
      <c r="B158" s="77">
        <v>19951</v>
      </c>
      <c r="C158" s="77">
        <v>1309059</v>
      </c>
      <c r="D158" s="77">
        <v>1344230.3623675792</v>
      </c>
      <c r="E158" s="77"/>
      <c r="F158" s="76" t="s">
        <v>86</v>
      </c>
      <c r="G158" s="77">
        <f t="shared" si="61"/>
        <v>19951</v>
      </c>
      <c r="H158" s="77">
        <f t="shared" si="62"/>
        <v>1309059</v>
      </c>
      <c r="I158" s="77">
        <f t="shared" si="63"/>
        <v>1344230.3623675792</v>
      </c>
      <c r="J158" s="77"/>
      <c r="K158" s="10">
        <f t="shared" si="64"/>
        <v>2.7339043155731542</v>
      </c>
      <c r="L158" s="10">
        <f t="shared" si="65"/>
        <v>0.97383531621348574</v>
      </c>
      <c r="M158" s="10">
        <f t="shared" si="66"/>
        <v>2.4563250530278262</v>
      </c>
      <c r="P158" s="5" t="str">
        <f t="shared" si="60"/>
        <v>Waikato</v>
      </c>
      <c r="Q158" s="5">
        <f t="shared" si="67"/>
        <v>19951</v>
      </c>
      <c r="R158" s="5">
        <f t="shared" si="68"/>
        <v>54544.125</v>
      </c>
      <c r="S158" s="10">
        <f t="shared" si="69"/>
        <v>2.7339043155731542</v>
      </c>
      <c r="T158" s="10">
        <f t="shared" si="70"/>
        <v>2.4563250530278262</v>
      </c>
      <c r="U158" s="10">
        <f t="shared" si="71"/>
        <v>2.5058466407865914</v>
      </c>
    </row>
    <row r="159" spans="1:21" ht="13.8" x14ac:dyDescent="0.3">
      <c r="A159" s="76" t="s">
        <v>87</v>
      </c>
      <c r="B159" s="77">
        <v>1083</v>
      </c>
      <c r="C159" s="77">
        <v>59889.5</v>
      </c>
      <c r="D159" s="77">
        <v>56911.712139331459</v>
      </c>
      <c r="E159" s="77"/>
      <c r="F159" s="76" t="s">
        <v>87</v>
      </c>
      <c r="G159" s="77">
        <f t="shared" si="61"/>
        <v>1083</v>
      </c>
      <c r="H159" s="77">
        <f t="shared" si="62"/>
        <v>59889.5</v>
      </c>
      <c r="I159" s="77">
        <f t="shared" si="63"/>
        <v>56911.712139331459</v>
      </c>
      <c r="J159" s="77"/>
      <c r="K159" s="10">
        <f t="shared" si="64"/>
        <v>2.3041512773160973</v>
      </c>
      <c r="L159" s="10">
        <f t="shared" si="65"/>
        <v>1.0523229358023585</v>
      </c>
      <c r="M159" s="10">
        <f t="shared" si="66"/>
        <v>2.6542960067803412</v>
      </c>
      <c r="P159" s="5" t="str">
        <f t="shared" si="60"/>
        <v>Wairarapa</v>
      </c>
      <c r="Q159" s="5">
        <f t="shared" si="67"/>
        <v>1083</v>
      </c>
      <c r="R159" s="5">
        <f t="shared" si="68"/>
        <v>2495.3958333333335</v>
      </c>
      <c r="S159" s="10">
        <f t="shared" si="69"/>
        <v>2.3041512773160973</v>
      </c>
      <c r="T159" s="10">
        <f t="shared" si="70"/>
        <v>2.6542960067803412</v>
      </c>
      <c r="U159" s="10">
        <f t="shared" si="71"/>
        <v>2.5058466407865914</v>
      </c>
    </row>
    <row r="160" spans="1:21" ht="13.8" x14ac:dyDescent="0.3">
      <c r="A160" s="76" t="s">
        <v>88</v>
      </c>
      <c r="B160" s="77">
        <v>7890</v>
      </c>
      <c r="C160" s="77">
        <v>471190</v>
      </c>
      <c r="D160" s="77">
        <v>467633.32614770893</v>
      </c>
      <c r="E160" s="77"/>
      <c r="F160" s="76" t="s">
        <v>88</v>
      </c>
      <c r="G160" s="77">
        <f t="shared" si="61"/>
        <v>7890</v>
      </c>
      <c r="H160" s="77">
        <f t="shared" si="62"/>
        <v>471190</v>
      </c>
      <c r="I160" s="77">
        <f t="shared" si="63"/>
        <v>467633.32614770893</v>
      </c>
      <c r="J160" s="77"/>
      <c r="K160" s="10">
        <f t="shared" si="64"/>
        <v>2.4883291085762571</v>
      </c>
      <c r="L160" s="10">
        <f t="shared" si="65"/>
        <v>1.0076056894438863</v>
      </c>
      <c r="M160" s="10">
        <f t="shared" si="66"/>
        <v>2.541504767128222</v>
      </c>
      <c r="P160" s="5" t="str">
        <f t="shared" si="60"/>
        <v>Waitemata</v>
      </c>
      <c r="Q160" s="5">
        <f t="shared" si="67"/>
        <v>7890</v>
      </c>
      <c r="R160" s="5">
        <f t="shared" si="68"/>
        <v>19632.916666666668</v>
      </c>
      <c r="S160" s="10">
        <f t="shared" si="69"/>
        <v>2.4883291085762571</v>
      </c>
      <c r="T160" s="10">
        <f t="shared" si="70"/>
        <v>2.541504767128222</v>
      </c>
      <c r="U160" s="10">
        <f t="shared" si="71"/>
        <v>2.5058466407865914</v>
      </c>
    </row>
    <row r="161" spans="1:21" ht="13.8" x14ac:dyDescent="0.3">
      <c r="A161" s="76" t="s">
        <v>89</v>
      </c>
      <c r="B161" s="77">
        <v>317</v>
      </c>
      <c r="C161" s="77">
        <v>14851</v>
      </c>
      <c r="D161" s="77">
        <v>17154.116784807811</v>
      </c>
      <c r="E161" s="77"/>
      <c r="F161" s="76" t="s">
        <v>89</v>
      </c>
      <c r="G161" s="77">
        <f t="shared" si="61"/>
        <v>317</v>
      </c>
      <c r="H161" s="77">
        <f t="shared" si="62"/>
        <v>14851</v>
      </c>
      <c r="I161" s="77">
        <f t="shared" si="63"/>
        <v>17154.116784807811</v>
      </c>
      <c r="J161" s="77"/>
      <c r="K161" s="10">
        <f t="shared" si="64"/>
        <v>1.9520241850683491</v>
      </c>
      <c r="L161" s="10">
        <f t="shared" si="65"/>
        <v>0.86573970471930572</v>
      </c>
      <c r="M161" s="10">
        <f t="shared" si="66"/>
        <v>2.1836732460796897</v>
      </c>
      <c r="P161" s="5" t="str">
        <f t="shared" si="60"/>
        <v>West Coast</v>
      </c>
      <c r="Q161" s="5">
        <f t="shared" si="67"/>
        <v>317</v>
      </c>
      <c r="R161" s="5">
        <f t="shared" si="68"/>
        <v>618.79166666666663</v>
      </c>
      <c r="S161" s="10">
        <f t="shared" si="69"/>
        <v>1.9520241850683491</v>
      </c>
      <c r="T161" s="10">
        <f t="shared" si="70"/>
        <v>2.1836732460796897</v>
      </c>
      <c r="U161" s="10">
        <f t="shared" si="71"/>
        <v>2.5058466407865914</v>
      </c>
    </row>
    <row r="162" spans="1:21" ht="13.8" x14ac:dyDescent="0.3">
      <c r="A162" s="76" t="s">
        <v>90</v>
      </c>
      <c r="B162" s="77">
        <v>5230</v>
      </c>
      <c r="C162" s="77">
        <v>236047.5</v>
      </c>
      <c r="D162" s="77">
        <v>255289.85753258449</v>
      </c>
      <c r="E162" s="77"/>
      <c r="F162" s="76" t="s">
        <v>90</v>
      </c>
      <c r="G162" s="77">
        <f t="shared" si="61"/>
        <v>5230</v>
      </c>
      <c r="H162" s="77">
        <f t="shared" si="62"/>
        <v>236047.5</v>
      </c>
      <c r="I162" s="77">
        <f t="shared" si="63"/>
        <v>255289.85753258449</v>
      </c>
      <c r="J162" s="77"/>
      <c r="K162" s="10">
        <f t="shared" si="64"/>
        <v>1.8805568833652009</v>
      </c>
      <c r="L162" s="10">
        <f t="shared" si="65"/>
        <v>0.92462545234438687</v>
      </c>
      <c r="M162" s="10">
        <f t="shared" si="66"/>
        <v>2.332201990878314</v>
      </c>
      <c r="P162" s="5" t="str">
        <f t="shared" si="60"/>
        <v>Whanganui</v>
      </c>
      <c r="Q162" s="5">
        <f t="shared" si="67"/>
        <v>5230</v>
      </c>
      <c r="R162" s="5">
        <f t="shared" si="68"/>
        <v>9835.3125</v>
      </c>
      <c r="S162" s="10">
        <f t="shared" si="69"/>
        <v>1.8805568833652009</v>
      </c>
      <c r="T162" s="10">
        <f t="shared" si="70"/>
        <v>2.332201990878314</v>
      </c>
      <c r="U162" s="10">
        <f t="shared" si="71"/>
        <v>2.5058466407865914</v>
      </c>
    </row>
    <row r="163" spans="1:21" ht="13.8" x14ac:dyDescent="0.3">
      <c r="A163" s="76" t="s">
        <v>107</v>
      </c>
      <c r="B163" s="77">
        <v>162555</v>
      </c>
      <c r="C163" s="77">
        <v>9840380.5</v>
      </c>
      <c r="D163" s="77">
        <v>9905073.918158995</v>
      </c>
      <c r="E163" s="77"/>
      <c r="F163" s="80" t="s">
        <v>107</v>
      </c>
      <c r="G163" s="77">
        <f t="shared" si="61"/>
        <v>162555</v>
      </c>
      <c r="H163" s="77">
        <f t="shared" si="62"/>
        <v>9840380.5</v>
      </c>
      <c r="I163" s="77">
        <f t="shared" si="63"/>
        <v>9905073.918158995</v>
      </c>
      <c r="J163" s="77"/>
      <c r="K163" s="10">
        <f t="shared" si="64"/>
        <v>2.522320778608266</v>
      </c>
      <c r="L163" s="10">
        <f t="shared" si="65"/>
        <v>0.99346865872041679</v>
      </c>
      <c r="M163" s="10">
        <f t="shared" si="66"/>
        <v>2.5058466407865914</v>
      </c>
      <c r="P163" t="s">
        <v>0</v>
      </c>
      <c r="Q163" s="5">
        <f t="shared" si="67"/>
        <v>162555</v>
      </c>
      <c r="R163" s="5">
        <f t="shared" si="68"/>
        <v>410015.85416666669</v>
      </c>
      <c r="S163" s="10">
        <f t="shared" si="69"/>
        <v>2.522320778608266</v>
      </c>
      <c r="T163" s="10">
        <f t="shared" si="70"/>
        <v>2.5058466407865914</v>
      </c>
      <c r="U163" s="10">
        <f t="shared" si="71"/>
        <v>2.5058466407865914</v>
      </c>
    </row>
    <row r="166" spans="1:21" x14ac:dyDescent="0.25">
      <c r="A166" s="75" t="s">
        <v>23</v>
      </c>
      <c r="B166" t="s">
        <v>13</v>
      </c>
    </row>
    <row r="167" spans="1:21" x14ac:dyDescent="0.25">
      <c r="A167" s="75" t="s">
        <v>105</v>
      </c>
      <c r="B167" s="76">
        <v>0</v>
      </c>
    </row>
    <row r="168" spans="1:21" ht="13.8" x14ac:dyDescent="0.3">
      <c r="K168" s="124" t="s">
        <v>2</v>
      </c>
      <c r="L168" s="124"/>
      <c r="M168" s="124"/>
      <c r="P168" s="8" t="s">
        <v>6</v>
      </c>
      <c r="Q168" s="8"/>
      <c r="R168" s="8"/>
      <c r="S168" s="8"/>
      <c r="T168" s="8"/>
      <c r="U168" s="8"/>
    </row>
    <row r="169" spans="1:21" ht="69" x14ac:dyDescent="0.25">
      <c r="A169" s="75" t="s">
        <v>106</v>
      </c>
      <c r="B169" t="s">
        <v>108</v>
      </c>
      <c r="C169" t="s">
        <v>109</v>
      </c>
      <c r="D169" t="s">
        <v>110</v>
      </c>
      <c r="G169" s="79" t="s">
        <v>108</v>
      </c>
      <c r="H169" s="79" t="s">
        <v>109</v>
      </c>
      <c r="I169" s="79" t="s">
        <v>110</v>
      </c>
      <c r="K169" s="21" t="s">
        <v>16</v>
      </c>
      <c r="L169" s="21" t="s">
        <v>20</v>
      </c>
      <c r="M169" s="21" t="s">
        <v>17</v>
      </c>
      <c r="P169" s="21" t="s">
        <v>4</v>
      </c>
      <c r="Q169" s="21" t="s">
        <v>28</v>
      </c>
      <c r="R169" s="21" t="s">
        <v>26</v>
      </c>
      <c r="S169" s="21" t="s">
        <v>11</v>
      </c>
      <c r="T169" s="21" t="s">
        <v>10</v>
      </c>
      <c r="U169" s="21" t="s">
        <v>8</v>
      </c>
    </row>
    <row r="170" spans="1:21" ht="13.8" x14ac:dyDescent="0.3">
      <c r="A170" s="76" t="s">
        <v>71</v>
      </c>
      <c r="B170" s="77">
        <v>14</v>
      </c>
      <c r="C170" s="77">
        <v>2294</v>
      </c>
      <c r="D170" s="77">
        <v>1866.9575336744981</v>
      </c>
      <c r="E170" s="77"/>
      <c r="F170" s="76" t="s">
        <v>71</v>
      </c>
      <c r="G170" s="77">
        <f>IFERROR(VLOOKUP(F170,$A$170:$D$190,2,FALSE),0)</f>
        <v>14</v>
      </c>
      <c r="H170" s="77">
        <f>IFERROR(VLOOKUP(F170,$A$170:$D$190,3,FALSE),0)</f>
        <v>2294</v>
      </c>
      <c r="I170" s="77">
        <f>IFERROR(VLOOKUP(F170,$A$170:$D$190,4,FALSE),0)</f>
        <v>1866.9575336744981</v>
      </c>
      <c r="J170" s="77"/>
      <c r="K170" s="10">
        <f>IFERROR(H170/G170/24,0)</f>
        <v>6.8273809523809526</v>
      </c>
      <c r="L170" s="10">
        <f>IFERROR(H170/I170,0)</f>
        <v>1.2287371076325491</v>
      </c>
      <c r="M170" s="10">
        <f>L170*$K$190</f>
        <v>3.3299990469914595</v>
      </c>
      <c r="P170" s="5" t="str">
        <f>F170</f>
        <v>Auckland</v>
      </c>
      <c r="Q170" s="5">
        <f>G170</f>
        <v>14</v>
      </c>
      <c r="R170" s="5">
        <f>H170/24</f>
        <v>95.583333333333329</v>
      </c>
      <c r="S170" s="10">
        <f>K170</f>
        <v>6.8273809523809526</v>
      </c>
      <c r="T170" s="10">
        <f>M170</f>
        <v>3.3299990469914595</v>
      </c>
      <c r="U170" s="10">
        <f>$M$190</f>
        <v>3.2501641493540623</v>
      </c>
    </row>
    <row r="171" spans="1:21" ht="13.8" x14ac:dyDescent="0.3">
      <c r="A171" s="76" t="s">
        <v>72</v>
      </c>
      <c r="B171" s="77">
        <v>1</v>
      </c>
      <c r="C171" s="77">
        <v>4.5</v>
      </c>
      <c r="D171" s="77">
        <v>6.46901051105473</v>
      </c>
      <c r="E171" s="77"/>
      <c r="F171" s="76" t="s">
        <v>72</v>
      </c>
      <c r="G171" s="77">
        <f t="shared" ref="G171:G190" si="72">IFERROR(VLOOKUP(F171,$A$170:$D$190,2,FALSE),0)</f>
        <v>1</v>
      </c>
      <c r="H171" s="77">
        <f t="shared" ref="H171:H190" si="73">IFERROR(VLOOKUP(F171,$A$170:$D$190,3,FALSE),0)</f>
        <v>4.5</v>
      </c>
      <c r="I171" s="77">
        <f t="shared" ref="I171:I190" si="74">IFERROR(VLOOKUP(F171,$A$170:$D$190,4,FALSE),0)</f>
        <v>6.46901051105473</v>
      </c>
      <c r="J171" s="77"/>
      <c r="K171" s="10">
        <f t="shared" ref="K171:K190" si="75">IFERROR(H171/G171/24,0)</f>
        <v>0.1875</v>
      </c>
      <c r="L171" s="10">
        <f t="shared" ref="L171:L190" si="76">IFERROR(H171/I171,0)</f>
        <v>0.6956241595696997</v>
      </c>
      <c r="M171" s="10">
        <f t="shared" ref="M171:M190" si="77">L171*$K$190</f>
        <v>1.8852102488338436</v>
      </c>
      <c r="P171" s="5" t="str">
        <f t="shared" ref="P171:P190" si="78">F171</f>
        <v>Bay of Plenty</v>
      </c>
      <c r="Q171" s="5">
        <f t="shared" ref="Q171:Q190" si="79">G171</f>
        <v>1</v>
      </c>
      <c r="R171" s="5">
        <f t="shared" ref="R171:R190" si="80">H171/24</f>
        <v>0.1875</v>
      </c>
      <c r="S171" s="10">
        <f t="shared" ref="S171:S190" si="81">K171</f>
        <v>0.1875</v>
      </c>
      <c r="T171" s="10">
        <f t="shared" ref="T171:T190" si="82">M171</f>
        <v>1.8852102488338436</v>
      </c>
      <c r="U171" s="10">
        <f t="shared" ref="U171:U190" si="83">$M$190</f>
        <v>3.2501641493540623</v>
      </c>
    </row>
    <row r="172" spans="1:21" ht="13.8" x14ac:dyDescent="0.3">
      <c r="A172" s="76" t="s">
        <v>73</v>
      </c>
      <c r="B172" s="77">
        <v>15</v>
      </c>
      <c r="C172" s="77">
        <v>536.5</v>
      </c>
      <c r="D172" s="77">
        <v>565.15732066957696</v>
      </c>
      <c r="E172" s="77"/>
      <c r="F172" s="76" t="s">
        <v>73</v>
      </c>
      <c r="G172" s="77">
        <f t="shared" si="72"/>
        <v>15</v>
      </c>
      <c r="H172" s="77">
        <f t="shared" si="73"/>
        <v>536.5</v>
      </c>
      <c r="I172" s="77">
        <f t="shared" si="74"/>
        <v>565.15732066957696</v>
      </c>
      <c r="J172" s="77"/>
      <c r="K172" s="10">
        <f t="shared" si="75"/>
        <v>1.4902777777777778</v>
      </c>
      <c r="L172" s="10">
        <f t="shared" si="76"/>
        <v>0.9492931974487655</v>
      </c>
      <c r="M172" s="10">
        <f t="shared" si="77"/>
        <v>2.5726784217582184</v>
      </c>
      <c r="P172" s="5" t="str">
        <f t="shared" si="78"/>
        <v>Canterbury</v>
      </c>
      <c r="Q172" s="5">
        <f t="shared" si="79"/>
        <v>15</v>
      </c>
      <c r="R172" s="5">
        <f t="shared" si="80"/>
        <v>22.354166666666668</v>
      </c>
      <c r="S172" s="10">
        <f t="shared" si="81"/>
        <v>1.4902777777777778</v>
      </c>
      <c r="T172" s="10">
        <f t="shared" si="82"/>
        <v>2.5726784217582184</v>
      </c>
      <c r="U172" s="10">
        <f t="shared" si="83"/>
        <v>3.2501641493540623</v>
      </c>
    </row>
    <row r="173" spans="1:21" ht="13.8" x14ac:dyDescent="0.3">
      <c r="A173" s="76" t="s">
        <v>74</v>
      </c>
      <c r="B173" s="77">
        <v>1</v>
      </c>
      <c r="C173" s="77">
        <v>129</v>
      </c>
      <c r="D173" s="77">
        <v>115.57283950617284</v>
      </c>
      <c r="E173" s="77"/>
      <c r="F173" s="76" t="s">
        <v>74</v>
      </c>
      <c r="G173" s="77">
        <f t="shared" si="72"/>
        <v>1</v>
      </c>
      <c r="H173" s="77">
        <f t="shared" si="73"/>
        <v>129</v>
      </c>
      <c r="I173" s="77">
        <f t="shared" si="74"/>
        <v>115.57283950617284</v>
      </c>
      <c r="J173" s="77"/>
      <c r="K173" s="10">
        <f t="shared" si="75"/>
        <v>5.375</v>
      </c>
      <c r="L173" s="10">
        <f t="shared" si="76"/>
        <v>1.116179203965219</v>
      </c>
      <c r="M173" s="10">
        <f t="shared" si="77"/>
        <v>3.0249559994467003</v>
      </c>
      <c r="P173" s="5" t="str">
        <f t="shared" si="78"/>
        <v>Capital and Coast</v>
      </c>
      <c r="Q173" s="5">
        <f t="shared" si="79"/>
        <v>1</v>
      </c>
      <c r="R173" s="5">
        <f t="shared" si="80"/>
        <v>5.375</v>
      </c>
      <c r="S173" s="10">
        <f t="shared" si="81"/>
        <v>5.375</v>
      </c>
      <c r="T173" s="10">
        <f t="shared" si="82"/>
        <v>3.0249559994467003</v>
      </c>
      <c r="U173" s="10">
        <f t="shared" si="83"/>
        <v>3.2501641493540623</v>
      </c>
    </row>
    <row r="174" spans="1:21" ht="13.8" x14ac:dyDescent="0.3">
      <c r="A174" s="76" t="s">
        <v>75</v>
      </c>
      <c r="B174" s="77">
        <v>1</v>
      </c>
      <c r="C174" s="77">
        <v>7</v>
      </c>
      <c r="D174" s="77">
        <v>21.934969853574504</v>
      </c>
      <c r="E174" s="77"/>
      <c r="F174" s="76" t="s">
        <v>75</v>
      </c>
      <c r="G174" s="77">
        <f t="shared" si="72"/>
        <v>1</v>
      </c>
      <c r="H174" s="77">
        <f t="shared" si="73"/>
        <v>7</v>
      </c>
      <c r="I174" s="77">
        <f t="shared" si="74"/>
        <v>21.934969853574504</v>
      </c>
      <c r="J174" s="77"/>
      <c r="K174" s="10">
        <f t="shared" si="75"/>
        <v>0.29166666666666669</v>
      </c>
      <c r="L174" s="10">
        <f t="shared" si="76"/>
        <v>0.3191251251644317</v>
      </c>
      <c r="M174" s="10">
        <f t="shared" si="77"/>
        <v>0.86486064111476446</v>
      </c>
      <c r="P174" s="5" t="str">
        <f t="shared" si="78"/>
        <v>Counties Manukau</v>
      </c>
      <c r="Q174" s="5">
        <f t="shared" si="79"/>
        <v>1</v>
      </c>
      <c r="R174" s="5">
        <f t="shared" si="80"/>
        <v>0.29166666666666669</v>
      </c>
      <c r="S174" s="10">
        <f t="shared" si="81"/>
        <v>0.29166666666666669</v>
      </c>
      <c r="T174" s="10">
        <f t="shared" si="82"/>
        <v>0.86486064111476446</v>
      </c>
      <c r="U174" s="10">
        <f t="shared" si="83"/>
        <v>3.2501641493540623</v>
      </c>
    </row>
    <row r="175" spans="1:21" ht="13.8" x14ac:dyDescent="0.3">
      <c r="A175" s="76" t="s">
        <v>76</v>
      </c>
      <c r="B175" s="77">
        <v>7</v>
      </c>
      <c r="C175" s="77">
        <v>173</v>
      </c>
      <c r="D175" s="77">
        <v>168.1499552760815</v>
      </c>
      <c r="E175" s="77"/>
      <c r="F175" s="76" t="s">
        <v>76</v>
      </c>
      <c r="G175" s="77">
        <f t="shared" si="72"/>
        <v>7</v>
      </c>
      <c r="H175" s="77">
        <f t="shared" si="73"/>
        <v>173</v>
      </c>
      <c r="I175" s="77">
        <f t="shared" si="74"/>
        <v>168.1499552760815</v>
      </c>
      <c r="J175" s="77"/>
      <c r="K175" s="10">
        <f t="shared" si="75"/>
        <v>1.0297619047619049</v>
      </c>
      <c r="L175" s="10">
        <f t="shared" si="76"/>
        <v>1.0288435683253994</v>
      </c>
      <c r="M175" s="10">
        <f t="shared" si="77"/>
        <v>2.788267791983559</v>
      </c>
      <c r="P175" s="5" t="str">
        <f t="shared" si="78"/>
        <v>Hawkes Bay</v>
      </c>
      <c r="Q175" s="5">
        <f t="shared" si="79"/>
        <v>7</v>
      </c>
      <c r="R175" s="5">
        <f t="shared" si="80"/>
        <v>7.208333333333333</v>
      </c>
      <c r="S175" s="10">
        <f t="shared" si="81"/>
        <v>1.0297619047619049</v>
      </c>
      <c r="T175" s="10">
        <f t="shared" si="82"/>
        <v>2.788267791983559</v>
      </c>
      <c r="U175" s="10">
        <f t="shared" si="83"/>
        <v>3.2501641493540623</v>
      </c>
    </row>
    <row r="176" spans="1:21" ht="13.8" x14ac:dyDescent="0.3">
      <c r="A176" s="76" t="s">
        <v>77</v>
      </c>
      <c r="B176" s="77">
        <v>3</v>
      </c>
      <c r="C176" s="77">
        <v>35</v>
      </c>
      <c r="D176" s="77">
        <v>28.366199805662895</v>
      </c>
      <c r="E176" s="77"/>
      <c r="F176" s="76" t="s">
        <v>77</v>
      </c>
      <c r="G176" s="77">
        <f t="shared" si="72"/>
        <v>3</v>
      </c>
      <c r="H176" s="77">
        <f t="shared" si="73"/>
        <v>35</v>
      </c>
      <c r="I176" s="77">
        <f t="shared" si="74"/>
        <v>28.366199805662895</v>
      </c>
      <c r="J176" s="77"/>
      <c r="K176" s="10">
        <f t="shared" si="75"/>
        <v>0.4861111111111111</v>
      </c>
      <c r="L176" s="10">
        <f t="shared" si="76"/>
        <v>1.2338628452096274</v>
      </c>
      <c r="M176" s="10">
        <f t="shared" si="77"/>
        <v>3.3438903026073055</v>
      </c>
      <c r="P176" s="5" t="str">
        <f t="shared" si="78"/>
        <v>Hutt</v>
      </c>
      <c r="Q176" s="5">
        <f t="shared" si="79"/>
        <v>3</v>
      </c>
      <c r="R176" s="5">
        <f t="shared" si="80"/>
        <v>1.4583333333333333</v>
      </c>
      <c r="S176" s="10">
        <f t="shared" si="81"/>
        <v>0.4861111111111111</v>
      </c>
      <c r="T176" s="10">
        <f t="shared" si="82"/>
        <v>3.3438903026073055</v>
      </c>
      <c r="U176" s="10">
        <f t="shared" si="83"/>
        <v>3.2501641493540623</v>
      </c>
    </row>
    <row r="177" spans="1:21" ht="13.8" x14ac:dyDescent="0.3">
      <c r="A177" s="76" t="s">
        <v>80</v>
      </c>
      <c r="B177" s="77">
        <v>3</v>
      </c>
      <c r="C177" s="77">
        <v>63</v>
      </c>
      <c r="D177" s="77">
        <v>35.581627206162615</v>
      </c>
      <c r="E177" s="77"/>
      <c r="F177" s="76" t="s">
        <v>78</v>
      </c>
      <c r="G177" s="77">
        <f t="shared" si="72"/>
        <v>0</v>
      </c>
      <c r="H177" s="77">
        <f t="shared" si="73"/>
        <v>0</v>
      </c>
      <c r="I177" s="77">
        <f t="shared" si="74"/>
        <v>0</v>
      </c>
      <c r="J177" s="77"/>
      <c r="K177" s="10">
        <f t="shared" si="75"/>
        <v>0</v>
      </c>
      <c r="L177" s="10">
        <f t="shared" si="76"/>
        <v>0</v>
      </c>
      <c r="M177" s="10">
        <f t="shared" si="77"/>
        <v>0</v>
      </c>
      <c r="P177" s="5" t="str">
        <f t="shared" si="78"/>
        <v>Lakes</v>
      </c>
      <c r="Q177" s="5">
        <f t="shared" si="79"/>
        <v>0</v>
      </c>
      <c r="R177" s="5">
        <f t="shared" si="80"/>
        <v>0</v>
      </c>
      <c r="S177" s="10">
        <f t="shared" si="81"/>
        <v>0</v>
      </c>
      <c r="T177" s="10">
        <f t="shared" si="82"/>
        <v>0</v>
      </c>
      <c r="U177" s="10">
        <f t="shared" si="83"/>
        <v>3.2501641493540623</v>
      </c>
    </row>
    <row r="178" spans="1:21" ht="13.8" x14ac:dyDescent="0.3">
      <c r="A178" s="76" t="s">
        <v>81</v>
      </c>
      <c r="B178" s="77">
        <v>2</v>
      </c>
      <c r="C178" s="77">
        <v>129</v>
      </c>
      <c r="D178" s="77">
        <v>64.328851227927743</v>
      </c>
      <c r="E178" s="77"/>
      <c r="F178" s="76" t="s">
        <v>79</v>
      </c>
      <c r="G178" s="77">
        <f t="shared" si="72"/>
        <v>0</v>
      </c>
      <c r="H178" s="77">
        <f t="shared" si="73"/>
        <v>0</v>
      </c>
      <c r="I178" s="77">
        <f t="shared" si="74"/>
        <v>0</v>
      </c>
      <c r="J178" s="77"/>
      <c r="K178" s="10">
        <f t="shared" si="75"/>
        <v>0</v>
      </c>
      <c r="L178" s="10">
        <f t="shared" si="76"/>
        <v>0</v>
      </c>
      <c r="M178" s="10">
        <f t="shared" si="77"/>
        <v>0</v>
      </c>
      <c r="P178" s="5" t="str">
        <f t="shared" si="78"/>
        <v>MidCentral</v>
      </c>
      <c r="Q178" s="5">
        <f t="shared" si="79"/>
        <v>0</v>
      </c>
      <c r="R178" s="5">
        <f t="shared" si="80"/>
        <v>0</v>
      </c>
      <c r="S178" s="10">
        <f t="shared" si="81"/>
        <v>0</v>
      </c>
      <c r="T178" s="10">
        <f t="shared" si="82"/>
        <v>0</v>
      </c>
      <c r="U178" s="10">
        <f t="shared" si="83"/>
        <v>3.2501641493540623</v>
      </c>
    </row>
    <row r="179" spans="1:21" ht="13.8" x14ac:dyDescent="0.3">
      <c r="A179" s="76" t="s">
        <v>83</v>
      </c>
      <c r="B179" s="77">
        <v>1</v>
      </c>
      <c r="C179" s="77">
        <v>208.5</v>
      </c>
      <c r="D179" s="77">
        <v>122.125</v>
      </c>
      <c r="E179" s="77"/>
      <c r="F179" s="76" t="s">
        <v>80</v>
      </c>
      <c r="G179" s="77">
        <f t="shared" si="72"/>
        <v>3</v>
      </c>
      <c r="H179" s="77">
        <f t="shared" si="73"/>
        <v>63</v>
      </c>
      <c r="I179" s="77">
        <f t="shared" si="74"/>
        <v>35.581627206162615</v>
      </c>
      <c r="J179" s="77"/>
      <c r="K179" s="10">
        <f t="shared" si="75"/>
        <v>0.875</v>
      </c>
      <c r="L179" s="10">
        <f t="shared" si="76"/>
        <v>1.7705766977708264</v>
      </c>
      <c r="M179" s="10">
        <f t="shared" si="77"/>
        <v>4.79843790797708</v>
      </c>
      <c r="P179" s="5" t="str">
        <f t="shared" si="78"/>
        <v>Nelson Marlborough</v>
      </c>
      <c r="Q179" s="5">
        <f t="shared" si="79"/>
        <v>3</v>
      </c>
      <c r="R179" s="5">
        <f t="shared" si="80"/>
        <v>2.625</v>
      </c>
      <c r="S179" s="10">
        <f t="shared" si="81"/>
        <v>0.875</v>
      </c>
      <c r="T179" s="10">
        <f t="shared" si="82"/>
        <v>4.79843790797708</v>
      </c>
      <c r="U179" s="10">
        <f t="shared" si="83"/>
        <v>3.2501641493540623</v>
      </c>
    </row>
    <row r="180" spans="1:21" ht="13.8" x14ac:dyDescent="0.3">
      <c r="A180" s="76" t="s">
        <v>85</v>
      </c>
      <c r="B180" s="77">
        <v>3</v>
      </c>
      <c r="C180" s="77">
        <v>23</v>
      </c>
      <c r="D180" s="77">
        <v>43.032387325573517</v>
      </c>
      <c r="E180" s="77"/>
      <c r="F180" s="76" t="s">
        <v>81</v>
      </c>
      <c r="G180" s="77">
        <f t="shared" si="72"/>
        <v>2</v>
      </c>
      <c r="H180" s="77">
        <f t="shared" si="73"/>
        <v>129</v>
      </c>
      <c r="I180" s="77">
        <f t="shared" si="74"/>
        <v>64.328851227927743</v>
      </c>
      <c r="J180" s="77"/>
      <c r="K180" s="10">
        <f t="shared" si="75"/>
        <v>2.6875</v>
      </c>
      <c r="L180" s="10">
        <f t="shared" si="76"/>
        <v>2.0053210579329592</v>
      </c>
      <c r="M180" s="10">
        <f t="shared" si="77"/>
        <v>5.4346183332046119</v>
      </c>
      <c r="P180" s="5" t="str">
        <f t="shared" si="78"/>
        <v>Northland</v>
      </c>
      <c r="Q180" s="5">
        <f t="shared" si="79"/>
        <v>2</v>
      </c>
      <c r="R180" s="5">
        <f t="shared" si="80"/>
        <v>5.375</v>
      </c>
      <c r="S180" s="10">
        <f t="shared" si="81"/>
        <v>2.6875</v>
      </c>
      <c r="T180" s="10">
        <f t="shared" si="82"/>
        <v>5.4346183332046119</v>
      </c>
      <c r="U180" s="10">
        <f t="shared" si="83"/>
        <v>3.2501641493540623</v>
      </c>
    </row>
    <row r="181" spans="1:21" ht="13.8" x14ac:dyDescent="0.3">
      <c r="A181" s="76" t="s">
        <v>86</v>
      </c>
      <c r="B181" s="77">
        <v>3</v>
      </c>
      <c r="C181" s="77">
        <v>147.5</v>
      </c>
      <c r="D181" s="77">
        <v>75.345674394764245</v>
      </c>
      <c r="E181" s="77"/>
      <c r="F181" s="76" t="s">
        <v>82</v>
      </c>
      <c r="G181" s="77">
        <f t="shared" si="72"/>
        <v>0</v>
      </c>
      <c r="H181" s="77">
        <f t="shared" si="73"/>
        <v>0</v>
      </c>
      <c r="I181" s="77">
        <f t="shared" si="74"/>
        <v>0</v>
      </c>
      <c r="J181" s="77"/>
      <c r="K181" s="10">
        <f t="shared" si="75"/>
        <v>0</v>
      </c>
      <c r="L181" s="10">
        <f t="shared" si="76"/>
        <v>0</v>
      </c>
      <c r="M181" s="10">
        <f t="shared" si="77"/>
        <v>0</v>
      </c>
      <c r="P181" s="5" t="str">
        <f t="shared" si="78"/>
        <v>South Canterbury</v>
      </c>
      <c r="Q181" s="5">
        <f t="shared" si="79"/>
        <v>0</v>
      </c>
      <c r="R181" s="5">
        <f t="shared" si="80"/>
        <v>0</v>
      </c>
      <c r="S181" s="10">
        <f t="shared" si="81"/>
        <v>0</v>
      </c>
      <c r="T181" s="10">
        <f t="shared" si="82"/>
        <v>0</v>
      </c>
      <c r="U181" s="10">
        <f t="shared" si="83"/>
        <v>3.2501641493540623</v>
      </c>
    </row>
    <row r="182" spans="1:21" ht="13.8" x14ac:dyDescent="0.3">
      <c r="A182" s="76" t="s">
        <v>87</v>
      </c>
      <c r="B182" s="77">
        <v>2</v>
      </c>
      <c r="C182" s="77">
        <v>11</v>
      </c>
      <c r="D182" s="77">
        <v>27.507459500263629</v>
      </c>
      <c r="E182" s="77"/>
      <c r="F182" s="76" t="s">
        <v>83</v>
      </c>
      <c r="G182" s="77">
        <f t="shared" si="72"/>
        <v>1</v>
      </c>
      <c r="H182" s="77">
        <f t="shared" si="73"/>
        <v>208.5</v>
      </c>
      <c r="I182" s="77">
        <f t="shared" si="74"/>
        <v>122.125</v>
      </c>
      <c r="J182" s="77"/>
      <c r="K182" s="10">
        <f t="shared" si="75"/>
        <v>8.6875</v>
      </c>
      <c r="L182" s="10">
        <f t="shared" si="76"/>
        <v>1.707267144319345</v>
      </c>
      <c r="M182" s="10">
        <f t="shared" si="77"/>
        <v>4.6268627587044389</v>
      </c>
      <c r="P182" s="5" t="str">
        <f t="shared" si="78"/>
        <v>Southern</v>
      </c>
      <c r="Q182" s="5">
        <f t="shared" si="79"/>
        <v>1</v>
      </c>
      <c r="R182" s="5">
        <f t="shared" si="80"/>
        <v>8.6875</v>
      </c>
      <c r="S182" s="10">
        <f t="shared" si="81"/>
        <v>8.6875</v>
      </c>
      <c r="T182" s="10">
        <f t="shared" si="82"/>
        <v>4.6268627587044389</v>
      </c>
      <c r="U182" s="10">
        <f t="shared" si="83"/>
        <v>3.2501641493540623</v>
      </c>
    </row>
    <row r="183" spans="1:21" ht="13.8" x14ac:dyDescent="0.3">
      <c r="A183" s="76" t="s">
        <v>88</v>
      </c>
      <c r="B183" s="77">
        <v>2</v>
      </c>
      <c r="C183" s="77">
        <v>51.5</v>
      </c>
      <c r="D183" s="77">
        <v>32.376483240889073</v>
      </c>
      <c r="E183" s="77"/>
      <c r="F183" s="76" t="s">
        <v>84</v>
      </c>
      <c r="G183" s="77">
        <f t="shared" si="72"/>
        <v>0</v>
      </c>
      <c r="H183" s="77">
        <f t="shared" si="73"/>
        <v>0</v>
      </c>
      <c r="I183" s="77">
        <f t="shared" si="74"/>
        <v>0</v>
      </c>
      <c r="J183" s="77"/>
      <c r="K183" s="10">
        <f t="shared" si="75"/>
        <v>0</v>
      </c>
      <c r="L183" s="10">
        <f t="shared" si="76"/>
        <v>0</v>
      </c>
      <c r="M183" s="10">
        <f t="shared" si="77"/>
        <v>0</v>
      </c>
      <c r="P183" s="5" t="str">
        <f t="shared" si="78"/>
        <v>Tairawhiti</v>
      </c>
      <c r="Q183" s="5">
        <f t="shared" si="79"/>
        <v>0</v>
      </c>
      <c r="R183" s="5">
        <f t="shared" si="80"/>
        <v>0</v>
      </c>
      <c r="S183" s="10">
        <f t="shared" si="81"/>
        <v>0</v>
      </c>
      <c r="T183" s="10">
        <f t="shared" si="82"/>
        <v>0</v>
      </c>
      <c r="U183" s="10">
        <f t="shared" si="83"/>
        <v>3.2501641493540623</v>
      </c>
    </row>
    <row r="184" spans="1:21" ht="13.8" x14ac:dyDescent="0.3">
      <c r="A184" s="76" t="s">
        <v>90</v>
      </c>
      <c r="B184" s="77">
        <v>1</v>
      </c>
      <c r="C184" s="77">
        <v>25</v>
      </c>
      <c r="D184" s="77">
        <v>26.934430027803522</v>
      </c>
      <c r="E184" s="77"/>
      <c r="F184" s="76" t="s">
        <v>85</v>
      </c>
      <c r="G184" s="77">
        <f t="shared" si="72"/>
        <v>3</v>
      </c>
      <c r="H184" s="77">
        <f t="shared" si="73"/>
        <v>23</v>
      </c>
      <c r="I184" s="77">
        <f t="shared" si="74"/>
        <v>43.032387325573517</v>
      </c>
      <c r="J184" s="77"/>
      <c r="K184" s="10">
        <f t="shared" si="75"/>
        <v>0.31944444444444448</v>
      </c>
      <c r="L184" s="10">
        <f t="shared" si="76"/>
        <v>0.53448115313675471</v>
      </c>
      <c r="M184" s="10">
        <f t="shared" si="77"/>
        <v>1.4484967691824124</v>
      </c>
      <c r="P184" s="5" t="str">
        <f t="shared" si="78"/>
        <v>Taranaki</v>
      </c>
      <c r="Q184" s="5">
        <f t="shared" si="79"/>
        <v>3</v>
      </c>
      <c r="R184" s="5">
        <f t="shared" si="80"/>
        <v>0.95833333333333337</v>
      </c>
      <c r="S184" s="10">
        <f t="shared" si="81"/>
        <v>0.31944444444444448</v>
      </c>
      <c r="T184" s="10">
        <f t="shared" si="82"/>
        <v>1.4484967691824124</v>
      </c>
      <c r="U184" s="10">
        <f t="shared" si="83"/>
        <v>3.2501641493540623</v>
      </c>
    </row>
    <row r="185" spans="1:21" ht="13.8" x14ac:dyDescent="0.3">
      <c r="A185" s="76" t="s">
        <v>107</v>
      </c>
      <c r="B185" s="77">
        <v>59</v>
      </c>
      <c r="C185" s="77">
        <v>3837.5</v>
      </c>
      <c r="D185" s="77">
        <v>3199.8397422200055</v>
      </c>
      <c r="E185" s="77"/>
      <c r="F185" s="76" t="s">
        <v>86</v>
      </c>
      <c r="G185" s="77">
        <f t="shared" si="72"/>
        <v>3</v>
      </c>
      <c r="H185" s="77">
        <f t="shared" si="73"/>
        <v>147.5</v>
      </c>
      <c r="I185" s="77">
        <f t="shared" si="74"/>
        <v>75.345674394764245</v>
      </c>
      <c r="J185" s="77"/>
      <c r="K185" s="10">
        <f t="shared" si="75"/>
        <v>2.0486111111111112</v>
      </c>
      <c r="L185" s="10">
        <f t="shared" si="76"/>
        <v>1.9576439017214471</v>
      </c>
      <c r="M185" s="10">
        <f t="shared" si="77"/>
        <v>5.3054085260282857</v>
      </c>
      <c r="P185" s="5" t="str">
        <f t="shared" si="78"/>
        <v>Waikato</v>
      </c>
      <c r="Q185" s="5">
        <f t="shared" si="79"/>
        <v>3</v>
      </c>
      <c r="R185" s="5">
        <f t="shared" si="80"/>
        <v>6.145833333333333</v>
      </c>
      <c r="S185" s="10">
        <f t="shared" si="81"/>
        <v>2.0486111111111112</v>
      </c>
      <c r="T185" s="10">
        <f t="shared" si="82"/>
        <v>5.3054085260282857</v>
      </c>
      <c r="U185" s="10">
        <f t="shared" si="83"/>
        <v>3.2501641493540623</v>
      </c>
    </row>
    <row r="186" spans="1:21" ht="13.8" x14ac:dyDescent="0.3">
      <c r="E186" s="77"/>
      <c r="F186" s="76" t="s">
        <v>87</v>
      </c>
      <c r="G186" s="77">
        <f t="shared" si="72"/>
        <v>2</v>
      </c>
      <c r="H186" s="77">
        <f t="shared" si="73"/>
        <v>11</v>
      </c>
      <c r="I186" s="77">
        <f t="shared" si="74"/>
        <v>27.507459500263629</v>
      </c>
      <c r="J186" s="77"/>
      <c r="K186" s="10">
        <f t="shared" si="75"/>
        <v>0.22916666666666666</v>
      </c>
      <c r="L186" s="10">
        <f t="shared" si="76"/>
        <v>0.39989152760161573</v>
      </c>
      <c r="M186" s="10">
        <f t="shared" si="77"/>
        <v>1.0837455770983053</v>
      </c>
      <c r="P186" s="5" t="str">
        <f t="shared" si="78"/>
        <v>Wairarapa</v>
      </c>
      <c r="Q186" s="5">
        <f t="shared" si="79"/>
        <v>2</v>
      </c>
      <c r="R186" s="5">
        <f t="shared" si="80"/>
        <v>0.45833333333333331</v>
      </c>
      <c r="S186" s="10">
        <f t="shared" si="81"/>
        <v>0.22916666666666666</v>
      </c>
      <c r="T186" s="10">
        <f t="shared" si="82"/>
        <v>1.0837455770983053</v>
      </c>
      <c r="U186" s="10">
        <f t="shared" si="83"/>
        <v>3.2501641493540623</v>
      </c>
    </row>
    <row r="187" spans="1:21" ht="13.8" x14ac:dyDescent="0.3">
      <c r="F187" s="76" t="s">
        <v>88</v>
      </c>
      <c r="G187" s="77">
        <f t="shared" si="72"/>
        <v>2</v>
      </c>
      <c r="H187" s="77">
        <f t="shared" si="73"/>
        <v>51.5</v>
      </c>
      <c r="I187" s="77">
        <f t="shared" si="74"/>
        <v>32.376483240889073</v>
      </c>
      <c r="K187" s="10">
        <f t="shared" si="75"/>
        <v>1.0729166666666667</v>
      </c>
      <c r="L187" s="10">
        <f t="shared" si="76"/>
        <v>1.5906607155825794</v>
      </c>
      <c r="M187" s="10">
        <f t="shared" si="77"/>
        <v>4.310847807943607</v>
      </c>
      <c r="P187" s="5" t="str">
        <f t="shared" si="78"/>
        <v>Waitemata</v>
      </c>
      <c r="Q187" s="5">
        <f t="shared" si="79"/>
        <v>2</v>
      </c>
      <c r="R187" s="5">
        <f t="shared" si="80"/>
        <v>2.1458333333333335</v>
      </c>
      <c r="S187" s="10">
        <f t="shared" si="81"/>
        <v>1.0729166666666667</v>
      </c>
      <c r="T187" s="10">
        <f t="shared" si="82"/>
        <v>4.310847807943607</v>
      </c>
      <c r="U187" s="10">
        <f t="shared" si="83"/>
        <v>3.2501641493540623</v>
      </c>
    </row>
    <row r="188" spans="1:21" ht="13.8" x14ac:dyDescent="0.3">
      <c r="F188" s="76" t="s">
        <v>89</v>
      </c>
      <c r="G188" s="77">
        <f t="shared" si="72"/>
        <v>0</v>
      </c>
      <c r="H188" s="77">
        <f t="shared" si="73"/>
        <v>0</v>
      </c>
      <c r="I188" s="77">
        <f t="shared" si="74"/>
        <v>0</v>
      </c>
      <c r="K188" s="10">
        <f t="shared" si="75"/>
        <v>0</v>
      </c>
      <c r="L188" s="10">
        <f t="shared" si="76"/>
        <v>0</v>
      </c>
      <c r="M188" s="10">
        <f t="shared" si="77"/>
        <v>0</v>
      </c>
      <c r="P188" s="5" t="str">
        <f t="shared" si="78"/>
        <v>West Coast</v>
      </c>
      <c r="Q188" s="5">
        <f t="shared" si="79"/>
        <v>0</v>
      </c>
      <c r="R188" s="5">
        <f t="shared" si="80"/>
        <v>0</v>
      </c>
      <c r="S188" s="10">
        <f t="shared" si="81"/>
        <v>0</v>
      </c>
      <c r="T188" s="10">
        <f t="shared" si="82"/>
        <v>0</v>
      </c>
      <c r="U188" s="10">
        <f t="shared" si="83"/>
        <v>3.2501641493540623</v>
      </c>
    </row>
    <row r="189" spans="1:21" ht="13.8" x14ac:dyDescent="0.3">
      <c r="F189" s="76" t="s">
        <v>90</v>
      </c>
      <c r="G189" s="77">
        <f t="shared" si="72"/>
        <v>1</v>
      </c>
      <c r="H189" s="77">
        <f t="shared" si="73"/>
        <v>25</v>
      </c>
      <c r="I189" s="77">
        <f t="shared" si="74"/>
        <v>26.934430027803522</v>
      </c>
      <c r="K189" s="10">
        <f t="shared" si="75"/>
        <v>1.0416666666666667</v>
      </c>
      <c r="L189" s="10">
        <f t="shared" si="76"/>
        <v>0.92818002735507399</v>
      </c>
      <c r="M189" s="10">
        <f t="shared" si="77"/>
        <v>2.5154596433439944</v>
      </c>
      <c r="P189" s="5" t="str">
        <f t="shared" si="78"/>
        <v>Whanganui</v>
      </c>
      <c r="Q189" s="5">
        <f t="shared" si="79"/>
        <v>1</v>
      </c>
      <c r="R189" s="5">
        <f t="shared" si="80"/>
        <v>1.0416666666666667</v>
      </c>
      <c r="S189" s="10">
        <f t="shared" si="81"/>
        <v>1.0416666666666667</v>
      </c>
      <c r="T189" s="10">
        <f t="shared" si="82"/>
        <v>2.5154596433439944</v>
      </c>
      <c r="U189" s="10">
        <f t="shared" si="83"/>
        <v>3.2501641493540623</v>
      </c>
    </row>
    <row r="190" spans="1:21" ht="13.8" x14ac:dyDescent="0.3">
      <c r="F190" s="80" t="s">
        <v>107</v>
      </c>
      <c r="G190" s="77">
        <f t="shared" si="72"/>
        <v>59</v>
      </c>
      <c r="H190" s="77">
        <f t="shared" si="73"/>
        <v>3837.5</v>
      </c>
      <c r="I190" s="77">
        <f t="shared" si="74"/>
        <v>3199.8397422200055</v>
      </c>
      <c r="K190" s="10">
        <f t="shared" si="75"/>
        <v>2.710098870056497</v>
      </c>
      <c r="L190" s="10">
        <f t="shared" si="76"/>
        <v>1.199278810549929</v>
      </c>
      <c r="M190" s="10">
        <f t="shared" si="77"/>
        <v>3.2501641493540623</v>
      </c>
      <c r="P190" s="5" t="str">
        <f t="shared" si="78"/>
        <v>Grand Total</v>
      </c>
      <c r="Q190" s="5">
        <f t="shared" si="79"/>
        <v>59</v>
      </c>
      <c r="R190" s="5">
        <f t="shared" si="80"/>
        <v>159.89583333333334</v>
      </c>
      <c r="S190" s="10">
        <f t="shared" si="81"/>
        <v>2.710098870056497</v>
      </c>
      <c r="T190" s="10">
        <f t="shared" si="82"/>
        <v>3.2501641493540623</v>
      </c>
      <c r="U190" s="10">
        <f t="shared" si="83"/>
        <v>3.2501641493540623</v>
      </c>
    </row>
    <row r="194" spans="1:21" x14ac:dyDescent="0.25">
      <c r="A194" s="75" t="s">
        <v>23</v>
      </c>
      <c r="B194" t="s">
        <v>13</v>
      </c>
    </row>
    <row r="195" spans="1:21" x14ac:dyDescent="0.25">
      <c r="A195" s="75" t="s">
        <v>105</v>
      </c>
      <c r="B195" s="76">
        <v>1</v>
      </c>
    </row>
    <row r="196" spans="1:21" ht="13.8" x14ac:dyDescent="0.3">
      <c r="K196" s="124" t="s">
        <v>2</v>
      </c>
      <c r="L196" s="124"/>
      <c r="M196" s="124"/>
      <c r="P196" s="8" t="s">
        <v>6</v>
      </c>
      <c r="Q196" s="8"/>
      <c r="R196" s="8"/>
      <c r="S196" s="8"/>
      <c r="T196" s="8"/>
      <c r="U196" s="8"/>
    </row>
    <row r="197" spans="1:21" ht="69" x14ac:dyDescent="0.25">
      <c r="A197" s="75" t="s">
        <v>106</v>
      </c>
      <c r="B197" t="s">
        <v>108</v>
      </c>
      <c r="C197" t="s">
        <v>109</v>
      </c>
      <c r="D197" t="s">
        <v>110</v>
      </c>
      <c r="G197" s="79" t="s">
        <v>108</v>
      </c>
      <c r="H197" s="79" t="s">
        <v>109</v>
      </c>
      <c r="I197" s="79" t="s">
        <v>110</v>
      </c>
      <c r="K197" s="21" t="s">
        <v>16</v>
      </c>
      <c r="L197" s="21" t="s">
        <v>20</v>
      </c>
      <c r="M197" s="21" t="s">
        <v>17</v>
      </c>
      <c r="P197" s="21" t="s">
        <v>4</v>
      </c>
      <c r="Q197" s="21" t="s">
        <v>28</v>
      </c>
      <c r="R197" s="21" t="s">
        <v>26</v>
      </c>
      <c r="S197" s="21" t="s">
        <v>11</v>
      </c>
      <c r="T197" s="21" t="s">
        <v>10</v>
      </c>
      <c r="U197" s="21" t="s">
        <v>8</v>
      </c>
    </row>
    <row r="198" spans="1:21" ht="13.8" x14ac:dyDescent="0.3">
      <c r="A198" s="76" t="s">
        <v>71</v>
      </c>
      <c r="B198" s="77">
        <v>3383</v>
      </c>
      <c r="C198" s="77">
        <v>138962.5</v>
      </c>
      <c r="D198" s="77">
        <v>127671.99541112689</v>
      </c>
      <c r="E198" s="77"/>
      <c r="F198" s="76" t="s">
        <v>71</v>
      </c>
      <c r="G198" s="77">
        <f>IFERROR(VLOOKUP(F198,$A$198:$D$218,2,FALSE),0)</f>
        <v>3383</v>
      </c>
      <c r="H198" s="77">
        <f>IFERROR(VLOOKUP(F198,$A$198:$D$218,3,FALSE),0)</f>
        <v>138962.5</v>
      </c>
      <c r="I198" s="77">
        <f>IFERROR(VLOOKUP(F198,$A$198:$D$218,4,FALSE),0)</f>
        <v>127671.99541112689</v>
      </c>
      <c r="J198" s="77"/>
      <c r="K198" s="10">
        <f>H198/G198/24</f>
        <v>1.7115294610306435</v>
      </c>
      <c r="L198" s="10">
        <f>H198/I198</f>
        <v>1.088433681580018</v>
      </c>
      <c r="M198" s="10">
        <f>L198*$K$218</f>
        <v>1.6853519883314558</v>
      </c>
      <c r="P198" s="5" t="str">
        <f>F198</f>
        <v>Auckland</v>
      </c>
      <c r="Q198" s="5">
        <f>G198</f>
        <v>3383</v>
      </c>
      <c r="R198" s="5">
        <f>H198/24</f>
        <v>5790.104166666667</v>
      </c>
      <c r="S198" s="10">
        <f>K198</f>
        <v>1.7115294610306435</v>
      </c>
      <c r="T198" s="10">
        <f>M198</f>
        <v>1.6853519883314558</v>
      </c>
      <c r="U198" s="10">
        <f>$M$218</f>
        <v>1.522350130565818</v>
      </c>
    </row>
    <row r="199" spans="1:21" ht="13.8" x14ac:dyDescent="0.3">
      <c r="A199" s="76" t="s">
        <v>72</v>
      </c>
      <c r="B199" s="77">
        <v>511</v>
      </c>
      <c r="C199" s="77">
        <v>18810.5</v>
      </c>
      <c r="D199" s="77">
        <v>17932.004158810803</v>
      </c>
      <c r="E199" s="77"/>
      <c r="F199" s="76" t="s">
        <v>72</v>
      </c>
      <c r="G199" s="77">
        <f t="shared" ref="G199:G218" si="84">IFERROR(VLOOKUP(F199,$A$198:$D$218,2,FALSE),0)</f>
        <v>511</v>
      </c>
      <c r="H199" s="77">
        <f t="shared" ref="H199:H218" si="85">IFERROR(VLOOKUP(F199,$A$198:$D$218,3,FALSE),0)</f>
        <v>18810.5</v>
      </c>
      <c r="I199" s="77">
        <f t="shared" ref="I199:I218" si="86">IFERROR(VLOOKUP(F199,$A$198:$D$218,4,FALSE),0)</f>
        <v>17932.004158810803</v>
      </c>
      <c r="J199" s="77"/>
      <c r="K199" s="10">
        <f t="shared" ref="K199:K218" si="87">H199/G199/24</f>
        <v>1.5337981082844097</v>
      </c>
      <c r="L199" s="10">
        <f t="shared" ref="L199:L218" si="88">H199/I199</f>
        <v>1.0489903879906002</v>
      </c>
      <c r="M199" s="10">
        <f t="shared" ref="M199:M218" si="89">L199*$K$218</f>
        <v>1.6242772215337513</v>
      </c>
      <c r="P199" s="5" t="str">
        <f t="shared" ref="P199:P218" si="90">F199</f>
        <v>Bay of Plenty</v>
      </c>
      <c r="Q199" s="5">
        <f t="shared" ref="Q199:Q218" si="91">G199</f>
        <v>511</v>
      </c>
      <c r="R199" s="5">
        <f t="shared" ref="R199:R218" si="92">H199/24</f>
        <v>783.77083333333337</v>
      </c>
      <c r="S199" s="10">
        <f t="shared" ref="S199:S218" si="93">K199</f>
        <v>1.5337981082844097</v>
      </c>
      <c r="T199" s="10">
        <f t="shared" ref="T199:T218" si="94">M199</f>
        <v>1.6242772215337513</v>
      </c>
      <c r="U199" s="10">
        <f t="shared" ref="U199:U218" si="95">$M$218</f>
        <v>1.522350130565818</v>
      </c>
    </row>
    <row r="200" spans="1:21" ht="13.8" x14ac:dyDescent="0.3">
      <c r="A200" s="76" t="s">
        <v>73</v>
      </c>
      <c r="B200" s="77">
        <v>4245</v>
      </c>
      <c r="C200" s="77">
        <v>153164</v>
      </c>
      <c r="D200" s="77">
        <v>165594.23767759418</v>
      </c>
      <c r="E200" s="77"/>
      <c r="F200" s="76" t="s">
        <v>73</v>
      </c>
      <c r="G200" s="77">
        <f t="shared" si="84"/>
        <v>4245</v>
      </c>
      <c r="H200" s="77">
        <f t="shared" si="85"/>
        <v>153164</v>
      </c>
      <c r="I200" s="77">
        <f t="shared" si="86"/>
        <v>165594.23767759418</v>
      </c>
      <c r="J200" s="77"/>
      <c r="K200" s="10">
        <f t="shared" si="87"/>
        <v>1.5033765213977228</v>
      </c>
      <c r="L200" s="10">
        <f t="shared" si="88"/>
        <v>0.92493556628585472</v>
      </c>
      <c r="M200" s="10">
        <f t="shared" si="89"/>
        <v>1.4321883106883122</v>
      </c>
      <c r="P200" s="5" t="str">
        <f t="shared" si="90"/>
        <v>Canterbury</v>
      </c>
      <c r="Q200" s="5">
        <f t="shared" si="91"/>
        <v>4245</v>
      </c>
      <c r="R200" s="5">
        <f t="shared" si="92"/>
        <v>6381.833333333333</v>
      </c>
      <c r="S200" s="10">
        <f t="shared" si="93"/>
        <v>1.5033765213977228</v>
      </c>
      <c r="T200" s="10">
        <f t="shared" si="94"/>
        <v>1.4321883106883122</v>
      </c>
      <c r="U200" s="10">
        <f t="shared" si="95"/>
        <v>1.522350130565818</v>
      </c>
    </row>
    <row r="201" spans="1:21" ht="13.8" x14ac:dyDescent="0.3">
      <c r="A201" s="76" t="s">
        <v>74</v>
      </c>
      <c r="B201" s="77">
        <v>2312</v>
      </c>
      <c r="C201" s="77">
        <v>92947.5</v>
      </c>
      <c r="D201" s="77">
        <v>93177.869097444825</v>
      </c>
      <c r="E201" s="77"/>
      <c r="F201" s="76" t="s">
        <v>74</v>
      </c>
      <c r="G201" s="77">
        <f t="shared" si="84"/>
        <v>2312</v>
      </c>
      <c r="H201" s="77">
        <f t="shared" si="85"/>
        <v>92947.5</v>
      </c>
      <c r="I201" s="77">
        <f t="shared" si="86"/>
        <v>93177.869097444825</v>
      </c>
      <c r="J201" s="77"/>
      <c r="K201" s="10">
        <f t="shared" si="87"/>
        <v>1.6750919117647058</v>
      </c>
      <c r="L201" s="10">
        <f t="shared" si="88"/>
        <v>0.99752764149173767</v>
      </c>
      <c r="M201" s="10">
        <f t="shared" si="89"/>
        <v>1.5445912989050521</v>
      </c>
      <c r="P201" s="5" t="str">
        <f t="shared" si="90"/>
        <v>Capital and Coast</v>
      </c>
      <c r="Q201" s="5">
        <f t="shared" si="91"/>
        <v>2312</v>
      </c>
      <c r="R201" s="5">
        <f t="shared" si="92"/>
        <v>3872.8125</v>
      </c>
      <c r="S201" s="10">
        <f t="shared" si="93"/>
        <v>1.6750919117647058</v>
      </c>
      <c r="T201" s="10">
        <f t="shared" si="94"/>
        <v>1.5445912989050521</v>
      </c>
      <c r="U201" s="10">
        <f t="shared" si="95"/>
        <v>1.522350130565818</v>
      </c>
    </row>
    <row r="202" spans="1:21" ht="13.8" x14ac:dyDescent="0.3">
      <c r="A202" s="76" t="s">
        <v>75</v>
      </c>
      <c r="B202" s="77">
        <v>1774</v>
      </c>
      <c r="C202" s="77">
        <v>58666.5</v>
      </c>
      <c r="D202" s="77">
        <v>56572.706022699895</v>
      </c>
      <c r="E202" s="77"/>
      <c r="F202" s="76" t="s">
        <v>75</v>
      </c>
      <c r="G202" s="77">
        <f t="shared" si="84"/>
        <v>1774</v>
      </c>
      <c r="H202" s="77">
        <f t="shared" si="85"/>
        <v>58666.5</v>
      </c>
      <c r="I202" s="77">
        <f t="shared" si="86"/>
        <v>56572.706022699895</v>
      </c>
      <c r="J202" s="77"/>
      <c r="K202" s="10">
        <f t="shared" si="87"/>
        <v>1.3779241826381059</v>
      </c>
      <c r="L202" s="10">
        <f t="shared" si="88"/>
        <v>1.0370106739539728</v>
      </c>
      <c r="M202" s="10">
        <f t="shared" si="89"/>
        <v>1.6057275981502086</v>
      </c>
      <c r="P202" s="5" t="str">
        <f t="shared" si="90"/>
        <v>Counties Manukau</v>
      </c>
      <c r="Q202" s="5">
        <f t="shared" si="91"/>
        <v>1774</v>
      </c>
      <c r="R202" s="5">
        <f t="shared" si="92"/>
        <v>2444.4375</v>
      </c>
      <c r="S202" s="10">
        <f t="shared" si="93"/>
        <v>1.3779241826381059</v>
      </c>
      <c r="T202" s="10">
        <f t="shared" si="94"/>
        <v>1.6057275981502086</v>
      </c>
      <c r="U202" s="10">
        <f t="shared" si="95"/>
        <v>1.522350130565818</v>
      </c>
    </row>
    <row r="203" spans="1:21" ht="13.8" x14ac:dyDescent="0.3">
      <c r="A203" s="76" t="s">
        <v>76</v>
      </c>
      <c r="B203" s="77">
        <v>310</v>
      </c>
      <c r="C203" s="77">
        <v>14965.5</v>
      </c>
      <c r="D203" s="77">
        <v>12409.613911516648</v>
      </c>
      <c r="E203" s="77"/>
      <c r="F203" s="76" t="s">
        <v>76</v>
      </c>
      <c r="G203" s="77">
        <f t="shared" si="84"/>
        <v>310</v>
      </c>
      <c r="H203" s="77">
        <f t="shared" si="85"/>
        <v>14965.5</v>
      </c>
      <c r="I203" s="77">
        <f t="shared" si="86"/>
        <v>12409.613911516648</v>
      </c>
      <c r="J203" s="77"/>
      <c r="K203" s="10">
        <f t="shared" si="87"/>
        <v>2.0114919354838707</v>
      </c>
      <c r="L203" s="10">
        <f t="shared" si="88"/>
        <v>1.2059601617509939</v>
      </c>
      <c r="M203" s="10">
        <f t="shared" si="89"/>
        <v>1.8673322875355556</v>
      </c>
      <c r="P203" s="5" t="str">
        <f t="shared" si="90"/>
        <v>Hawkes Bay</v>
      </c>
      <c r="Q203" s="5">
        <f t="shared" si="91"/>
        <v>310</v>
      </c>
      <c r="R203" s="5">
        <f t="shared" si="92"/>
        <v>623.5625</v>
      </c>
      <c r="S203" s="10">
        <f t="shared" si="93"/>
        <v>2.0114919354838707</v>
      </c>
      <c r="T203" s="10">
        <f t="shared" si="94"/>
        <v>1.8673322875355556</v>
      </c>
      <c r="U203" s="10">
        <f t="shared" si="95"/>
        <v>1.522350130565818</v>
      </c>
    </row>
    <row r="204" spans="1:21" ht="13.8" x14ac:dyDescent="0.3">
      <c r="A204" s="76" t="s">
        <v>77</v>
      </c>
      <c r="B204" s="77">
        <v>810</v>
      </c>
      <c r="C204" s="77">
        <v>25613</v>
      </c>
      <c r="D204" s="77">
        <v>27486.554922615571</v>
      </c>
      <c r="E204" s="77"/>
      <c r="F204" s="76" t="s">
        <v>77</v>
      </c>
      <c r="G204" s="77">
        <f t="shared" si="84"/>
        <v>810</v>
      </c>
      <c r="H204" s="77">
        <f t="shared" si="85"/>
        <v>25613</v>
      </c>
      <c r="I204" s="77">
        <f t="shared" si="86"/>
        <v>27486.554922615571</v>
      </c>
      <c r="J204" s="77"/>
      <c r="K204" s="10">
        <f t="shared" si="87"/>
        <v>1.3175411522633744</v>
      </c>
      <c r="L204" s="10">
        <f t="shared" si="88"/>
        <v>0.93183740458233877</v>
      </c>
      <c r="M204" s="10">
        <f t="shared" si="89"/>
        <v>1.4428752520178345</v>
      </c>
      <c r="P204" s="5" t="str">
        <f t="shared" si="90"/>
        <v>Hutt</v>
      </c>
      <c r="Q204" s="5">
        <f t="shared" si="91"/>
        <v>810</v>
      </c>
      <c r="R204" s="5">
        <f t="shared" si="92"/>
        <v>1067.2083333333333</v>
      </c>
      <c r="S204" s="10">
        <f t="shared" si="93"/>
        <v>1.3175411522633744</v>
      </c>
      <c r="T204" s="10">
        <f t="shared" si="94"/>
        <v>1.4428752520178345</v>
      </c>
      <c r="U204" s="10">
        <f t="shared" si="95"/>
        <v>1.522350130565818</v>
      </c>
    </row>
    <row r="205" spans="1:21" ht="13.8" x14ac:dyDescent="0.3">
      <c r="A205" s="76" t="s">
        <v>78</v>
      </c>
      <c r="B205" s="77">
        <v>161</v>
      </c>
      <c r="C205" s="77">
        <v>5626</v>
      </c>
      <c r="D205" s="77">
        <v>6215.4230721161766</v>
      </c>
      <c r="E205" s="77"/>
      <c r="F205" s="76" t="s">
        <v>78</v>
      </c>
      <c r="G205" s="77">
        <f t="shared" si="84"/>
        <v>161</v>
      </c>
      <c r="H205" s="77">
        <f t="shared" si="85"/>
        <v>5626</v>
      </c>
      <c r="I205" s="77">
        <f t="shared" si="86"/>
        <v>6215.4230721161766</v>
      </c>
      <c r="J205" s="77"/>
      <c r="K205" s="10">
        <f t="shared" si="87"/>
        <v>1.4560041407867494</v>
      </c>
      <c r="L205" s="10">
        <f t="shared" si="88"/>
        <v>0.90516766674171145</v>
      </c>
      <c r="M205" s="10">
        <f t="shared" si="89"/>
        <v>1.4015793086281265</v>
      </c>
      <c r="P205" s="5" t="str">
        <f t="shared" si="90"/>
        <v>Lakes</v>
      </c>
      <c r="Q205" s="5">
        <f t="shared" si="91"/>
        <v>161</v>
      </c>
      <c r="R205" s="5">
        <f t="shared" si="92"/>
        <v>234.41666666666666</v>
      </c>
      <c r="S205" s="10">
        <f t="shared" si="93"/>
        <v>1.4560041407867494</v>
      </c>
      <c r="T205" s="10">
        <f t="shared" si="94"/>
        <v>1.4015793086281265</v>
      </c>
      <c r="U205" s="10">
        <f t="shared" si="95"/>
        <v>1.522350130565818</v>
      </c>
    </row>
    <row r="206" spans="1:21" ht="13.8" x14ac:dyDescent="0.3">
      <c r="A206" s="76" t="s">
        <v>79</v>
      </c>
      <c r="B206" s="77">
        <v>294</v>
      </c>
      <c r="C206" s="77">
        <v>10053</v>
      </c>
      <c r="D206" s="77">
        <v>10538.188607998438</v>
      </c>
      <c r="E206" s="77"/>
      <c r="F206" s="76" t="s">
        <v>79</v>
      </c>
      <c r="G206" s="77">
        <f t="shared" si="84"/>
        <v>294</v>
      </c>
      <c r="H206" s="77">
        <f t="shared" si="85"/>
        <v>10053</v>
      </c>
      <c r="I206" s="77">
        <f t="shared" si="86"/>
        <v>10538.188607998438</v>
      </c>
      <c r="J206" s="77"/>
      <c r="K206" s="10">
        <f t="shared" si="87"/>
        <v>1.4247448979591837</v>
      </c>
      <c r="L206" s="10">
        <f t="shared" si="88"/>
        <v>0.95395901268741934</v>
      </c>
      <c r="M206" s="10">
        <f t="shared" si="89"/>
        <v>1.4771287824220625</v>
      </c>
      <c r="P206" s="5" t="str">
        <f t="shared" si="90"/>
        <v>MidCentral</v>
      </c>
      <c r="Q206" s="5">
        <f t="shared" si="91"/>
        <v>294</v>
      </c>
      <c r="R206" s="5">
        <f t="shared" si="92"/>
        <v>418.875</v>
      </c>
      <c r="S206" s="10">
        <f t="shared" si="93"/>
        <v>1.4247448979591837</v>
      </c>
      <c r="T206" s="10">
        <f t="shared" si="94"/>
        <v>1.4771287824220625</v>
      </c>
      <c r="U206" s="10">
        <f t="shared" si="95"/>
        <v>1.522350130565818</v>
      </c>
    </row>
    <row r="207" spans="1:21" ht="13.8" x14ac:dyDescent="0.3">
      <c r="A207" s="76" t="s">
        <v>80</v>
      </c>
      <c r="B207" s="77">
        <v>406</v>
      </c>
      <c r="C207" s="77">
        <v>12421.5</v>
      </c>
      <c r="D207" s="77">
        <v>14653.821778632415</v>
      </c>
      <c r="E207" s="77"/>
      <c r="F207" s="76" t="s">
        <v>80</v>
      </c>
      <c r="G207" s="77">
        <f t="shared" si="84"/>
        <v>406</v>
      </c>
      <c r="H207" s="77">
        <f t="shared" si="85"/>
        <v>12421.5</v>
      </c>
      <c r="I207" s="77">
        <f t="shared" si="86"/>
        <v>14653.821778632415</v>
      </c>
      <c r="J207" s="77"/>
      <c r="K207" s="10">
        <f t="shared" si="87"/>
        <v>1.2747844827586208</v>
      </c>
      <c r="L207" s="10">
        <f t="shared" si="88"/>
        <v>0.84766282732553144</v>
      </c>
      <c r="M207" s="10">
        <f t="shared" si="89"/>
        <v>1.3125376912205755</v>
      </c>
      <c r="P207" s="5" t="str">
        <f t="shared" si="90"/>
        <v>Nelson Marlborough</v>
      </c>
      <c r="Q207" s="5">
        <f t="shared" si="91"/>
        <v>406</v>
      </c>
      <c r="R207" s="5">
        <f t="shared" si="92"/>
        <v>517.5625</v>
      </c>
      <c r="S207" s="10">
        <f t="shared" si="93"/>
        <v>1.2747844827586208</v>
      </c>
      <c r="T207" s="10">
        <f t="shared" si="94"/>
        <v>1.3125376912205755</v>
      </c>
      <c r="U207" s="10">
        <f t="shared" si="95"/>
        <v>1.522350130565818</v>
      </c>
    </row>
    <row r="208" spans="1:21" ht="13.8" x14ac:dyDescent="0.3">
      <c r="A208" s="76" t="s">
        <v>81</v>
      </c>
      <c r="B208" s="77">
        <v>57</v>
      </c>
      <c r="C208" s="77">
        <v>1441.5</v>
      </c>
      <c r="D208" s="77">
        <v>1756.3485665143351</v>
      </c>
      <c r="E208" s="77"/>
      <c r="F208" s="76" t="s">
        <v>81</v>
      </c>
      <c r="G208" s="77">
        <f t="shared" si="84"/>
        <v>57</v>
      </c>
      <c r="H208" s="77">
        <f t="shared" si="85"/>
        <v>1441.5</v>
      </c>
      <c r="I208" s="77">
        <f t="shared" si="86"/>
        <v>1756.3485665143351</v>
      </c>
      <c r="J208" s="77"/>
      <c r="K208" s="10">
        <f t="shared" si="87"/>
        <v>1.0537280701754386</v>
      </c>
      <c r="L208" s="10">
        <f t="shared" si="88"/>
        <v>0.820736855703315</v>
      </c>
      <c r="M208" s="10">
        <f t="shared" si="89"/>
        <v>1.2708449904348156</v>
      </c>
      <c r="P208" s="5" t="str">
        <f t="shared" si="90"/>
        <v>Northland</v>
      </c>
      <c r="Q208" s="5">
        <f t="shared" si="91"/>
        <v>57</v>
      </c>
      <c r="R208" s="5">
        <f t="shared" si="92"/>
        <v>60.0625</v>
      </c>
      <c r="S208" s="10">
        <f t="shared" si="93"/>
        <v>1.0537280701754386</v>
      </c>
      <c r="T208" s="10">
        <f t="shared" si="94"/>
        <v>1.2708449904348156</v>
      </c>
      <c r="U208" s="10">
        <f t="shared" si="95"/>
        <v>1.522350130565818</v>
      </c>
    </row>
    <row r="209" spans="1:21" ht="13.8" x14ac:dyDescent="0.3">
      <c r="A209" s="76" t="s">
        <v>82</v>
      </c>
      <c r="B209" s="77">
        <v>231</v>
      </c>
      <c r="C209" s="77">
        <v>6636.5</v>
      </c>
      <c r="D209" s="77">
        <v>7301.4585050033347</v>
      </c>
      <c r="E209" s="77"/>
      <c r="F209" s="76" t="s">
        <v>82</v>
      </c>
      <c r="G209" s="77">
        <f t="shared" si="84"/>
        <v>231</v>
      </c>
      <c r="H209" s="77">
        <f t="shared" si="85"/>
        <v>6636.5</v>
      </c>
      <c r="I209" s="77">
        <f t="shared" si="86"/>
        <v>7301.4585050033347</v>
      </c>
      <c r="J209" s="77"/>
      <c r="K209" s="10">
        <f t="shared" si="87"/>
        <v>1.1970598845598845</v>
      </c>
      <c r="L209" s="10">
        <f t="shared" si="88"/>
        <v>0.90892798958623533</v>
      </c>
      <c r="M209" s="10">
        <f t="shared" si="89"/>
        <v>1.4074018660241698</v>
      </c>
      <c r="P209" s="5" t="str">
        <f t="shared" si="90"/>
        <v>South Canterbury</v>
      </c>
      <c r="Q209" s="5">
        <f t="shared" si="91"/>
        <v>231</v>
      </c>
      <c r="R209" s="5">
        <f t="shared" si="92"/>
        <v>276.52083333333331</v>
      </c>
      <c r="S209" s="10">
        <f t="shared" si="93"/>
        <v>1.1970598845598845</v>
      </c>
      <c r="T209" s="10">
        <f t="shared" si="94"/>
        <v>1.4074018660241698</v>
      </c>
      <c r="U209" s="10">
        <f t="shared" si="95"/>
        <v>1.522350130565818</v>
      </c>
    </row>
    <row r="210" spans="1:21" ht="13.8" x14ac:dyDescent="0.3">
      <c r="A210" s="76" t="s">
        <v>83</v>
      </c>
      <c r="B210" s="77">
        <v>1851</v>
      </c>
      <c r="C210" s="77">
        <v>76150</v>
      </c>
      <c r="D210" s="77">
        <v>76265.518412130623</v>
      </c>
      <c r="E210" s="77"/>
      <c r="F210" s="76" t="s">
        <v>83</v>
      </c>
      <c r="G210" s="77">
        <f t="shared" si="84"/>
        <v>1851</v>
      </c>
      <c r="H210" s="77">
        <f t="shared" si="85"/>
        <v>76150</v>
      </c>
      <c r="I210" s="77">
        <f t="shared" si="86"/>
        <v>76265.518412130623</v>
      </c>
      <c r="J210" s="77"/>
      <c r="K210" s="10">
        <f t="shared" si="87"/>
        <v>1.7141635152169998</v>
      </c>
      <c r="L210" s="10">
        <f t="shared" si="88"/>
        <v>0.99848531270047391</v>
      </c>
      <c r="M210" s="10">
        <f t="shared" si="89"/>
        <v>1.546074175724399</v>
      </c>
      <c r="P210" s="5" t="str">
        <f t="shared" si="90"/>
        <v>Southern</v>
      </c>
      <c r="Q210" s="5">
        <f t="shared" si="91"/>
        <v>1851</v>
      </c>
      <c r="R210" s="5">
        <f t="shared" si="92"/>
        <v>3172.9166666666665</v>
      </c>
      <c r="S210" s="10">
        <f t="shared" si="93"/>
        <v>1.7141635152169998</v>
      </c>
      <c r="T210" s="10">
        <f t="shared" si="94"/>
        <v>1.546074175724399</v>
      </c>
      <c r="U210" s="10">
        <f t="shared" si="95"/>
        <v>1.522350130565818</v>
      </c>
    </row>
    <row r="211" spans="1:21" ht="13.8" x14ac:dyDescent="0.3">
      <c r="A211" s="76" t="s">
        <v>84</v>
      </c>
      <c r="B211" s="77">
        <v>72</v>
      </c>
      <c r="C211" s="77">
        <v>1336.5</v>
      </c>
      <c r="D211" s="77">
        <v>1503.5943386471019</v>
      </c>
      <c r="E211" s="77"/>
      <c r="F211" s="76" t="s">
        <v>84</v>
      </c>
      <c r="G211" s="77">
        <f t="shared" si="84"/>
        <v>72</v>
      </c>
      <c r="H211" s="77">
        <f t="shared" si="85"/>
        <v>1336.5</v>
      </c>
      <c r="I211" s="77">
        <f t="shared" si="86"/>
        <v>1503.5943386471019</v>
      </c>
      <c r="J211" s="77"/>
      <c r="K211" s="10">
        <f t="shared" si="87"/>
        <v>0.7734375</v>
      </c>
      <c r="L211" s="10">
        <f t="shared" si="88"/>
        <v>0.88887006664480428</v>
      </c>
      <c r="M211" s="10">
        <f t="shared" si="89"/>
        <v>1.3763437860664938</v>
      </c>
      <c r="P211" s="5" t="str">
        <f t="shared" si="90"/>
        <v>Tairawhiti</v>
      </c>
      <c r="Q211" s="5">
        <f t="shared" si="91"/>
        <v>72</v>
      </c>
      <c r="R211" s="5">
        <f t="shared" si="92"/>
        <v>55.6875</v>
      </c>
      <c r="S211" s="10">
        <f t="shared" si="93"/>
        <v>0.7734375</v>
      </c>
      <c r="T211" s="10">
        <f t="shared" si="94"/>
        <v>1.3763437860664938</v>
      </c>
      <c r="U211" s="10">
        <f t="shared" si="95"/>
        <v>1.522350130565818</v>
      </c>
    </row>
    <row r="212" spans="1:21" ht="13.8" x14ac:dyDescent="0.3">
      <c r="A212" s="76" t="s">
        <v>85</v>
      </c>
      <c r="B212" s="77">
        <v>497</v>
      </c>
      <c r="C212" s="77">
        <v>14949</v>
      </c>
      <c r="D212" s="77">
        <v>15283.776617465908</v>
      </c>
      <c r="E212" s="77"/>
      <c r="F212" s="76" t="s">
        <v>85</v>
      </c>
      <c r="G212" s="77">
        <f t="shared" si="84"/>
        <v>497</v>
      </c>
      <c r="H212" s="77">
        <f t="shared" si="85"/>
        <v>14949</v>
      </c>
      <c r="I212" s="77">
        <f t="shared" si="86"/>
        <v>15283.776617465908</v>
      </c>
      <c r="J212" s="77"/>
      <c r="K212" s="10">
        <f t="shared" si="87"/>
        <v>1.2532696177062375</v>
      </c>
      <c r="L212" s="10">
        <f t="shared" si="88"/>
        <v>0.9780959493294783</v>
      </c>
      <c r="M212" s="10">
        <f t="shared" si="89"/>
        <v>1.5145028869268704</v>
      </c>
      <c r="P212" s="5" t="str">
        <f t="shared" si="90"/>
        <v>Taranaki</v>
      </c>
      <c r="Q212" s="5">
        <f t="shared" si="91"/>
        <v>497</v>
      </c>
      <c r="R212" s="5">
        <f t="shared" si="92"/>
        <v>622.875</v>
      </c>
      <c r="S212" s="10">
        <f t="shared" si="93"/>
        <v>1.2532696177062375</v>
      </c>
      <c r="T212" s="10">
        <f t="shared" si="94"/>
        <v>1.5145028869268704</v>
      </c>
      <c r="U212" s="10">
        <f t="shared" si="95"/>
        <v>1.522350130565818</v>
      </c>
    </row>
    <row r="213" spans="1:21" ht="13.8" x14ac:dyDescent="0.3">
      <c r="A213" s="76" t="s">
        <v>86</v>
      </c>
      <c r="B213" s="77">
        <v>1342</v>
      </c>
      <c r="C213" s="77">
        <v>49675.5</v>
      </c>
      <c r="D213" s="77">
        <v>49186.658666190699</v>
      </c>
      <c r="E213" s="77"/>
      <c r="F213" s="76" t="s">
        <v>86</v>
      </c>
      <c r="G213" s="77">
        <f t="shared" si="84"/>
        <v>1342</v>
      </c>
      <c r="H213" s="77">
        <f t="shared" si="85"/>
        <v>49675.5</v>
      </c>
      <c r="I213" s="77">
        <f t="shared" si="86"/>
        <v>49186.658666190699</v>
      </c>
      <c r="J213" s="77"/>
      <c r="K213" s="10">
        <f t="shared" si="87"/>
        <v>1.5423342026825633</v>
      </c>
      <c r="L213" s="10">
        <f t="shared" si="88"/>
        <v>1.0099384944427079</v>
      </c>
      <c r="M213" s="10">
        <f t="shared" si="89"/>
        <v>1.5638085062110989</v>
      </c>
      <c r="P213" s="5" t="str">
        <f t="shared" si="90"/>
        <v>Waikato</v>
      </c>
      <c r="Q213" s="5">
        <f t="shared" si="91"/>
        <v>1342</v>
      </c>
      <c r="R213" s="5">
        <f t="shared" si="92"/>
        <v>2069.8125</v>
      </c>
      <c r="S213" s="10">
        <f t="shared" si="93"/>
        <v>1.5423342026825633</v>
      </c>
      <c r="T213" s="10">
        <f t="shared" si="94"/>
        <v>1.5638085062110989</v>
      </c>
      <c r="U213" s="10">
        <f t="shared" si="95"/>
        <v>1.522350130565818</v>
      </c>
    </row>
    <row r="214" spans="1:21" ht="13.8" x14ac:dyDescent="0.3">
      <c r="A214" s="76" t="s">
        <v>87</v>
      </c>
      <c r="B214" s="77">
        <v>111</v>
      </c>
      <c r="C214" s="77">
        <v>2759.5</v>
      </c>
      <c r="D214" s="77">
        <v>3236.1109812467512</v>
      </c>
      <c r="E214" s="77"/>
      <c r="F214" s="76" t="s">
        <v>87</v>
      </c>
      <c r="G214" s="77">
        <f t="shared" si="84"/>
        <v>111</v>
      </c>
      <c r="H214" s="77">
        <f t="shared" si="85"/>
        <v>2759.5</v>
      </c>
      <c r="I214" s="77">
        <f t="shared" si="86"/>
        <v>3236.1109812467512</v>
      </c>
      <c r="J214" s="77"/>
      <c r="K214" s="10">
        <f t="shared" si="87"/>
        <v>1.0358483483483483</v>
      </c>
      <c r="L214" s="10">
        <f t="shared" si="88"/>
        <v>0.85272106426240946</v>
      </c>
      <c r="M214" s="10">
        <f t="shared" si="89"/>
        <v>1.3203699641677376</v>
      </c>
      <c r="P214" s="5" t="str">
        <f t="shared" si="90"/>
        <v>Wairarapa</v>
      </c>
      <c r="Q214" s="5">
        <f t="shared" si="91"/>
        <v>111</v>
      </c>
      <c r="R214" s="5">
        <f t="shared" si="92"/>
        <v>114.97916666666667</v>
      </c>
      <c r="S214" s="10">
        <f t="shared" si="93"/>
        <v>1.0358483483483483</v>
      </c>
      <c r="T214" s="10">
        <f t="shared" si="94"/>
        <v>1.3203699641677376</v>
      </c>
      <c r="U214" s="10">
        <f t="shared" si="95"/>
        <v>1.522350130565818</v>
      </c>
    </row>
    <row r="215" spans="1:21" ht="13.8" x14ac:dyDescent="0.3">
      <c r="A215" s="76" t="s">
        <v>88</v>
      </c>
      <c r="B215" s="77">
        <v>2298</v>
      </c>
      <c r="C215" s="77">
        <v>85392.5</v>
      </c>
      <c r="D215" s="77">
        <v>95222.288045587877</v>
      </c>
      <c r="E215" s="77"/>
      <c r="F215" s="76" t="s">
        <v>88</v>
      </c>
      <c r="G215" s="77">
        <f t="shared" si="84"/>
        <v>2298</v>
      </c>
      <c r="H215" s="77">
        <f t="shared" si="85"/>
        <v>85392.5</v>
      </c>
      <c r="I215" s="77">
        <f t="shared" si="86"/>
        <v>95222.288045587877</v>
      </c>
      <c r="J215" s="77"/>
      <c r="K215" s="10">
        <f t="shared" si="87"/>
        <v>1.5483119379170294</v>
      </c>
      <c r="L215" s="10">
        <f t="shared" si="88"/>
        <v>0.89677009188351109</v>
      </c>
      <c r="M215" s="10">
        <f t="shared" si="89"/>
        <v>1.3885763395690605</v>
      </c>
      <c r="P215" s="5" t="str">
        <f t="shared" si="90"/>
        <v>Waitemata</v>
      </c>
      <c r="Q215" s="5">
        <f t="shared" si="91"/>
        <v>2298</v>
      </c>
      <c r="R215" s="5">
        <f t="shared" si="92"/>
        <v>3558.0208333333335</v>
      </c>
      <c r="S215" s="10">
        <f t="shared" si="93"/>
        <v>1.5483119379170294</v>
      </c>
      <c r="T215" s="10">
        <f t="shared" si="94"/>
        <v>1.3885763395690605</v>
      </c>
      <c r="U215" s="10">
        <f t="shared" si="95"/>
        <v>1.522350130565818</v>
      </c>
    </row>
    <row r="216" spans="1:21" ht="13.8" x14ac:dyDescent="0.3">
      <c r="A216" s="76" t="s">
        <v>89</v>
      </c>
      <c r="B216" s="77">
        <v>69</v>
      </c>
      <c r="C216" s="77">
        <v>1408</v>
      </c>
      <c r="D216" s="77">
        <v>2024.2924832124186</v>
      </c>
      <c r="E216" s="77"/>
      <c r="F216" s="76" t="s">
        <v>89</v>
      </c>
      <c r="G216" s="77">
        <f t="shared" si="84"/>
        <v>69</v>
      </c>
      <c r="H216" s="77">
        <f t="shared" si="85"/>
        <v>1408</v>
      </c>
      <c r="I216" s="77">
        <f t="shared" si="86"/>
        <v>2024.2924832124186</v>
      </c>
      <c r="J216" s="77"/>
      <c r="K216" s="10">
        <f t="shared" si="87"/>
        <v>0.8502415458937197</v>
      </c>
      <c r="L216" s="10">
        <f t="shared" si="88"/>
        <v>0.69555166147018288</v>
      </c>
      <c r="M216" s="10">
        <f t="shared" si="89"/>
        <v>1.077005788670865</v>
      </c>
      <c r="P216" s="5" t="str">
        <f t="shared" si="90"/>
        <v>West Coast</v>
      </c>
      <c r="Q216" s="5">
        <f t="shared" si="91"/>
        <v>69</v>
      </c>
      <c r="R216" s="5">
        <f t="shared" si="92"/>
        <v>58.666666666666664</v>
      </c>
      <c r="S216" s="10">
        <f t="shared" si="93"/>
        <v>0.8502415458937197</v>
      </c>
      <c r="T216" s="10">
        <f t="shared" si="94"/>
        <v>1.077005788670865</v>
      </c>
      <c r="U216" s="10">
        <f t="shared" si="95"/>
        <v>1.522350130565818</v>
      </c>
    </row>
    <row r="217" spans="1:21" ht="13.8" x14ac:dyDescent="0.3">
      <c r="A217" s="76" t="s">
        <v>90</v>
      </c>
      <c r="B217" s="77">
        <v>38</v>
      </c>
      <c r="C217" s="77">
        <v>951.5</v>
      </c>
      <c r="D217" s="77">
        <v>1116.9279737033307</v>
      </c>
      <c r="E217" s="77"/>
      <c r="F217" s="76" t="s">
        <v>90</v>
      </c>
      <c r="G217" s="77">
        <f t="shared" si="84"/>
        <v>38</v>
      </c>
      <c r="H217" s="77">
        <f t="shared" si="85"/>
        <v>951.5</v>
      </c>
      <c r="I217" s="77">
        <f t="shared" si="86"/>
        <v>1116.9279737033307</v>
      </c>
      <c r="J217" s="77"/>
      <c r="K217" s="10">
        <f t="shared" si="87"/>
        <v>1.0433114035087721</v>
      </c>
      <c r="L217" s="10">
        <f t="shared" si="88"/>
        <v>0.85189020456276054</v>
      </c>
      <c r="M217" s="10">
        <f t="shared" si="89"/>
        <v>1.3190834447678645</v>
      </c>
      <c r="P217" s="5" t="str">
        <f t="shared" si="90"/>
        <v>Whanganui</v>
      </c>
      <c r="Q217" s="5">
        <f t="shared" si="91"/>
        <v>38</v>
      </c>
      <c r="R217" s="5">
        <f t="shared" si="92"/>
        <v>39.645833333333336</v>
      </c>
      <c r="S217" s="10">
        <f t="shared" si="93"/>
        <v>1.0433114035087721</v>
      </c>
      <c r="T217" s="10">
        <f t="shared" si="94"/>
        <v>1.3190834447678645</v>
      </c>
      <c r="U217" s="10">
        <f t="shared" si="95"/>
        <v>1.522350130565818</v>
      </c>
    </row>
    <row r="218" spans="1:21" ht="13.8" x14ac:dyDescent="0.3">
      <c r="A218" s="76" t="s">
        <v>107</v>
      </c>
      <c r="B218" s="77">
        <v>20772</v>
      </c>
      <c r="C218" s="77">
        <v>771930.5</v>
      </c>
      <c r="D218" s="77">
        <v>785149.38925025833</v>
      </c>
      <c r="E218" s="77"/>
      <c r="F218" s="80" t="s">
        <v>107</v>
      </c>
      <c r="G218" s="77">
        <f t="shared" si="84"/>
        <v>20772</v>
      </c>
      <c r="H218" s="77">
        <f t="shared" si="85"/>
        <v>771930.5</v>
      </c>
      <c r="I218" s="77">
        <f t="shared" si="86"/>
        <v>785149.38925025833</v>
      </c>
      <c r="J218" s="77"/>
      <c r="K218" s="10">
        <f t="shared" si="87"/>
        <v>1.5484195471468001</v>
      </c>
      <c r="L218" s="10">
        <f t="shared" si="88"/>
        <v>0.98316385463550948</v>
      </c>
      <c r="M218" s="10">
        <f t="shared" si="89"/>
        <v>1.522350130565818</v>
      </c>
      <c r="P218" s="5" t="str">
        <f t="shared" si="90"/>
        <v>Grand Total</v>
      </c>
      <c r="Q218" s="5">
        <f t="shared" si="91"/>
        <v>20772</v>
      </c>
      <c r="R218" s="5">
        <f t="shared" si="92"/>
        <v>32163.770833333332</v>
      </c>
      <c r="S218" s="10">
        <f t="shared" si="93"/>
        <v>1.5484195471468001</v>
      </c>
      <c r="T218" s="10">
        <f t="shared" si="94"/>
        <v>1.522350130565818</v>
      </c>
      <c r="U218" s="10">
        <f t="shared" si="95"/>
        <v>1.522350130565818</v>
      </c>
    </row>
    <row r="222" spans="1:21" x14ac:dyDescent="0.25">
      <c r="A222" s="75" t="s">
        <v>23</v>
      </c>
      <c r="B222" t="s">
        <v>13</v>
      </c>
    </row>
    <row r="223" spans="1:21" x14ac:dyDescent="0.25">
      <c r="A223" s="75" t="s">
        <v>105</v>
      </c>
      <c r="B223" s="76">
        <v>2</v>
      </c>
    </row>
    <row r="224" spans="1:21" ht="13.8" x14ac:dyDescent="0.3">
      <c r="K224" s="124" t="s">
        <v>2</v>
      </c>
      <c r="L224" s="124"/>
      <c r="M224" s="124"/>
      <c r="P224" s="8" t="s">
        <v>6</v>
      </c>
      <c r="Q224" s="8"/>
      <c r="R224" s="8"/>
      <c r="S224" s="8"/>
      <c r="T224" s="8"/>
      <c r="U224" s="8"/>
    </row>
    <row r="225" spans="1:21" ht="69" x14ac:dyDescent="0.25">
      <c r="A225" s="75" t="s">
        <v>106</v>
      </c>
      <c r="B225" t="s">
        <v>108</v>
      </c>
      <c r="C225" t="s">
        <v>109</v>
      </c>
      <c r="D225" t="s">
        <v>110</v>
      </c>
      <c r="G225" s="79" t="s">
        <v>108</v>
      </c>
      <c r="H225" s="79" t="s">
        <v>109</v>
      </c>
      <c r="I225" s="79" t="s">
        <v>110</v>
      </c>
      <c r="K225" s="21" t="s">
        <v>16</v>
      </c>
      <c r="L225" s="21" t="s">
        <v>20</v>
      </c>
      <c r="M225" s="21" t="s">
        <v>17</v>
      </c>
      <c r="P225" s="21" t="s">
        <v>4</v>
      </c>
      <c r="Q225" s="21" t="s">
        <v>28</v>
      </c>
      <c r="R225" s="21" t="s">
        <v>26</v>
      </c>
      <c r="S225" s="21" t="s">
        <v>11</v>
      </c>
      <c r="T225" s="21" t="s">
        <v>10</v>
      </c>
      <c r="U225" s="21" t="s">
        <v>8</v>
      </c>
    </row>
    <row r="226" spans="1:21" ht="13.8" x14ac:dyDescent="0.3">
      <c r="A226" s="76" t="s">
        <v>71</v>
      </c>
      <c r="B226" s="77">
        <v>4331</v>
      </c>
      <c r="C226" s="77">
        <v>173155</v>
      </c>
      <c r="D226" s="77">
        <v>168746.35492482883</v>
      </c>
      <c r="E226" s="77"/>
      <c r="F226" s="76" t="s">
        <v>71</v>
      </c>
      <c r="G226" s="77">
        <f>IFERROR(VLOOKUP(F226,$A$226:$D$246,2,FALSE),0)</f>
        <v>4331</v>
      </c>
      <c r="H226" s="77">
        <f>IFERROR(VLOOKUP(F226,$A$226:$D$246,3,FALSE),0)</f>
        <v>173155</v>
      </c>
      <c r="I226" s="77">
        <f>IFERROR(VLOOKUP(F226,$A$226:$D$246,4,FALSE),0)</f>
        <v>168746.35492482883</v>
      </c>
      <c r="J226" s="77"/>
      <c r="K226" s="10">
        <f>H226/G226/24</f>
        <v>1.6658489186485028</v>
      </c>
      <c r="L226" s="10">
        <f>H226/I226</f>
        <v>1.0261258684795596</v>
      </c>
      <c r="M226" s="10">
        <f>L226*$K$246</f>
        <v>1.5599420935289892</v>
      </c>
      <c r="P226" s="5" t="str">
        <f>F226</f>
        <v>Auckland</v>
      </c>
      <c r="Q226" s="5">
        <f>G226</f>
        <v>4331</v>
      </c>
      <c r="R226" s="5">
        <f>H226/24</f>
        <v>7214.791666666667</v>
      </c>
      <c r="S226" s="10">
        <f>K226</f>
        <v>1.6658489186485028</v>
      </c>
      <c r="T226" s="10">
        <f>M226</f>
        <v>1.5599420935289892</v>
      </c>
      <c r="U226" s="10">
        <f>$M$246</f>
        <v>1.4896147691539823</v>
      </c>
    </row>
    <row r="227" spans="1:21" ht="13.8" x14ac:dyDescent="0.3">
      <c r="A227" s="76" t="s">
        <v>72</v>
      </c>
      <c r="B227" s="77">
        <v>831</v>
      </c>
      <c r="C227" s="77">
        <v>28037.5</v>
      </c>
      <c r="D227" s="77">
        <v>27972.365766843948</v>
      </c>
      <c r="E227" s="77"/>
      <c r="F227" s="76" t="s">
        <v>72</v>
      </c>
      <c r="G227" s="77">
        <f t="shared" ref="G227:G246" si="96">IFERROR(VLOOKUP(F227,$A$226:$D$246,2,FALSE),0)</f>
        <v>831</v>
      </c>
      <c r="H227" s="77">
        <f t="shared" ref="H227:H246" si="97">IFERROR(VLOOKUP(F227,$A$226:$D$246,3,FALSE),0)</f>
        <v>28037.5</v>
      </c>
      <c r="I227" s="77">
        <f t="shared" ref="I227:I246" si="98">IFERROR(VLOOKUP(F227,$A$226:$D$246,4,FALSE),0)</f>
        <v>27972.365766843948</v>
      </c>
      <c r="J227" s="77"/>
      <c r="K227" s="10">
        <f t="shared" ref="K227:K246" si="99">H227/G227/24</f>
        <v>1.405811271560369</v>
      </c>
      <c r="L227" s="10">
        <f t="shared" ref="L227:L246" si="100">H227/I227</f>
        <v>1.0023285207157293</v>
      </c>
      <c r="M227" s="10">
        <f t="shared" ref="M227:M246" si="101">L227*$K$246</f>
        <v>1.5237647729570478</v>
      </c>
      <c r="P227" s="5" t="str">
        <f t="shared" ref="P227:P246" si="102">F227</f>
        <v>Bay of Plenty</v>
      </c>
      <c r="Q227" s="5">
        <f t="shared" ref="Q227:Q246" si="103">G227</f>
        <v>831</v>
      </c>
      <c r="R227" s="5">
        <f t="shared" ref="R227:R246" si="104">H227/24</f>
        <v>1168.2291666666667</v>
      </c>
      <c r="S227" s="10">
        <f t="shared" ref="S227:S246" si="105">K227</f>
        <v>1.405811271560369</v>
      </c>
      <c r="T227" s="10">
        <f t="shared" ref="T227:T246" si="106">M227</f>
        <v>1.5237647729570478</v>
      </c>
      <c r="U227" s="10">
        <f t="shared" ref="U227:U246" si="107">$M$246</f>
        <v>1.4896147691539823</v>
      </c>
    </row>
    <row r="228" spans="1:21" ht="13.8" x14ac:dyDescent="0.3">
      <c r="A228" s="76" t="s">
        <v>73</v>
      </c>
      <c r="B228" s="77">
        <v>3336</v>
      </c>
      <c r="C228" s="77">
        <v>128584.5</v>
      </c>
      <c r="D228" s="77">
        <v>128802.97793797185</v>
      </c>
      <c r="E228" s="77"/>
      <c r="F228" s="76" t="s">
        <v>73</v>
      </c>
      <c r="G228" s="77">
        <f t="shared" si="96"/>
        <v>3336</v>
      </c>
      <c r="H228" s="77">
        <f t="shared" si="97"/>
        <v>128584.5</v>
      </c>
      <c r="I228" s="77">
        <f t="shared" si="98"/>
        <v>128802.97793797185</v>
      </c>
      <c r="J228" s="77"/>
      <c r="K228" s="10">
        <f t="shared" si="99"/>
        <v>1.6060214328537172</v>
      </c>
      <c r="L228" s="10">
        <f t="shared" si="100"/>
        <v>0.99830378193525104</v>
      </c>
      <c r="M228" s="10">
        <f t="shared" si="101"/>
        <v>1.517646264855864</v>
      </c>
      <c r="P228" s="5" t="str">
        <f t="shared" si="102"/>
        <v>Canterbury</v>
      </c>
      <c r="Q228" s="5">
        <f t="shared" si="103"/>
        <v>3336</v>
      </c>
      <c r="R228" s="5">
        <f t="shared" si="104"/>
        <v>5357.6875</v>
      </c>
      <c r="S228" s="10">
        <f t="shared" si="105"/>
        <v>1.6060214328537172</v>
      </c>
      <c r="T228" s="10">
        <f t="shared" si="106"/>
        <v>1.517646264855864</v>
      </c>
      <c r="U228" s="10">
        <f t="shared" si="107"/>
        <v>1.4896147691539823</v>
      </c>
    </row>
    <row r="229" spans="1:21" ht="13.8" x14ac:dyDescent="0.3">
      <c r="A229" s="76" t="s">
        <v>74</v>
      </c>
      <c r="B229" s="77">
        <v>1613</v>
      </c>
      <c r="C229" s="77">
        <v>72709.5</v>
      </c>
      <c r="D229" s="77">
        <v>70094.958832403354</v>
      </c>
      <c r="E229" s="77"/>
      <c r="F229" s="76" t="s">
        <v>74</v>
      </c>
      <c r="G229" s="77">
        <f t="shared" si="96"/>
        <v>1613</v>
      </c>
      <c r="H229" s="77">
        <f t="shared" si="97"/>
        <v>72709.5</v>
      </c>
      <c r="I229" s="77">
        <f t="shared" si="98"/>
        <v>70094.958832403354</v>
      </c>
      <c r="J229" s="77"/>
      <c r="K229" s="10">
        <f t="shared" si="99"/>
        <v>1.878216057036578</v>
      </c>
      <c r="L229" s="10">
        <f t="shared" si="100"/>
        <v>1.0372999886318215</v>
      </c>
      <c r="M229" s="10">
        <f t="shared" si="101"/>
        <v>1.5769292691953545</v>
      </c>
      <c r="P229" s="5" t="str">
        <f t="shared" si="102"/>
        <v>Capital and Coast</v>
      </c>
      <c r="Q229" s="5">
        <f t="shared" si="103"/>
        <v>1613</v>
      </c>
      <c r="R229" s="5">
        <f t="shared" si="104"/>
        <v>3029.5625</v>
      </c>
      <c r="S229" s="10">
        <f t="shared" si="105"/>
        <v>1.878216057036578</v>
      </c>
      <c r="T229" s="10">
        <f t="shared" si="106"/>
        <v>1.5769292691953545</v>
      </c>
      <c r="U229" s="10">
        <f t="shared" si="107"/>
        <v>1.4896147691539823</v>
      </c>
    </row>
    <row r="230" spans="1:21" ht="13.8" x14ac:dyDescent="0.3">
      <c r="A230" s="76" t="s">
        <v>75</v>
      </c>
      <c r="B230" s="77">
        <v>2358</v>
      </c>
      <c r="C230" s="77">
        <v>73912.5</v>
      </c>
      <c r="D230" s="77">
        <v>74959.936108471084</v>
      </c>
      <c r="E230" s="77"/>
      <c r="F230" s="76" t="s">
        <v>75</v>
      </c>
      <c r="G230" s="77">
        <f t="shared" si="96"/>
        <v>2358</v>
      </c>
      <c r="H230" s="77">
        <f t="shared" si="97"/>
        <v>73912.5</v>
      </c>
      <c r="I230" s="77">
        <f t="shared" si="98"/>
        <v>74959.936108471084</v>
      </c>
      <c r="J230" s="77"/>
      <c r="K230" s="10">
        <f t="shared" si="99"/>
        <v>1.3060591603053435</v>
      </c>
      <c r="L230" s="10">
        <f t="shared" si="100"/>
        <v>0.98602672090121068</v>
      </c>
      <c r="M230" s="10">
        <f t="shared" si="101"/>
        <v>1.4989823710002286</v>
      </c>
      <c r="P230" s="5" t="str">
        <f t="shared" si="102"/>
        <v>Counties Manukau</v>
      </c>
      <c r="Q230" s="5">
        <f t="shared" si="103"/>
        <v>2358</v>
      </c>
      <c r="R230" s="5">
        <f t="shared" si="104"/>
        <v>3079.6875</v>
      </c>
      <c r="S230" s="10">
        <f t="shared" si="105"/>
        <v>1.3060591603053435</v>
      </c>
      <c r="T230" s="10">
        <f t="shared" si="106"/>
        <v>1.4989823710002286</v>
      </c>
      <c r="U230" s="10">
        <f t="shared" si="107"/>
        <v>1.4896147691539823</v>
      </c>
    </row>
    <row r="231" spans="1:21" ht="13.8" x14ac:dyDescent="0.3">
      <c r="A231" s="76" t="s">
        <v>76</v>
      </c>
      <c r="B231" s="77">
        <v>867</v>
      </c>
      <c r="C231" s="77">
        <v>28039</v>
      </c>
      <c r="D231" s="77">
        <v>29349.104492293591</v>
      </c>
      <c r="E231" s="77"/>
      <c r="F231" s="76" t="s">
        <v>76</v>
      </c>
      <c r="G231" s="77">
        <f t="shared" si="96"/>
        <v>867</v>
      </c>
      <c r="H231" s="77">
        <f t="shared" si="97"/>
        <v>28039</v>
      </c>
      <c r="I231" s="77">
        <f t="shared" si="98"/>
        <v>29349.104492293591</v>
      </c>
      <c r="J231" s="77"/>
      <c r="K231" s="10">
        <f t="shared" si="99"/>
        <v>1.3475105728565937</v>
      </c>
      <c r="L231" s="10">
        <f t="shared" si="100"/>
        <v>0.95536134696588126</v>
      </c>
      <c r="M231" s="10">
        <f t="shared" si="101"/>
        <v>1.4523641060437009</v>
      </c>
      <c r="P231" s="5" t="str">
        <f t="shared" si="102"/>
        <v>Hawkes Bay</v>
      </c>
      <c r="Q231" s="5">
        <f t="shared" si="103"/>
        <v>867</v>
      </c>
      <c r="R231" s="5">
        <f t="shared" si="104"/>
        <v>1168.2916666666667</v>
      </c>
      <c r="S231" s="10">
        <f t="shared" si="105"/>
        <v>1.3475105728565937</v>
      </c>
      <c r="T231" s="10">
        <f t="shared" si="106"/>
        <v>1.4523641060437009</v>
      </c>
      <c r="U231" s="10">
        <f t="shared" si="107"/>
        <v>1.4896147691539823</v>
      </c>
    </row>
    <row r="232" spans="1:21" ht="13.8" x14ac:dyDescent="0.3">
      <c r="A232" s="76" t="s">
        <v>77</v>
      </c>
      <c r="B232" s="77">
        <v>621</v>
      </c>
      <c r="C232" s="77">
        <v>18926</v>
      </c>
      <c r="D232" s="77">
        <v>21003.769848323955</v>
      </c>
      <c r="E232" s="77"/>
      <c r="F232" s="76" t="s">
        <v>77</v>
      </c>
      <c r="G232" s="77">
        <f t="shared" si="96"/>
        <v>621</v>
      </c>
      <c r="H232" s="77">
        <f t="shared" si="97"/>
        <v>18926</v>
      </c>
      <c r="I232" s="77">
        <f t="shared" si="98"/>
        <v>21003.769848323955</v>
      </c>
      <c r="J232" s="77"/>
      <c r="K232" s="10">
        <f t="shared" si="99"/>
        <v>1.2698604401502951</v>
      </c>
      <c r="L232" s="10">
        <f t="shared" si="100"/>
        <v>0.90107633708956514</v>
      </c>
      <c r="M232" s="10">
        <f t="shared" si="101"/>
        <v>1.3698386824529505</v>
      </c>
      <c r="P232" s="5" t="str">
        <f t="shared" si="102"/>
        <v>Hutt</v>
      </c>
      <c r="Q232" s="5">
        <f t="shared" si="103"/>
        <v>621</v>
      </c>
      <c r="R232" s="5">
        <f t="shared" si="104"/>
        <v>788.58333333333337</v>
      </c>
      <c r="S232" s="10">
        <f t="shared" si="105"/>
        <v>1.2698604401502951</v>
      </c>
      <c r="T232" s="10">
        <f t="shared" si="106"/>
        <v>1.3698386824529505</v>
      </c>
      <c r="U232" s="10">
        <f t="shared" si="107"/>
        <v>1.4896147691539823</v>
      </c>
    </row>
    <row r="233" spans="1:21" ht="13.8" x14ac:dyDescent="0.3">
      <c r="A233" s="76" t="s">
        <v>78</v>
      </c>
      <c r="B233" s="77">
        <v>423</v>
      </c>
      <c r="C233" s="77">
        <v>10764</v>
      </c>
      <c r="D233" s="77">
        <v>12595.769801709324</v>
      </c>
      <c r="E233" s="77"/>
      <c r="F233" s="76" t="s">
        <v>78</v>
      </c>
      <c r="G233" s="77">
        <f t="shared" si="96"/>
        <v>423</v>
      </c>
      <c r="H233" s="77">
        <f t="shared" si="97"/>
        <v>10764</v>
      </c>
      <c r="I233" s="77">
        <f t="shared" si="98"/>
        <v>12595.769801709324</v>
      </c>
      <c r="J233" s="77"/>
      <c r="K233" s="10">
        <f t="shared" si="99"/>
        <v>1.0602836879432624</v>
      </c>
      <c r="L233" s="10">
        <f t="shared" si="100"/>
        <v>0.85457261997113176</v>
      </c>
      <c r="M233" s="10">
        <f t="shared" si="101"/>
        <v>1.2991425738497262</v>
      </c>
      <c r="P233" s="5" t="str">
        <f t="shared" si="102"/>
        <v>Lakes</v>
      </c>
      <c r="Q233" s="5">
        <f t="shared" si="103"/>
        <v>423</v>
      </c>
      <c r="R233" s="5">
        <f t="shared" si="104"/>
        <v>448.5</v>
      </c>
      <c r="S233" s="10">
        <f t="shared" si="105"/>
        <v>1.0602836879432624</v>
      </c>
      <c r="T233" s="10">
        <f t="shared" si="106"/>
        <v>1.2991425738497262</v>
      </c>
      <c r="U233" s="10">
        <f t="shared" si="107"/>
        <v>1.4896147691539823</v>
      </c>
    </row>
    <row r="234" spans="1:21" ht="13.8" x14ac:dyDescent="0.3">
      <c r="A234" s="76" t="s">
        <v>79</v>
      </c>
      <c r="B234" s="77">
        <v>638</v>
      </c>
      <c r="C234" s="77">
        <v>24556.5</v>
      </c>
      <c r="D234" s="77">
        <v>24125.812390128507</v>
      </c>
      <c r="E234" s="77"/>
      <c r="F234" s="76" t="s">
        <v>79</v>
      </c>
      <c r="G234" s="77">
        <f t="shared" si="96"/>
        <v>638</v>
      </c>
      <c r="H234" s="77">
        <f t="shared" si="97"/>
        <v>24556.5</v>
      </c>
      <c r="I234" s="77">
        <f t="shared" si="98"/>
        <v>24125.812390128507</v>
      </c>
      <c r="J234" s="77"/>
      <c r="K234" s="10">
        <f t="shared" si="99"/>
        <v>1.6037421630094044</v>
      </c>
      <c r="L234" s="10">
        <f t="shared" si="100"/>
        <v>1.0178517350175416</v>
      </c>
      <c r="M234" s="10">
        <f t="shared" si="101"/>
        <v>1.5473635498323923</v>
      </c>
      <c r="P234" s="5" t="str">
        <f t="shared" si="102"/>
        <v>MidCentral</v>
      </c>
      <c r="Q234" s="5">
        <f t="shared" si="103"/>
        <v>638</v>
      </c>
      <c r="R234" s="5">
        <f t="shared" si="104"/>
        <v>1023.1875</v>
      </c>
      <c r="S234" s="10">
        <f t="shared" si="105"/>
        <v>1.6037421630094044</v>
      </c>
      <c r="T234" s="10">
        <f t="shared" si="106"/>
        <v>1.5473635498323923</v>
      </c>
      <c r="U234" s="10">
        <f t="shared" si="107"/>
        <v>1.4896147691539823</v>
      </c>
    </row>
    <row r="235" spans="1:21" ht="13.8" x14ac:dyDescent="0.3">
      <c r="A235" s="76" t="s">
        <v>80</v>
      </c>
      <c r="B235" s="77">
        <v>1287</v>
      </c>
      <c r="C235" s="77">
        <v>39981.5</v>
      </c>
      <c r="D235" s="77">
        <v>43405.384624466926</v>
      </c>
      <c r="E235" s="77"/>
      <c r="F235" s="76" t="s">
        <v>80</v>
      </c>
      <c r="G235" s="77">
        <f t="shared" si="96"/>
        <v>1287</v>
      </c>
      <c r="H235" s="77">
        <f t="shared" si="97"/>
        <v>39981.5</v>
      </c>
      <c r="I235" s="77">
        <f t="shared" si="98"/>
        <v>43405.384624466926</v>
      </c>
      <c r="J235" s="77"/>
      <c r="K235" s="10">
        <f t="shared" si="99"/>
        <v>1.2944023569023568</v>
      </c>
      <c r="L235" s="10">
        <f t="shared" si="100"/>
        <v>0.9211184360168776</v>
      </c>
      <c r="M235" s="10">
        <f t="shared" si="101"/>
        <v>1.4003071802462206</v>
      </c>
      <c r="P235" s="5" t="str">
        <f t="shared" si="102"/>
        <v>Nelson Marlborough</v>
      </c>
      <c r="Q235" s="5">
        <f t="shared" si="103"/>
        <v>1287</v>
      </c>
      <c r="R235" s="5">
        <f t="shared" si="104"/>
        <v>1665.8958333333333</v>
      </c>
      <c r="S235" s="10">
        <f t="shared" si="105"/>
        <v>1.2944023569023568</v>
      </c>
      <c r="T235" s="10">
        <f t="shared" si="106"/>
        <v>1.4003071802462206</v>
      </c>
      <c r="U235" s="10">
        <f t="shared" si="107"/>
        <v>1.4896147691539823</v>
      </c>
    </row>
    <row r="236" spans="1:21" ht="13.8" x14ac:dyDescent="0.3">
      <c r="A236" s="76" t="s">
        <v>81</v>
      </c>
      <c r="B236" s="77">
        <v>548</v>
      </c>
      <c r="C236" s="77">
        <v>13722</v>
      </c>
      <c r="D236" s="77">
        <v>15208.232984160757</v>
      </c>
      <c r="E236" s="77"/>
      <c r="F236" s="76" t="s">
        <v>81</v>
      </c>
      <c r="G236" s="77">
        <f t="shared" si="96"/>
        <v>548</v>
      </c>
      <c r="H236" s="77">
        <f t="shared" si="97"/>
        <v>13722</v>
      </c>
      <c r="I236" s="77">
        <f t="shared" si="98"/>
        <v>15208.232984160757</v>
      </c>
      <c r="J236" s="77"/>
      <c r="K236" s="10">
        <f t="shared" si="99"/>
        <v>1.0433394160583942</v>
      </c>
      <c r="L236" s="10">
        <f t="shared" si="100"/>
        <v>0.90227444662975276</v>
      </c>
      <c r="M236" s="10">
        <f t="shared" si="101"/>
        <v>1.3716600784062234</v>
      </c>
      <c r="P236" s="5" t="str">
        <f t="shared" si="102"/>
        <v>Northland</v>
      </c>
      <c r="Q236" s="5">
        <f t="shared" si="103"/>
        <v>548</v>
      </c>
      <c r="R236" s="5">
        <f t="shared" si="104"/>
        <v>571.75</v>
      </c>
      <c r="S236" s="10">
        <f t="shared" si="105"/>
        <v>1.0433394160583942</v>
      </c>
      <c r="T236" s="10">
        <f t="shared" si="106"/>
        <v>1.3716600784062234</v>
      </c>
      <c r="U236" s="10">
        <f t="shared" si="107"/>
        <v>1.4896147691539823</v>
      </c>
    </row>
    <row r="237" spans="1:21" ht="13.8" x14ac:dyDescent="0.3">
      <c r="A237" s="76" t="s">
        <v>82</v>
      </c>
      <c r="B237" s="77">
        <v>347</v>
      </c>
      <c r="C237" s="77">
        <v>9512</v>
      </c>
      <c r="D237" s="77">
        <v>10294.103160165287</v>
      </c>
      <c r="E237" s="77"/>
      <c r="F237" s="76" t="s">
        <v>82</v>
      </c>
      <c r="G237" s="77">
        <f t="shared" si="96"/>
        <v>347</v>
      </c>
      <c r="H237" s="77">
        <f t="shared" si="97"/>
        <v>9512</v>
      </c>
      <c r="I237" s="77">
        <f t="shared" si="98"/>
        <v>10294.103160165287</v>
      </c>
      <c r="J237" s="77"/>
      <c r="K237" s="10">
        <f t="shared" si="99"/>
        <v>1.1421709894332372</v>
      </c>
      <c r="L237" s="10">
        <f t="shared" si="100"/>
        <v>0.92402415752041789</v>
      </c>
      <c r="M237" s="10">
        <f t="shared" si="101"/>
        <v>1.4047245304219462</v>
      </c>
      <c r="P237" s="5" t="str">
        <f t="shared" si="102"/>
        <v>South Canterbury</v>
      </c>
      <c r="Q237" s="5">
        <f t="shared" si="103"/>
        <v>347</v>
      </c>
      <c r="R237" s="5">
        <f t="shared" si="104"/>
        <v>396.33333333333331</v>
      </c>
      <c r="S237" s="10">
        <f t="shared" si="105"/>
        <v>1.1421709894332372</v>
      </c>
      <c r="T237" s="10">
        <f t="shared" si="106"/>
        <v>1.4047245304219462</v>
      </c>
      <c r="U237" s="10">
        <f t="shared" si="107"/>
        <v>1.4896147691539823</v>
      </c>
    </row>
    <row r="238" spans="1:21" ht="13.8" x14ac:dyDescent="0.3">
      <c r="A238" s="76" t="s">
        <v>83</v>
      </c>
      <c r="B238" s="77">
        <v>1483</v>
      </c>
      <c r="C238" s="77">
        <v>63171</v>
      </c>
      <c r="D238" s="77">
        <v>61975.873413020745</v>
      </c>
      <c r="E238" s="77"/>
      <c r="F238" s="76" t="s">
        <v>83</v>
      </c>
      <c r="G238" s="77">
        <f t="shared" si="96"/>
        <v>1483</v>
      </c>
      <c r="H238" s="77">
        <f t="shared" si="97"/>
        <v>63171</v>
      </c>
      <c r="I238" s="77">
        <f t="shared" si="98"/>
        <v>61975.873413020745</v>
      </c>
      <c r="J238" s="77"/>
      <c r="K238" s="10">
        <f t="shared" si="99"/>
        <v>1.7748651382333109</v>
      </c>
      <c r="L238" s="10">
        <f t="shared" si="100"/>
        <v>1.0192837393192455</v>
      </c>
      <c r="M238" s="10">
        <f t="shared" si="101"/>
        <v>1.549540518425585</v>
      </c>
      <c r="P238" s="5" t="str">
        <f t="shared" si="102"/>
        <v>Southern</v>
      </c>
      <c r="Q238" s="5">
        <f t="shared" si="103"/>
        <v>1483</v>
      </c>
      <c r="R238" s="5">
        <f t="shared" si="104"/>
        <v>2632.125</v>
      </c>
      <c r="S238" s="10">
        <f t="shared" si="105"/>
        <v>1.7748651382333109</v>
      </c>
      <c r="T238" s="10">
        <f t="shared" si="106"/>
        <v>1.549540518425585</v>
      </c>
      <c r="U238" s="10">
        <f t="shared" si="107"/>
        <v>1.4896147691539823</v>
      </c>
    </row>
    <row r="239" spans="1:21" ht="13.8" x14ac:dyDescent="0.3">
      <c r="A239" s="76" t="s">
        <v>84</v>
      </c>
      <c r="B239" s="77">
        <v>190</v>
      </c>
      <c r="C239" s="77">
        <v>4875.5</v>
      </c>
      <c r="D239" s="77">
        <v>5442.5948630016301</v>
      </c>
      <c r="E239" s="77"/>
      <c r="F239" s="76" t="s">
        <v>84</v>
      </c>
      <c r="G239" s="77">
        <f t="shared" si="96"/>
        <v>190</v>
      </c>
      <c r="H239" s="77">
        <f t="shared" si="97"/>
        <v>4875.5</v>
      </c>
      <c r="I239" s="77">
        <f t="shared" si="98"/>
        <v>5442.5948630016301</v>
      </c>
      <c r="J239" s="77"/>
      <c r="K239" s="10">
        <f t="shared" si="99"/>
        <v>1.0691885964912282</v>
      </c>
      <c r="L239" s="10">
        <f t="shared" si="100"/>
        <v>0.89580432178468761</v>
      </c>
      <c r="M239" s="10">
        <f t="shared" si="101"/>
        <v>1.3618240335249459</v>
      </c>
      <c r="P239" s="5" t="str">
        <f t="shared" si="102"/>
        <v>Tairawhiti</v>
      </c>
      <c r="Q239" s="5">
        <f t="shared" si="103"/>
        <v>190</v>
      </c>
      <c r="R239" s="5">
        <f t="shared" si="104"/>
        <v>203.14583333333334</v>
      </c>
      <c r="S239" s="10">
        <f t="shared" si="105"/>
        <v>1.0691885964912282</v>
      </c>
      <c r="T239" s="10">
        <f t="shared" si="106"/>
        <v>1.3618240335249459</v>
      </c>
      <c r="U239" s="10">
        <f t="shared" si="107"/>
        <v>1.4896147691539823</v>
      </c>
    </row>
    <row r="240" spans="1:21" ht="13.8" x14ac:dyDescent="0.3">
      <c r="A240" s="76" t="s">
        <v>85</v>
      </c>
      <c r="B240" s="77">
        <v>308</v>
      </c>
      <c r="C240" s="77">
        <v>9062</v>
      </c>
      <c r="D240" s="77">
        <v>9985.2905438161306</v>
      </c>
      <c r="E240" s="77"/>
      <c r="F240" s="76" t="s">
        <v>85</v>
      </c>
      <c r="G240" s="77">
        <f t="shared" si="96"/>
        <v>308</v>
      </c>
      <c r="H240" s="77">
        <f t="shared" si="97"/>
        <v>9062</v>
      </c>
      <c r="I240" s="77">
        <f t="shared" si="98"/>
        <v>9985.2905438161306</v>
      </c>
      <c r="J240" s="77"/>
      <c r="K240" s="10">
        <f t="shared" si="99"/>
        <v>1.2259199134199135</v>
      </c>
      <c r="L240" s="10">
        <f t="shared" si="100"/>
        <v>0.90753493453548806</v>
      </c>
      <c r="M240" s="10">
        <f t="shared" si="101"/>
        <v>1.3796572030950451</v>
      </c>
      <c r="P240" s="5" t="str">
        <f t="shared" si="102"/>
        <v>Taranaki</v>
      </c>
      <c r="Q240" s="5">
        <f t="shared" si="103"/>
        <v>308</v>
      </c>
      <c r="R240" s="5">
        <f t="shared" si="104"/>
        <v>377.58333333333331</v>
      </c>
      <c r="S240" s="10">
        <f t="shared" si="105"/>
        <v>1.2259199134199135</v>
      </c>
      <c r="T240" s="10">
        <f t="shared" si="106"/>
        <v>1.3796572030950451</v>
      </c>
      <c r="U240" s="10">
        <f t="shared" si="107"/>
        <v>1.4896147691539823</v>
      </c>
    </row>
    <row r="241" spans="1:21" ht="13.8" x14ac:dyDescent="0.3">
      <c r="A241" s="76" t="s">
        <v>86</v>
      </c>
      <c r="B241" s="77">
        <v>1049</v>
      </c>
      <c r="C241" s="77">
        <v>43288</v>
      </c>
      <c r="D241" s="77">
        <v>41966.060996684399</v>
      </c>
      <c r="E241" s="77"/>
      <c r="F241" s="76" t="s">
        <v>86</v>
      </c>
      <c r="G241" s="77">
        <f t="shared" si="96"/>
        <v>1049</v>
      </c>
      <c r="H241" s="77">
        <f t="shared" si="97"/>
        <v>43288</v>
      </c>
      <c r="I241" s="77">
        <f t="shared" si="98"/>
        <v>41966.060996684399</v>
      </c>
      <c r="J241" s="77"/>
      <c r="K241" s="10">
        <f t="shared" si="99"/>
        <v>1.7194153161741339</v>
      </c>
      <c r="L241" s="10">
        <f t="shared" si="100"/>
        <v>1.031500192582288</v>
      </c>
      <c r="M241" s="10">
        <f t="shared" si="101"/>
        <v>1.5681122748387497</v>
      </c>
      <c r="P241" s="5" t="str">
        <f t="shared" si="102"/>
        <v>Waikato</v>
      </c>
      <c r="Q241" s="5">
        <f t="shared" si="103"/>
        <v>1049</v>
      </c>
      <c r="R241" s="5">
        <f t="shared" si="104"/>
        <v>1803.6666666666667</v>
      </c>
      <c r="S241" s="10">
        <f t="shared" si="105"/>
        <v>1.7194153161741339</v>
      </c>
      <c r="T241" s="10">
        <f t="shared" si="106"/>
        <v>1.5681122748387497</v>
      </c>
      <c r="U241" s="10">
        <f t="shared" si="107"/>
        <v>1.4896147691539823</v>
      </c>
    </row>
    <row r="242" spans="1:21" ht="13.8" x14ac:dyDescent="0.3">
      <c r="A242" s="76" t="s">
        <v>87</v>
      </c>
      <c r="B242" s="77">
        <v>136</v>
      </c>
      <c r="C242" s="77">
        <v>3708.5</v>
      </c>
      <c r="D242" s="77">
        <v>3800.3257892016518</v>
      </c>
      <c r="E242" s="77"/>
      <c r="F242" s="76" t="s">
        <v>87</v>
      </c>
      <c r="G242" s="77">
        <f t="shared" si="96"/>
        <v>136</v>
      </c>
      <c r="H242" s="77">
        <f t="shared" si="97"/>
        <v>3708.5</v>
      </c>
      <c r="I242" s="77">
        <f t="shared" si="98"/>
        <v>3800.3257892016518</v>
      </c>
      <c r="J242" s="77"/>
      <c r="K242" s="10">
        <f t="shared" si="99"/>
        <v>1.1361825980392157</v>
      </c>
      <c r="L242" s="10">
        <f t="shared" si="100"/>
        <v>0.97583739018834437</v>
      </c>
      <c r="M242" s="10">
        <f t="shared" si="101"/>
        <v>1.4834922967587132</v>
      </c>
      <c r="P242" s="5" t="str">
        <f t="shared" si="102"/>
        <v>Wairarapa</v>
      </c>
      <c r="Q242" s="5">
        <f t="shared" si="103"/>
        <v>136</v>
      </c>
      <c r="R242" s="5">
        <f t="shared" si="104"/>
        <v>154.52083333333334</v>
      </c>
      <c r="S242" s="10">
        <f t="shared" si="105"/>
        <v>1.1361825980392157</v>
      </c>
      <c r="T242" s="10">
        <f t="shared" si="106"/>
        <v>1.4834922967587132</v>
      </c>
      <c r="U242" s="10">
        <f t="shared" si="107"/>
        <v>1.4896147691539823</v>
      </c>
    </row>
    <row r="243" spans="1:21" ht="13.8" x14ac:dyDescent="0.3">
      <c r="A243" s="76" t="s">
        <v>88</v>
      </c>
      <c r="B243" s="77">
        <v>2566</v>
      </c>
      <c r="C243" s="77">
        <v>94132.5</v>
      </c>
      <c r="D243" s="77">
        <v>105648.76332681511</v>
      </c>
      <c r="E243" s="77"/>
      <c r="F243" s="76" t="s">
        <v>88</v>
      </c>
      <c r="G243" s="77">
        <f t="shared" si="96"/>
        <v>2566</v>
      </c>
      <c r="H243" s="77">
        <f t="shared" si="97"/>
        <v>94132.5</v>
      </c>
      <c r="I243" s="77">
        <f t="shared" si="98"/>
        <v>105648.76332681511</v>
      </c>
      <c r="J243" s="77"/>
      <c r="K243" s="10">
        <f t="shared" si="99"/>
        <v>1.5285220187061574</v>
      </c>
      <c r="L243" s="10">
        <f t="shared" si="100"/>
        <v>0.89099481182576112</v>
      </c>
      <c r="M243" s="10">
        <f t="shared" si="101"/>
        <v>1.354512496739217</v>
      </c>
      <c r="P243" s="5" t="str">
        <f t="shared" si="102"/>
        <v>Waitemata</v>
      </c>
      <c r="Q243" s="5">
        <f t="shared" si="103"/>
        <v>2566</v>
      </c>
      <c r="R243" s="5">
        <f t="shared" si="104"/>
        <v>3922.1875</v>
      </c>
      <c r="S243" s="10">
        <f t="shared" si="105"/>
        <v>1.5285220187061574</v>
      </c>
      <c r="T243" s="10">
        <f t="shared" si="106"/>
        <v>1.354512496739217</v>
      </c>
      <c r="U243" s="10">
        <f t="shared" si="107"/>
        <v>1.4896147691539823</v>
      </c>
    </row>
    <row r="244" spans="1:21" ht="13.8" x14ac:dyDescent="0.3">
      <c r="A244" s="76" t="s">
        <v>89</v>
      </c>
      <c r="B244" s="77">
        <v>153</v>
      </c>
      <c r="C244" s="77">
        <v>3224.5</v>
      </c>
      <c r="D244" s="77">
        <v>4380.708618239084</v>
      </c>
      <c r="E244" s="77"/>
      <c r="F244" s="76" t="s">
        <v>89</v>
      </c>
      <c r="G244" s="77">
        <f t="shared" si="96"/>
        <v>153</v>
      </c>
      <c r="H244" s="77">
        <f t="shared" si="97"/>
        <v>3224.5</v>
      </c>
      <c r="I244" s="77">
        <f t="shared" si="98"/>
        <v>4380.708618239084</v>
      </c>
      <c r="J244" s="77"/>
      <c r="K244" s="10">
        <f t="shared" si="99"/>
        <v>0.87813180827886717</v>
      </c>
      <c r="L244" s="10">
        <f t="shared" si="100"/>
        <v>0.73606812983972314</v>
      </c>
      <c r="M244" s="10">
        <f t="shared" si="101"/>
        <v>1.1189890974520522</v>
      </c>
      <c r="P244" s="5" t="str">
        <f t="shared" si="102"/>
        <v>West Coast</v>
      </c>
      <c r="Q244" s="5">
        <f t="shared" si="103"/>
        <v>153</v>
      </c>
      <c r="R244" s="5">
        <f t="shared" si="104"/>
        <v>134.35416666666666</v>
      </c>
      <c r="S244" s="10">
        <f t="shared" si="105"/>
        <v>0.87813180827886717</v>
      </c>
      <c r="T244" s="10">
        <f t="shared" si="106"/>
        <v>1.1189890974520522</v>
      </c>
      <c r="U244" s="10">
        <f t="shared" si="107"/>
        <v>1.4896147691539823</v>
      </c>
    </row>
    <row r="245" spans="1:21" ht="13.8" x14ac:dyDescent="0.3">
      <c r="A245" s="76" t="s">
        <v>90</v>
      </c>
      <c r="B245" s="77">
        <v>233</v>
      </c>
      <c r="C245" s="77">
        <v>7404.5</v>
      </c>
      <c r="D245" s="77">
        <v>8490.5322297309995</v>
      </c>
      <c r="E245" s="77"/>
      <c r="F245" s="76" t="s">
        <v>90</v>
      </c>
      <c r="G245" s="77">
        <f t="shared" si="96"/>
        <v>233</v>
      </c>
      <c r="H245" s="77">
        <f t="shared" si="97"/>
        <v>7404.5</v>
      </c>
      <c r="I245" s="77">
        <f t="shared" si="98"/>
        <v>8490.5322297309995</v>
      </c>
      <c r="J245" s="77"/>
      <c r="K245" s="10">
        <f t="shared" si="99"/>
        <v>1.3241237482117312</v>
      </c>
      <c r="L245" s="10">
        <f t="shared" si="100"/>
        <v>0.87208902806727728</v>
      </c>
      <c r="M245" s="10">
        <f t="shared" si="101"/>
        <v>1.3257714535573364</v>
      </c>
      <c r="P245" s="5" t="str">
        <f t="shared" si="102"/>
        <v>Whanganui</v>
      </c>
      <c r="Q245" s="5">
        <f t="shared" si="103"/>
        <v>233</v>
      </c>
      <c r="R245" s="5">
        <f t="shared" si="104"/>
        <v>308.52083333333331</v>
      </c>
      <c r="S245" s="10">
        <f t="shared" si="105"/>
        <v>1.3241237482117312</v>
      </c>
      <c r="T245" s="10">
        <f t="shared" si="106"/>
        <v>1.3257714535573364</v>
      </c>
      <c r="U245" s="10">
        <f t="shared" si="107"/>
        <v>1.4896147691539823</v>
      </c>
    </row>
    <row r="246" spans="1:21" ht="13.8" x14ac:dyDescent="0.3">
      <c r="A246" s="76" t="s">
        <v>107</v>
      </c>
      <c r="B246" s="77">
        <v>23318</v>
      </c>
      <c r="C246" s="77">
        <v>850766.5</v>
      </c>
      <c r="D246" s="77">
        <v>868248.92065227695</v>
      </c>
      <c r="E246" s="77"/>
      <c r="F246" s="80" t="s">
        <v>107</v>
      </c>
      <c r="G246" s="77">
        <f t="shared" si="96"/>
        <v>23318</v>
      </c>
      <c r="H246" s="77">
        <f t="shared" si="97"/>
        <v>850766.5</v>
      </c>
      <c r="I246" s="77">
        <f t="shared" si="98"/>
        <v>868248.92065227695</v>
      </c>
      <c r="J246" s="77"/>
      <c r="K246" s="10">
        <f t="shared" si="99"/>
        <v>1.5202248977899764</v>
      </c>
      <c r="L246" s="10">
        <f t="shared" si="100"/>
        <v>0.97986473667120344</v>
      </c>
      <c r="M246" s="10">
        <f t="shared" si="101"/>
        <v>1.4896147691539823</v>
      </c>
      <c r="P246" s="5" t="str">
        <f t="shared" si="102"/>
        <v>Grand Total</v>
      </c>
      <c r="Q246" s="5">
        <f t="shared" si="103"/>
        <v>23318</v>
      </c>
      <c r="R246" s="5">
        <f t="shared" si="104"/>
        <v>35448.604166666664</v>
      </c>
      <c r="S246" s="10">
        <f t="shared" si="105"/>
        <v>1.5202248977899764</v>
      </c>
      <c r="T246" s="10">
        <f t="shared" si="106"/>
        <v>1.4896147691539823</v>
      </c>
      <c r="U246" s="10">
        <f t="shared" si="107"/>
        <v>1.4896147691539823</v>
      </c>
    </row>
    <row r="249" spans="1:21" x14ac:dyDescent="0.25">
      <c r="A249" s="75" t="s">
        <v>23</v>
      </c>
      <c r="B249" t="s">
        <v>13</v>
      </c>
    </row>
    <row r="250" spans="1:21" x14ac:dyDescent="0.25">
      <c r="A250" s="75" t="s">
        <v>105</v>
      </c>
      <c r="B250" s="76">
        <v>3</v>
      </c>
    </row>
    <row r="251" spans="1:21" ht="13.8" x14ac:dyDescent="0.3">
      <c r="K251" s="124" t="s">
        <v>2</v>
      </c>
      <c r="L251" s="124"/>
      <c r="M251" s="124"/>
      <c r="P251" s="8" t="s">
        <v>6</v>
      </c>
      <c r="Q251" s="8"/>
      <c r="R251" s="8"/>
      <c r="S251" s="8"/>
      <c r="T251" s="8"/>
      <c r="U251" s="8"/>
    </row>
    <row r="252" spans="1:21" ht="69" x14ac:dyDescent="0.25">
      <c r="A252" s="75" t="s">
        <v>106</v>
      </c>
      <c r="B252" t="s">
        <v>108</v>
      </c>
      <c r="C252" t="s">
        <v>109</v>
      </c>
      <c r="D252" t="s">
        <v>110</v>
      </c>
      <c r="G252" s="79" t="s">
        <v>108</v>
      </c>
      <c r="H252" s="79" t="s">
        <v>109</v>
      </c>
      <c r="I252" s="79" t="s">
        <v>110</v>
      </c>
      <c r="K252" s="21" t="s">
        <v>16</v>
      </c>
      <c r="L252" s="21" t="s">
        <v>20</v>
      </c>
      <c r="M252" s="21" t="s">
        <v>17</v>
      </c>
      <c r="P252" s="21" t="s">
        <v>4</v>
      </c>
      <c r="Q252" s="21" t="s">
        <v>28</v>
      </c>
      <c r="R252" s="21" t="s">
        <v>26</v>
      </c>
      <c r="S252" s="21" t="s">
        <v>11</v>
      </c>
      <c r="T252" s="21" t="s">
        <v>10</v>
      </c>
      <c r="U252" s="21" t="s">
        <v>8</v>
      </c>
    </row>
    <row r="253" spans="1:21" ht="13.8" x14ac:dyDescent="0.3">
      <c r="A253" s="76" t="s">
        <v>71</v>
      </c>
      <c r="B253" s="77">
        <v>4485</v>
      </c>
      <c r="C253" s="77">
        <v>165050</v>
      </c>
      <c r="D253" s="77">
        <v>161236.12061272626</v>
      </c>
      <c r="E253" s="77"/>
      <c r="F253" s="76" t="s">
        <v>71</v>
      </c>
      <c r="G253" s="77">
        <f>IFERROR(VLOOKUP(F253,$A$253:$D$273,2,FALSE),0)</f>
        <v>4485</v>
      </c>
      <c r="H253" s="77">
        <f>IFERROR(VLOOKUP(F253,$A$253:$D$273,3,FALSE),0)</f>
        <v>165050</v>
      </c>
      <c r="I253" s="77">
        <f>IFERROR(VLOOKUP(F253,$A$253:$D$273,4,FALSE),0)</f>
        <v>161236.12061272626</v>
      </c>
      <c r="J253" s="77"/>
      <c r="K253" s="10">
        <f>H253/G253/24</f>
        <v>1.5333519137866964</v>
      </c>
      <c r="L253" s="10">
        <f>H253/I253</f>
        <v>1.0236540011802586</v>
      </c>
      <c r="M253" s="10">
        <f>L253*$K$273</f>
        <v>1.559122722765419</v>
      </c>
      <c r="P253" s="5" t="str">
        <f t="shared" ref="P253:P272" si="108">A253</f>
        <v>Auckland</v>
      </c>
      <c r="Q253" s="5">
        <f>G253</f>
        <v>4485</v>
      </c>
      <c r="R253" s="5">
        <f>H253/24</f>
        <v>6877.083333333333</v>
      </c>
      <c r="S253" s="10">
        <f>K253</f>
        <v>1.5333519137866964</v>
      </c>
      <c r="T253" s="10">
        <f>M253</f>
        <v>1.559122722765419</v>
      </c>
      <c r="U253" s="10">
        <f>$M$273</f>
        <v>1.5145377214791313</v>
      </c>
    </row>
    <row r="254" spans="1:21" ht="13.8" x14ac:dyDescent="0.3">
      <c r="A254" s="76" t="s">
        <v>72</v>
      </c>
      <c r="B254" s="77">
        <v>1445</v>
      </c>
      <c r="C254" s="77">
        <v>50572</v>
      </c>
      <c r="D254" s="77">
        <v>48382.378650170678</v>
      </c>
      <c r="E254" s="77"/>
      <c r="F254" s="76" t="s">
        <v>72</v>
      </c>
      <c r="G254" s="77">
        <f t="shared" ref="G254:G273" si="109">IFERROR(VLOOKUP(F254,$A$253:$D$273,2,FALSE),0)</f>
        <v>1445</v>
      </c>
      <c r="H254" s="77">
        <f t="shared" ref="H254:H273" si="110">IFERROR(VLOOKUP(F254,$A$253:$D$273,3,FALSE),0)</f>
        <v>50572</v>
      </c>
      <c r="I254" s="77">
        <f t="shared" ref="I254:I273" si="111">IFERROR(VLOOKUP(F254,$A$253:$D$273,4,FALSE),0)</f>
        <v>48382.378650170678</v>
      </c>
      <c r="J254" s="77"/>
      <c r="K254" s="10">
        <f t="shared" ref="K254:K273" si="112">H254/G254/24</f>
        <v>1.4582468281430219</v>
      </c>
      <c r="L254" s="10">
        <f t="shared" ref="L254:L273" si="113">H254/I254</f>
        <v>1.0452565874377819</v>
      </c>
      <c r="M254" s="10">
        <f t="shared" ref="M254:M273" si="114">L254*$K$273</f>
        <v>1.5920255229945692</v>
      </c>
      <c r="P254" s="5" t="str">
        <f t="shared" si="108"/>
        <v>Bay of Plenty</v>
      </c>
      <c r="Q254" s="5">
        <f t="shared" ref="Q254:Q273" si="115">G254</f>
        <v>1445</v>
      </c>
      <c r="R254" s="5">
        <f t="shared" ref="R254:R273" si="116">H254/24</f>
        <v>2107.1666666666665</v>
      </c>
      <c r="S254" s="10">
        <f t="shared" ref="S254:S273" si="117">K254</f>
        <v>1.4582468281430219</v>
      </c>
      <c r="T254" s="10">
        <f t="shared" ref="T254:T273" si="118">M254</f>
        <v>1.5920255229945692</v>
      </c>
      <c r="U254" s="10">
        <f t="shared" ref="U254:U273" si="119">$M$273</f>
        <v>1.5145377214791313</v>
      </c>
    </row>
    <row r="255" spans="1:21" ht="13.8" x14ac:dyDescent="0.3">
      <c r="A255" s="76" t="s">
        <v>73</v>
      </c>
      <c r="B255" s="77">
        <v>2387</v>
      </c>
      <c r="C255" s="77">
        <v>94845.5</v>
      </c>
      <c r="D255" s="77">
        <v>94287.293083583078</v>
      </c>
      <c r="E255" s="77"/>
      <c r="F255" s="76" t="s">
        <v>73</v>
      </c>
      <c r="G255" s="77">
        <f t="shared" si="109"/>
        <v>2387</v>
      </c>
      <c r="H255" s="77">
        <f t="shared" si="110"/>
        <v>94845.5</v>
      </c>
      <c r="I255" s="77">
        <f t="shared" si="111"/>
        <v>94287.293083583078</v>
      </c>
      <c r="J255" s="77"/>
      <c r="K255" s="10">
        <f t="shared" si="112"/>
        <v>1.65559104873621</v>
      </c>
      <c r="L255" s="10">
        <f t="shared" si="113"/>
        <v>1.0059202772522284</v>
      </c>
      <c r="M255" s="10">
        <f t="shared" si="114"/>
        <v>1.5321125690381225</v>
      </c>
      <c r="P255" s="5" t="str">
        <f t="shared" si="108"/>
        <v>Canterbury</v>
      </c>
      <c r="Q255" s="5">
        <f t="shared" si="115"/>
        <v>2387</v>
      </c>
      <c r="R255" s="5">
        <f t="shared" si="116"/>
        <v>3951.8958333333335</v>
      </c>
      <c r="S255" s="10">
        <f t="shared" si="117"/>
        <v>1.65559104873621</v>
      </c>
      <c r="T255" s="10">
        <f t="shared" si="118"/>
        <v>1.5321125690381225</v>
      </c>
      <c r="U255" s="10">
        <f t="shared" si="119"/>
        <v>1.5145377214791313</v>
      </c>
    </row>
    <row r="256" spans="1:21" ht="13.8" x14ac:dyDescent="0.3">
      <c r="A256" s="76" t="s">
        <v>74</v>
      </c>
      <c r="B256" s="77">
        <v>2085</v>
      </c>
      <c r="C256" s="77">
        <v>89930</v>
      </c>
      <c r="D256" s="77">
        <v>88385.572547204691</v>
      </c>
      <c r="E256" s="77"/>
      <c r="F256" s="76" t="s">
        <v>74</v>
      </c>
      <c r="G256" s="77">
        <f t="shared" si="109"/>
        <v>2085</v>
      </c>
      <c r="H256" s="77">
        <f t="shared" si="110"/>
        <v>89930</v>
      </c>
      <c r="I256" s="77">
        <f t="shared" si="111"/>
        <v>88385.572547204691</v>
      </c>
      <c r="J256" s="77"/>
      <c r="K256" s="10">
        <f t="shared" si="112"/>
        <v>1.797162270183853</v>
      </c>
      <c r="L256" s="10">
        <f t="shared" si="113"/>
        <v>1.0174737506166005</v>
      </c>
      <c r="M256" s="10">
        <f t="shared" si="114"/>
        <v>1.549709611425969</v>
      </c>
      <c r="P256" s="5" t="str">
        <f t="shared" si="108"/>
        <v>Capital and Coast</v>
      </c>
      <c r="Q256" s="5">
        <f t="shared" si="115"/>
        <v>2085</v>
      </c>
      <c r="R256" s="5">
        <f t="shared" si="116"/>
        <v>3747.0833333333335</v>
      </c>
      <c r="S256" s="10">
        <f t="shared" si="117"/>
        <v>1.797162270183853</v>
      </c>
      <c r="T256" s="10">
        <f t="shared" si="118"/>
        <v>1.549709611425969</v>
      </c>
      <c r="U256" s="10">
        <f t="shared" si="119"/>
        <v>1.5145377214791313</v>
      </c>
    </row>
    <row r="257" spans="1:21" ht="13.8" x14ac:dyDescent="0.3">
      <c r="A257" s="76" t="s">
        <v>75</v>
      </c>
      <c r="B257" s="77">
        <v>1621</v>
      </c>
      <c r="C257" s="77">
        <v>57760</v>
      </c>
      <c r="D257" s="77">
        <v>55024.096071726788</v>
      </c>
      <c r="E257" s="77"/>
      <c r="F257" s="76" t="s">
        <v>75</v>
      </c>
      <c r="G257" s="77">
        <f t="shared" si="109"/>
        <v>1621</v>
      </c>
      <c r="H257" s="77">
        <f t="shared" si="110"/>
        <v>57760</v>
      </c>
      <c r="I257" s="77">
        <f t="shared" si="111"/>
        <v>55024.096071726788</v>
      </c>
      <c r="J257" s="77"/>
      <c r="K257" s="10">
        <f t="shared" si="112"/>
        <v>1.4846802385358833</v>
      </c>
      <c r="L257" s="10">
        <f t="shared" si="113"/>
        <v>1.0497219240949787</v>
      </c>
      <c r="M257" s="10">
        <f t="shared" si="114"/>
        <v>1.5988266568142053</v>
      </c>
      <c r="P257" s="5" t="str">
        <f t="shared" si="108"/>
        <v>Counties Manukau</v>
      </c>
      <c r="Q257" s="5">
        <f t="shared" si="115"/>
        <v>1621</v>
      </c>
      <c r="R257" s="5">
        <f t="shared" si="116"/>
        <v>2406.6666666666665</v>
      </c>
      <c r="S257" s="10">
        <f t="shared" si="117"/>
        <v>1.4846802385358833</v>
      </c>
      <c r="T257" s="10">
        <f t="shared" si="118"/>
        <v>1.5988266568142053</v>
      </c>
      <c r="U257" s="10">
        <f t="shared" si="119"/>
        <v>1.5145377214791313</v>
      </c>
    </row>
    <row r="258" spans="1:21" ht="13.8" x14ac:dyDescent="0.3">
      <c r="A258" s="76" t="s">
        <v>76</v>
      </c>
      <c r="B258" s="77">
        <v>671</v>
      </c>
      <c r="C258" s="77">
        <v>25390.5</v>
      </c>
      <c r="D258" s="77">
        <v>25212.988349574636</v>
      </c>
      <c r="E258" s="77"/>
      <c r="F258" s="76" t="s">
        <v>76</v>
      </c>
      <c r="G258" s="77">
        <f t="shared" si="109"/>
        <v>671</v>
      </c>
      <c r="H258" s="77">
        <f t="shared" si="110"/>
        <v>25390.5</v>
      </c>
      <c r="I258" s="77">
        <f t="shared" si="111"/>
        <v>25212.988349574636</v>
      </c>
      <c r="J258" s="77"/>
      <c r="K258" s="10">
        <f t="shared" si="112"/>
        <v>1.5766579731743666</v>
      </c>
      <c r="L258" s="10">
        <f t="shared" si="113"/>
        <v>1.0070404843711578</v>
      </c>
      <c r="M258" s="10">
        <f t="shared" si="114"/>
        <v>1.5338187513724979</v>
      </c>
      <c r="P258" s="5" t="str">
        <f t="shared" si="108"/>
        <v>Hawkes Bay</v>
      </c>
      <c r="Q258" s="5">
        <f t="shared" si="115"/>
        <v>671</v>
      </c>
      <c r="R258" s="5">
        <f t="shared" si="116"/>
        <v>1057.9375</v>
      </c>
      <c r="S258" s="10">
        <f t="shared" si="117"/>
        <v>1.5766579731743666</v>
      </c>
      <c r="T258" s="10">
        <f t="shared" si="118"/>
        <v>1.5338187513724979</v>
      </c>
      <c r="U258" s="10">
        <f t="shared" si="119"/>
        <v>1.5145377214791313</v>
      </c>
    </row>
    <row r="259" spans="1:21" ht="13.8" x14ac:dyDescent="0.3">
      <c r="A259" s="76" t="s">
        <v>77</v>
      </c>
      <c r="B259" s="77">
        <v>898</v>
      </c>
      <c r="C259" s="77">
        <v>31137.5</v>
      </c>
      <c r="D259" s="77">
        <v>33190.152702635452</v>
      </c>
      <c r="E259" s="77"/>
      <c r="F259" s="76" t="s">
        <v>77</v>
      </c>
      <c r="G259" s="77">
        <f t="shared" si="109"/>
        <v>898</v>
      </c>
      <c r="H259" s="77">
        <f t="shared" si="110"/>
        <v>31137.5</v>
      </c>
      <c r="I259" s="77">
        <f t="shared" si="111"/>
        <v>33190.152702635452</v>
      </c>
      <c r="J259" s="77"/>
      <c r="K259" s="10">
        <f t="shared" si="112"/>
        <v>1.4447615070527098</v>
      </c>
      <c r="L259" s="10">
        <f t="shared" si="113"/>
        <v>0.93815476774011763</v>
      </c>
      <c r="M259" s="10">
        <f t="shared" si="114"/>
        <v>1.4288992317402762</v>
      </c>
      <c r="P259" s="5" t="str">
        <f t="shared" si="108"/>
        <v>Hutt</v>
      </c>
      <c r="Q259" s="5">
        <f t="shared" si="115"/>
        <v>898</v>
      </c>
      <c r="R259" s="5">
        <f t="shared" si="116"/>
        <v>1297.3958333333333</v>
      </c>
      <c r="S259" s="10">
        <f t="shared" si="117"/>
        <v>1.4447615070527098</v>
      </c>
      <c r="T259" s="10">
        <f t="shared" si="118"/>
        <v>1.4288992317402762</v>
      </c>
      <c r="U259" s="10">
        <f t="shared" si="119"/>
        <v>1.5145377214791313</v>
      </c>
    </row>
    <row r="260" spans="1:21" ht="13.8" x14ac:dyDescent="0.3">
      <c r="A260" s="76" t="s">
        <v>78</v>
      </c>
      <c r="B260" s="77">
        <v>343</v>
      </c>
      <c r="C260" s="77">
        <v>9514.5</v>
      </c>
      <c r="D260" s="77">
        <v>10694.930476378428</v>
      </c>
      <c r="E260" s="77"/>
      <c r="F260" s="76" t="s">
        <v>78</v>
      </c>
      <c r="G260" s="77">
        <f t="shared" si="109"/>
        <v>343</v>
      </c>
      <c r="H260" s="77">
        <f t="shared" si="110"/>
        <v>9514.5</v>
      </c>
      <c r="I260" s="77">
        <f t="shared" si="111"/>
        <v>10694.930476378428</v>
      </c>
      <c r="J260" s="77"/>
      <c r="K260" s="10">
        <f t="shared" si="112"/>
        <v>1.1557944606413995</v>
      </c>
      <c r="L260" s="10">
        <f t="shared" si="113"/>
        <v>0.88962710145843316</v>
      </c>
      <c r="M260" s="10">
        <f t="shared" si="114"/>
        <v>1.3549869653931357</v>
      </c>
      <c r="P260" s="5" t="str">
        <f t="shared" si="108"/>
        <v>Lakes</v>
      </c>
      <c r="Q260" s="5">
        <f t="shared" si="115"/>
        <v>343</v>
      </c>
      <c r="R260" s="5">
        <f t="shared" si="116"/>
        <v>396.4375</v>
      </c>
      <c r="S260" s="10">
        <f t="shared" si="117"/>
        <v>1.1557944606413995</v>
      </c>
      <c r="T260" s="10">
        <f t="shared" si="118"/>
        <v>1.3549869653931357</v>
      </c>
      <c r="U260" s="10">
        <f t="shared" si="119"/>
        <v>1.5145377214791313</v>
      </c>
    </row>
    <row r="261" spans="1:21" ht="13.8" x14ac:dyDescent="0.3">
      <c r="A261" s="76" t="s">
        <v>79</v>
      </c>
      <c r="B261" s="77">
        <v>834</v>
      </c>
      <c r="C261" s="77">
        <v>29965.5</v>
      </c>
      <c r="D261" s="77">
        <v>29473.594666015597</v>
      </c>
      <c r="E261" s="77"/>
      <c r="F261" s="76" t="s">
        <v>79</v>
      </c>
      <c r="G261" s="77">
        <f t="shared" si="109"/>
        <v>834</v>
      </c>
      <c r="H261" s="77">
        <f t="shared" si="110"/>
        <v>29965.5</v>
      </c>
      <c r="I261" s="77">
        <f t="shared" si="111"/>
        <v>29473.594666015597</v>
      </c>
      <c r="J261" s="77"/>
      <c r="K261" s="10">
        <f t="shared" si="112"/>
        <v>1.4970773381294966</v>
      </c>
      <c r="L261" s="10">
        <f t="shared" si="113"/>
        <v>1.0166896959654397</v>
      </c>
      <c r="M261" s="10">
        <f t="shared" si="114"/>
        <v>1.5485154213762986</v>
      </c>
      <c r="P261" s="5" t="str">
        <f t="shared" si="108"/>
        <v>MidCentral</v>
      </c>
      <c r="Q261" s="5">
        <f t="shared" si="115"/>
        <v>834</v>
      </c>
      <c r="R261" s="5">
        <f t="shared" si="116"/>
        <v>1248.5625</v>
      </c>
      <c r="S261" s="10">
        <f t="shared" si="117"/>
        <v>1.4970773381294966</v>
      </c>
      <c r="T261" s="10">
        <f t="shared" si="118"/>
        <v>1.5485154213762986</v>
      </c>
      <c r="U261" s="10">
        <f t="shared" si="119"/>
        <v>1.5145377214791313</v>
      </c>
    </row>
    <row r="262" spans="1:21" ht="13.8" x14ac:dyDescent="0.3">
      <c r="A262" s="76" t="s">
        <v>80</v>
      </c>
      <c r="B262" s="77">
        <v>845</v>
      </c>
      <c r="C262" s="77">
        <v>28888.5</v>
      </c>
      <c r="D262" s="77">
        <v>32679.852784799994</v>
      </c>
      <c r="E262" s="77"/>
      <c r="F262" s="76" t="s">
        <v>80</v>
      </c>
      <c r="G262" s="77">
        <f t="shared" si="109"/>
        <v>845</v>
      </c>
      <c r="H262" s="77">
        <f t="shared" si="110"/>
        <v>28888.5</v>
      </c>
      <c r="I262" s="77">
        <f t="shared" si="111"/>
        <v>32679.852784799994</v>
      </c>
      <c r="J262" s="77"/>
      <c r="K262" s="10">
        <f t="shared" si="112"/>
        <v>1.42448224852071</v>
      </c>
      <c r="L262" s="10">
        <f t="shared" si="113"/>
        <v>0.88398501028243848</v>
      </c>
      <c r="M262" s="10">
        <f t="shared" si="114"/>
        <v>1.3463935221532664</v>
      </c>
      <c r="P262" s="5" t="str">
        <f t="shared" si="108"/>
        <v>Nelson Marlborough</v>
      </c>
      <c r="Q262" s="5">
        <f t="shared" si="115"/>
        <v>845</v>
      </c>
      <c r="R262" s="5">
        <f t="shared" si="116"/>
        <v>1203.6875</v>
      </c>
      <c r="S262" s="10">
        <f t="shared" si="117"/>
        <v>1.42448224852071</v>
      </c>
      <c r="T262" s="10">
        <f t="shared" si="118"/>
        <v>1.3463935221532664</v>
      </c>
      <c r="U262" s="10">
        <f t="shared" si="119"/>
        <v>1.5145377214791313</v>
      </c>
    </row>
    <row r="263" spans="1:21" ht="13.8" x14ac:dyDescent="0.3">
      <c r="A263" s="76" t="s">
        <v>81</v>
      </c>
      <c r="B263" s="77">
        <v>804</v>
      </c>
      <c r="C263" s="77">
        <v>25482.5</v>
      </c>
      <c r="D263" s="77">
        <v>25201.170773539638</v>
      </c>
      <c r="E263" s="77"/>
      <c r="F263" s="76" t="s">
        <v>81</v>
      </c>
      <c r="G263" s="77">
        <f t="shared" si="109"/>
        <v>804</v>
      </c>
      <c r="H263" s="77">
        <f t="shared" si="110"/>
        <v>25482.5</v>
      </c>
      <c r="I263" s="77">
        <f t="shared" si="111"/>
        <v>25201.170773539638</v>
      </c>
      <c r="J263" s="77"/>
      <c r="K263" s="10">
        <f t="shared" si="112"/>
        <v>1.3206104892205639</v>
      </c>
      <c r="L263" s="10">
        <f t="shared" si="113"/>
        <v>1.0111633395522936</v>
      </c>
      <c r="M263" s="10">
        <f t="shared" si="114"/>
        <v>1.5400982532238741</v>
      </c>
      <c r="P263" s="5" t="str">
        <f t="shared" si="108"/>
        <v>Northland</v>
      </c>
      <c r="Q263" s="5">
        <f t="shared" si="115"/>
        <v>804</v>
      </c>
      <c r="R263" s="5">
        <f t="shared" si="116"/>
        <v>1061.7708333333333</v>
      </c>
      <c r="S263" s="10">
        <f t="shared" si="117"/>
        <v>1.3206104892205639</v>
      </c>
      <c r="T263" s="10">
        <f t="shared" si="118"/>
        <v>1.5400982532238741</v>
      </c>
      <c r="U263" s="10">
        <f t="shared" si="119"/>
        <v>1.5145377214791313</v>
      </c>
    </row>
    <row r="264" spans="1:21" ht="13.8" x14ac:dyDescent="0.3">
      <c r="A264" s="76" t="s">
        <v>82</v>
      </c>
      <c r="B264" s="77">
        <v>631</v>
      </c>
      <c r="C264" s="77">
        <v>14715.5</v>
      </c>
      <c r="D264" s="77">
        <v>16820.356720390435</v>
      </c>
      <c r="E264" s="77"/>
      <c r="F264" s="76" t="s">
        <v>82</v>
      </c>
      <c r="G264" s="77">
        <f t="shared" si="109"/>
        <v>631</v>
      </c>
      <c r="H264" s="77">
        <f t="shared" si="110"/>
        <v>14715.5</v>
      </c>
      <c r="I264" s="77">
        <f t="shared" si="111"/>
        <v>16820.356720390435</v>
      </c>
      <c r="J264" s="77"/>
      <c r="K264" s="10">
        <f t="shared" si="112"/>
        <v>0.97170496566296893</v>
      </c>
      <c r="L264" s="10">
        <f t="shared" si="113"/>
        <v>0.87486253975584072</v>
      </c>
      <c r="M264" s="10">
        <f t="shared" si="114"/>
        <v>1.3324991290581607</v>
      </c>
      <c r="P264" s="5" t="str">
        <f t="shared" si="108"/>
        <v>South Canterbury</v>
      </c>
      <c r="Q264" s="5">
        <f t="shared" si="115"/>
        <v>631</v>
      </c>
      <c r="R264" s="5">
        <f t="shared" si="116"/>
        <v>613.14583333333337</v>
      </c>
      <c r="S264" s="10">
        <f t="shared" si="117"/>
        <v>0.97170496566296893</v>
      </c>
      <c r="T264" s="10">
        <f t="shared" si="118"/>
        <v>1.3324991290581607</v>
      </c>
      <c r="U264" s="10">
        <f t="shared" si="119"/>
        <v>1.5145377214791313</v>
      </c>
    </row>
    <row r="265" spans="1:21" ht="13.8" x14ac:dyDescent="0.3">
      <c r="A265" s="76" t="s">
        <v>83</v>
      </c>
      <c r="B265" s="77">
        <v>2490</v>
      </c>
      <c r="C265" s="77">
        <v>96296.5</v>
      </c>
      <c r="D265" s="77">
        <v>95201.263836759143</v>
      </c>
      <c r="E265" s="77"/>
      <c r="F265" s="76" t="s">
        <v>83</v>
      </c>
      <c r="G265" s="77">
        <f t="shared" si="109"/>
        <v>2490</v>
      </c>
      <c r="H265" s="77">
        <f t="shared" si="110"/>
        <v>96296.5</v>
      </c>
      <c r="I265" s="77">
        <f t="shared" si="111"/>
        <v>95201.263836759143</v>
      </c>
      <c r="J265" s="77"/>
      <c r="K265" s="10">
        <f t="shared" si="112"/>
        <v>1.6113872155287818</v>
      </c>
      <c r="L265" s="10">
        <f t="shared" si="113"/>
        <v>1.011504428818496</v>
      </c>
      <c r="M265" s="10">
        <f t="shared" si="114"/>
        <v>1.5406177647236723</v>
      </c>
      <c r="P265" s="5" t="str">
        <f t="shared" si="108"/>
        <v>Southern</v>
      </c>
      <c r="Q265" s="5">
        <f t="shared" si="115"/>
        <v>2490</v>
      </c>
      <c r="R265" s="5">
        <f t="shared" si="116"/>
        <v>4012.3541666666665</v>
      </c>
      <c r="S265" s="10">
        <f t="shared" si="117"/>
        <v>1.6113872155287818</v>
      </c>
      <c r="T265" s="10">
        <f t="shared" si="118"/>
        <v>1.5406177647236723</v>
      </c>
      <c r="U265" s="10">
        <f t="shared" si="119"/>
        <v>1.5145377214791313</v>
      </c>
    </row>
    <row r="266" spans="1:21" ht="13.8" x14ac:dyDescent="0.3">
      <c r="A266" s="76" t="s">
        <v>84</v>
      </c>
      <c r="B266" s="77">
        <v>274</v>
      </c>
      <c r="C266" s="77">
        <v>9205.5</v>
      </c>
      <c r="D266" s="77">
        <v>8543.6300112370391</v>
      </c>
      <c r="E266" s="77"/>
      <c r="F266" s="76" t="s">
        <v>84</v>
      </c>
      <c r="G266" s="77">
        <f t="shared" si="109"/>
        <v>274</v>
      </c>
      <c r="H266" s="77">
        <f t="shared" si="110"/>
        <v>9205.5</v>
      </c>
      <c r="I266" s="77">
        <f t="shared" si="111"/>
        <v>8543.6300112370391</v>
      </c>
      <c r="J266" s="77"/>
      <c r="K266" s="10">
        <f t="shared" si="112"/>
        <v>1.3998631386861315</v>
      </c>
      <c r="L266" s="10">
        <f t="shared" si="113"/>
        <v>1.0774694114670735</v>
      </c>
      <c r="M266" s="10">
        <f t="shared" si="114"/>
        <v>1.6410887277987367</v>
      </c>
      <c r="P266" s="5" t="str">
        <f t="shared" si="108"/>
        <v>Tairawhiti</v>
      </c>
      <c r="Q266" s="5">
        <f t="shared" si="115"/>
        <v>274</v>
      </c>
      <c r="R266" s="5">
        <f t="shared" si="116"/>
        <v>383.5625</v>
      </c>
      <c r="S266" s="10">
        <f t="shared" si="117"/>
        <v>1.3998631386861315</v>
      </c>
      <c r="T266" s="10">
        <f t="shared" si="118"/>
        <v>1.6410887277987367</v>
      </c>
      <c r="U266" s="10">
        <f t="shared" si="119"/>
        <v>1.5145377214791313</v>
      </c>
    </row>
    <row r="267" spans="1:21" ht="13.8" x14ac:dyDescent="0.3">
      <c r="A267" s="76" t="s">
        <v>85</v>
      </c>
      <c r="B267" s="77">
        <v>1103</v>
      </c>
      <c r="C267" s="77">
        <v>33546.5</v>
      </c>
      <c r="D267" s="77">
        <v>36499.556293891343</v>
      </c>
      <c r="E267" s="77"/>
      <c r="F267" s="76" t="s">
        <v>85</v>
      </c>
      <c r="G267" s="77">
        <f t="shared" si="109"/>
        <v>1103</v>
      </c>
      <c r="H267" s="77">
        <f t="shared" si="110"/>
        <v>33546.5</v>
      </c>
      <c r="I267" s="77">
        <f t="shared" si="111"/>
        <v>36499.556293891343</v>
      </c>
      <c r="J267" s="77"/>
      <c r="K267" s="10">
        <f t="shared" si="112"/>
        <v>1.267244635841644</v>
      </c>
      <c r="L267" s="10">
        <f t="shared" si="113"/>
        <v>0.91909336458466551</v>
      </c>
      <c r="M267" s="10">
        <f t="shared" si="114"/>
        <v>1.3998668958599962</v>
      </c>
      <c r="P267" s="5" t="str">
        <f t="shared" si="108"/>
        <v>Taranaki</v>
      </c>
      <c r="Q267" s="5">
        <f t="shared" si="115"/>
        <v>1103</v>
      </c>
      <c r="R267" s="5">
        <f t="shared" si="116"/>
        <v>1397.7708333333333</v>
      </c>
      <c r="S267" s="10">
        <f t="shared" si="117"/>
        <v>1.267244635841644</v>
      </c>
      <c r="T267" s="10">
        <f t="shared" si="118"/>
        <v>1.3998668958599962</v>
      </c>
      <c r="U267" s="10">
        <f t="shared" si="119"/>
        <v>1.5145377214791313</v>
      </c>
    </row>
    <row r="268" spans="1:21" ht="13.8" x14ac:dyDescent="0.3">
      <c r="A268" s="76" t="s">
        <v>86</v>
      </c>
      <c r="B268" s="77">
        <v>2535</v>
      </c>
      <c r="C268" s="77">
        <v>98919.5</v>
      </c>
      <c r="D268" s="77">
        <v>97087.650614856058</v>
      </c>
      <c r="E268" s="77"/>
      <c r="F268" s="76" t="s">
        <v>86</v>
      </c>
      <c r="G268" s="77">
        <f t="shared" si="109"/>
        <v>2535</v>
      </c>
      <c r="H268" s="77">
        <f t="shared" si="110"/>
        <v>98919.5</v>
      </c>
      <c r="I268" s="77">
        <f t="shared" si="111"/>
        <v>97087.650614856058</v>
      </c>
      <c r="J268" s="77"/>
      <c r="K268" s="10">
        <f t="shared" si="112"/>
        <v>1.6258957922419459</v>
      </c>
      <c r="L268" s="10">
        <f t="shared" si="113"/>
        <v>1.0188679958114431</v>
      </c>
      <c r="M268" s="10">
        <f t="shared" si="114"/>
        <v>1.5518331798991827</v>
      </c>
      <c r="P268" s="5" t="str">
        <f t="shared" si="108"/>
        <v>Waikato</v>
      </c>
      <c r="Q268" s="5">
        <f t="shared" si="115"/>
        <v>2535</v>
      </c>
      <c r="R268" s="5">
        <f t="shared" si="116"/>
        <v>4121.645833333333</v>
      </c>
      <c r="S268" s="10">
        <f t="shared" si="117"/>
        <v>1.6258957922419459</v>
      </c>
      <c r="T268" s="10">
        <f t="shared" si="118"/>
        <v>1.5518331798991827</v>
      </c>
      <c r="U268" s="10">
        <f t="shared" si="119"/>
        <v>1.5145377214791313</v>
      </c>
    </row>
    <row r="269" spans="1:21" ht="13.8" x14ac:dyDescent="0.3">
      <c r="A269" s="76" t="s">
        <v>87</v>
      </c>
      <c r="B269" s="77">
        <v>127</v>
      </c>
      <c r="C269" s="77">
        <v>2596</v>
      </c>
      <c r="D269" s="77">
        <v>2870.0676398116298</v>
      </c>
      <c r="E269" s="77"/>
      <c r="F269" s="76" t="s">
        <v>87</v>
      </c>
      <c r="G269" s="77">
        <f t="shared" si="109"/>
        <v>127</v>
      </c>
      <c r="H269" s="77">
        <f t="shared" si="110"/>
        <v>2596</v>
      </c>
      <c r="I269" s="77">
        <f t="shared" si="111"/>
        <v>2870.0676398116298</v>
      </c>
      <c r="J269" s="77"/>
      <c r="K269" s="10">
        <f t="shared" si="112"/>
        <v>0.85170603674540679</v>
      </c>
      <c r="L269" s="10">
        <f t="shared" si="113"/>
        <v>0.90450829938293109</v>
      </c>
      <c r="M269" s="10">
        <f t="shared" si="114"/>
        <v>1.3776524498237177</v>
      </c>
      <c r="P269" s="5" t="str">
        <f t="shared" si="108"/>
        <v>Wairarapa</v>
      </c>
      <c r="Q269" s="5">
        <f t="shared" si="115"/>
        <v>127</v>
      </c>
      <c r="R269" s="5">
        <f t="shared" si="116"/>
        <v>108.16666666666667</v>
      </c>
      <c r="S269" s="10">
        <f t="shared" si="117"/>
        <v>0.85170603674540679</v>
      </c>
      <c r="T269" s="10">
        <f t="shared" si="118"/>
        <v>1.3776524498237177</v>
      </c>
      <c r="U269" s="10">
        <f t="shared" si="119"/>
        <v>1.5145377214791313</v>
      </c>
    </row>
    <row r="270" spans="1:21" ht="13.8" x14ac:dyDescent="0.3">
      <c r="A270" s="76" t="s">
        <v>88</v>
      </c>
      <c r="B270" s="77">
        <v>2440</v>
      </c>
      <c r="C270" s="77">
        <v>91368</v>
      </c>
      <c r="D270" s="77">
        <v>97293.761310235728</v>
      </c>
      <c r="E270" s="77"/>
      <c r="F270" s="76" t="s">
        <v>88</v>
      </c>
      <c r="G270" s="77">
        <f t="shared" si="109"/>
        <v>2440</v>
      </c>
      <c r="H270" s="77">
        <f t="shared" si="110"/>
        <v>91368</v>
      </c>
      <c r="I270" s="77">
        <f t="shared" si="111"/>
        <v>97293.761310235728</v>
      </c>
      <c r="J270" s="77"/>
      <c r="K270" s="10">
        <f t="shared" si="112"/>
        <v>1.5602459016393444</v>
      </c>
      <c r="L270" s="10">
        <f t="shared" si="113"/>
        <v>0.93909412864263153</v>
      </c>
      <c r="M270" s="10">
        <f t="shared" si="114"/>
        <v>1.4303299680303687</v>
      </c>
      <c r="P270" s="5" t="str">
        <f t="shared" si="108"/>
        <v>Waitemata</v>
      </c>
      <c r="Q270" s="5">
        <f t="shared" si="115"/>
        <v>2440</v>
      </c>
      <c r="R270" s="5">
        <f t="shared" si="116"/>
        <v>3807</v>
      </c>
      <c r="S270" s="10">
        <f t="shared" si="117"/>
        <v>1.5602459016393444</v>
      </c>
      <c r="T270" s="10">
        <f t="shared" si="118"/>
        <v>1.4303299680303687</v>
      </c>
      <c r="U270" s="10">
        <f t="shared" si="119"/>
        <v>1.5145377214791313</v>
      </c>
    </row>
    <row r="271" spans="1:21" ht="13.8" x14ac:dyDescent="0.3">
      <c r="A271" s="76" t="s">
        <v>89</v>
      </c>
      <c r="B271" s="77">
        <v>229</v>
      </c>
      <c r="C271" s="77">
        <v>5313.5</v>
      </c>
      <c r="D271" s="77">
        <v>7561.0031015002987</v>
      </c>
      <c r="E271" s="77"/>
      <c r="F271" s="76" t="s">
        <v>89</v>
      </c>
      <c r="G271" s="77">
        <f t="shared" si="109"/>
        <v>229</v>
      </c>
      <c r="H271" s="77">
        <f t="shared" si="110"/>
        <v>5313.5</v>
      </c>
      <c r="I271" s="77">
        <f t="shared" si="111"/>
        <v>7561.0031015002987</v>
      </c>
      <c r="J271" s="77"/>
      <c r="K271" s="10">
        <f t="shared" si="112"/>
        <v>0.96679403202328962</v>
      </c>
      <c r="L271" s="10">
        <f t="shared" si="113"/>
        <v>0.70275067060158514</v>
      </c>
      <c r="M271" s="10">
        <f t="shared" si="114"/>
        <v>1.0703563291016986</v>
      </c>
      <c r="P271" s="5" t="str">
        <f t="shared" si="108"/>
        <v>West Coast</v>
      </c>
      <c r="Q271" s="5">
        <f t="shared" si="115"/>
        <v>229</v>
      </c>
      <c r="R271" s="5">
        <f t="shared" si="116"/>
        <v>221.39583333333334</v>
      </c>
      <c r="S271" s="10">
        <f t="shared" si="117"/>
        <v>0.96679403202328962</v>
      </c>
      <c r="T271" s="10">
        <f t="shared" si="118"/>
        <v>1.0703563291016986</v>
      </c>
      <c r="U271" s="10">
        <f t="shared" si="119"/>
        <v>1.5145377214791313</v>
      </c>
    </row>
    <row r="272" spans="1:21" ht="13.8" x14ac:dyDescent="0.3">
      <c r="A272" s="76" t="s">
        <v>90</v>
      </c>
      <c r="B272" s="77">
        <v>314</v>
      </c>
      <c r="C272" s="77">
        <v>10421</v>
      </c>
      <c r="D272" s="77">
        <v>10759.109719596036</v>
      </c>
      <c r="E272" s="77"/>
      <c r="F272" s="76" t="s">
        <v>90</v>
      </c>
      <c r="G272" s="77">
        <f t="shared" si="109"/>
        <v>314</v>
      </c>
      <c r="H272" s="77">
        <f t="shared" si="110"/>
        <v>10421</v>
      </c>
      <c r="I272" s="77">
        <f t="shared" si="111"/>
        <v>10759.109719596036</v>
      </c>
      <c r="J272" s="77"/>
      <c r="K272" s="10">
        <f t="shared" si="112"/>
        <v>1.3828290870488322</v>
      </c>
      <c r="L272" s="10">
        <f t="shared" si="113"/>
        <v>0.96857456347152759</v>
      </c>
      <c r="M272" s="10">
        <f t="shared" si="114"/>
        <v>1.4752314833526763</v>
      </c>
      <c r="P272" s="5" t="str">
        <f t="shared" si="108"/>
        <v>Whanganui</v>
      </c>
      <c r="Q272" s="5">
        <f t="shared" si="115"/>
        <v>314</v>
      </c>
      <c r="R272" s="5">
        <f t="shared" si="116"/>
        <v>434.20833333333331</v>
      </c>
      <c r="S272" s="10">
        <f t="shared" si="117"/>
        <v>1.3828290870488322</v>
      </c>
      <c r="T272" s="10">
        <f t="shared" si="118"/>
        <v>1.4752314833526763</v>
      </c>
      <c r="U272" s="10">
        <f t="shared" si="119"/>
        <v>1.5145377214791313</v>
      </c>
    </row>
    <row r="273" spans="1:21" ht="13.8" x14ac:dyDescent="0.3">
      <c r="A273" s="76" t="s">
        <v>107</v>
      </c>
      <c r="B273" s="77">
        <v>26561</v>
      </c>
      <c r="C273" s="77">
        <v>970918.5</v>
      </c>
      <c r="D273" s="77">
        <v>976404.54996663297</v>
      </c>
      <c r="E273" s="77"/>
      <c r="F273" s="80" t="s">
        <v>107</v>
      </c>
      <c r="G273" s="77">
        <f t="shared" si="109"/>
        <v>26561</v>
      </c>
      <c r="H273" s="77">
        <f t="shared" si="110"/>
        <v>970918.5</v>
      </c>
      <c r="I273" s="77">
        <f t="shared" si="111"/>
        <v>976404.54996663297</v>
      </c>
      <c r="J273" s="77"/>
      <c r="K273" s="10">
        <f t="shared" si="112"/>
        <v>1.5230954218591168</v>
      </c>
      <c r="L273" s="10">
        <f t="shared" si="113"/>
        <v>0.99438137607324706</v>
      </c>
      <c r="M273" s="10">
        <f t="shared" si="114"/>
        <v>1.5145377214791313</v>
      </c>
      <c r="P273" t="s">
        <v>0</v>
      </c>
      <c r="Q273" s="5">
        <f t="shared" si="115"/>
        <v>26561</v>
      </c>
      <c r="R273" s="5">
        <f t="shared" si="116"/>
        <v>40454.9375</v>
      </c>
      <c r="S273" s="10">
        <f t="shared" si="117"/>
        <v>1.5230954218591168</v>
      </c>
      <c r="T273" s="10">
        <f t="shared" si="118"/>
        <v>1.5145377214791313</v>
      </c>
      <c r="U273" s="10">
        <f t="shared" si="119"/>
        <v>1.5145377214791313</v>
      </c>
    </row>
    <row r="276" spans="1:21" x14ac:dyDescent="0.25">
      <c r="A276" s="75" t="s">
        <v>23</v>
      </c>
      <c r="B276" t="s">
        <v>13</v>
      </c>
    </row>
    <row r="277" spans="1:21" x14ac:dyDescent="0.25">
      <c r="A277" s="75" t="s">
        <v>105</v>
      </c>
      <c r="B277" s="76">
        <v>4</v>
      </c>
    </row>
    <row r="278" spans="1:21" ht="13.8" x14ac:dyDescent="0.3">
      <c r="K278" s="124" t="s">
        <v>2</v>
      </c>
      <c r="L278" s="124"/>
      <c r="M278" s="124"/>
      <c r="P278" s="8" t="s">
        <v>6</v>
      </c>
      <c r="Q278" s="8"/>
      <c r="R278" s="8"/>
      <c r="S278" s="8"/>
      <c r="T278" s="8"/>
      <c r="U278" s="8"/>
    </row>
    <row r="279" spans="1:21" ht="69" x14ac:dyDescent="0.25">
      <c r="A279" s="75" t="s">
        <v>106</v>
      </c>
      <c r="B279" t="s">
        <v>108</v>
      </c>
      <c r="C279" t="s">
        <v>109</v>
      </c>
      <c r="D279" t="s">
        <v>110</v>
      </c>
      <c r="G279" s="79" t="s">
        <v>108</v>
      </c>
      <c r="H279" s="79" t="s">
        <v>109</v>
      </c>
      <c r="I279" s="79" t="s">
        <v>110</v>
      </c>
      <c r="K279" s="21" t="s">
        <v>16</v>
      </c>
      <c r="L279" s="21" t="s">
        <v>20</v>
      </c>
      <c r="M279" s="21" t="s">
        <v>17</v>
      </c>
      <c r="P279" s="21" t="s">
        <v>4</v>
      </c>
      <c r="Q279" s="21" t="s">
        <v>28</v>
      </c>
      <c r="R279" s="21" t="s">
        <v>26</v>
      </c>
      <c r="S279" s="21" t="s">
        <v>11</v>
      </c>
      <c r="T279" s="21" t="s">
        <v>10</v>
      </c>
      <c r="U279" s="21" t="s">
        <v>8</v>
      </c>
    </row>
    <row r="280" spans="1:21" ht="13.8" x14ac:dyDescent="0.3">
      <c r="A280" s="76" t="s">
        <v>71</v>
      </c>
      <c r="B280" s="77">
        <v>3269</v>
      </c>
      <c r="C280" s="77">
        <v>122763.5</v>
      </c>
      <c r="D280" s="77">
        <v>123625.16419734128</v>
      </c>
      <c r="E280" s="77"/>
      <c r="F280" s="76" t="s">
        <v>71</v>
      </c>
      <c r="G280" s="77">
        <f>IFERROR(VLOOKUP(F280,$A$280:$D$300,2,FALSE),0)</f>
        <v>3269</v>
      </c>
      <c r="H280" s="77">
        <f>IFERROR(VLOOKUP(F280,$A$280:$D$300,3,FALSE),0)</f>
        <v>122763.5</v>
      </c>
      <c r="I280" s="77">
        <f>IFERROR(VLOOKUP(F280,$A$280:$D$300,4,FALSE),0)</f>
        <v>123625.16419734128</v>
      </c>
      <c r="J280" s="77"/>
      <c r="K280" s="10">
        <f>H280/G280/24</f>
        <v>1.5647432956051801</v>
      </c>
      <c r="L280" s="10">
        <f>H280/I280</f>
        <v>0.99303002586135447</v>
      </c>
      <c r="M280" s="10">
        <f>L280*$K$300</f>
        <v>1.4989491061974098</v>
      </c>
      <c r="P280" s="5" t="str">
        <f t="shared" ref="P280:P299" si="120">A280</f>
        <v>Auckland</v>
      </c>
      <c r="Q280" s="5">
        <f>G280</f>
        <v>3269</v>
      </c>
      <c r="R280" s="5">
        <f>H280/24</f>
        <v>5115.145833333333</v>
      </c>
      <c r="S280" s="10">
        <f>K280</f>
        <v>1.5647432956051801</v>
      </c>
      <c r="T280" s="10">
        <f>M280</f>
        <v>1.4989491061974098</v>
      </c>
      <c r="U280" s="10">
        <f>$M$300</f>
        <v>1.5105784326571798</v>
      </c>
    </row>
    <row r="281" spans="1:21" ht="13.8" x14ac:dyDescent="0.3">
      <c r="A281" s="76" t="s">
        <v>72</v>
      </c>
      <c r="B281" s="77">
        <v>1820</v>
      </c>
      <c r="C281" s="77">
        <v>62925.5</v>
      </c>
      <c r="D281" s="77">
        <v>60110.817758739853</v>
      </c>
      <c r="E281" s="77"/>
      <c r="F281" s="76" t="s">
        <v>72</v>
      </c>
      <c r="G281" s="77">
        <f t="shared" ref="G281:G300" si="121">IFERROR(VLOOKUP(F281,$A$280:$D$300,2,FALSE),0)</f>
        <v>1820</v>
      </c>
      <c r="H281" s="77">
        <f t="shared" ref="H281:H300" si="122">IFERROR(VLOOKUP(F281,$A$280:$D$300,3,FALSE),0)</f>
        <v>62925.5</v>
      </c>
      <c r="I281" s="77">
        <f t="shared" ref="I281:I300" si="123">IFERROR(VLOOKUP(F281,$A$280:$D$300,4,FALSE),0)</f>
        <v>60110.817758739853</v>
      </c>
      <c r="J281" s="77"/>
      <c r="K281" s="10">
        <f t="shared" ref="K281:K300" si="124">H281/G281/24</f>
        <v>1.4406021062271062</v>
      </c>
      <c r="L281" s="10">
        <f t="shared" ref="L281:L300" si="125">H281/I281</f>
        <v>1.0468248868707315</v>
      </c>
      <c r="M281" s="10">
        <f t="shared" ref="M281:M300" si="126">L281*$K$300</f>
        <v>1.5801508390030983</v>
      </c>
      <c r="P281" s="5" t="str">
        <f t="shared" si="120"/>
        <v>Bay of Plenty</v>
      </c>
      <c r="Q281" s="5">
        <f t="shared" ref="Q281:Q300" si="127">G281</f>
        <v>1820</v>
      </c>
      <c r="R281" s="5">
        <f t="shared" ref="R281:R300" si="128">H281/24</f>
        <v>2621.8958333333335</v>
      </c>
      <c r="S281" s="10">
        <f t="shared" ref="S281:S300" si="129">K281</f>
        <v>1.4406021062271062</v>
      </c>
      <c r="T281" s="10">
        <f t="shared" ref="T281:T300" si="130">M281</f>
        <v>1.5801508390030983</v>
      </c>
      <c r="U281" s="10">
        <f t="shared" ref="U281:U300" si="131">$M$300</f>
        <v>1.5105784326571798</v>
      </c>
    </row>
    <row r="282" spans="1:21" ht="13.8" x14ac:dyDescent="0.3">
      <c r="A282" s="76" t="s">
        <v>73</v>
      </c>
      <c r="B282" s="77">
        <v>3656</v>
      </c>
      <c r="C282" s="77">
        <v>139952.5</v>
      </c>
      <c r="D282" s="77">
        <v>140238.61078176321</v>
      </c>
      <c r="E282" s="77"/>
      <c r="F282" s="76" t="s">
        <v>73</v>
      </c>
      <c r="G282" s="77">
        <f t="shared" si="121"/>
        <v>3656</v>
      </c>
      <c r="H282" s="77">
        <f t="shared" si="122"/>
        <v>139952.5</v>
      </c>
      <c r="I282" s="77">
        <f t="shared" si="123"/>
        <v>140238.61078176321</v>
      </c>
      <c r="J282" s="77"/>
      <c r="K282" s="10">
        <f t="shared" si="124"/>
        <v>1.5950093453683445</v>
      </c>
      <c r="L282" s="10">
        <f t="shared" si="125"/>
        <v>0.99795982875066802</v>
      </c>
      <c r="M282" s="10">
        <f t="shared" si="126"/>
        <v>1.5063904961274437</v>
      </c>
      <c r="P282" s="5" t="str">
        <f t="shared" si="120"/>
        <v>Canterbury</v>
      </c>
      <c r="Q282" s="5">
        <f t="shared" si="127"/>
        <v>3656</v>
      </c>
      <c r="R282" s="5">
        <f t="shared" si="128"/>
        <v>5831.354166666667</v>
      </c>
      <c r="S282" s="10">
        <f t="shared" si="129"/>
        <v>1.5950093453683445</v>
      </c>
      <c r="T282" s="10">
        <f t="shared" si="130"/>
        <v>1.5063904961274437</v>
      </c>
      <c r="U282" s="10">
        <f t="shared" si="131"/>
        <v>1.5105784326571798</v>
      </c>
    </row>
    <row r="283" spans="1:21" ht="13.8" x14ac:dyDescent="0.3">
      <c r="A283" s="76" t="s">
        <v>74</v>
      </c>
      <c r="B283" s="77">
        <v>2265</v>
      </c>
      <c r="C283" s="77">
        <v>103596.5</v>
      </c>
      <c r="D283" s="77">
        <v>98619.276284662454</v>
      </c>
      <c r="E283" s="77"/>
      <c r="F283" s="76" t="s">
        <v>74</v>
      </c>
      <c r="G283" s="77">
        <f t="shared" si="121"/>
        <v>2265</v>
      </c>
      <c r="H283" s="77">
        <f t="shared" si="122"/>
        <v>103596.5</v>
      </c>
      <c r="I283" s="77">
        <f t="shared" si="123"/>
        <v>98619.276284662454</v>
      </c>
      <c r="J283" s="77"/>
      <c r="K283" s="10">
        <f t="shared" si="124"/>
        <v>1.9057487122884476</v>
      </c>
      <c r="L283" s="10">
        <f t="shared" si="125"/>
        <v>1.0504690756497836</v>
      </c>
      <c r="M283" s="10">
        <f t="shared" si="126"/>
        <v>1.585651632907529</v>
      </c>
      <c r="P283" s="5" t="str">
        <f t="shared" si="120"/>
        <v>Capital and Coast</v>
      </c>
      <c r="Q283" s="5">
        <f t="shared" si="127"/>
        <v>2265</v>
      </c>
      <c r="R283" s="5">
        <f t="shared" si="128"/>
        <v>4316.520833333333</v>
      </c>
      <c r="S283" s="10">
        <f t="shared" si="129"/>
        <v>1.9057487122884476</v>
      </c>
      <c r="T283" s="10">
        <f t="shared" si="130"/>
        <v>1.585651632907529</v>
      </c>
      <c r="U283" s="10">
        <f t="shared" si="131"/>
        <v>1.5105784326571798</v>
      </c>
    </row>
    <row r="284" spans="1:21" ht="13.8" x14ac:dyDescent="0.3">
      <c r="A284" s="76" t="s">
        <v>75</v>
      </c>
      <c r="B284" s="77">
        <v>1844</v>
      </c>
      <c r="C284" s="77">
        <v>57134.5</v>
      </c>
      <c r="D284" s="77">
        <v>56010.572141587385</v>
      </c>
      <c r="E284" s="77"/>
      <c r="F284" s="76" t="s">
        <v>75</v>
      </c>
      <c r="G284" s="77">
        <f t="shared" si="121"/>
        <v>1844</v>
      </c>
      <c r="H284" s="77">
        <f t="shared" si="122"/>
        <v>57134.5</v>
      </c>
      <c r="I284" s="77">
        <f t="shared" si="123"/>
        <v>56010.572141587385</v>
      </c>
      <c r="J284" s="77"/>
      <c r="K284" s="10">
        <f t="shared" si="124"/>
        <v>1.2910000903832248</v>
      </c>
      <c r="L284" s="10">
        <f t="shared" si="125"/>
        <v>1.0200663520374595</v>
      </c>
      <c r="M284" s="10">
        <f t="shared" si="126"/>
        <v>1.5397596314596063</v>
      </c>
      <c r="P284" s="5" t="str">
        <f t="shared" si="120"/>
        <v>Counties Manukau</v>
      </c>
      <c r="Q284" s="5">
        <f t="shared" si="127"/>
        <v>1844</v>
      </c>
      <c r="R284" s="5">
        <f t="shared" si="128"/>
        <v>2380.6041666666665</v>
      </c>
      <c r="S284" s="10">
        <f t="shared" si="129"/>
        <v>1.2910000903832248</v>
      </c>
      <c r="T284" s="10">
        <f t="shared" si="130"/>
        <v>1.5397596314596063</v>
      </c>
      <c r="U284" s="10">
        <f t="shared" si="131"/>
        <v>1.5105784326571798</v>
      </c>
    </row>
    <row r="285" spans="1:21" ht="13.8" x14ac:dyDescent="0.3">
      <c r="A285" s="76" t="s">
        <v>76</v>
      </c>
      <c r="B285" s="77">
        <v>989</v>
      </c>
      <c r="C285" s="77">
        <v>32825.5</v>
      </c>
      <c r="D285" s="77">
        <v>31406.487897415085</v>
      </c>
      <c r="E285" s="77"/>
      <c r="F285" s="76" t="s">
        <v>76</v>
      </c>
      <c r="G285" s="77">
        <f t="shared" si="121"/>
        <v>989</v>
      </c>
      <c r="H285" s="77">
        <f t="shared" si="122"/>
        <v>32825.5</v>
      </c>
      <c r="I285" s="77">
        <f t="shared" si="123"/>
        <v>31406.487897415085</v>
      </c>
      <c r="J285" s="77"/>
      <c r="K285" s="10">
        <f t="shared" si="124"/>
        <v>1.3829415234243345</v>
      </c>
      <c r="L285" s="10">
        <f t="shared" si="125"/>
        <v>1.0451821326606121</v>
      </c>
      <c r="M285" s="10">
        <f t="shared" si="126"/>
        <v>1.5776711506846866</v>
      </c>
      <c r="P285" s="5" t="str">
        <f t="shared" si="120"/>
        <v>Hawkes Bay</v>
      </c>
      <c r="Q285" s="5">
        <f t="shared" si="127"/>
        <v>989</v>
      </c>
      <c r="R285" s="5">
        <f t="shared" si="128"/>
        <v>1367.7291666666667</v>
      </c>
      <c r="S285" s="10">
        <f t="shared" si="129"/>
        <v>1.3829415234243345</v>
      </c>
      <c r="T285" s="10">
        <f t="shared" si="130"/>
        <v>1.5776711506846866</v>
      </c>
      <c r="U285" s="10">
        <f t="shared" si="131"/>
        <v>1.5105784326571798</v>
      </c>
    </row>
    <row r="286" spans="1:21" ht="13.8" x14ac:dyDescent="0.3">
      <c r="A286" s="76" t="s">
        <v>77</v>
      </c>
      <c r="B286" s="77">
        <v>1495</v>
      </c>
      <c r="C286" s="77">
        <v>47829.5</v>
      </c>
      <c r="D286" s="77">
        <v>50343.074112637747</v>
      </c>
      <c r="E286" s="77"/>
      <c r="F286" s="76" t="s">
        <v>77</v>
      </c>
      <c r="G286" s="77">
        <f t="shared" si="121"/>
        <v>1495</v>
      </c>
      <c r="H286" s="77">
        <f t="shared" si="122"/>
        <v>47829.5</v>
      </c>
      <c r="I286" s="77">
        <f t="shared" si="123"/>
        <v>50343.074112637747</v>
      </c>
      <c r="J286" s="77"/>
      <c r="K286" s="10">
        <f t="shared" si="124"/>
        <v>1.3330406911928652</v>
      </c>
      <c r="L286" s="10">
        <f t="shared" si="125"/>
        <v>0.95007110398117789</v>
      </c>
      <c r="M286" s="10">
        <f t="shared" si="126"/>
        <v>1.4341038992263111</v>
      </c>
      <c r="P286" s="5" t="str">
        <f t="shared" si="120"/>
        <v>Hutt</v>
      </c>
      <c r="Q286" s="5">
        <f t="shared" si="127"/>
        <v>1495</v>
      </c>
      <c r="R286" s="5">
        <f t="shared" si="128"/>
        <v>1992.8958333333333</v>
      </c>
      <c r="S286" s="10">
        <f t="shared" si="129"/>
        <v>1.3330406911928652</v>
      </c>
      <c r="T286" s="10">
        <f t="shared" si="130"/>
        <v>1.4341038992263111</v>
      </c>
      <c r="U286" s="10">
        <f t="shared" si="131"/>
        <v>1.5105784326571798</v>
      </c>
    </row>
    <row r="287" spans="1:21" ht="13.8" x14ac:dyDescent="0.3">
      <c r="A287" s="76" t="s">
        <v>78</v>
      </c>
      <c r="B287" s="77">
        <v>672</v>
      </c>
      <c r="C287" s="77">
        <v>18452</v>
      </c>
      <c r="D287" s="77">
        <v>20909.049952242392</v>
      </c>
      <c r="E287" s="77"/>
      <c r="F287" s="76" t="s">
        <v>78</v>
      </c>
      <c r="G287" s="77">
        <f t="shared" si="121"/>
        <v>672</v>
      </c>
      <c r="H287" s="77">
        <f t="shared" si="122"/>
        <v>18452</v>
      </c>
      <c r="I287" s="77">
        <f t="shared" si="123"/>
        <v>20909.049952242392</v>
      </c>
      <c r="J287" s="77"/>
      <c r="K287" s="10">
        <f t="shared" si="124"/>
        <v>1.1440972222222221</v>
      </c>
      <c r="L287" s="10">
        <f t="shared" si="125"/>
        <v>0.88248868514569279</v>
      </c>
      <c r="M287" s="10">
        <f t="shared" si="126"/>
        <v>1.3320902604944516</v>
      </c>
      <c r="P287" s="5" t="str">
        <f t="shared" si="120"/>
        <v>Lakes</v>
      </c>
      <c r="Q287" s="5">
        <f t="shared" si="127"/>
        <v>672</v>
      </c>
      <c r="R287" s="5">
        <f t="shared" si="128"/>
        <v>768.83333333333337</v>
      </c>
      <c r="S287" s="10">
        <f t="shared" si="129"/>
        <v>1.1440972222222221</v>
      </c>
      <c r="T287" s="10">
        <f t="shared" si="130"/>
        <v>1.3320902604944516</v>
      </c>
      <c r="U287" s="10">
        <f t="shared" si="131"/>
        <v>1.5105784326571798</v>
      </c>
    </row>
    <row r="288" spans="1:21" ht="13.8" x14ac:dyDescent="0.3">
      <c r="A288" s="76" t="s">
        <v>79</v>
      </c>
      <c r="B288" s="77">
        <v>995</v>
      </c>
      <c r="C288" s="77">
        <v>37700</v>
      </c>
      <c r="D288" s="77">
        <v>36772.02741918691</v>
      </c>
      <c r="E288" s="77"/>
      <c r="F288" s="76" t="s">
        <v>79</v>
      </c>
      <c r="G288" s="77">
        <f t="shared" si="121"/>
        <v>995</v>
      </c>
      <c r="H288" s="77">
        <f t="shared" si="122"/>
        <v>37700</v>
      </c>
      <c r="I288" s="77">
        <f t="shared" si="123"/>
        <v>36772.02741918691</v>
      </c>
      <c r="J288" s="77"/>
      <c r="K288" s="10">
        <f t="shared" si="124"/>
        <v>1.5787269681742044</v>
      </c>
      <c r="L288" s="10">
        <f t="shared" si="125"/>
        <v>1.0252358285887955</v>
      </c>
      <c r="M288" s="10">
        <f t="shared" si="126"/>
        <v>1.5475628016098866</v>
      </c>
      <c r="P288" s="5" t="str">
        <f t="shared" si="120"/>
        <v>MidCentral</v>
      </c>
      <c r="Q288" s="5">
        <f t="shared" si="127"/>
        <v>995</v>
      </c>
      <c r="R288" s="5">
        <f t="shared" si="128"/>
        <v>1570.8333333333333</v>
      </c>
      <c r="S288" s="10">
        <f t="shared" si="129"/>
        <v>1.5787269681742044</v>
      </c>
      <c r="T288" s="10">
        <f t="shared" si="130"/>
        <v>1.5475628016098866</v>
      </c>
      <c r="U288" s="10">
        <f t="shared" si="131"/>
        <v>1.5105784326571798</v>
      </c>
    </row>
    <row r="289" spans="1:21" ht="13.8" x14ac:dyDescent="0.3">
      <c r="A289" s="76" t="s">
        <v>80</v>
      </c>
      <c r="B289" s="77">
        <v>1176</v>
      </c>
      <c r="C289" s="77">
        <v>36296</v>
      </c>
      <c r="D289" s="77">
        <v>38051.377448331637</v>
      </c>
      <c r="E289" s="77"/>
      <c r="F289" s="76" t="s">
        <v>80</v>
      </c>
      <c r="G289" s="77">
        <f t="shared" si="121"/>
        <v>1176</v>
      </c>
      <c r="H289" s="77">
        <f t="shared" si="122"/>
        <v>36296</v>
      </c>
      <c r="I289" s="77">
        <f t="shared" si="123"/>
        <v>38051.377448331637</v>
      </c>
      <c r="J289" s="77"/>
      <c r="K289" s="10">
        <f t="shared" si="124"/>
        <v>1.2859977324263039</v>
      </c>
      <c r="L289" s="10">
        <f t="shared" si="125"/>
        <v>0.95386822853613673</v>
      </c>
      <c r="M289" s="10">
        <f t="shared" si="126"/>
        <v>1.4398355451076517</v>
      </c>
      <c r="P289" s="5" t="str">
        <f t="shared" si="120"/>
        <v>Nelson Marlborough</v>
      </c>
      <c r="Q289" s="5">
        <f t="shared" si="127"/>
        <v>1176</v>
      </c>
      <c r="R289" s="5">
        <f t="shared" si="128"/>
        <v>1512.3333333333333</v>
      </c>
      <c r="S289" s="10">
        <f t="shared" si="129"/>
        <v>1.2859977324263039</v>
      </c>
      <c r="T289" s="10">
        <f t="shared" si="130"/>
        <v>1.4398355451076517</v>
      </c>
      <c r="U289" s="10">
        <f t="shared" si="131"/>
        <v>1.5105784326571798</v>
      </c>
    </row>
    <row r="290" spans="1:21" ht="13.8" x14ac:dyDescent="0.3">
      <c r="A290" s="76" t="s">
        <v>81</v>
      </c>
      <c r="B290" s="77">
        <v>1539</v>
      </c>
      <c r="C290" s="77">
        <v>50375.5</v>
      </c>
      <c r="D290" s="77">
        <v>50003.464017599064</v>
      </c>
      <c r="E290" s="77"/>
      <c r="F290" s="76" t="s">
        <v>81</v>
      </c>
      <c r="G290" s="77">
        <f t="shared" si="121"/>
        <v>1539</v>
      </c>
      <c r="H290" s="77">
        <f t="shared" si="122"/>
        <v>50375.5</v>
      </c>
      <c r="I290" s="77">
        <f t="shared" si="123"/>
        <v>50003.464017599064</v>
      </c>
      <c r="J290" s="77"/>
      <c r="K290" s="10">
        <f t="shared" si="124"/>
        <v>1.3638591076456574</v>
      </c>
      <c r="L290" s="10">
        <f t="shared" si="125"/>
        <v>1.0074402041880537</v>
      </c>
      <c r="M290" s="10">
        <f t="shared" si="126"/>
        <v>1.5207008391364165</v>
      </c>
      <c r="P290" s="5" t="str">
        <f t="shared" si="120"/>
        <v>Northland</v>
      </c>
      <c r="Q290" s="5">
        <f t="shared" si="127"/>
        <v>1539</v>
      </c>
      <c r="R290" s="5">
        <f t="shared" si="128"/>
        <v>2098.9791666666665</v>
      </c>
      <c r="S290" s="10">
        <f t="shared" si="129"/>
        <v>1.3638591076456574</v>
      </c>
      <c r="T290" s="10">
        <f t="shared" si="130"/>
        <v>1.5207008391364165</v>
      </c>
      <c r="U290" s="10">
        <f t="shared" si="131"/>
        <v>1.5105784326571798</v>
      </c>
    </row>
    <row r="291" spans="1:21" ht="13.8" x14ac:dyDescent="0.3">
      <c r="A291" s="76" t="s">
        <v>82</v>
      </c>
      <c r="B291" s="77">
        <v>500</v>
      </c>
      <c r="C291" s="77">
        <v>13479</v>
      </c>
      <c r="D291" s="77">
        <v>14295.311954449193</v>
      </c>
      <c r="E291" s="77"/>
      <c r="F291" s="76" t="s">
        <v>82</v>
      </c>
      <c r="G291" s="77">
        <f t="shared" si="121"/>
        <v>500</v>
      </c>
      <c r="H291" s="77">
        <f t="shared" si="122"/>
        <v>13479</v>
      </c>
      <c r="I291" s="77">
        <f t="shared" si="123"/>
        <v>14295.311954449193</v>
      </c>
      <c r="J291" s="77"/>
      <c r="K291" s="10">
        <f t="shared" si="124"/>
        <v>1.1232499999999999</v>
      </c>
      <c r="L291" s="10">
        <f t="shared" si="125"/>
        <v>0.94289652740350804</v>
      </c>
      <c r="M291" s="10">
        <f t="shared" si="126"/>
        <v>1.4232740905917587</v>
      </c>
      <c r="P291" s="5" t="str">
        <f t="shared" si="120"/>
        <v>South Canterbury</v>
      </c>
      <c r="Q291" s="5">
        <f t="shared" si="127"/>
        <v>500</v>
      </c>
      <c r="R291" s="5">
        <f t="shared" si="128"/>
        <v>561.625</v>
      </c>
      <c r="S291" s="10">
        <f t="shared" si="129"/>
        <v>1.1232499999999999</v>
      </c>
      <c r="T291" s="10">
        <f t="shared" si="130"/>
        <v>1.4232740905917587</v>
      </c>
      <c r="U291" s="10">
        <f t="shared" si="131"/>
        <v>1.5105784326571798</v>
      </c>
    </row>
    <row r="292" spans="1:21" ht="13.8" x14ac:dyDescent="0.3">
      <c r="A292" s="76" t="s">
        <v>83</v>
      </c>
      <c r="B292" s="77">
        <v>1949</v>
      </c>
      <c r="C292" s="77">
        <v>83579.5</v>
      </c>
      <c r="D292" s="77">
        <v>77040.738876814212</v>
      </c>
      <c r="E292" s="77"/>
      <c r="F292" s="76" t="s">
        <v>83</v>
      </c>
      <c r="G292" s="77">
        <f t="shared" si="121"/>
        <v>1949</v>
      </c>
      <c r="H292" s="77">
        <f t="shared" si="122"/>
        <v>83579.5</v>
      </c>
      <c r="I292" s="77">
        <f t="shared" si="123"/>
        <v>77040.738876814212</v>
      </c>
      <c r="J292" s="77"/>
      <c r="K292" s="10">
        <f t="shared" si="124"/>
        <v>1.7868030613990082</v>
      </c>
      <c r="L292" s="10">
        <f t="shared" si="125"/>
        <v>1.0848740707645739</v>
      </c>
      <c r="M292" s="10">
        <f t="shared" si="126"/>
        <v>1.6375849434147396</v>
      </c>
      <c r="P292" s="5" t="str">
        <f t="shared" si="120"/>
        <v>Southern</v>
      </c>
      <c r="Q292" s="5">
        <f t="shared" si="127"/>
        <v>1949</v>
      </c>
      <c r="R292" s="5">
        <f t="shared" si="128"/>
        <v>3482.4791666666665</v>
      </c>
      <c r="S292" s="10">
        <f t="shared" si="129"/>
        <v>1.7868030613990082</v>
      </c>
      <c r="T292" s="10">
        <f t="shared" si="130"/>
        <v>1.6375849434147396</v>
      </c>
      <c r="U292" s="10">
        <f t="shared" si="131"/>
        <v>1.5105784326571798</v>
      </c>
    </row>
    <row r="293" spans="1:21" ht="13.8" x14ac:dyDescent="0.3">
      <c r="A293" s="76" t="s">
        <v>84</v>
      </c>
      <c r="B293" s="77">
        <v>61</v>
      </c>
      <c r="C293" s="77">
        <v>1928</v>
      </c>
      <c r="D293" s="77">
        <v>2079.7336240509771</v>
      </c>
      <c r="E293" s="77"/>
      <c r="F293" s="76" t="s">
        <v>84</v>
      </c>
      <c r="G293" s="77">
        <f t="shared" si="121"/>
        <v>61</v>
      </c>
      <c r="H293" s="77">
        <f t="shared" si="122"/>
        <v>1928</v>
      </c>
      <c r="I293" s="77">
        <f t="shared" si="123"/>
        <v>2079.7336240509771</v>
      </c>
      <c r="J293" s="77"/>
      <c r="K293" s="10">
        <f t="shared" si="124"/>
        <v>1.3169398907103826</v>
      </c>
      <c r="L293" s="10">
        <f t="shared" si="125"/>
        <v>0.92704179886488292</v>
      </c>
      <c r="M293" s="10">
        <f t="shared" si="126"/>
        <v>1.3993418523380758</v>
      </c>
      <c r="P293" s="5" t="str">
        <f t="shared" si="120"/>
        <v>Tairawhiti</v>
      </c>
      <c r="Q293" s="5">
        <f t="shared" si="127"/>
        <v>61</v>
      </c>
      <c r="R293" s="5">
        <f t="shared" si="128"/>
        <v>80.333333333333329</v>
      </c>
      <c r="S293" s="10">
        <f t="shared" si="129"/>
        <v>1.3169398907103826</v>
      </c>
      <c r="T293" s="10">
        <f t="shared" si="130"/>
        <v>1.3993418523380758</v>
      </c>
      <c r="U293" s="10">
        <f t="shared" si="131"/>
        <v>1.5105784326571798</v>
      </c>
    </row>
    <row r="294" spans="1:21" ht="13.8" x14ac:dyDescent="0.3">
      <c r="A294" s="76" t="s">
        <v>85</v>
      </c>
      <c r="B294" s="77">
        <v>888</v>
      </c>
      <c r="C294" s="77">
        <v>27645.5</v>
      </c>
      <c r="D294" s="77">
        <v>29816.898318740365</v>
      </c>
      <c r="E294" s="77"/>
      <c r="F294" s="76" t="s">
        <v>85</v>
      </c>
      <c r="G294" s="77">
        <f t="shared" si="121"/>
        <v>888</v>
      </c>
      <c r="H294" s="77">
        <f t="shared" si="122"/>
        <v>27645.5</v>
      </c>
      <c r="I294" s="77">
        <f t="shared" si="123"/>
        <v>29816.898318740365</v>
      </c>
      <c r="J294" s="77"/>
      <c r="K294" s="10">
        <f t="shared" si="124"/>
        <v>1.2971799924924925</v>
      </c>
      <c r="L294" s="10">
        <f t="shared" si="125"/>
        <v>0.92717558025223545</v>
      </c>
      <c r="M294" s="10">
        <f t="shared" si="126"/>
        <v>1.3995437913386857</v>
      </c>
      <c r="P294" s="5" t="str">
        <f t="shared" si="120"/>
        <v>Taranaki</v>
      </c>
      <c r="Q294" s="5">
        <f t="shared" si="127"/>
        <v>888</v>
      </c>
      <c r="R294" s="5">
        <f t="shared" si="128"/>
        <v>1151.8958333333333</v>
      </c>
      <c r="S294" s="10">
        <f t="shared" si="129"/>
        <v>1.2971799924924925</v>
      </c>
      <c r="T294" s="10">
        <f t="shared" si="130"/>
        <v>1.3995437913386857</v>
      </c>
      <c r="U294" s="10">
        <f t="shared" si="131"/>
        <v>1.5105784326571798</v>
      </c>
    </row>
    <row r="295" spans="1:21" ht="13.8" x14ac:dyDescent="0.3">
      <c r="A295" s="76" t="s">
        <v>86</v>
      </c>
      <c r="B295" s="77">
        <v>4012</v>
      </c>
      <c r="C295" s="77">
        <v>162121</v>
      </c>
      <c r="D295" s="77">
        <v>155235.08696579735</v>
      </c>
      <c r="E295" s="77"/>
      <c r="F295" s="76" t="s">
        <v>86</v>
      </c>
      <c r="G295" s="77">
        <f t="shared" si="121"/>
        <v>4012</v>
      </c>
      <c r="H295" s="77">
        <f t="shared" si="122"/>
        <v>162121</v>
      </c>
      <c r="I295" s="77">
        <f t="shared" si="123"/>
        <v>155235.08696579735</v>
      </c>
      <c r="J295" s="77"/>
      <c r="K295" s="10">
        <f t="shared" si="124"/>
        <v>1.6837092888002658</v>
      </c>
      <c r="L295" s="10">
        <f t="shared" si="125"/>
        <v>1.0443579680908079</v>
      </c>
      <c r="M295" s="10">
        <f t="shared" si="126"/>
        <v>1.5764270989308677</v>
      </c>
      <c r="P295" s="5" t="str">
        <f t="shared" si="120"/>
        <v>Waikato</v>
      </c>
      <c r="Q295" s="5">
        <f t="shared" si="127"/>
        <v>4012</v>
      </c>
      <c r="R295" s="5">
        <f t="shared" si="128"/>
        <v>6755.041666666667</v>
      </c>
      <c r="S295" s="10">
        <f t="shared" si="129"/>
        <v>1.6837092888002658</v>
      </c>
      <c r="T295" s="10">
        <f t="shared" si="130"/>
        <v>1.5764270989308677</v>
      </c>
      <c r="U295" s="10">
        <f t="shared" si="131"/>
        <v>1.5105784326571798</v>
      </c>
    </row>
    <row r="296" spans="1:21" ht="13.8" x14ac:dyDescent="0.3">
      <c r="A296" s="76" t="s">
        <v>87</v>
      </c>
      <c r="B296" s="77">
        <v>538</v>
      </c>
      <c r="C296" s="77">
        <v>13045.5</v>
      </c>
      <c r="D296" s="77">
        <v>14359.740292482156</v>
      </c>
      <c r="E296" s="77"/>
      <c r="F296" s="76" t="s">
        <v>87</v>
      </c>
      <c r="G296" s="77">
        <f t="shared" si="121"/>
        <v>538</v>
      </c>
      <c r="H296" s="77">
        <f t="shared" si="122"/>
        <v>13045.5</v>
      </c>
      <c r="I296" s="77">
        <f t="shared" si="123"/>
        <v>14359.740292482156</v>
      </c>
      <c r="J296" s="77"/>
      <c r="K296" s="10">
        <f t="shared" si="124"/>
        <v>1.0103392193308551</v>
      </c>
      <c r="L296" s="10">
        <f t="shared" si="125"/>
        <v>0.90847743303754536</v>
      </c>
      <c r="M296" s="10">
        <f t="shared" si="126"/>
        <v>1.3713194976868435</v>
      </c>
      <c r="P296" s="5" t="str">
        <f t="shared" si="120"/>
        <v>Wairarapa</v>
      </c>
      <c r="Q296" s="5">
        <f t="shared" si="127"/>
        <v>538</v>
      </c>
      <c r="R296" s="5">
        <f t="shared" si="128"/>
        <v>543.5625</v>
      </c>
      <c r="S296" s="10">
        <f t="shared" si="129"/>
        <v>1.0103392193308551</v>
      </c>
      <c r="T296" s="10">
        <f t="shared" si="130"/>
        <v>1.3713194976868435</v>
      </c>
      <c r="U296" s="10">
        <f t="shared" si="131"/>
        <v>1.5105784326571798</v>
      </c>
    </row>
    <row r="297" spans="1:21" ht="13.8" x14ac:dyDescent="0.3">
      <c r="A297" s="76" t="s">
        <v>88</v>
      </c>
      <c r="B297" s="77">
        <v>1600</v>
      </c>
      <c r="C297" s="77">
        <v>57397.5</v>
      </c>
      <c r="D297" s="77">
        <v>64213.362144769751</v>
      </c>
      <c r="E297" s="77"/>
      <c r="F297" s="76" t="s">
        <v>88</v>
      </c>
      <c r="G297" s="77">
        <f t="shared" si="121"/>
        <v>1600</v>
      </c>
      <c r="H297" s="77">
        <f t="shared" si="122"/>
        <v>57397.5</v>
      </c>
      <c r="I297" s="77">
        <f t="shared" si="123"/>
        <v>64213.362144769751</v>
      </c>
      <c r="J297" s="77"/>
      <c r="K297" s="10">
        <f t="shared" si="124"/>
        <v>1.4947265625000001</v>
      </c>
      <c r="L297" s="10">
        <f t="shared" si="125"/>
        <v>0.89385601505488355</v>
      </c>
      <c r="M297" s="10">
        <f t="shared" si="126"/>
        <v>1.3492489048088094</v>
      </c>
      <c r="P297" s="5" t="str">
        <f t="shared" si="120"/>
        <v>Waitemata</v>
      </c>
      <c r="Q297" s="5">
        <f t="shared" si="127"/>
        <v>1600</v>
      </c>
      <c r="R297" s="5">
        <f t="shared" si="128"/>
        <v>2391.5625</v>
      </c>
      <c r="S297" s="10">
        <f t="shared" si="129"/>
        <v>1.4947265625000001</v>
      </c>
      <c r="T297" s="10">
        <f t="shared" si="130"/>
        <v>1.3492489048088094</v>
      </c>
      <c r="U297" s="10">
        <f t="shared" si="131"/>
        <v>1.5105784326571798</v>
      </c>
    </row>
    <row r="298" spans="1:21" ht="13.8" x14ac:dyDescent="0.3">
      <c r="A298" s="76" t="s">
        <v>89</v>
      </c>
      <c r="B298" s="77">
        <v>381</v>
      </c>
      <c r="C298" s="77">
        <v>8927</v>
      </c>
      <c r="D298" s="77">
        <v>11494.288520756747</v>
      </c>
      <c r="E298" s="77"/>
      <c r="F298" s="76" t="s">
        <v>89</v>
      </c>
      <c r="G298" s="77">
        <f t="shared" si="121"/>
        <v>381</v>
      </c>
      <c r="H298" s="77">
        <f t="shared" si="122"/>
        <v>8927</v>
      </c>
      <c r="I298" s="77">
        <f t="shared" si="123"/>
        <v>11494.288520756747</v>
      </c>
      <c r="J298" s="77"/>
      <c r="K298" s="10">
        <f t="shared" si="124"/>
        <v>0.97626859142607181</v>
      </c>
      <c r="L298" s="10">
        <f t="shared" si="125"/>
        <v>0.77664659138139291</v>
      </c>
      <c r="M298" s="10">
        <f t="shared" si="126"/>
        <v>1.1723247874329044</v>
      </c>
      <c r="P298" s="5" t="str">
        <f t="shared" si="120"/>
        <v>West Coast</v>
      </c>
      <c r="Q298" s="5">
        <f t="shared" si="127"/>
        <v>381</v>
      </c>
      <c r="R298" s="5">
        <f t="shared" si="128"/>
        <v>371.95833333333331</v>
      </c>
      <c r="S298" s="10">
        <f t="shared" si="129"/>
        <v>0.97626859142607181</v>
      </c>
      <c r="T298" s="10">
        <f t="shared" si="130"/>
        <v>1.1723247874329044</v>
      </c>
      <c r="U298" s="10">
        <f t="shared" si="131"/>
        <v>1.5105784326571798</v>
      </c>
    </row>
    <row r="299" spans="1:21" ht="13.8" x14ac:dyDescent="0.3">
      <c r="A299" s="76" t="s">
        <v>90</v>
      </c>
      <c r="B299" s="77">
        <v>525</v>
      </c>
      <c r="C299" s="77">
        <v>15148</v>
      </c>
      <c r="D299" s="77">
        <v>17694.859170164145</v>
      </c>
      <c r="E299" s="77"/>
      <c r="F299" s="76" t="s">
        <v>90</v>
      </c>
      <c r="G299" s="77">
        <f t="shared" si="121"/>
        <v>525</v>
      </c>
      <c r="H299" s="77">
        <f t="shared" si="122"/>
        <v>15148</v>
      </c>
      <c r="I299" s="77">
        <f t="shared" si="123"/>
        <v>17694.859170164145</v>
      </c>
      <c r="J299" s="77"/>
      <c r="K299" s="10">
        <f t="shared" si="124"/>
        <v>1.2022222222222221</v>
      </c>
      <c r="L299" s="10">
        <f t="shared" si="125"/>
        <v>0.85606784740855779</v>
      </c>
      <c r="M299" s="10">
        <f t="shared" si="126"/>
        <v>1.2922087966115108</v>
      </c>
      <c r="P299" s="5" t="str">
        <f t="shared" si="120"/>
        <v>Whanganui</v>
      </c>
      <c r="Q299" s="5">
        <f t="shared" si="127"/>
        <v>525</v>
      </c>
      <c r="R299" s="5">
        <f t="shared" si="128"/>
        <v>631.16666666666663</v>
      </c>
      <c r="S299" s="10">
        <f t="shared" si="129"/>
        <v>1.2022222222222221</v>
      </c>
      <c r="T299" s="10">
        <f t="shared" si="130"/>
        <v>1.2922087966115108</v>
      </c>
      <c r="U299" s="10">
        <f t="shared" si="131"/>
        <v>1.5105784326571798</v>
      </c>
    </row>
    <row r="300" spans="1:21" ht="13.8" x14ac:dyDescent="0.3">
      <c r="A300" s="76" t="s">
        <v>107</v>
      </c>
      <c r="B300" s="77">
        <v>30174</v>
      </c>
      <c r="C300" s="77">
        <v>1093122</v>
      </c>
      <c r="D300" s="77">
        <v>1092319.9418795321</v>
      </c>
      <c r="E300" s="77"/>
      <c r="F300" s="80" t="s">
        <v>107</v>
      </c>
      <c r="G300" s="77">
        <f t="shared" si="121"/>
        <v>30174</v>
      </c>
      <c r="H300" s="77">
        <f t="shared" si="122"/>
        <v>1093122</v>
      </c>
      <c r="I300" s="77">
        <f t="shared" si="123"/>
        <v>1092319.9418795321</v>
      </c>
      <c r="J300" s="77"/>
      <c r="K300" s="10">
        <f t="shared" si="124"/>
        <v>1.5094700735732749</v>
      </c>
      <c r="L300" s="10">
        <f t="shared" si="125"/>
        <v>1.0007342703265929</v>
      </c>
      <c r="M300" s="10">
        <f t="shared" si="126"/>
        <v>1.5105784326571798</v>
      </c>
      <c r="P300" t="s">
        <v>0</v>
      </c>
      <c r="Q300" s="5">
        <f t="shared" si="127"/>
        <v>30174</v>
      </c>
      <c r="R300" s="5">
        <f t="shared" si="128"/>
        <v>45546.75</v>
      </c>
      <c r="S300" s="10">
        <f t="shared" si="129"/>
        <v>1.5094700735732749</v>
      </c>
      <c r="T300" s="10">
        <f t="shared" si="130"/>
        <v>1.5105784326571798</v>
      </c>
      <c r="U300" s="10">
        <f t="shared" si="131"/>
        <v>1.5105784326571798</v>
      </c>
    </row>
    <row r="303" spans="1:21" x14ac:dyDescent="0.25">
      <c r="A303" s="75" t="s">
        <v>23</v>
      </c>
      <c r="B303" t="s">
        <v>13</v>
      </c>
    </row>
    <row r="304" spans="1:21" x14ac:dyDescent="0.25">
      <c r="A304" s="75" t="s">
        <v>105</v>
      </c>
      <c r="B304" s="76">
        <v>5</v>
      </c>
    </row>
    <row r="305" spans="1:21" ht="13.8" x14ac:dyDescent="0.3">
      <c r="K305" s="124" t="s">
        <v>2</v>
      </c>
      <c r="L305" s="124"/>
      <c r="M305" s="124"/>
      <c r="P305" s="8" t="s">
        <v>6</v>
      </c>
      <c r="Q305" s="8"/>
      <c r="R305" s="8"/>
      <c r="S305" s="8"/>
      <c r="T305" s="8"/>
      <c r="U305" s="8"/>
    </row>
    <row r="306" spans="1:21" ht="69" x14ac:dyDescent="0.25">
      <c r="A306" s="75" t="s">
        <v>106</v>
      </c>
      <c r="B306" t="s">
        <v>108</v>
      </c>
      <c r="C306" t="s">
        <v>109</v>
      </c>
      <c r="D306" t="s">
        <v>110</v>
      </c>
      <c r="G306" s="79" t="s">
        <v>108</v>
      </c>
      <c r="H306" s="79" t="s">
        <v>109</v>
      </c>
      <c r="I306" s="79" t="s">
        <v>110</v>
      </c>
      <c r="K306" s="21" t="s">
        <v>16</v>
      </c>
      <c r="L306" s="21" t="s">
        <v>20</v>
      </c>
      <c r="M306" s="21" t="s">
        <v>17</v>
      </c>
      <c r="P306" s="21" t="s">
        <v>4</v>
      </c>
      <c r="Q306" s="21" t="s">
        <v>28</v>
      </c>
      <c r="R306" s="21" t="s">
        <v>26</v>
      </c>
      <c r="S306" s="21" t="s">
        <v>11</v>
      </c>
      <c r="T306" s="21" t="s">
        <v>10</v>
      </c>
      <c r="U306" s="21" t="s">
        <v>8</v>
      </c>
    </row>
    <row r="307" spans="1:21" ht="13.8" x14ac:dyDescent="0.3">
      <c r="A307" s="76" t="s">
        <v>71</v>
      </c>
      <c r="B307" s="77">
        <v>4528</v>
      </c>
      <c r="C307" s="77">
        <v>212180.5</v>
      </c>
      <c r="D307" s="77">
        <v>198283.71236187525</v>
      </c>
      <c r="E307" s="77"/>
      <c r="F307" s="76" t="s">
        <v>71</v>
      </c>
      <c r="G307" s="77">
        <f>IFERROR(VLOOKUP(F307,$A$307:$D$327,2,FALSE),0)</f>
        <v>4528</v>
      </c>
      <c r="H307" s="77">
        <f>IFERROR(VLOOKUP(F307,$A$307:$D$327,3,FALSE),0)</f>
        <v>212180.5</v>
      </c>
      <c r="I307" s="77">
        <f>IFERROR(VLOOKUP(F307,$A$307:$D$327,4,FALSE),0)</f>
        <v>198283.71236187525</v>
      </c>
      <c r="J307" s="77"/>
      <c r="K307" s="10">
        <f>H307/G307/24</f>
        <v>1.9524854608362778</v>
      </c>
      <c r="L307" s="10">
        <f>H307/I307</f>
        <v>1.0700853714739946</v>
      </c>
      <c r="M307" s="10">
        <f>L307*$K$327</f>
        <v>1.6170828843345211</v>
      </c>
      <c r="P307" s="5" t="str">
        <f>F307</f>
        <v>Auckland</v>
      </c>
      <c r="Q307" s="5">
        <f>G307</f>
        <v>4528</v>
      </c>
      <c r="R307" s="5">
        <f>H307/24</f>
        <v>8840.8541666666661</v>
      </c>
      <c r="S307" s="10">
        <f>K307</f>
        <v>1.9524854608362778</v>
      </c>
      <c r="T307" s="10">
        <f>M307</f>
        <v>1.6170828843345211</v>
      </c>
      <c r="U307" s="10">
        <f>$M$327</f>
        <v>1.5588054038860717</v>
      </c>
    </row>
    <row r="308" spans="1:21" ht="13.8" x14ac:dyDescent="0.3">
      <c r="A308" s="76" t="s">
        <v>72</v>
      </c>
      <c r="B308" s="77">
        <v>1692</v>
      </c>
      <c r="C308" s="77">
        <v>51393</v>
      </c>
      <c r="D308" s="77">
        <v>50681.280113363639</v>
      </c>
      <c r="E308" s="77"/>
      <c r="F308" s="76" t="s">
        <v>72</v>
      </c>
      <c r="G308" s="77">
        <f t="shared" ref="G308:G327" si="132">IFERROR(VLOOKUP(F308,$A$307:$D$327,2,FALSE),0)</f>
        <v>1692</v>
      </c>
      <c r="H308" s="77">
        <f t="shared" ref="H308:H327" si="133">IFERROR(VLOOKUP(F308,$A$307:$D$327,3,FALSE),0)</f>
        <v>51393</v>
      </c>
      <c r="I308" s="77">
        <f t="shared" ref="I308:I327" si="134">IFERROR(VLOOKUP(F308,$A$307:$D$327,4,FALSE),0)</f>
        <v>50681.280113363639</v>
      </c>
      <c r="J308" s="77"/>
      <c r="K308" s="10">
        <f t="shared" ref="K308:K327" si="135">H308/G308/24</f>
        <v>1.2655880614657209</v>
      </c>
      <c r="L308" s="10">
        <f t="shared" ref="L308:L327" si="136">H308/I308</f>
        <v>1.0140430526822604</v>
      </c>
      <c r="M308" s="10">
        <f t="shared" ref="M308:M327" si="137">L308*$K$327</f>
        <v>1.5323933100889631</v>
      </c>
      <c r="P308" s="5" t="str">
        <f t="shared" ref="P308:P327" si="138">F308</f>
        <v>Bay of Plenty</v>
      </c>
      <c r="Q308" s="5">
        <f t="shared" ref="Q308:Q327" si="139">G308</f>
        <v>1692</v>
      </c>
      <c r="R308" s="5">
        <f t="shared" ref="R308:R327" si="140">H308/24</f>
        <v>2141.375</v>
      </c>
      <c r="S308" s="10">
        <f t="shared" ref="S308:S327" si="141">K308</f>
        <v>1.2655880614657209</v>
      </c>
      <c r="T308" s="10">
        <f t="shared" ref="T308:T327" si="142">M308</f>
        <v>1.5323933100889631</v>
      </c>
      <c r="U308" s="10">
        <f t="shared" ref="U308:U327" si="143">$M$327</f>
        <v>1.5588054038860717</v>
      </c>
    </row>
    <row r="309" spans="1:21" ht="13.8" x14ac:dyDescent="0.3">
      <c r="A309" s="76" t="s">
        <v>73</v>
      </c>
      <c r="B309" s="77">
        <v>949</v>
      </c>
      <c r="C309" s="77">
        <v>35272</v>
      </c>
      <c r="D309" s="77">
        <v>36160.072993798785</v>
      </c>
      <c r="E309" s="77"/>
      <c r="F309" s="76" t="s">
        <v>73</v>
      </c>
      <c r="G309" s="77">
        <f t="shared" si="132"/>
        <v>949</v>
      </c>
      <c r="H309" s="77">
        <f t="shared" si="133"/>
        <v>35272</v>
      </c>
      <c r="I309" s="77">
        <f t="shared" si="134"/>
        <v>36160.072993798785</v>
      </c>
      <c r="J309" s="77"/>
      <c r="K309" s="10">
        <f t="shared" si="135"/>
        <v>1.5486476993326308</v>
      </c>
      <c r="L309" s="10">
        <f t="shared" si="136"/>
        <v>0.97544050881890965</v>
      </c>
      <c r="M309" s="10">
        <f t="shared" si="137"/>
        <v>1.4740582326855487</v>
      </c>
      <c r="P309" s="5" t="str">
        <f t="shared" si="138"/>
        <v>Canterbury</v>
      </c>
      <c r="Q309" s="5">
        <f t="shared" si="139"/>
        <v>949</v>
      </c>
      <c r="R309" s="5">
        <f t="shared" si="140"/>
        <v>1469.6666666666667</v>
      </c>
      <c r="S309" s="10">
        <f t="shared" si="141"/>
        <v>1.5486476993326308</v>
      </c>
      <c r="T309" s="10">
        <f t="shared" si="142"/>
        <v>1.4740582326855487</v>
      </c>
      <c r="U309" s="10">
        <f t="shared" si="143"/>
        <v>1.5588054038860717</v>
      </c>
    </row>
    <row r="310" spans="1:21" ht="13.8" x14ac:dyDescent="0.3">
      <c r="A310" s="76" t="s">
        <v>74</v>
      </c>
      <c r="B310" s="77">
        <v>1445</v>
      </c>
      <c r="C310" s="77">
        <v>69524.5</v>
      </c>
      <c r="D310" s="77">
        <v>65637.647057015245</v>
      </c>
      <c r="E310" s="77"/>
      <c r="F310" s="76" t="s">
        <v>74</v>
      </c>
      <c r="G310" s="77">
        <f t="shared" si="132"/>
        <v>1445</v>
      </c>
      <c r="H310" s="77">
        <f t="shared" si="133"/>
        <v>69524.5</v>
      </c>
      <c r="I310" s="77">
        <f t="shared" si="134"/>
        <v>65637.647057015245</v>
      </c>
      <c r="J310" s="77"/>
      <c r="K310" s="10">
        <f t="shared" si="135"/>
        <v>2.0047433679354092</v>
      </c>
      <c r="L310" s="10">
        <f t="shared" si="136"/>
        <v>1.0592168232296397</v>
      </c>
      <c r="M310" s="10">
        <f t="shared" si="137"/>
        <v>1.6006586402395839</v>
      </c>
      <c r="P310" s="5" t="str">
        <f t="shared" si="138"/>
        <v>Capital and Coast</v>
      </c>
      <c r="Q310" s="5">
        <f t="shared" si="139"/>
        <v>1445</v>
      </c>
      <c r="R310" s="5">
        <f t="shared" si="140"/>
        <v>2896.8541666666665</v>
      </c>
      <c r="S310" s="10">
        <f t="shared" si="141"/>
        <v>2.0047433679354092</v>
      </c>
      <c r="T310" s="10">
        <f t="shared" si="142"/>
        <v>1.6006586402395839</v>
      </c>
      <c r="U310" s="10">
        <f t="shared" si="143"/>
        <v>1.5588054038860717</v>
      </c>
    </row>
    <row r="311" spans="1:21" ht="13.8" x14ac:dyDescent="0.3">
      <c r="A311" s="76" t="s">
        <v>75</v>
      </c>
      <c r="B311" s="77">
        <v>5961</v>
      </c>
      <c r="C311" s="77">
        <v>176533.5</v>
      </c>
      <c r="D311" s="77">
        <v>173692.43093954711</v>
      </c>
      <c r="E311" s="77"/>
      <c r="F311" s="76" t="s">
        <v>75</v>
      </c>
      <c r="G311" s="77">
        <f t="shared" si="132"/>
        <v>5961</v>
      </c>
      <c r="H311" s="77">
        <f t="shared" si="133"/>
        <v>176533.5</v>
      </c>
      <c r="I311" s="77">
        <f t="shared" si="134"/>
        <v>173692.43093954711</v>
      </c>
      <c r="J311" s="77"/>
      <c r="K311" s="10">
        <f t="shared" si="135"/>
        <v>1.23394774366717</v>
      </c>
      <c r="L311" s="10">
        <f t="shared" si="136"/>
        <v>1.016356896181859</v>
      </c>
      <c r="M311" s="10">
        <f t="shared" si="137"/>
        <v>1.535889925237599</v>
      </c>
      <c r="P311" s="5" t="str">
        <f t="shared" si="138"/>
        <v>Counties Manukau</v>
      </c>
      <c r="Q311" s="5">
        <f t="shared" si="139"/>
        <v>5961</v>
      </c>
      <c r="R311" s="5">
        <f t="shared" si="140"/>
        <v>7355.5625</v>
      </c>
      <c r="S311" s="10">
        <f t="shared" si="141"/>
        <v>1.23394774366717</v>
      </c>
      <c r="T311" s="10">
        <f t="shared" si="142"/>
        <v>1.535889925237599</v>
      </c>
      <c r="U311" s="10">
        <f t="shared" si="143"/>
        <v>1.5588054038860717</v>
      </c>
    </row>
    <row r="312" spans="1:21" ht="13.8" x14ac:dyDescent="0.3">
      <c r="A312" s="76" t="s">
        <v>76</v>
      </c>
      <c r="B312" s="77">
        <v>1531</v>
      </c>
      <c r="C312" s="77">
        <v>55172</v>
      </c>
      <c r="D312" s="77">
        <v>54025.067741309125</v>
      </c>
      <c r="E312" s="77"/>
      <c r="F312" s="76" t="s">
        <v>76</v>
      </c>
      <c r="G312" s="77">
        <f t="shared" si="132"/>
        <v>1531</v>
      </c>
      <c r="H312" s="77">
        <f t="shared" si="133"/>
        <v>55172</v>
      </c>
      <c r="I312" s="77">
        <f t="shared" si="134"/>
        <v>54025.067741309125</v>
      </c>
      <c r="J312" s="77"/>
      <c r="K312" s="10">
        <f t="shared" si="135"/>
        <v>1.5015240583496625</v>
      </c>
      <c r="L312" s="10">
        <f t="shared" si="136"/>
        <v>1.0212296311072258</v>
      </c>
      <c r="M312" s="10">
        <f t="shared" si="137"/>
        <v>1.5432534650613943</v>
      </c>
      <c r="P312" s="5" t="str">
        <f t="shared" si="138"/>
        <v>Hawkes Bay</v>
      </c>
      <c r="Q312" s="5">
        <f t="shared" si="139"/>
        <v>1531</v>
      </c>
      <c r="R312" s="5">
        <f t="shared" si="140"/>
        <v>2298.8333333333335</v>
      </c>
      <c r="S312" s="10">
        <f t="shared" si="141"/>
        <v>1.5015240583496625</v>
      </c>
      <c r="T312" s="10">
        <f t="shared" si="142"/>
        <v>1.5432534650613943</v>
      </c>
      <c r="U312" s="10">
        <f t="shared" si="143"/>
        <v>1.5588054038860717</v>
      </c>
    </row>
    <row r="313" spans="1:21" ht="13.8" x14ac:dyDescent="0.3">
      <c r="A313" s="76" t="s">
        <v>77</v>
      </c>
      <c r="B313" s="77">
        <v>741</v>
      </c>
      <c r="C313" s="77">
        <v>26973.5</v>
      </c>
      <c r="D313" s="77">
        <v>25797.636490741501</v>
      </c>
      <c r="E313" s="77"/>
      <c r="F313" s="76" t="s">
        <v>77</v>
      </c>
      <c r="G313" s="77">
        <f t="shared" si="132"/>
        <v>741</v>
      </c>
      <c r="H313" s="77">
        <f t="shared" si="133"/>
        <v>26973.5</v>
      </c>
      <c r="I313" s="77">
        <f t="shared" si="134"/>
        <v>25797.636490741501</v>
      </c>
      <c r="J313" s="77"/>
      <c r="K313" s="10">
        <f t="shared" si="135"/>
        <v>1.5167285200179936</v>
      </c>
      <c r="L313" s="10">
        <f t="shared" si="136"/>
        <v>1.0455802805687453</v>
      </c>
      <c r="M313" s="10">
        <f t="shared" si="137"/>
        <v>1.5800514809172814</v>
      </c>
      <c r="P313" s="5" t="str">
        <f t="shared" si="138"/>
        <v>Hutt</v>
      </c>
      <c r="Q313" s="5">
        <f t="shared" si="139"/>
        <v>741</v>
      </c>
      <c r="R313" s="5">
        <f t="shared" si="140"/>
        <v>1123.8958333333333</v>
      </c>
      <c r="S313" s="10">
        <f t="shared" si="141"/>
        <v>1.5167285200179936</v>
      </c>
      <c r="T313" s="10">
        <f t="shared" si="142"/>
        <v>1.5800514809172814</v>
      </c>
      <c r="U313" s="10">
        <f t="shared" si="143"/>
        <v>1.5588054038860717</v>
      </c>
    </row>
    <row r="314" spans="1:21" ht="13.8" x14ac:dyDescent="0.3">
      <c r="A314" s="76" t="s">
        <v>78</v>
      </c>
      <c r="B314" s="77">
        <v>1341</v>
      </c>
      <c r="C314" s="77">
        <v>38124.5</v>
      </c>
      <c r="D314" s="77">
        <v>40798.031658525266</v>
      </c>
      <c r="E314" s="77"/>
      <c r="F314" s="76" t="s">
        <v>78</v>
      </c>
      <c r="G314" s="77">
        <f t="shared" si="132"/>
        <v>1341</v>
      </c>
      <c r="H314" s="77">
        <f t="shared" si="133"/>
        <v>38124.5</v>
      </c>
      <c r="I314" s="77">
        <f t="shared" si="134"/>
        <v>40798.031658525266</v>
      </c>
      <c r="J314" s="77"/>
      <c r="K314" s="10">
        <f t="shared" si="135"/>
        <v>1.1845792940591597</v>
      </c>
      <c r="L314" s="10">
        <f t="shared" si="136"/>
        <v>0.93446910182083265</v>
      </c>
      <c r="M314" s="10">
        <f t="shared" si="137"/>
        <v>1.4121433960100114</v>
      </c>
      <c r="P314" s="5" t="str">
        <f t="shared" si="138"/>
        <v>Lakes</v>
      </c>
      <c r="Q314" s="5">
        <f t="shared" si="139"/>
        <v>1341</v>
      </c>
      <c r="R314" s="5">
        <f t="shared" si="140"/>
        <v>1588.5208333333333</v>
      </c>
      <c r="S314" s="10">
        <f t="shared" si="141"/>
        <v>1.1845792940591597</v>
      </c>
      <c r="T314" s="10">
        <f t="shared" si="142"/>
        <v>1.4121433960100114</v>
      </c>
      <c r="U314" s="10">
        <f t="shared" si="143"/>
        <v>1.5588054038860717</v>
      </c>
    </row>
    <row r="315" spans="1:21" ht="13.8" x14ac:dyDescent="0.3">
      <c r="A315" s="76" t="s">
        <v>79</v>
      </c>
      <c r="B315" s="77">
        <v>1836</v>
      </c>
      <c r="C315" s="77">
        <v>69652.5</v>
      </c>
      <c r="D315" s="77">
        <v>63904.509225015121</v>
      </c>
      <c r="E315" s="77"/>
      <c r="F315" s="76" t="s">
        <v>79</v>
      </c>
      <c r="G315" s="77">
        <f t="shared" si="132"/>
        <v>1836</v>
      </c>
      <c r="H315" s="77">
        <f t="shared" si="133"/>
        <v>69652.5</v>
      </c>
      <c r="I315" s="77">
        <f t="shared" si="134"/>
        <v>63904.509225015121</v>
      </c>
      <c r="J315" s="77"/>
      <c r="K315" s="10">
        <f t="shared" si="135"/>
        <v>1.5807121459694988</v>
      </c>
      <c r="L315" s="10">
        <f t="shared" si="136"/>
        <v>1.089946560026704</v>
      </c>
      <c r="M315" s="10">
        <f t="shared" si="137"/>
        <v>1.6470965532690727</v>
      </c>
      <c r="P315" s="5" t="str">
        <f t="shared" si="138"/>
        <v>MidCentral</v>
      </c>
      <c r="Q315" s="5">
        <f t="shared" si="139"/>
        <v>1836</v>
      </c>
      <c r="R315" s="5">
        <f t="shared" si="140"/>
        <v>2902.1875</v>
      </c>
      <c r="S315" s="10">
        <f t="shared" si="141"/>
        <v>1.5807121459694988</v>
      </c>
      <c r="T315" s="10">
        <f t="shared" si="142"/>
        <v>1.6470965532690727</v>
      </c>
      <c r="U315" s="10">
        <f t="shared" si="143"/>
        <v>1.5588054038860717</v>
      </c>
    </row>
    <row r="316" spans="1:21" ht="13.8" x14ac:dyDescent="0.3">
      <c r="A316" s="76" t="s">
        <v>80</v>
      </c>
      <c r="B316" s="77">
        <v>199</v>
      </c>
      <c r="C316" s="77">
        <v>5376</v>
      </c>
      <c r="D316" s="77">
        <v>6353.8877054116965</v>
      </c>
      <c r="E316" s="77"/>
      <c r="F316" s="76" t="s">
        <v>80</v>
      </c>
      <c r="G316" s="77">
        <f t="shared" si="132"/>
        <v>199</v>
      </c>
      <c r="H316" s="77">
        <f t="shared" si="133"/>
        <v>5376</v>
      </c>
      <c r="I316" s="77">
        <f t="shared" si="134"/>
        <v>6353.8877054116965</v>
      </c>
      <c r="J316" s="77"/>
      <c r="K316" s="10">
        <f t="shared" si="135"/>
        <v>1.1256281407035176</v>
      </c>
      <c r="L316" s="10">
        <f t="shared" si="136"/>
        <v>0.84609616179102198</v>
      </c>
      <c r="M316" s="10">
        <f t="shared" si="137"/>
        <v>1.2785966972417806</v>
      </c>
      <c r="P316" s="5" t="str">
        <f t="shared" si="138"/>
        <v>Nelson Marlborough</v>
      </c>
      <c r="Q316" s="5">
        <f t="shared" si="139"/>
        <v>199</v>
      </c>
      <c r="R316" s="5">
        <f t="shared" si="140"/>
        <v>224</v>
      </c>
      <c r="S316" s="10">
        <f t="shared" si="141"/>
        <v>1.1256281407035176</v>
      </c>
      <c r="T316" s="10">
        <f t="shared" si="142"/>
        <v>1.2785966972417806</v>
      </c>
      <c r="U316" s="10">
        <f t="shared" si="143"/>
        <v>1.5588054038860717</v>
      </c>
    </row>
    <row r="317" spans="1:21" ht="13.8" x14ac:dyDescent="0.3">
      <c r="A317" s="76" t="s">
        <v>81</v>
      </c>
      <c r="B317" s="77">
        <v>2361</v>
      </c>
      <c r="C317" s="77">
        <v>70426.5</v>
      </c>
      <c r="D317" s="77">
        <v>67352.285596404268</v>
      </c>
      <c r="E317" s="77"/>
      <c r="F317" s="76" t="s">
        <v>81</v>
      </c>
      <c r="G317" s="77">
        <f t="shared" si="132"/>
        <v>2361</v>
      </c>
      <c r="H317" s="77">
        <f t="shared" si="133"/>
        <v>70426.5</v>
      </c>
      <c r="I317" s="77">
        <f t="shared" si="134"/>
        <v>67352.285596404268</v>
      </c>
      <c r="J317" s="77"/>
      <c r="K317" s="10">
        <f t="shared" si="135"/>
        <v>1.2428790766624311</v>
      </c>
      <c r="L317" s="10">
        <f t="shared" si="136"/>
        <v>1.0456438022314101</v>
      </c>
      <c r="M317" s="10">
        <f t="shared" si="137"/>
        <v>1.5801474730654015</v>
      </c>
      <c r="P317" s="5" t="str">
        <f t="shared" si="138"/>
        <v>Northland</v>
      </c>
      <c r="Q317" s="5">
        <f t="shared" si="139"/>
        <v>2361</v>
      </c>
      <c r="R317" s="5">
        <f t="shared" si="140"/>
        <v>2934.4375</v>
      </c>
      <c r="S317" s="10">
        <f t="shared" si="141"/>
        <v>1.2428790766624311</v>
      </c>
      <c r="T317" s="10">
        <f t="shared" si="142"/>
        <v>1.5801474730654015</v>
      </c>
      <c r="U317" s="10">
        <f t="shared" si="143"/>
        <v>1.5588054038860717</v>
      </c>
    </row>
    <row r="318" spans="1:21" ht="13.8" x14ac:dyDescent="0.3">
      <c r="A318" s="76" t="s">
        <v>82</v>
      </c>
      <c r="B318" s="77">
        <v>177</v>
      </c>
      <c r="C318" s="77">
        <v>5999</v>
      </c>
      <c r="D318" s="77">
        <v>5955.2396233185309</v>
      </c>
      <c r="E318" s="77"/>
      <c r="F318" s="76" t="s">
        <v>82</v>
      </c>
      <c r="G318" s="77">
        <f t="shared" si="132"/>
        <v>177</v>
      </c>
      <c r="H318" s="77">
        <f t="shared" si="133"/>
        <v>5999</v>
      </c>
      <c r="I318" s="77">
        <f t="shared" si="134"/>
        <v>5955.2396233185309</v>
      </c>
      <c r="J318" s="77"/>
      <c r="K318" s="10">
        <f t="shared" si="135"/>
        <v>1.4121939736346516</v>
      </c>
      <c r="L318" s="10">
        <f t="shared" si="136"/>
        <v>1.00734821425323</v>
      </c>
      <c r="M318" s="10">
        <f t="shared" si="137"/>
        <v>1.5222762587530891</v>
      </c>
      <c r="P318" s="5" t="str">
        <f t="shared" si="138"/>
        <v>South Canterbury</v>
      </c>
      <c r="Q318" s="5">
        <f t="shared" si="139"/>
        <v>177</v>
      </c>
      <c r="R318" s="5">
        <f t="shared" si="140"/>
        <v>249.95833333333334</v>
      </c>
      <c r="S318" s="10">
        <f t="shared" si="141"/>
        <v>1.4121939736346516</v>
      </c>
      <c r="T318" s="10">
        <f t="shared" si="142"/>
        <v>1.5222762587530891</v>
      </c>
      <c r="U318" s="10">
        <f t="shared" si="143"/>
        <v>1.5588054038860717</v>
      </c>
    </row>
    <row r="319" spans="1:21" ht="13.8" x14ac:dyDescent="0.3">
      <c r="A319" s="76" t="s">
        <v>83</v>
      </c>
      <c r="B319" s="77">
        <v>943</v>
      </c>
      <c r="C319" s="77">
        <v>37329.5</v>
      </c>
      <c r="D319" s="77">
        <v>36392.447052688047</v>
      </c>
      <c r="E319" s="77"/>
      <c r="F319" s="76" t="s">
        <v>83</v>
      </c>
      <c r="G319" s="77">
        <f t="shared" si="132"/>
        <v>943</v>
      </c>
      <c r="H319" s="77">
        <f t="shared" si="133"/>
        <v>37329.5</v>
      </c>
      <c r="I319" s="77">
        <f t="shared" si="134"/>
        <v>36392.447052688047</v>
      </c>
      <c r="J319" s="77"/>
      <c r="K319" s="10">
        <f t="shared" si="135"/>
        <v>1.6494123365146696</v>
      </c>
      <c r="L319" s="10">
        <f t="shared" si="136"/>
        <v>1.0257485556262627</v>
      </c>
      <c r="M319" s="10">
        <f t="shared" si="137"/>
        <v>1.5500823365609351</v>
      </c>
      <c r="P319" s="5" t="str">
        <f t="shared" si="138"/>
        <v>Southern</v>
      </c>
      <c r="Q319" s="5">
        <f t="shared" si="139"/>
        <v>943</v>
      </c>
      <c r="R319" s="5">
        <f t="shared" si="140"/>
        <v>1555.3958333333333</v>
      </c>
      <c r="S319" s="10">
        <f t="shared" si="141"/>
        <v>1.6494123365146696</v>
      </c>
      <c r="T319" s="10">
        <f t="shared" si="142"/>
        <v>1.5500823365609351</v>
      </c>
      <c r="U319" s="10">
        <f t="shared" si="143"/>
        <v>1.5588054038860717</v>
      </c>
    </row>
    <row r="320" spans="1:21" ht="13.8" x14ac:dyDescent="0.3">
      <c r="A320" s="76" t="s">
        <v>84</v>
      </c>
      <c r="B320" s="77">
        <v>861</v>
      </c>
      <c r="C320" s="77">
        <v>29031.5</v>
      </c>
      <c r="D320" s="77">
        <v>26222.23107796831</v>
      </c>
      <c r="E320" s="77"/>
      <c r="F320" s="76" t="s">
        <v>84</v>
      </c>
      <c r="G320" s="77">
        <f t="shared" si="132"/>
        <v>861</v>
      </c>
      <c r="H320" s="77">
        <f t="shared" si="133"/>
        <v>29031.5</v>
      </c>
      <c r="I320" s="77">
        <f t="shared" si="134"/>
        <v>26222.23107796831</v>
      </c>
      <c r="J320" s="77"/>
      <c r="K320" s="10">
        <f t="shared" si="135"/>
        <v>1.4049312814556716</v>
      </c>
      <c r="L320" s="10">
        <f t="shared" si="136"/>
        <v>1.107133100676243</v>
      </c>
      <c r="M320" s="10">
        <f t="shared" si="137"/>
        <v>1.6730683695990227</v>
      </c>
      <c r="P320" s="5" t="str">
        <f t="shared" si="138"/>
        <v>Tairawhiti</v>
      </c>
      <c r="Q320" s="5">
        <f t="shared" si="139"/>
        <v>861</v>
      </c>
      <c r="R320" s="5">
        <f t="shared" si="140"/>
        <v>1209.6458333333333</v>
      </c>
      <c r="S320" s="10">
        <f t="shared" si="141"/>
        <v>1.4049312814556716</v>
      </c>
      <c r="T320" s="10">
        <f t="shared" si="142"/>
        <v>1.6730683695990227</v>
      </c>
      <c r="U320" s="10">
        <f t="shared" si="143"/>
        <v>1.5588054038860717</v>
      </c>
    </row>
    <row r="321" spans="1:21" ht="13.8" x14ac:dyDescent="0.3">
      <c r="A321" s="76" t="s">
        <v>85</v>
      </c>
      <c r="B321" s="77">
        <v>679</v>
      </c>
      <c r="C321" s="77">
        <v>18988</v>
      </c>
      <c r="D321" s="77">
        <v>20784.761668702569</v>
      </c>
      <c r="E321" s="77"/>
      <c r="F321" s="76" t="s">
        <v>85</v>
      </c>
      <c r="G321" s="77">
        <f t="shared" si="132"/>
        <v>679</v>
      </c>
      <c r="H321" s="77">
        <f t="shared" si="133"/>
        <v>18988</v>
      </c>
      <c r="I321" s="77">
        <f t="shared" si="134"/>
        <v>20784.761668702569</v>
      </c>
      <c r="J321" s="77"/>
      <c r="K321" s="10">
        <f t="shared" si="135"/>
        <v>1.1651939126165931</v>
      </c>
      <c r="L321" s="10">
        <f t="shared" si="136"/>
        <v>0.91355389600602876</v>
      </c>
      <c r="M321" s="10">
        <f t="shared" si="137"/>
        <v>1.3805369258656102</v>
      </c>
      <c r="P321" s="5" t="str">
        <f t="shared" si="138"/>
        <v>Taranaki</v>
      </c>
      <c r="Q321" s="5">
        <f t="shared" si="139"/>
        <v>679</v>
      </c>
      <c r="R321" s="5">
        <f t="shared" si="140"/>
        <v>791.16666666666663</v>
      </c>
      <c r="S321" s="10">
        <f t="shared" si="141"/>
        <v>1.1651939126165931</v>
      </c>
      <c r="T321" s="10">
        <f t="shared" si="142"/>
        <v>1.3805369258656102</v>
      </c>
      <c r="U321" s="10">
        <f t="shared" si="143"/>
        <v>1.5588054038860717</v>
      </c>
    </row>
    <row r="322" spans="1:21" ht="13.8" x14ac:dyDescent="0.3">
      <c r="A322" s="76" t="s">
        <v>86</v>
      </c>
      <c r="B322" s="77">
        <v>3925</v>
      </c>
      <c r="C322" s="77">
        <v>161949.5</v>
      </c>
      <c r="D322" s="77">
        <v>149894.31484309718</v>
      </c>
      <c r="E322" s="77"/>
      <c r="F322" s="76" t="s">
        <v>86</v>
      </c>
      <c r="G322" s="77">
        <f t="shared" si="132"/>
        <v>3925</v>
      </c>
      <c r="H322" s="77">
        <f t="shared" si="133"/>
        <v>161949.5</v>
      </c>
      <c r="I322" s="77">
        <f t="shared" si="134"/>
        <v>149894.31484309718</v>
      </c>
      <c r="J322" s="77"/>
      <c r="K322" s="10">
        <f t="shared" si="135"/>
        <v>1.7192091295116771</v>
      </c>
      <c r="L322" s="10">
        <f t="shared" si="136"/>
        <v>1.0804245655982461</v>
      </c>
      <c r="M322" s="10">
        <f t="shared" si="137"/>
        <v>1.6327071833875106</v>
      </c>
      <c r="P322" s="5" t="str">
        <f t="shared" si="138"/>
        <v>Waikato</v>
      </c>
      <c r="Q322" s="5">
        <f t="shared" si="139"/>
        <v>3925</v>
      </c>
      <c r="R322" s="5">
        <f t="shared" si="140"/>
        <v>6747.895833333333</v>
      </c>
      <c r="S322" s="10">
        <f t="shared" si="141"/>
        <v>1.7192091295116771</v>
      </c>
      <c r="T322" s="10">
        <f t="shared" si="142"/>
        <v>1.6327071833875106</v>
      </c>
      <c r="U322" s="10">
        <f t="shared" si="143"/>
        <v>1.5588054038860717</v>
      </c>
    </row>
    <row r="323" spans="1:21" ht="13.8" x14ac:dyDescent="0.3">
      <c r="A323" s="76" t="s">
        <v>87</v>
      </c>
      <c r="B323" s="77">
        <v>263</v>
      </c>
      <c r="C323" s="77">
        <v>5430</v>
      </c>
      <c r="D323" s="77">
        <v>5949.3881457482039</v>
      </c>
      <c r="E323" s="77"/>
      <c r="F323" s="76" t="s">
        <v>87</v>
      </c>
      <c r="G323" s="77">
        <f t="shared" si="132"/>
        <v>263</v>
      </c>
      <c r="H323" s="77">
        <f t="shared" si="133"/>
        <v>5430</v>
      </c>
      <c r="I323" s="77">
        <f t="shared" si="134"/>
        <v>5949.3881457482039</v>
      </c>
      <c r="J323" s="77"/>
      <c r="K323" s="10">
        <f t="shared" si="135"/>
        <v>0.86026615969581754</v>
      </c>
      <c r="L323" s="10">
        <f t="shared" si="136"/>
        <v>0.91269889726065523</v>
      </c>
      <c r="M323" s="10">
        <f t="shared" si="137"/>
        <v>1.3792448758347173</v>
      </c>
      <c r="P323" s="5" t="str">
        <f t="shared" si="138"/>
        <v>Wairarapa</v>
      </c>
      <c r="Q323" s="5">
        <f t="shared" si="139"/>
        <v>263</v>
      </c>
      <c r="R323" s="5">
        <f t="shared" si="140"/>
        <v>226.25</v>
      </c>
      <c r="S323" s="10">
        <f t="shared" si="141"/>
        <v>0.86026615969581754</v>
      </c>
      <c r="T323" s="10">
        <f t="shared" si="142"/>
        <v>1.3792448758347173</v>
      </c>
      <c r="U323" s="10">
        <f t="shared" si="143"/>
        <v>1.5588054038860717</v>
      </c>
    </row>
    <row r="324" spans="1:21" ht="13.8" x14ac:dyDescent="0.3">
      <c r="A324" s="76" t="s">
        <v>88</v>
      </c>
      <c r="B324" s="77">
        <v>923</v>
      </c>
      <c r="C324" s="77">
        <v>36926</v>
      </c>
      <c r="D324" s="77">
        <v>40560.088770069902</v>
      </c>
      <c r="E324" s="77"/>
      <c r="F324" s="76" t="s">
        <v>88</v>
      </c>
      <c r="G324" s="77">
        <f t="shared" si="132"/>
        <v>923</v>
      </c>
      <c r="H324" s="77">
        <f t="shared" si="133"/>
        <v>36926</v>
      </c>
      <c r="I324" s="77">
        <f t="shared" si="134"/>
        <v>40560.088770069902</v>
      </c>
      <c r="J324" s="77"/>
      <c r="K324" s="10">
        <f t="shared" si="135"/>
        <v>1.6669375225713254</v>
      </c>
      <c r="L324" s="10">
        <f t="shared" si="136"/>
        <v>0.91040234673372877</v>
      </c>
      <c r="M324" s="10">
        <f t="shared" si="137"/>
        <v>1.3757743933394873</v>
      </c>
      <c r="P324" s="5" t="str">
        <f t="shared" si="138"/>
        <v>Waitemata</v>
      </c>
      <c r="Q324" s="5">
        <f t="shared" si="139"/>
        <v>923</v>
      </c>
      <c r="R324" s="5">
        <f t="shared" si="140"/>
        <v>1538.5833333333333</v>
      </c>
      <c r="S324" s="10">
        <f t="shared" si="141"/>
        <v>1.6669375225713254</v>
      </c>
      <c r="T324" s="10">
        <f t="shared" si="142"/>
        <v>1.3757743933394873</v>
      </c>
      <c r="U324" s="10">
        <f t="shared" si="143"/>
        <v>1.5588054038860717</v>
      </c>
    </row>
    <row r="325" spans="1:21" ht="13.8" x14ac:dyDescent="0.3">
      <c r="A325" s="76" t="s">
        <v>89</v>
      </c>
      <c r="B325" s="77">
        <v>71</v>
      </c>
      <c r="C325" s="77">
        <v>1691</v>
      </c>
      <c r="D325" s="77">
        <v>2680.949221705253</v>
      </c>
      <c r="E325" s="77"/>
      <c r="F325" s="76" t="s">
        <v>89</v>
      </c>
      <c r="G325" s="77">
        <f t="shared" si="132"/>
        <v>71</v>
      </c>
      <c r="H325" s="77">
        <f t="shared" si="133"/>
        <v>1691</v>
      </c>
      <c r="I325" s="77">
        <f t="shared" si="134"/>
        <v>2680.949221705253</v>
      </c>
      <c r="J325" s="77"/>
      <c r="K325" s="10">
        <f t="shared" si="135"/>
        <v>0.99237089201877937</v>
      </c>
      <c r="L325" s="10">
        <f t="shared" si="136"/>
        <v>0.63074674682738574</v>
      </c>
      <c r="M325" s="10">
        <f t="shared" si="137"/>
        <v>0.95316672466915631</v>
      </c>
      <c r="P325" s="5" t="str">
        <f t="shared" si="138"/>
        <v>West Coast</v>
      </c>
      <c r="Q325" s="5">
        <f t="shared" si="139"/>
        <v>71</v>
      </c>
      <c r="R325" s="5">
        <f t="shared" si="140"/>
        <v>70.458333333333329</v>
      </c>
      <c r="S325" s="10">
        <f t="shared" si="141"/>
        <v>0.99237089201877937</v>
      </c>
      <c r="T325" s="10">
        <f t="shared" si="142"/>
        <v>0.95316672466915631</v>
      </c>
      <c r="U325" s="10">
        <f t="shared" si="143"/>
        <v>1.5588054038860717</v>
      </c>
    </row>
    <row r="326" spans="1:21" ht="13.8" x14ac:dyDescent="0.3">
      <c r="A326" s="76" t="s">
        <v>90</v>
      </c>
      <c r="B326" s="77">
        <v>927</v>
      </c>
      <c r="C326" s="77">
        <v>29141.5</v>
      </c>
      <c r="D326" s="77">
        <v>31240.876222756986</v>
      </c>
      <c r="E326" s="77"/>
      <c r="F326" s="76" t="s">
        <v>90</v>
      </c>
      <c r="G326" s="77">
        <f t="shared" si="132"/>
        <v>927</v>
      </c>
      <c r="H326" s="77">
        <f t="shared" si="133"/>
        <v>29141.5</v>
      </c>
      <c r="I326" s="77">
        <f t="shared" si="134"/>
        <v>31240.876222756986</v>
      </c>
      <c r="J326" s="77"/>
      <c r="K326" s="10">
        <f t="shared" si="135"/>
        <v>1.3098480762315714</v>
      </c>
      <c r="L326" s="10">
        <f t="shared" si="136"/>
        <v>0.93280034120081035</v>
      </c>
      <c r="M326" s="10">
        <f t="shared" si="137"/>
        <v>1.4096216119462106</v>
      </c>
      <c r="P326" s="5" t="str">
        <f t="shared" si="138"/>
        <v>Whanganui</v>
      </c>
      <c r="Q326" s="5">
        <f t="shared" si="139"/>
        <v>927</v>
      </c>
      <c r="R326" s="5">
        <f t="shared" si="140"/>
        <v>1214.2291666666667</v>
      </c>
      <c r="S326" s="10">
        <f t="shared" si="141"/>
        <v>1.3098480762315714</v>
      </c>
      <c r="T326" s="10">
        <f t="shared" si="142"/>
        <v>1.4096216119462106</v>
      </c>
      <c r="U326" s="10">
        <f t="shared" si="143"/>
        <v>1.5588054038860717</v>
      </c>
    </row>
    <row r="327" spans="1:21" ht="13.8" x14ac:dyDescent="0.3">
      <c r="A327" s="76" t="s">
        <v>107</v>
      </c>
      <c r="B327" s="77">
        <v>31353</v>
      </c>
      <c r="C327" s="77">
        <v>1137114.5</v>
      </c>
      <c r="D327" s="77">
        <v>1102366.8585090621</v>
      </c>
      <c r="E327" s="77"/>
      <c r="F327" s="80" t="s">
        <v>107</v>
      </c>
      <c r="G327" s="77">
        <f t="shared" si="132"/>
        <v>31353</v>
      </c>
      <c r="H327" s="77">
        <f t="shared" si="133"/>
        <v>1137114.5</v>
      </c>
      <c r="I327" s="77">
        <f t="shared" si="134"/>
        <v>1102366.8585090621</v>
      </c>
      <c r="J327" s="77"/>
      <c r="K327" s="10">
        <f t="shared" si="135"/>
        <v>1.5111718442679596</v>
      </c>
      <c r="L327" s="10">
        <f t="shared" si="136"/>
        <v>1.03152094171076</v>
      </c>
      <c r="M327" s="10">
        <f t="shared" si="137"/>
        <v>1.5588054038860717</v>
      </c>
      <c r="P327" s="5" t="str">
        <f t="shared" si="138"/>
        <v>Grand Total</v>
      </c>
      <c r="Q327" s="5">
        <f t="shared" si="139"/>
        <v>31353</v>
      </c>
      <c r="R327" s="5">
        <f t="shared" si="140"/>
        <v>47379.770833333336</v>
      </c>
      <c r="S327" s="10">
        <f t="shared" si="141"/>
        <v>1.5111718442679596</v>
      </c>
      <c r="T327" s="10">
        <f t="shared" si="142"/>
        <v>1.5588054038860717</v>
      </c>
      <c r="U327" s="10">
        <f t="shared" si="143"/>
        <v>1.5588054038860717</v>
      </c>
    </row>
  </sheetData>
  <mergeCells count="12">
    <mergeCell ref="K305:M305"/>
    <mergeCell ref="K4:M4"/>
    <mergeCell ref="K32:M32"/>
    <mergeCell ref="K60:M60"/>
    <mergeCell ref="K87:M87"/>
    <mergeCell ref="K114:M114"/>
    <mergeCell ref="K141:M141"/>
    <mergeCell ref="K168:M168"/>
    <mergeCell ref="K196:M196"/>
    <mergeCell ref="K224:M224"/>
    <mergeCell ref="K251:M251"/>
    <mergeCell ref="K278:M278"/>
  </mergeCells>
  <pageMargins left="0.7" right="0.7" top="0.75" bottom="0.75" header="0.3" footer="0.3"/>
  <pageSetup paperSize="9" orientation="portrait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0" tint="-0.249977111117893"/>
  </sheetPr>
  <dimension ref="A1:I41"/>
  <sheetViews>
    <sheetView workbookViewId="0">
      <selection activeCell="H10" sqref="H10"/>
    </sheetView>
  </sheetViews>
  <sheetFormatPr defaultColWidth="14.33203125" defaultRowHeight="13.2" x14ac:dyDescent="0.25"/>
  <cols>
    <col min="1" max="1" width="13.88671875" bestFit="1" customWidth="1"/>
    <col min="2" max="2" width="14.109375" bestFit="1" customWidth="1"/>
    <col min="3" max="3" width="17.6640625" bestFit="1" customWidth="1"/>
    <col min="4" max="4" width="13.109375" bestFit="1" customWidth="1"/>
    <col min="5" max="5" width="22" bestFit="1" customWidth="1"/>
    <col min="6" max="6" width="6" bestFit="1" customWidth="1"/>
    <col min="7" max="7" width="14.33203125" customWidth="1"/>
    <col min="8" max="8" width="17.88671875" bestFit="1" customWidth="1"/>
  </cols>
  <sheetData>
    <row r="1" spans="1:9" s="1" customFormat="1" ht="13.8" x14ac:dyDescent="0.3">
      <c r="A1" t="s">
        <v>22</v>
      </c>
      <c r="B1" t="s">
        <v>23</v>
      </c>
      <c r="C1" t="s">
        <v>24</v>
      </c>
      <c r="D1" t="s">
        <v>25</v>
      </c>
      <c r="E1" t="s">
        <v>18</v>
      </c>
      <c r="F1" t="s">
        <v>27</v>
      </c>
      <c r="H1" s="2"/>
      <c r="I1"/>
    </row>
    <row r="2" spans="1:9" s="1" customFormat="1" ht="13.8" x14ac:dyDescent="0.3">
      <c r="A2" t="s">
        <v>114</v>
      </c>
      <c r="B2" t="s">
        <v>12</v>
      </c>
      <c r="C2" t="s">
        <v>71</v>
      </c>
      <c r="D2">
        <v>4889001.5</v>
      </c>
      <c r="E2">
        <v>4886911.9397407351</v>
      </c>
      <c r="F2">
        <v>76914</v>
      </c>
      <c r="I2"/>
    </row>
    <row r="3" spans="1:9" s="1" customFormat="1" ht="13.8" x14ac:dyDescent="0.3">
      <c r="A3" t="s">
        <v>114</v>
      </c>
      <c r="B3" t="s">
        <v>12</v>
      </c>
      <c r="C3" t="s">
        <v>72</v>
      </c>
      <c r="D3">
        <v>1922615</v>
      </c>
      <c r="E3">
        <v>1926044.1280020804</v>
      </c>
      <c r="F3">
        <v>33064</v>
      </c>
      <c r="I3"/>
    </row>
    <row r="4" spans="1:9" s="1" customFormat="1" ht="13.8" x14ac:dyDescent="0.3">
      <c r="A4" t="s">
        <v>114</v>
      </c>
      <c r="B4" t="s">
        <v>12</v>
      </c>
      <c r="C4" t="s">
        <v>73</v>
      </c>
      <c r="D4">
        <v>3930780</v>
      </c>
      <c r="E4">
        <v>3885014.6733330591</v>
      </c>
      <c r="F4">
        <v>57750</v>
      </c>
      <c r="I4"/>
    </row>
    <row r="5" spans="1:9" s="1" customFormat="1" ht="13.8" x14ac:dyDescent="0.3">
      <c r="A5" t="s">
        <v>114</v>
      </c>
      <c r="B5" t="s">
        <v>12</v>
      </c>
      <c r="C5" t="s">
        <v>74</v>
      </c>
      <c r="D5">
        <v>2081431</v>
      </c>
      <c r="E5">
        <v>2351445.0305587379</v>
      </c>
      <c r="F5">
        <v>37681</v>
      </c>
      <c r="I5"/>
    </row>
    <row r="6" spans="1:9" s="1" customFormat="1" ht="13.8" x14ac:dyDescent="0.3">
      <c r="A6" t="s">
        <v>114</v>
      </c>
      <c r="B6" t="s">
        <v>12</v>
      </c>
      <c r="C6" t="s">
        <v>75</v>
      </c>
      <c r="D6">
        <v>3996821</v>
      </c>
      <c r="E6">
        <v>3703702.0570798125</v>
      </c>
      <c r="F6">
        <v>59129</v>
      </c>
      <c r="I6"/>
    </row>
    <row r="7" spans="1:9" s="1" customFormat="1" ht="13.8" x14ac:dyDescent="0.3">
      <c r="A7" t="s">
        <v>114</v>
      </c>
      <c r="B7" t="s">
        <v>12</v>
      </c>
      <c r="C7" t="s">
        <v>76</v>
      </c>
      <c r="D7">
        <v>1411385.5</v>
      </c>
      <c r="E7">
        <v>1478888.6235120127</v>
      </c>
      <c r="F7">
        <v>23943</v>
      </c>
      <c r="I7"/>
    </row>
    <row r="8" spans="1:9" s="1" customFormat="1" ht="13.8" x14ac:dyDescent="0.3">
      <c r="A8" t="s">
        <v>114</v>
      </c>
      <c r="B8" t="s">
        <v>12</v>
      </c>
      <c r="C8" t="s">
        <v>77</v>
      </c>
      <c r="D8">
        <v>896121</v>
      </c>
      <c r="E8">
        <v>1020274.2321981902</v>
      </c>
      <c r="F8">
        <v>18381</v>
      </c>
      <c r="I8"/>
    </row>
    <row r="9" spans="1:9" s="1" customFormat="1" ht="13.8" x14ac:dyDescent="0.3">
      <c r="A9" t="s">
        <v>114</v>
      </c>
      <c r="B9" t="s">
        <v>12</v>
      </c>
      <c r="C9" t="s">
        <v>78</v>
      </c>
      <c r="D9">
        <v>814339</v>
      </c>
      <c r="E9">
        <v>832268.50292366405</v>
      </c>
      <c r="F9">
        <v>14553</v>
      </c>
      <c r="I9"/>
    </row>
    <row r="10" spans="1:9" s="1" customFormat="1" ht="13.8" x14ac:dyDescent="0.3">
      <c r="A10" t="s">
        <v>114</v>
      </c>
      <c r="B10" t="s">
        <v>12</v>
      </c>
      <c r="C10" t="s">
        <v>79</v>
      </c>
      <c r="D10">
        <v>1356977</v>
      </c>
      <c r="E10">
        <v>1227236.4712341074</v>
      </c>
      <c r="F10">
        <v>21858</v>
      </c>
      <c r="I10"/>
    </row>
    <row r="11" spans="1:9" s="1" customFormat="1" ht="13.8" x14ac:dyDescent="0.3">
      <c r="A11" t="s">
        <v>114</v>
      </c>
      <c r="B11" t="s">
        <v>12</v>
      </c>
      <c r="C11" t="s">
        <v>80</v>
      </c>
      <c r="D11">
        <v>795848.5</v>
      </c>
      <c r="E11">
        <v>899536.69681118196</v>
      </c>
      <c r="F11">
        <v>17301</v>
      </c>
      <c r="I11"/>
    </row>
    <row r="12" spans="1:9" s="1" customFormat="1" ht="13.8" x14ac:dyDescent="0.3">
      <c r="A12" t="s">
        <v>114</v>
      </c>
      <c r="B12" t="s">
        <v>12</v>
      </c>
      <c r="C12" t="s">
        <v>81</v>
      </c>
      <c r="D12">
        <v>1373765</v>
      </c>
      <c r="E12">
        <v>1318401.6149691162</v>
      </c>
      <c r="F12">
        <v>23852</v>
      </c>
      <c r="I12"/>
    </row>
    <row r="13" spans="1:9" s="1" customFormat="1" ht="13.8" x14ac:dyDescent="0.3">
      <c r="A13" t="s">
        <v>114</v>
      </c>
      <c r="B13" t="s">
        <v>12</v>
      </c>
      <c r="C13" t="s">
        <v>82</v>
      </c>
      <c r="D13">
        <v>513239</v>
      </c>
      <c r="E13">
        <v>475973.47959110158</v>
      </c>
      <c r="F13">
        <v>7852</v>
      </c>
      <c r="I13"/>
    </row>
    <row r="14" spans="1:9" s="1" customFormat="1" ht="13.8" x14ac:dyDescent="0.3">
      <c r="A14" t="s">
        <v>114</v>
      </c>
      <c r="B14" t="s">
        <v>12</v>
      </c>
      <c r="C14" t="s">
        <v>83</v>
      </c>
      <c r="D14">
        <v>2136432</v>
      </c>
      <c r="E14">
        <v>2271879.4962248905</v>
      </c>
      <c r="F14">
        <v>36275</v>
      </c>
      <c r="I14"/>
    </row>
    <row r="15" spans="1:9" s="1" customFormat="1" ht="13.8" x14ac:dyDescent="0.3">
      <c r="A15" t="s">
        <v>114</v>
      </c>
      <c r="B15" t="s">
        <v>12</v>
      </c>
      <c r="C15" t="s">
        <v>84</v>
      </c>
      <c r="D15">
        <v>378761.5</v>
      </c>
      <c r="E15">
        <v>381736.44571173529</v>
      </c>
      <c r="F15">
        <v>6238</v>
      </c>
      <c r="I15"/>
    </row>
    <row r="16" spans="1:9" s="1" customFormat="1" ht="13.8" x14ac:dyDescent="0.3">
      <c r="A16" t="s">
        <v>114</v>
      </c>
      <c r="B16" t="s">
        <v>12</v>
      </c>
      <c r="C16" t="s">
        <v>85</v>
      </c>
      <c r="D16">
        <v>973577</v>
      </c>
      <c r="E16">
        <v>909888.12667348166</v>
      </c>
      <c r="F16">
        <v>17624</v>
      </c>
      <c r="I16"/>
    </row>
    <row r="17" spans="1:9" s="1" customFormat="1" ht="13.8" x14ac:dyDescent="0.3">
      <c r="A17" t="s">
        <v>114</v>
      </c>
      <c r="B17" t="s">
        <v>12</v>
      </c>
      <c r="C17" t="s">
        <v>86</v>
      </c>
      <c r="D17">
        <v>3692440</v>
      </c>
      <c r="E17">
        <v>3786694.7431413056</v>
      </c>
      <c r="F17">
        <v>58095</v>
      </c>
      <c r="I17"/>
    </row>
    <row r="18" spans="1:9" s="1" customFormat="1" ht="13.8" x14ac:dyDescent="0.3">
      <c r="A18" t="s">
        <v>114</v>
      </c>
      <c r="B18" t="s">
        <v>12</v>
      </c>
      <c r="C18" t="s">
        <v>87</v>
      </c>
      <c r="D18">
        <v>266948.5</v>
      </c>
      <c r="E18">
        <v>264058.4652626373</v>
      </c>
      <c r="F18">
        <v>4887</v>
      </c>
      <c r="I18"/>
    </row>
    <row r="19" spans="1:9" s="1" customFormat="1" ht="13.8" x14ac:dyDescent="0.3">
      <c r="A19" t="s">
        <v>114</v>
      </c>
      <c r="B19" t="s">
        <v>12</v>
      </c>
      <c r="C19" t="s">
        <v>88</v>
      </c>
      <c r="D19">
        <v>4034930.5</v>
      </c>
      <c r="E19">
        <v>3766076.4519296899</v>
      </c>
      <c r="F19">
        <v>64181</v>
      </c>
      <c r="I19"/>
    </row>
    <row r="20" spans="1:9" s="1" customFormat="1" ht="13.8" x14ac:dyDescent="0.3">
      <c r="A20" t="s">
        <v>114</v>
      </c>
      <c r="B20" t="s">
        <v>12</v>
      </c>
      <c r="C20" t="s">
        <v>89</v>
      </c>
      <c r="D20">
        <v>150682.5</v>
      </c>
      <c r="E20">
        <v>185383.92201268606</v>
      </c>
      <c r="F20">
        <v>3193</v>
      </c>
      <c r="I20"/>
    </row>
    <row r="21" spans="1:9" s="1" customFormat="1" ht="13.8" x14ac:dyDescent="0.3">
      <c r="A21" t="s">
        <v>114</v>
      </c>
      <c r="B21" t="s">
        <v>12</v>
      </c>
      <c r="C21" t="s">
        <v>90</v>
      </c>
      <c r="D21">
        <v>470617</v>
      </c>
      <c r="E21">
        <v>515297.39908955729</v>
      </c>
      <c r="F21">
        <v>10603</v>
      </c>
      <c r="I21"/>
    </row>
    <row r="22" spans="1:9" s="1" customFormat="1" ht="13.8" x14ac:dyDescent="0.3">
      <c r="A22" t="s">
        <v>114</v>
      </c>
      <c r="B22" t="s">
        <v>13</v>
      </c>
      <c r="C22" t="s">
        <v>71</v>
      </c>
      <c r="D22">
        <v>814405.5</v>
      </c>
      <c r="E22">
        <v>781430.30504160677</v>
      </c>
      <c r="F22">
        <v>20010</v>
      </c>
      <c r="I22"/>
    </row>
    <row r="23" spans="1:9" s="1" customFormat="1" ht="13.8" x14ac:dyDescent="0.3">
      <c r="A23" t="s">
        <v>114</v>
      </c>
      <c r="B23" t="s">
        <v>13</v>
      </c>
      <c r="C23" t="s">
        <v>72</v>
      </c>
      <c r="D23">
        <v>211743</v>
      </c>
      <c r="E23">
        <v>205085.31545843885</v>
      </c>
      <c r="F23">
        <v>6300</v>
      </c>
      <c r="I23"/>
    </row>
    <row r="24" spans="1:9" s="1" customFormat="1" ht="13.8" x14ac:dyDescent="0.3">
      <c r="A24" t="s">
        <v>114</v>
      </c>
      <c r="B24" t="s">
        <v>13</v>
      </c>
      <c r="C24" t="s">
        <v>73</v>
      </c>
      <c r="D24">
        <v>552355</v>
      </c>
      <c r="E24">
        <v>565648.34979538433</v>
      </c>
      <c r="F24">
        <v>14588</v>
      </c>
      <c r="I24"/>
    </row>
    <row r="25" spans="1:9" ht="13.8" x14ac:dyDescent="0.3">
      <c r="A25" t="s">
        <v>114</v>
      </c>
      <c r="B25" t="s">
        <v>13</v>
      </c>
      <c r="C25" t="s">
        <v>74</v>
      </c>
      <c r="D25">
        <v>428837</v>
      </c>
      <c r="E25">
        <v>416030.89665823581</v>
      </c>
      <c r="F25">
        <v>9721</v>
      </c>
      <c r="H25" s="1"/>
    </row>
    <row r="26" spans="1:9" ht="13.8" x14ac:dyDescent="0.3">
      <c r="A26" t="s">
        <v>114</v>
      </c>
      <c r="B26" t="s">
        <v>13</v>
      </c>
      <c r="C26" t="s">
        <v>75</v>
      </c>
      <c r="D26">
        <v>424014</v>
      </c>
      <c r="E26">
        <v>416281.67625388363</v>
      </c>
      <c r="F26">
        <v>13559</v>
      </c>
      <c r="H26" s="1"/>
    </row>
    <row r="27" spans="1:9" ht="13.8" x14ac:dyDescent="0.3">
      <c r="A27" t="s">
        <v>114</v>
      </c>
      <c r="B27" t="s">
        <v>13</v>
      </c>
      <c r="C27" t="s">
        <v>76</v>
      </c>
      <c r="D27">
        <v>156565.5</v>
      </c>
      <c r="E27">
        <v>152571.41234738228</v>
      </c>
      <c r="F27">
        <v>4375</v>
      </c>
      <c r="H27" s="1"/>
    </row>
    <row r="28" spans="1:9" ht="13.8" x14ac:dyDescent="0.3">
      <c r="A28" t="s">
        <v>114</v>
      </c>
      <c r="B28" t="s">
        <v>13</v>
      </c>
      <c r="C28" t="s">
        <v>77</v>
      </c>
      <c r="D28">
        <v>150514.5</v>
      </c>
      <c r="E28">
        <v>157849.55427675816</v>
      </c>
      <c r="F28">
        <v>4568</v>
      </c>
      <c r="H28" s="1"/>
    </row>
    <row r="29" spans="1:9" ht="13.8" x14ac:dyDescent="0.3">
      <c r="A29" t="s">
        <v>114</v>
      </c>
      <c r="B29" t="s">
        <v>13</v>
      </c>
      <c r="C29" t="s">
        <v>78</v>
      </c>
      <c r="D29">
        <v>82481</v>
      </c>
      <c r="E29">
        <v>91213.20496097095</v>
      </c>
      <c r="F29">
        <v>2940</v>
      </c>
      <c r="H29" s="1"/>
    </row>
    <row r="30" spans="1:9" ht="13.8" x14ac:dyDescent="0.3">
      <c r="A30" t="s">
        <v>114</v>
      </c>
      <c r="B30" t="s">
        <v>13</v>
      </c>
      <c r="C30" t="s">
        <v>79</v>
      </c>
      <c r="D30">
        <v>171927.5</v>
      </c>
      <c r="E30">
        <v>164814.13230834351</v>
      </c>
      <c r="F30">
        <v>4597</v>
      </c>
      <c r="H30" s="1"/>
    </row>
    <row r="31" spans="1:9" ht="13.8" x14ac:dyDescent="0.3">
      <c r="A31" t="s">
        <v>114</v>
      </c>
      <c r="B31" t="s">
        <v>13</v>
      </c>
      <c r="C31" t="s">
        <v>80</v>
      </c>
      <c r="D31">
        <v>123026.5</v>
      </c>
      <c r="E31">
        <v>135179.90596884664</v>
      </c>
      <c r="F31">
        <v>3916</v>
      </c>
      <c r="H31" s="1"/>
    </row>
    <row r="32" spans="1:9" ht="13.8" x14ac:dyDescent="0.3">
      <c r="A32" t="s">
        <v>114</v>
      </c>
      <c r="B32" t="s">
        <v>13</v>
      </c>
      <c r="C32" t="s">
        <v>81</v>
      </c>
      <c r="D32">
        <v>161577</v>
      </c>
      <c r="E32">
        <v>159585.83078944337</v>
      </c>
      <c r="F32">
        <v>5311</v>
      </c>
      <c r="H32" s="1"/>
    </row>
    <row r="33" spans="1:8" ht="13.8" x14ac:dyDescent="0.3">
      <c r="A33" t="s">
        <v>114</v>
      </c>
      <c r="B33" t="s">
        <v>13</v>
      </c>
      <c r="C33" t="s">
        <v>82</v>
      </c>
      <c r="D33">
        <v>50342</v>
      </c>
      <c r="E33">
        <v>54666.469963326454</v>
      </c>
      <c r="F33">
        <v>1886</v>
      </c>
      <c r="H33" s="1"/>
    </row>
    <row r="34" spans="1:8" ht="13.8" x14ac:dyDescent="0.3">
      <c r="A34" t="s">
        <v>114</v>
      </c>
      <c r="B34" t="s">
        <v>13</v>
      </c>
      <c r="C34" t="s">
        <v>83</v>
      </c>
      <c r="D34">
        <v>356735</v>
      </c>
      <c r="E34">
        <v>346997.96659141098</v>
      </c>
      <c r="F34">
        <v>8717</v>
      </c>
      <c r="H34" s="1"/>
    </row>
    <row r="35" spans="1:8" ht="13.8" x14ac:dyDescent="0.3">
      <c r="A35" t="s">
        <v>114</v>
      </c>
      <c r="B35" t="s">
        <v>13</v>
      </c>
      <c r="C35" t="s">
        <v>84</v>
      </c>
      <c r="D35">
        <v>46377</v>
      </c>
      <c r="E35">
        <v>43791.783914905034</v>
      </c>
      <c r="F35">
        <v>1458</v>
      </c>
      <c r="H35" s="1"/>
    </row>
    <row r="36" spans="1:8" ht="13.8" x14ac:dyDescent="0.3">
      <c r="A36" t="s">
        <v>114</v>
      </c>
      <c r="B36" t="s">
        <v>13</v>
      </c>
      <c r="C36" t="s">
        <v>85</v>
      </c>
      <c r="D36">
        <v>104214</v>
      </c>
      <c r="E36">
        <v>112413.31582993998</v>
      </c>
      <c r="F36">
        <v>3478</v>
      </c>
      <c r="H36" s="1"/>
    </row>
    <row r="37" spans="1:8" ht="13.8" x14ac:dyDescent="0.3">
      <c r="A37" t="s">
        <v>114</v>
      </c>
      <c r="B37" t="s">
        <v>13</v>
      </c>
      <c r="C37" t="s">
        <v>86</v>
      </c>
      <c r="D37">
        <v>516101</v>
      </c>
      <c r="E37">
        <v>493445.11776101828</v>
      </c>
      <c r="F37">
        <v>12866</v>
      </c>
      <c r="H37" s="1"/>
    </row>
    <row r="38" spans="1:8" ht="13.8" x14ac:dyDescent="0.3">
      <c r="A38" t="s">
        <v>114</v>
      </c>
      <c r="B38" t="s">
        <v>13</v>
      </c>
      <c r="C38" t="s">
        <v>87</v>
      </c>
      <c r="D38">
        <v>27550.5</v>
      </c>
      <c r="E38">
        <v>30243.140307990696</v>
      </c>
      <c r="F38">
        <v>1177</v>
      </c>
      <c r="H38" s="1"/>
    </row>
    <row r="39" spans="1:8" ht="13.8" x14ac:dyDescent="0.3">
      <c r="A39" t="s">
        <v>114</v>
      </c>
      <c r="B39" t="s">
        <v>13</v>
      </c>
      <c r="C39" t="s">
        <v>88</v>
      </c>
      <c r="D39">
        <v>365268</v>
      </c>
      <c r="E39">
        <v>402970.64008072834</v>
      </c>
      <c r="F39">
        <v>9829</v>
      </c>
      <c r="H39" s="1"/>
    </row>
    <row r="40" spans="1:8" ht="13.8" x14ac:dyDescent="0.3">
      <c r="A40" t="s">
        <v>114</v>
      </c>
      <c r="B40" t="s">
        <v>13</v>
      </c>
      <c r="C40" t="s">
        <v>89</v>
      </c>
      <c r="D40">
        <v>20564</v>
      </c>
      <c r="E40">
        <v>28141.241945413843</v>
      </c>
      <c r="F40">
        <v>903</v>
      </c>
      <c r="H40" s="1"/>
    </row>
    <row r="41" spans="1:8" ht="13.8" x14ac:dyDescent="0.3">
      <c r="A41" t="s">
        <v>114</v>
      </c>
      <c r="B41" t="s">
        <v>13</v>
      </c>
      <c r="C41" t="s">
        <v>90</v>
      </c>
      <c r="D41">
        <v>63091.5</v>
      </c>
      <c r="E41">
        <v>69329.239745978892</v>
      </c>
      <c r="F41">
        <v>2038</v>
      </c>
      <c r="H41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A8096-F246-42EF-AE73-80F00079214B}">
  <sheetPr>
    <tabColor theme="0" tint="-0.249977111117893"/>
  </sheetPr>
  <dimension ref="A2:P163"/>
  <sheetViews>
    <sheetView workbookViewId="0"/>
  </sheetViews>
  <sheetFormatPr defaultRowHeight="13.2" x14ac:dyDescent="0.25"/>
  <cols>
    <col min="1" max="1" width="17.6640625" bestFit="1" customWidth="1"/>
    <col min="2" max="2" width="12.44140625" bestFit="1" customWidth="1"/>
    <col min="3" max="3" width="21.44140625" bestFit="1" customWidth="1"/>
    <col min="4" max="4" width="31.33203125" bestFit="1" customWidth="1"/>
    <col min="6" max="6" width="11.5546875" customWidth="1"/>
    <col min="7" max="7" width="13.88671875" customWidth="1"/>
    <col min="8" max="8" width="13.6640625" customWidth="1"/>
    <col min="11" max="11" width="18.33203125" bestFit="1" customWidth="1"/>
    <col min="13" max="13" width="10" bestFit="1" customWidth="1"/>
  </cols>
  <sheetData>
    <row r="2" spans="1:16" x14ac:dyDescent="0.25">
      <c r="A2" s="75" t="s">
        <v>104</v>
      </c>
      <c r="B2" t="s">
        <v>98</v>
      </c>
    </row>
    <row r="3" spans="1:16" x14ac:dyDescent="0.25">
      <c r="A3" s="75" t="s">
        <v>23</v>
      </c>
      <c r="B3" t="s">
        <v>12</v>
      </c>
    </row>
    <row r="4" spans="1:16" ht="13.8" x14ac:dyDescent="0.3">
      <c r="F4" s="124" t="s">
        <v>2</v>
      </c>
      <c r="G4" s="124"/>
      <c r="H4" s="124"/>
      <c r="K4" s="8" t="s">
        <v>6</v>
      </c>
      <c r="L4" s="8"/>
      <c r="M4" s="8"/>
      <c r="N4" s="8"/>
      <c r="O4" s="8"/>
      <c r="P4" s="8"/>
    </row>
    <row r="5" spans="1:16" ht="69" x14ac:dyDescent="0.25">
      <c r="A5" s="75" t="s">
        <v>106</v>
      </c>
      <c r="B5" t="s">
        <v>108</v>
      </c>
      <c r="C5" t="s">
        <v>109</v>
      </c>
      <c r="D5" t="s">
        <v>110</v>
      </c>
      <c r="F5" s="21" t="s">
        <v>16</v>
      </c>
      <c r="G5" s="21" t="s">
        <v>20</v>
      </c>
      <c r="H5" s="21" t="s">
        <v>17</v>
      </c>
      <c r="K5" s="21" t="s">
        <v>4</v>
      </c>
      <c r="L5" s="21" t="s">
        <v>28</v>
      </c>
      <c r="M5" s="21" t="s">
        <v>26</v>
      </c>
      <c r="N5" s="21" t="s">
        <v>11</v>
      </c>
      <c r="O5" s="21" t="s">
        <v>10</v>
      </c>
      <c r="P5" s="21" t="s">
        <v>8</v>
      </c>
    </row>
    <row r="6" spans="1:16" ht="13.8" x14ac:dyDescent="0.3">
      <c r="A6" s="76" t="s">
        <v>71</v>
      </c>
      <c r="B6" s="77">
        <v>8688</v>
      </c>
      <c r="C6" s="77">
        <v>567276</v>
      </c>
      <c r="D6" s="77">
        <v>587461.76208592998</v>
      </c>
      <c r="F6" s="10">
        <f>C6 / B6 / 24</f>
        <v>2.7205916206261507</v>
      </c>
      <c r="G6" s="10">
        <f>(C6 / D6)</f>
        <v>0.96563901961166732</v>
      </c>
      <c r="H6" s="10">
        <f>G6*$F$26</f>
        <v>2.1867839727446801</v>
      </c>
      <c r="K6" s="5" t="str">
        <f>A6</f>
        <v>Auckland</v>
      </c>
      <c r="L6" s="5">
        <f>B6</f>
        <v>8688</v>
      </c>
      <c r="M6" s="5">
        <f>C6 / 24</f>
        <v>23636.5</v>
      </c>
      <c r="N6" s="10">
        <f>F6</f>
        <v>2.7205916206261507</v>
      </c>
      <c r="O6" s="10">
        <f>H6</f>
        <v>2.1867839727446801</v>
      </c>
      <c r="P6" s="10">
        <f>$H$26</f>
        <v>2.1254491437401692</v>
      </c>
    </row>
    <row r="7" spans="1:16" ht="13.8" x14ac:dyDescent="0.3">
      <c r="A7" s="76" t="s">
        <v>72</v>
      </c>
      <c r="B7" s="77">
        <v>8860</v>
      </c>
      <c r="C7" s="77">
        <v>445517</v>
      </c>
      <c r="D7" s="77">
        <v>476770.77356958517</v>
      </c>
      <c r="F7" s="10">
        <f t="shared" ref="F7:F26" si="0">C7 / B7 / 24</f>
        <v>2.0951702407825432</v>
      </c>
      <c r="G7" s="10">
        <f t="shared" ref="G7:G26" si="1">(C7 / D7)</f>
        <v>0.93444696004415706</v>
      </c>
      <c r="H7" s="10">
        <f t="shared" ref="H7:H25" si="2">G7*$F$26</f>
        <v>2.1161465041318648</v>
      </c>
      <c r="K7" s="5" t="str">
        <f t="shared" ref="K7:K25" si="3">A7</f>
        <v>Bay of Plenty</v>
      </c>
      <c r="L7" s="5">
        <f t="shared" ref="L7:L26" si="4">B7</f>
        <v>8860</v>
      </c>
      <c r="M7" s="5">
        <f t="shared" ref="M7:M26" si="5">C7 / 24</f>
        <v>18563.208333333332</v>
      </c>
      <c r="N7" s="10">
        <f t="shared" ref="N7:N26" si="6">F7</f>
        <v>2.0951702407825432</v>
      </c>
      <c r="O7" s="10">
        <f t="shared" ref="O7:O26" si="7">H7</f>
        <v>2.1161465041318648</v>
      </c>
      <c r="P7" s="10">
        <f t="shared" ref="P7:P26" si="8">$H$26</f>
        <v>2.1254491437401692</v>
      </c>
    </row>
    <row r="8" spans="1:16" ht="13.8" x14ac:dyDescent="0.3">
      <c r="A8" s="76" t="s">
        <v>73</v>
      </c>
      <c r="B8" s="77">
        <v>6387</v>
      </c>
      <c r="C8" s="77">
        <v>368700</v>
      </c>
      <c r="D8" s="77">
        <v>383330.04432496376</v>
      </c>
      <c r="F8" s="10">
        <f t="shared" si="0"/>
        <v>2.405276342570847</v>
      </c>
      <c r="G8" s="10">
        <f t="shared" si="1"/>
        <v>0.96183433951615516</v>
      </c>
      <c r="H8" s="10">
        <f t="shared" si="2"/>
        <v>2.1781679026757295</v>
      </c>
      <c r="K8" s="5" t="str">
        <f t="shared" si="3"/>
        <v>Canterbury</v>
      </c>
      <c r="L8" s="5">
        <f t="shared" si="4"/>
        <v>6387</v>
      </c>
      <c r="M8" s="5">
        <f t="shared" si="5"/>
        <v>15362.5</v>
      </c>
      <c r="N8" s="10">
        <f t="shared" si="6"/>
        <v>2.405276342570847</v>
      </c>
      <c r="O8" s="10">
        <f t="shared" si="7"/>
        <v>2.1781679026757295</v>
      </c>
      <c r="P8" s="10">
        <f t="shared" si="8"/>
        <v>2.1254491437401692</v>
      </c>
    </row>
    <row r="9" spans="1:16" ht="13.8" x14ac:dyDescent="0.3">
      <c r="A9" s="76" t="s">
        <v>74</v>
      </c>
      <c r="B9" s="77">
        <v>5664</v>
      </c>
      <c r="C9" s="77">
        <v>301620.5</v>
      </c>
      <c r="D9" s="77">
        <v>338982.32935178891</v>
      </c>
      <c r="F9" s="10">
        <f t="shared" si="0"/>
        <v>2.2188419550376648</v>
      </c>
      <c r="G9" s="10">
        <f t="shared" si="1"/>
        <v>0.88978236882366935</v>
      </c>
      <c r="H9" s="10">
        <f t="shared" si="2"/>
        <v>2.0149991703492738</v>
      </c>
      <c r="K9" s="5" t="str">
        <f t="shared" si="3"/>
        <v>Capital and Coast</v>
      </c>
      <c r="L9" s="5">
        <f t="shared" si="4"/>
        <v>5664</v>
      </c>
      <c r="M9" s="5">
        <f t="shared" si="5"/>
        <v>12567.520833333334</v>
      </c>
      <c r="N9" s="10">
        <f t="shared" si="6"/>
        <v>2.2188419550376648</v>
      </c>
      <c r="O9" s="10">
        <f t="shared" si="7"/>
        <v>2.0149991703492738</v>
      </c>
      <c r="P9" s="10">
        <f t="shared" si="8"/>
        <v>2.1254491437401692</v>
      </c>
    </row>
    <row r="10" spans="1:16" ht="13.8" x14ac:dyDescent="0.3">
      <c r="A10" s="76" t="s">
        <v>75</v>
      </c>
      <c r="B10" s="77">
        <v>11553</v>
      </c>
      <c r="C10" s="77">
        <v>750709.5</v>
      </c>
      <c r="D10" s="77">
        <v>720877.23016601824</v>
      </c>
      <c r="F10" s="10">
        <f t="shared" si="0"/>
        <v>2.7074839868432439</v>
      </c>
      <c r="G10" s="10">
        <f>(C10 / D10)</f>
        <v>1.0413832877300222</v>
      </c>
      <c r="H10" s="10">
        <f t="shared" si="2"/>
        <v>2.3583142735967573</v>
      </c>
      <c r="K10" s="5" t="str">
        <f t="shared" si="3"/>
        <v>Counties Manukau</v>
      </c>
      <c r="L10" s="5">
        <f t="shared" si="4"/>
        <v>11553</v>
      </c>
      <c r="M10" s="5">
        <f t="shared" si="5"/>
        <v>31279.5625</v>
      </c>
      <c r="N10" s="10">
        <f t="shared" si="6"/>
        <v>2.7074839868432439</v>
      </c>
      <c r="O10" s="10">
        <f t="shared" si="7"/>
        <v>2.3583142735967573</v>
      </c>
      <c r="P10" s="10">
        <f t="shared" si="8"/>
        <v>2.1254491437401692</v>
      </c>
    </row>
    <row r="11" spans="1:16" ht="13.8" x14ac:dyDescent="0.3">
      <c r="A11" s="76" t="s">
        <v>76</v>
      </c>
      <c r="B11" s="77">
        <v>7056</v>
      </c>
      <c r="C11" s="77">
        <v>373508.5</v>
      </c>
      <c r="D11" s="77">
        <v>419168.17832388403</v>
      </c>
      <c r="F11" s="10">
        <f t="shared" si="0"/>
        <v>2.2056199215797432</v>
      </c>
      <c r="G11" s="10">
        <f t="shared" si="1"/>
        <v>0.89107074275899922</v>
      </c>
      <c r="H11" s="10">
        <f t="shared" si="2"/>
        <v>2.0179168190932262</v>
      </c>
      <c r="K11" s="5" t="str">
        <f t="shared" si="3"/>
        <v>Hawkes Bay</v>
      </c>
      <c r="L11" s="5">
        <f t="shared" si="4"/>
        <v>7056</v>
      </c>
      <c r="M11" s="5">
        <f t="shared" si="5"/>
        <v>15562.854166666666</v>
      </c>
      <c r="N11" s="10">
        <f t="shared" si="6"/>
        <v>2.2056199215797432</v>
      </c>
      <c r="O11" s="10">
        <f t="shared" si="7"/>
        <v>2.0179168190932262</v>
      </c>
      <c r="P11" s="10">
        <f t="shared" si="8"/>
        <v>2.1254491437401692</v>
      </c>
    </row>
    <row r="12" spans="1:16" ht="13.8" x14ac:dyDescent="0.3">
      <c r="A12" s="76" t="s">
        <v>77</v>
      </c>
      <c r="B12" s="77">
        <v>3749</v>
      </c>
      <c r="C12" s="77">
        <v>159406</v>
      </c>
      <c r="D12" s="77">
        <v>197996.9528632155</v>
      </c>
      <c r="F12" s="10">
        <f t="shared" si="0"/>
        <v>1.7716502178358675</v>
      </c>
      <c r="G12" s="10">
        <f t="shared" si="1"/>
        <v>0.8050931981267625</v>
      </c>
      <c r="H12" s="10">
        <f t="shared" si="2"/>
        <v>1.8232122630435692</v>
      </c>
      <c r="K12" s="5" t="str">
        <f t="shared" si="3"/>
        <v>Hutt</v>
      </c>
      <c r="L12" s="5">
        <f t="shared" si="4"/>
        <v>3749</v>
      </c>
      <c r="M12" s="5">
        <f t="shared" si="5"/>
        <v>6641.916666666667</v>
      </c>
      <c r="N12" s="10">
        <f t="shared" si="6"/>
        <v>1.7716502178358675</v>
      </c>
      <c r="O12" s="10">
        <f t="shared" si="7"/>
        <v>1.8232122630435692</v>
      </c>
      <c r="P12" s="10">
        <f t="shared" si="8"/>
        <v>2.1254491437401692</v>
      </c>
    </row>
    <row r="13" spans="1:16" ht="13.8" x14ac:dyDescent="0.3">
      <c r="A13" s="76" t="s">
        <v>78</v>
      </c>
      <c r="B13" s="77">
        <v>5567</v>
      </c>
      <c r="C13" s="77">
        <v>283375</v>
      </c>
      <c r="D13" s="77">
        <v>310552.61812876962</v>
      </c>
      <c r="F13" s="10">
        <f t="shared" si="0"/>
        <v>2.1209433566852285</v>
      </c>
      <c r="G13" s="10">
        <f t="shared" si="1"/>
        <v>0.91248626950071143</v>
      </c>
      <c r="H13" s="10">
        <f t="shared" si="2"/>
        <v>2.0664143732470492</v>
      </c>
      <c r="K13" s="5" t="str">
        <f t="shared" si="3"/>
        <v>Lakes</v>
      </c>
      <c r="L13" s="5">
        <f t="shared" si="4"/>
        <v>5567</v>
      </c>
      <c r="M13" s="5">
        <f t="shared" si="5"/>
        <v>11807.291666666666</v>
      </c>
      <c r="N13" s="10">
        <f t="shared" si="6"/>
        <v>2.1209433566852285</v>
      </c>
      <c r="O13" s="10">
        <f t="shared" si="7"/>
        <v>2.0664143732470492</v>
      </c>
      <c r="P13" s="10">
        <f t="shared" si="8"/>
        <v>2.1254491437401692</v>
      </c>
    </row>
    <row r="14" spans="1:16" ht="13.8" x14ac:dyDescent="0.3">
      <c r="A14" s="76" t="s">
        <v>79</v>
      </c>
      <c r="B14" s="77">
        <v>4206</v>
      </c>
      <c r="C14" s="77">
        <v>208731</v>
      </c>
      <c r="D14" s="77">
        <v>214630.172392312</v>
      </c>
      <c r="F14" s="10">
        <f t="shared" si="0"/>
        <v>2.0677900618164524</v>
      </c>
      <c r="G14" s="10">
        <f t="shared" si="1"/>
        <v>0.97251471064595152</v>
      </c>
      <c r="H14" s="10">
        <f t="shared" si="2"/>
        <v>2.2023546473445563</v>
      </c>
      <c r="K14" s="5" t="str">
        <f t="shared" si="3"/>
        <v>MidCentral</v>
      </c>
      <c r="L14" s="5">
        <f t="shared" si="4"/>
        <v>4206</v>
      </c>
      <c r="M14" s="5">
        <f t="shared" si="5"/>
        <v>8697.125</v>
      </c>
      <c r="N14" s="10">
        <f t="shared" si="6"/>
        <v>2.0677900618164524</v>
      </c>
      <c r="O14" s="10">
        <f t="shared" si="7"/>
        <v>2.2023546473445563</v>
      </c>
      <c r="P14" s="10">
        <f t="shared" si="8"/>
        <v>2.1254491437401692</v>
      </c>
    </row>
    <row r="15" spans="1:16" ht="13.8" x14ac:dyDescent="0.3">
      <c r="A15" s="76" t="s">
        <v>80</v>
      </c>
      <c r="B15" s="77">
        <v>1870</v>
      </c>
      <c r="C15" s="77">
        <v>63200.5</v>
      </c>
      <c r="D15" s="77">
        <v>83431.666351465945</v>
      </c>
      <c r="F15" s="10">
        <f t="shared" si="0"/>
        <v>1.4082107843137255</v>
      </c>
      <c r="G15" s="10">
        <f t="shared" si="1"/>
        <v>0.75751213854174126</v>
      </c>
      <c r="H15" s="10">
        <f t="shared" si="2"/>
        <v>1.7154603014994119</v>
      </c>
      <c r="K15" s="5" t="str">
        <f t="shared" si="3"/>
        <v>Nelson Marlborough</v>
      </c>
      <c r="L15" s="5">
        <f t="shared" si="4"/>
        <v>1870</v>
      </c>
      <c r="M15" s="5">
        <f t="shared" si="5"/>
        <v>2633.3541666666665</v>
      </c>
      <c r="N15" s="10">
        <f t="shared" si="6"/>
        <v>1.4082107843137255</v>
      </c>
      <c r="O15" s="10">
        <f t="shared" si="7"/>
        <v>1.7154603014994119</v>
      </c>
      <c r="P15" s="10">
        <f t="shared" si="8"/>
        <v>2.1254491437401692</v>
      </c>
    </row>
    <row r="16" spans="1:16" ht="13.8" x14ac:dyDescent="0.3">
      <c r="A16" s="76" t="s">
        <v>81</v>
      </c>
      <c r="B16" s="77">
        <v>8754</v>
      </c>
      <c r="C16" s="77">
        <v>454084.5</v>
      </c>
      <c r="D16" s="77">
        <v>465478.81678589975</v>
      </c>
      <c r="F16" s="10">
        <f t="shared" si="0"/>
        <v>2.1613191112634227</v>
      </c>
      <c r="G16" s="10">
        <f t="shared" si="1"/>
        <v>0.97552129898289086</v>
      </c>
      <c r="H16" s="10">
        <f t="shared" si="2"/>
        <v>2.2091633605948808</v>
      </c>
      <c r="K16" s="5" t="str">
        <f t="shared" si="3"/>
        <v>Northland</v>
      </c>
      <c r="L16" s="5">
        <f t="shared" si="4"/>
        <v>8754</v>
      </c>
      <c r="M16" s="5">
        <f t="shared" si="5"/>
        <v>18920.1875</v>
      </c>
      <c r="N16" s="10">
        <f t="shared" si="6"/>
        <v>2.1613191112634227</v>
      </c>
      <c r="O16" s="10">
        <f t="shared" si="7"/>
        <v>2.2091633605948808</v>
      </c>
      <c r="P16" s="10">
        <f t="shared" si="8"/>
        <v>2.1254491437401692</v>
      </c>
    </row>
    <row r="17" spans="1:16" ht="13.8" x14ac:dyDescent="0.3">
      <c r="A17" s="76" t="s">
        <v>82</v>
      </c>
      <c r="B17" s="77">
        <v>600</v>
      </c>
      <c r="C17" s="77">
        <v>28017.5</v>
      </c>
      <c r="D17" s="77">
        <v>30043.33352895077</v>
      </c>
      <c r="F17" s="10">
        <f t="shared" si="0"/>
        <v>1.9456597222222223</v>
      </c>
      <c r="G17" s="10">
        <f t="shared" si="1"/>
        <v>0.93256961558548057</v>
      </c>
      <c r="H17" s="10">
        <f t="shared" si="2"/>
        <v>2.1118950740527387</v>
      </c>
      <c r="K17" s="5" t="str">
        <f t="shared" si="3"/>
        <v>South Canterbury</v>
      </c>
      <c r="L17" s="5">
        <f t="shared" si="4"/>
        <v>600</v>
      </c>
      <c r="M17" s="5">
        <f t="shared" si="5"/>
        <v>1167.3958333333333</v>
      </c>
      <c r="N17" s="10">
        <f t="shared" si="6"/>
        <v>1.9456597222222223</v>
      </c>
      <c r="O17" s="10">
        <f t="shared" si="7"/>
        <v>2.1118950740527387</v>
      </c>
      <c r="P17" s="10">
        <f t="shared" si="8"/>
        <v>2.1254491437401692</v>
      </c>
    </row>
    <row r="18" spans="1:16" ht="13.8" x14ac:dyDescent="0.3">
      <c r="A18" s="76" t="s">
        <v>83</v>
      </c>
      <c r="B18" s="77">
        <v>3794</v>
      </c>
      <c r="C18" s="77">
        <v>177200.5</v>
      </c>
      <c r="D18" s="77">
        <v>203903.46847153286</v>
      </c>
      <c r="F18" s="10">
        <f t="shared" si="0"/>
        <v>1.9460606659638024</v>
      </c>
      <c r="G18" s="10">
        <f t="shared" si="1"/>
        <v>0.86904112680525158</v>
      </c>
      <c r="H18" s="10">
        <f t="shared" si="2"/>
        <v>1.9680285998777796</v>
      </c>
      <c r="K18" s="5" t="str">
        <f t="shared" si="3"/>
        <v>Southern</v>
      </c>
      <c r="L18" s="5">
        <f t="shared" si="4"/>
        <v>3794</v>
      </c>
      <c r="M18" s="5">
        <f t="shared" si="5"/>
        <v>7383.354166666667</v>
      </c>
      <c r="N18" s="10">
        <f t="shared" si="6"/>
        <v>1.9460606659638024</v>
      </c>
      <c r="O18" s="10">
        <f t="shared" si="7"/>
        <v>1.9680285998777796</v>
      </c>
      <c r="P18" s="10">
        <f t="shared" si="8"/>
        <v>2.1254491437401692</v>
      </c>
    </row>
    <row r="19" spans="1:16" ht="13.8" x14ac:dyDescent="0.3">
      <c r="A19" s="76" t="s">
        <v>84</v>
      </c>
      <c r="B19" s="77">
        <v>3220</v>
      </c>
      <c r="C19" s="77">
        <v>174972.5</v>
      </c>
      <c r="D19" s="77">
        <v>188258.77859273835</v>
      </c>
      <c r="F19" s="10">
        <f t="shared" si="0"/>
        <v>2.2641369047619047</v>
      </c>
      <c r="G19" s="10">
        <f t="shared" si="1"/>
        <v>0.92942544994684861</v>
      </c>
      <c r="H19" s="10">
        <f t="shared" si="2"/>
        <v>2.1047748035514702</v>
      </c>
      <c r="K19" s="5" t="str">
        <f t="shared" si="3"/>
        <v>Tairawhiti</v>
      </c>
      <c r="L19" s="5">
        <f t="shared" si="4"/>
        <v>3220</v>
      </c>
      <c r="M19" s="5">
        <f t="shared" si="5"/>
        <v>7290.520833333333</v>
      </c>
      <c r="N19" s="10">
        <f t="shared" si="6"/>
        <v>2.2641369047619047</v>
      </c>
      <c r="O19" s="10">
        <f t="shared" si="7"/>
        <v>2.1047748035514702</v>
      </c>
      <c r="P19" s="10">
        <f t="shared" si="8"/>
        <v>2.1254491437401692</v>
      </c>
    </row>
    <row r="20" spans="1:16" ht="13.8" x14ac:dyDescent="0.3">
      <c r="A20" s="76" t="s">
        <v>85</v>
      </c>
      <c r="B20" s="77">
        <v>3526</v>
      </c>
      <c r="C20" s="77">
        <v>162603</v>
      </c>
      <c r="D20" s="77">
        <v>162732.41724051291</v>
      </c>
      <c r="F20" s="10">
        <f t="shared" si="0"/>
        <v>1.921476176971072</v>
      </c>
      <c r="G20" s="10">
        <f t="shared" si="1"/>
        <v>0.99920472366411395</v>
      </c>
      <c r="H20" s="10">
        <f t="shared" si="2"/>
        <v>2.2627967913705263</v>
      </c>
      <c r="K20" s="5" t="str">
        <f t="shared" si="3"/>
        <v>Taranaki</v>
      </c>
      <c r="L20" s="5">
        <f t="shared" si="4"/>
        <v>3526</v>
      </c>
      <c r="M20" s="5">
        <f t="shared" si="5"/>
        <v>6775.125</v>
      </c>
      <c r="N20" s="10">
        <f t="shared" si="6"/>
        <v>1.921476176971072</v>
      </c>
      <c r="O20" s="10">
        <f t="shared" si="7"/>
        <v>2.2627967913705263</v>
      </c>
      <c r="P20" s="10">
        <f t="shared" si="8"/>
        <v>2.1254491437401692</v>
      </c>
    </row>
    <row r="21" spans="1:16" ht="13.8" x14ac:dyDescent="0.3">
      <c r="A21" s="76" t="s">
        <v>86</v>
      </c>
      <c r="B21" s="77">
        <v>15958</v>
      </c>
      <c r="C21" s="77">
        <v>978569.5</v>
      </c>
      <c r="D21" s="77">
        <v>1058594.3001193993</v>
      </c>
      <c r="F21" s="10">
        <f t="shared" si="0"/>
        <v>2.5550651188536575</v>
      </c>
      <c r="G21" s="10">
        <f t="shared" si="1"/>
        <v>0.92440465614601053</v>
      </c>
      <c r="H21" s="10">
        <f t="shared" si="2"/>
        <v>2.0934047250944667</v>
      </c>
      <c r="K21" s="5" t="str">
        <f t="shared" si="3"/>
        <v>Waikato</v>
      </c>
      <c r="L21" s="5">
        <f t="shared" si="4"/>
        <v>15958</v>
      </c>
      <c r="M21" s="5">
        <f t="shared" si="5"/>
        <v>40773.729166666664</v>
      </c>
      <c r="N21" s="10">
        <f t="shared" si="6"/>
        <v>2.5550651188536575</v>
      </c>
      <c r="O21" s="10">
        <f t="shared" si="7"/>
        <v>2.0934047250944667</v>
      </c>
      <c r="P21" s="10">
        <f t="shared" si="8"/>
        <v>2.1254491437401692</v>
      </c>
    </row>
    <row r="22" spans="1:16" ht="13.8" x14ac:dyDescent="0.3">
      <c r="A22" s="76" t="s">
        <v>87</v>
      </c>
      <c r="B22" s="77">
        <v>904</v>
      </c>
      <c r="C22" s="77">
        <v>38551.5</v>
      </c>
      <c r="D22" s="77">
        <v>41617.621368962558</v>
      </c>
      <c r="F22" s="10">
        <f t="shared" si="0"/>
        <v>1.7768943584070795</v>
      </c>
      <c r="G22" s="10">
        <f t="shared" si="1"/>
        <v>0.92632636685840963</v>
      </c>
      <c r="H22" s="10">
        <f t="shared" si="2"/>
        <v>2.0977566268929424</v>
      </c>
      <c r="K22" s="5" t="str">
        <f t="shared" si="3"/>
        <v>Wairarapa</v>
      </c>
      <c r="L22" s="5">
        <f t="shared" si="4"/>
        <v>904</v>
      </c>
      <c r="M22" s="5">
        <f t="shared" si="5"/>
        <v>1606.3125</v>
      </c>
      <c r="N22" s="10">
        <f t="shared" si="6"/>
        <v>1.7768943584070795</v>
      </c>
      <c r="O22" s="10">
        <f t="shared" si="7"/>
        <v>2.0977566268929424</v>
      </c>
      <c r="P22" s="10">
        <f t="shared" si="8"/>
        <v>2.1254491437401692</v>
      </c>
    </row>
    <row r="23" spans="1:16" ht="13.8" x14ac:dyDescent="0.3">
      <c r="A23" s="76" t="s">
        <v>88</v>
      </c>
      <c r="B23" s="77">
        <v>7003</v>
      </c>
      <c r="C23" s="77">
        <v>347100</v>
      </c>
      <c r="D23" s="77">
        <v>365971.15722667967</v>
      </c>
      <c r="F23" s="10">
        <f t="shared" si="0"/>
        <v>2.0651863487076967</v>
      </c>
      <c r="G23" s="10">
        <f t="shared" si="1"/>
        <v>0.94843539756060335</v>
      </c>
      <c r="H23" s="10">
        <f t="shared" si="2"/>
        <v>2.1478246885708145</v>
      </c>
      <c r="K23" s="5" t="str">
        <f t="shared" si="3"/>
        <v>Waitemata</v>
      </c>
      <c r="L23" s="5">
        <f t="shared" si="4"/>
        <v>7003</v>
      </c>
      <c r="M23" s="5">
        <f t="shared" si="5"/>
        <v>14462.5</v>
      </c>
      <c r="N23" s="10">
        <f t="shared" si="6"/>
        <v>2.0651863487076967</v>
      </c>
      <c r="O23" s="10">
        <f t="shared" si="7"/>
        <v>2.1478246885708145</v>
      </c>
      <c r="P23" s="10">
        <f t="shared" si="8"/>
        <v>2.1254491437401692</v>
      </c>
    </row>
    <row r="24" spans="1:16" ht="13.8" x14ac:dyDescent="0.3">
      <c r="A24" s="76" t="s">
        <v>89</v>
      </c>
      <c r="B24" s="77">
        <v>376</v>
      </c>
      <c r="C24" s="77">
        <v>13267</v>
      </c>
      <c r="D24" s="77">
        <v>18517.162224487893</v>
      </c>
      <c r="F24" s="10">
        <f t="shared" si="0"/>
        <v>1.4701906028368794</v>
      </c>
      <c r="G24" s="10">
        <f t="shared" si="1"/>
        <v>0.71647047420987364</v>
      </c>
      <c r="H24" s="10">
        <f t="shared" si="2"/>
        <v>1.6225174398783189</v>
      </c>
      <c r="K24" s="5" t="str">
        <f t="shared" si="3"/>
        <v>West Coast</v>
      </c>
      <c r="L24" s="5">
        <f t="shared" si="4"/>
        <v>376</v>
      </c>
      <c r="M24" s="5">
        <f t="shared" si="5"/>
        <v>552.79166666666663</v>
      </c>
      <c r="N24" s="10">
        <f t="shared" si="6"/>
        <v>1.4701906028368794</v>
      </c>
      <c r="O24" s="10">
        <f t="shared" si="7"/>
        <v>1.6225174398783189</v>
      </c>
      <c r="P24" s="10">
        <f t="shared" si="8"/>
        <v>2.1254491437401692</v>
      </c>
    </row>
    <row r="25" spans="1:16" ht="13.8" x14ac:dyDescent="0.3">
      <c r="A25" s="76" t="s">
        <v>90</v>
      </c>
      <c r="B25" s="77">
        <v>2787</v>
      </c>
      <c r="C25" s="77">
        <v>110499</v>
      </c>
      <c r="D25" s="77">
        <v>131849.75556972795</v>
      </c>
      <c r="F25" s="10">
        <f t="shared" si="0"/>
        <v>1.6520003588087551</v>
      </c>
      <c r="G25" s="10">
        <f t="shared" si="1"/>
        <v>0.83806753772526543</v>
      </c>
      <c r="H25" s="10">
        <f t="shared" si="2"/>
        <v>1.8978858790443442</v>
      </c>
      <c r="K25" s="5" t="str">
        <f t="shared" si="3"/>
        <v>Whanganui</v>
      </c>
      <c r="L25" s="5">
        <f t="shared" si="4"/>
        <v>2787</v>
      </c>
      <c r="M25" s="5">
        <f t="shared" si="5"/>
        <v>4604.125</v>
      </c>
      <c r="N25" s="10">
        <f t="shared" si="6"/>
        <v>1.6520003588087551</v>
      </c>
      <c r="O25" s="10">
        <f t="shared" si="7"/>
        <v>1.8978858790443442</v>
      </c>
      <c r="P25" s="10">
        <f t="shared" si="8"/>
        <v>2.1254491437401692</v>
      </c>
    </row>
    <row r="26" spans="1:16" ht="13.8" x14ac:dyDescent="0.3">
      <c r="A26" s="76" t="s">
        <v>107</v>
      </c>
      <c r="B26" s="77">
        <v>110522</v>
      </c>
      <c r="C26" s="77">
        <v>6006909</v>
      </c>
      <c r="D26" s="77">
        <v>6400168.538686825</v>
      </c>
      <c r="F26" s="10">
        <f t="shared" si="0"/>
        <v>2.2645977723892075</v>
      </c>
      <c r="G26" s="10">
        <f t="shared" si="1"/>
        <v>0.93855481518811479</v>
      </c>
      <c r="H26" s="10">
        <f>G26*$F$26</f>
        <v>2.1254491437401692</v>
      </c>
      <c r="K26" t="s">
        <v>0</v>
      </c>
      <c r="L26" s="5">
        <f t="shared" si="4"/>
        <v>110522</v>
      </c>
      <c r="M26" s="5">
        <f t="shared" si="5"/>
        <v>250287.875</v>
      </c>
      <c r="N26" s="10">
        <f t="shared" si="6"/>
        <v>2.2645977723892075</v>
      </c>
      <c r="O26" s="10">
        <f t="shared" si="7"/>
        <v>2.1254491437401692</v>
      </c>
      <c r="P26" s="10">
        <f t="shared" si="8"/>
        <v>2.1254491437401692</v>
      </c>
    </row>
    <row r="30" spans="1:16" x14ac:dyDescent="0.25">
      <c r="A30" s="75" t="s">
        <v>104</v>
      </c>
      <c r="B30" t="s">
        <v>99</v>
      </c>
    </row>
    <row r="31" spans="1:16" x14ac:dyDescent="0.25">
      <c r="A31" s="75" t="s">
        <v>23</v>
      </c>
      <c r="B31" t="s">
        <v>12</v>
      </c>
    </row>
    <row r="32" spans="1:16" ht="13.8" x14ac:dyDescent="0.3">
      <c r="F32" s="124" t="s">
        <v>2</v>
      </c>
      <c r="G32" s="124"/>
      <c r="H32" s="124"/>
      <c r="K32" s="8" t="s">
        <v>6</v>
      </c>
      <c r="L32" s="8"/>
      <c r="M32" s="8"/>
      <c r="N32" s="8"/>
      <c r="O32" s="8"/>
      <c r="P32" s="8"/>
    </row>
    <row r="33" spans="1:16" ht="69" x14ac:dyDescent="0.25">
      <c r="A33" s="75" t="s">
        <v>106</v>
      </c>
      <c r="B33" t="s">
        <v>108</v>
      </c>
      <c r="C33" t="s">
        <v>109</v>
      </c>
      <c r="D33" t="s">
        <v>110</v>
      </c>
      <c r="E33" s="75"/>
      <c r="F33" s="78" t="s">
        <v>16</v>
      </c>
      <c r="G33" s="78" t="s">
        <v>20</v>
      </c>
      <c r="H33" s="78" t="s">
        <v>17</v>
      </c>
      <c r="I33" s="75"/>
      <c r="J33" s="75"/>
      <c r="K33" s="78" t="s">
        <v>4</v>
      </c>
      <c r="L33" s="78" t="s">
        <v>28</v>
      </c>
      <c r="M33" s="78" t="s">
        <v>26</v>
      </c>
      <c r="N33" s="78" t="s">
        <v>11</v>
      </c>
      <c r="O33" s="78" t="s">
        <v>10</v>
      </c>
      <c r="P33" s="78" t="s">
        <v>8</v>
      </c>
    </row>
    <row r="34" spans="1:16" ht="13.8" x14ac:dyDescent="0.3">
      <c r="A34" s="76" t="s">
        <v>71</v>
      </c>
      <c r="B34" s="77">
        <v>11834</v>
      </c>
      <c r="C34" s="77">
        <v>865337.5</v>
      </c>
      <c r="D34" s="77">
        <v>810965.28430014802</v>
      </c>
      <c r="F34" s="10">
        <f>C34 / B34 / 24</f>
        <v>3.0467913779505378</v>
      </c>
      <c r="G34" s="10">
        <f>(C34 / D34)</f>
        <v>1.0670462925509498</v>
      </c>
      <c r="H34" s="10">
        <f>G34*$F$54</f>
        <v>2.7238199549957751</v>
      </c>
      <c r="K34" s="5" t="str">
        <f>A34</f>
        <v>Auckland</v>
      </c>
      <c r="L34" s="5">
        <f>B34</f>
        <v>11834</v>
      </c>
      <c r="M34" s="5">
        <f>C34 / 24</f>
        <v>36055.729166666664</v>
      </c>
      <c r="N34" s="10">
        <f>F34</f>
        <v>3.0467913779505378</v>
      </c>
      <c r="O34" s="10">
        <f>H34</f>
        <v>2.7238199549957751</v>
      </c>
      <c r="P34" s="10">
        <f>$H$54</f>
        <v>2.549138705623601</v>
      </c>
    </row>
    <row r="35" spans="1:16" ht="13.8" x14ac:dyDescent="0.3">
      <c r="A35" s="76" t="s">
        <v>72</v>
      </c>
      <c r="B35" s="77">
        <v>563</v>
      </c>
      <c r="C35" s="77">
        <v>25810.5</v>
      </c>
      <c r="D35" s="77">
        <v>28290.594135704494</v>
      </c>
      <c r="F35" s="10">
        <f t="shared" ref="F35:F54" si="9">C35 / B35 / 24</f>
        <v>1.9101909413854352</v>
      </c>
      <c r="G35" s="10">
        <f t="shared" ref="G35:G37" si="10">(C35 / D35)</f>
        <v>0.912335028249744</v>
      </c>
      <c r="H35" s="10">
        <f t="shared" ref="H35:H54" si="11">G35*$F$54</f>
        <v>2.3288927321488537</v>
      </c>
      <c r="K35" s="5" t="str">
        <f t="shared" ref="K35:K53" si="12">A35</f>
        <v>Bay of Plenty</v>
      </c>
      <c r="L35" s="5">
        <f t="shared" ref="L35:L54" si="13">B35</f>
        <v>563</v>
      </c>
      <c r="M35" s="5">
        <f t="shared" ref="M35:M54" si="14">C35 / 24</f>
        <v>1075.4375</v>
      </c>
      <c r="N35" s="10">
        <f t="shared" ref="N35:N54" si="15">F35</f>
        <v>1.9101909413854352</v>
      </c>
      <c r="O35" s="10">
        <f t="shared" ref="O35:O54" si="16">H35</f>
        <v>2.3288927321488537</v>
      </c>
      <c r="P35" s="10">
        <f t="shared" ref="P35:P54" si="17">$H$54</f>
        <v>2.549138705623601</v>
      </c>
    </row>
    <row r="36" spans="1:16" ht="13.8" x14ac:dyDescent="0.3">
      <c r="A36" s="76" t="s">
        <v>73</v>
      </c>
      <c r="B36" s="77">
        <v>1799</v>
      </c>
      <c r="C36" s="77">
        <v>116314</v>
      </c>
      <c r="D36" s="77">
        <v>109201.51828469834</v>
      </c>
      <c r="F36" s="10">
        <f t="shared" si="9"/>
        <v>2.6939503427830278</v>
      </c>
      <c r="G36" s="10">
        <f t="shared" si="10"/>
        <v>1.0651317108683303</v>
      </c>
      <c r="H36" s="10">
        <f t="shared" si="11"/>
        <v>2.7189326545768577</v>
      </c>
      <c r="K36" s="5" t="str">
        <f t="shared" si="12"/>
        <v>Canterbury</v>
      </c>
      <c r="L36" s="5">
        <f t="shared" si="13"/>
        <v>1799</v>
      </c>
      <c r="M36" s="5">
        <f t="shared" si="14"/>
        <v>4846.416666666667</v>
      </c>
      <c r="N36" s="10">
        <f t="shared" si="15"/>
        <v>2.6939503427830278</v>
      </c>
      <c r="O36" s="10">
        <f t="shared" si="16"/>
        <v>2.7189326545768577</v>
      </c>
      <c r="P36" s="10">
        <f t="shared" si="17"/>
        <v>2.549138705623601</v>
      </c>
    </row>
    <row r="37" spans="1:16" ht="13.8" x14ac:dyDescent="0.3">
      <c r="A37" s="76" t="s">
        <v>74</v>
      </c>
      <c r="B37" s="77">
        <v>3563</v>
      </c>
      <c r="C37" s="77">
        <v>192886</v>
      </c>
      <c r="D37" s="77">
        <v>223538.24675390968</v>
      </c>
      <c r="F37" s="10">
        <f t="shared" si="9"/>
        <v>2.2556600243240714</v>
      </c>
      <c r="G37" s="10">
        <f t="shared" si="10"/>
        <v>0.86287694746190646</v>
      </c>
      <c r="H37" s="10">
        <f t="shared" si="11"/>
        <v>2.2026424388615338</v>
      </c>
      <c r="K37" s="5" t="str">
        <f t="shared" si="12"/>
        <v>Capital and Coast</v>
      </c>
      <c r="L37" s="5">
        <f t="shared" si="13"/>
        <v>3563</v>
      </c>
      <c r="M37" s="5">
        <f t="shared" si="14"/>
        <v>8036.916666666667</v>
      </c>
      <c r="N37" s="10">
        <f t="shared" si="15"/>
        <v>2.2556600243240714</v>
      </c>
      <c r="O37" s="10">
        <f t="shared" si="16"/>
        <v>2.2026424388615338</v>
      </c>
      <c r="P37" s="10">
        <f t="shared" si="17"/>
        <v>2.549138705623601</v>
      </c>
    </row>
    <row r="38" spans="1:16" ht="13.8" x14ac:dyDescent="0.3">
      <c r="A38" s="76" t="s">
        <v>75</v>
      </c>
      <c r="B38" s="77">
        <v>18013</v>
      </c>
      <c r="C38" s="77">
        <v>1120175</v>
      </c>
      <c r="D38" s="77">
        <v>1103409.7776016397</v>
      </c>
      <c r="F38" s="10">
        <f t="shared" si="9"/>
        <v>2.5911263161790559</v>
      </c>
      <c r="G38" s="10">
        <f>(C38 / D38)</f>
        <v>1.0151940129031674</v>
      </c>
      <c r="H38" s="10">
        <f t="shared" si="11"/>
        <v>2.5914580556080713</v>
      </c>
      <c r="K38" s="5" t="str">
        <f t="shared" si="12"/>
        <v>Counties Manukau</v>
      </c>
      <c r="L38" s="5">
        <f t="shared" si="13"/>
        <v>18013</v>
      </c>
      <c r="M38" s="5">
        <f t="shared" si="14"/>
        <v>46673.958333333336</v>
      </c>
      <c r="N38" s="10">
        <f t="shared" si="15"/>
        <v>2.5911263161790559</v>
      </c>
      <c r="O38" s="10">
        <f t="shared" si="16"/>
        <v>2.5914580556080713</v>
      </c>
      <c r="P38" s="10">
        <f t="shared" si="17"/>
        <v>2.549138705623601</v>
      </c>
    </row>
    <row r="39" spans="1:16" ht="13.8" x14ac:dyDescent="0.3">
      <c r="A39" s="76" t="s">
        <v>76</v>
      </c>
      <c r="B39" s="77">
        <v>1149</v>
      </c>
      <c r="C39" s="77">
        <v>48961.5</v>
      </c>
      <c r="D39" s="77">
        <v>62429.591023042289</v>
      </c>
      <c r="F39" s="10">
        <f t="shared" si="9"/>
        <v>1.7755113141862491</v>
      </c>
      <c r="G39" s="10">
        <f t="shared" ref="G39:G54" si="18">(C39 / D39)</f>
        <v>0.78426751157041352</v>
      </c>
      <c r="H39" s="10">
        <f t="shared" si="11"/>
        <v>2.0019782768406666</v>
      </c>
      <c r="K39" s="5" t="str">
        <f t="shared" si="12"/>
        <v>Hawkes Bay</v>
      </c>
      <c r="L39" s="5">
        <f t="shared" si="13"/>
        <v>1149</v>
      </c>
      <c r="M39" s="5">
        <f t="shared" si="14"/>
        <v>2040.0625</v>
      </c>
      <c r="N39" s="10">
        <f t="shared" si="15"/>
        <v>1.7755113141862491</v>
      </c>
      <c r="O39" s="10">
        <f t="shared" si="16"/>
        <v>2.0019782768406666</v>
      </c>
      <c r="P39" s="10">
        <f t="shared" si="17"/>
        <v>2.549138705623601</v>
      </c>
    </row>
    <row r="40" spans="1:16" ht="13.8" x14ac:dyDescent="0.3">
      <c r="A40" s="76" t="s">
        <v>77</v>
      </c>
      <c r="B40" s="77">
        <v>1634</v>
      </c>
      <c r="C40" s="77">
        <v>69537</v>
      </c>
      <c r="D40" s="77">
        <v>84637.766862908858</v>
      </c>
      <c r="F40" s="10">
        <f t="shared" si="9"/>
        <v>1.7731793145654835</v>
      </c>
      <c r="G40" s="10">
        <f t="shared" si="18"/>
        <v>0.82158358587877012</v>
      </c>
      <c r="H40" s="10">
        <f t="shared" si="11"/>
        <v>2.097234001501135</v>
      </c>
      <c r="K40" s="5" t="str">
        <f t="shared" si="12"/>
        <v>Hutt</v>
      </c>
      <c r="L40" s="5">
        <f t="shared" si="13"/>
        <v>1634</v>
      </c>
      <c r="M40" s="5">
        <f t="shared" si="14"/>
        <v>2897.375</v>
      </c>
      <c r="N40" s="10">
        <f t="shared" si="15"/>
        <v>1.7731793145654835</v>
      </c>
      <c r="O40" s="10">
        <f t="shared" si="16"/>
        <v>2.097234001501135</v>
      </c>
      <c r="P40" s="10">
        <f t="shared" si="17"/>
        <v>2.549138705623601</v>
      </c>
    </row>
    <row r="41" spans="1:16" ht="13.8" x14ac:dyDescent="0.3">
      <c r="A41" s="76" t="s">
        <v>78</v>
      </c>
      <c r="B41" s="77">
        <v>371</v>
      </c>
      <c r="C41" s="77">
        <v>20099.5</v>
      </c>
      <c r="D41" s="77">
        <v>19630.513881020714</v>
      </c>
      <c r="F41" s="10">
        <f t="shared" si="9"/>
        <v>2.2573562443845465</v>
      </c>
      <c r="G41" s="10">
        <f t="shared" si="18"/>
        <v>1.0238906694863814</v>
      </c>
      <c r="H41" s="10">
        <f t="shared" si="11"/>
        <v>2.6136577735663926</v>
      </c>
      <c r="K41" s="5" t="str">
        <f t="shared" si="12"/>
        <v>Lakes</v>
      </c>
      <c r="L41" s="5">
        <f t="shared" si="13"/>
        <v>371</v>
      </c>
      <c r="M41" s="5">
        <f t="shared" si="14"/>
        <v>837.47916666666663</v>
      </c>
      <c r="N41" s="10">
        <f t="shared" si="15"/>
        <v>2.2573562443845465</v>
      </c>
      <c r="O41" s="10">
        <f t="shared" si="16"/>
        <v>2.6136577735663926</v>
      </c>
      <c r="P41" s="10">
        <f t="shared" si="17"/>
        <v>2.549138705623601</v>
      </c>
    </row>
    <row r="42" spans="1:16" ht="13.8" x14ac:dyDescent="0.3">
      <c r="A42" s="76" t="s">
        <v>79</v>
      </c>
      <c r="B42" s="77">
        <v>680</v>
      </c>
      <c r="C42" s="77">
        <v>31515</v>
      </c>
      <c r="D42" s="77">
        <v>32537.338745616482</v>
      </c>
      <c r="F42" s="10">
        <f t="shared" si="9"/>
        <v>1.9310661764705881</v>
      </c>
      <c r="G42" s="10">
        <f t="shared" si="18"/>
        <v>0.96857952171167616</v>
      </c>
      <c r="H42" s="10">
        <f t="shared" si="11"/>
        <v>2.4724665158916292</v>
      </c>
      <c r="K42" s="5" t="str">
        <f t="shared" si="12"/>
        <v>MidCentral</v>
      </c>
      <c r="L42" s="5">
        <f t="shared" si="13"/>
        <v>680</v>
      </c>
      <c r="M42" s="5">
        <f t="shared" si="14"/>
        <v>1313.125</v>
      </c>
      <c r="N42" s="10">
        <f t="shared" si="15"/>
        <v>1.9310661764705881</v>
      </c>
      <c r="O42" s="10">
        <f t="shared" si="16"/>
        <v>2.4724665158916292</v>
      </c>
      <c r="P42" s="10">
        <f t="shared" si="17"/>
        <v>2.549138705623601</v>
      </c>
    </row>
    <row r="43" spans="1:16" ht="13.8" x14ac:dyDescent="0.3">
      <c r="A43" s="76" t="s">
        <v>80</v>
      </c>
      <c r="B43" s="77">
        <v>308</v>
      </c>
      <c r="C43" s="77">
        <v>11043</v>
      </c>
      <c r="D43" s="77">
        <v>13876.726744454292</v>
      </c>
      <c r="F43" s="10">
        <f t="shared" si="9"/>
        <v>1.4939123376623378</v>
      </c>
      <c r="G43" s="10">
        <f t="shared" si="18"/>
        <v>0.79579285543063927</v>
      </c>
      <c r="H43" s="10">
        <f t="shared" si="11"/>
        <v>2.0313987076259332</v>
      </c>
      <c r="K43" s="5" t="str">
        <f t="shared" si="12"/>
        <v>Nelson Marlborough</v>
      </c>
      <c r="L43" s="5">
        <f t="shared" si="13"/>
        <v>308</v>
      </c>
      <c r="M43" s="5">
        <f t="shared" si="14"/>
        <v>460.125</v>
      </c>
      <c r="N43" s="10">
        <f t="shared" si="15"/>
        <v>1.4939123376623378</v>
      </c>
      <c r="O43" s="10">
        <f t="shared" si="16"/>
        <v>2.0313987076259332</v>
      </c>
      <c r="P43" s="10">
        <f t="shared" si="17"/>
        <v>2.549138705623601</v>
      </c>
    </row>
    <row r="44" spans="1:16" ht="13.8" x14ac:dyDescent="0.3">
      <c r="A44" s="76" t="s">
        <v>81</v>
      </c>
      <c r="B44" s="77">
        <v>402</v>
      </c>
      <c r="C44" s="77">
        <v>18833.5</v>
      </c>
      <c r="D44" s="77">
        <v>19517.932220218761</v>
      </c>
      <c r="F44" s="10">
        <f t="shared" si="9"/>
        <v>1.9520626036484245</v>
      </c>
      <c r="G44" s="10">
        <f t="shared" si="18"/>
        <v>0.96493315928673262</v>
      </c>
      <c r="H44" s="10">
        <f t="shared" si="11"/>
        <v>2.4631585460260821</v>
      </c>
      <c r="K44" s="5" t="str">
        <f t="shared" si="12"/>
        <v>Northland</v>
      </c>
      <c r="L44" s="5">
        <f t="shared" si="13"/>
        <v>402</v>
      </c>
      <c r="M44" s="5">
        <f t="shared" si="14"/>
        <v>784.72916666666663</v>
      </c>
      <c r="N44" s="10">
        <f t="shared" si="15"/>
        <v>1.9520626036484245</v>
      </c>
      <c r="O44" s="10">
        <f t="shared" si="16"/>
        <v>2.4631585460260821</v>
      </c>
      <c r="P44" s="10">
        <f t="shared" si="17"/>
        <v>2.549138705623601</v>
      </c>
    </row>
    <row r="45" spans="1:16" ht="13.8" x14ac:dyDescent="0.3">
      <c r="A45" s="76" t="s">
        <v>82</v>
      </c>
      <c r="B45" s="77">
        <v>131</v>
      </c>
      <c r="C45" s="77">
        <v>7314</v>
      </c>
      <c r="D45" s="77">
        <v>6670.6436005758596</v>
      </c>
      <c r="F45" s="10">
        <f t="shared" si="9"/>
        <v>2.3263358778625953</v>
      </c>
      <c r="G45" s="10">
        <f t="shared" si="18"/>
        <v>1.0964459260525627</v>
      </c>
      <c r="H45" s="10">
        <f t="shared" si="11"/>
        <v>2.7988675972211303</v>
      </c>
      <c r="K45" s="5" t="str">
        <f t="shared" si="12"/>
        <v>South Canterbury</v>
      </c>
      <c r="L45" s="5">
        <f t="shared" si="13"/>
        <v>131</v>
      </c>
      <c r="M45" s="5">
        <f t="shared" si="14"/>
        <v>304.75</v>
      </c>
      <c r="N45" s="10">
        <f t="shared" si="15"/>
        <v>2.3263358778625953</v>
      </c>
      <c r="O45" s="10">
        <f t="shared" si="16"/>
        <v>2.7988675972211303</v>
      </c>
      <c r="P45" s="10">
        <f t="shared" si="17"/>
        <v>2.549138705623601</v>
      </c>
    </row>
    <row r="46" spans="1:16" ht="13.8" x14ac:dyDescent="0.3">
      <c r="A46" s="76" t="s">
        <v>83</v>
      </c>
      <c r="B46" s="77">
        <v>948</v>
      </c>
      <c r="C46" s="77">
        <v>40385.5</v>
      </c>
      <c r="D46" s="77">
        <v>49535.82883352536</v>
      </c>
      <c r="F46" s="10">
        <f t="shared" si="9"/>
        <v>1.7750307665260197</v>
      </c>
      <c r="G46" s="10">
        <f t="shared" si="18"/>
        <v>0.81527857615390287</v>
      </c>
      <c r="H46" s="10">
        <f t="shared" si="11"/>
        <v>2.0811393752183527</v>
      </c>
      <c r="K46" s="5" t="str">
        <f t="shared" si="12"/>
        <v>Southern</v>
      </c>
      <c r="L46" s="5">
        <f t="shared" si="13"/>
        <v>948</v>
      </c>
      <c r="M46" s="5">
        <f t="shared" si="14"/>
        <v>1682.7291666666667</v>
      </c>
      <c r="N46" s="10">
        <f t="shared" si="15"/>
        <v>1.7750307665260197</v>
      </c>
      <c r="O46" s="10">
        <f t="shared" si="16"/>
        <v>2.0811393752183527</v>
      </c>
      <c r="P46" s="10">
        <f t="shared" si="17"/>
        <v>2.549138705623601</v>
      </c>
    </row>
    <row r="47" spans="1:16" ht="13.8" x14ac:dyDescent="0.3">
      <c r="A47" s="76" t="s">
        <v>84</v>
      </c>
      <c r="B47" s="77">
        <v>114</v>
      </c>
      <c r="C47" s="77">
        <v>6414.5</v>
      </c>
      <c r="D47" s="77">
        <v>6709.4061004758532</v>
      </c>
      <c r="F47" s="10">
        <f t="shared" si="9"/>
        <v>2.3444809941520468</v>
      </c>
      <c r="G47" s="10">
        <f t="shared" si="18"/>
        <v>0.9560458711159342</v>
      </c>
      <c r="H47" s="10">
        <f t="shared" si="11"/>
        <v>2.4404722080158101</v>
      </c>
      <c r="K47" s="5" t="str">
        <f t="shared" si="12"/>
        <v>Tairawhiti</v>
      </c>
      <c r="L47" s="5">
        <f t="shared" si="13"/>
        <v>114</v>
      </c>
      <c r="M47" s="5">
        <f t="shared" si="14"/>
        <v>267.27083333333331</v>
      </c>
      <c r="N47" s="10">
        <f t="shared" si="15"/>
        <v>2.3444809941520468</v>
      </c>
      <c r="O47" s="10">
        <f t="shared" si="16"/>
        <v>2.4404722080158101</v>
      </c>
      <c r="P47" s="10">
        <f t="shared" si="17"/>
        <v>2.549138705623601</v>
      </c>
    </row>
    <row r="48" spans="1:16" ht="13.8" x14ac:dyDescent="0.3">
      <c r="A48" s="76" t="s">
        <v>85</v>
      </c>
      <c r="B48" s="77">
        <v>220</v>
      </c>
      <c r="C48" s="77">
        <v>9584</v>
      </c>
      <c r="D48" s="77">
        <v>8671.4037967085806</v>
      </c>
      <c r="F48" s="10">
        <f t="shared" si="9"/>
        <v>1.8151515151515152</v>
      </c>
      <c r="G48" s="10">
        <f t="shared" si="18"/>
        <v>1.1052420374700824</v>
      </c>
      <c r="H48" s="10">
        <f t="shared" si="11"/>
        <v>2.8213211908212057</v>
      </c>
      <c r="K48" s="5" t="str">
        <f t="shared" si="12"/>
        <v>Taranaki</v>
      </c>
      <c r="L48" s="5">
        <f t="shared" si="13"/>
        <v>220</v>
      </c>
      <c r="M48" s="5">
        <f t="shared" si="14"/>
        <v>399.33333333333331</v>
      </c>
      <c r="N48" s="10">
        <f t="shared" si="15"/>
        <v>1.8151515151515152</v>
      </c>
      <c r="O48" s="10">
        <f t="shared" si="16"/>
        <v>2.8213211908212057</v>
      </c>
      <c r="P48" s="10">
        <f t="shared" si="17"/>
        <v>2.549138705623601</v>
      </c>
    </row>
    <row r="49" spans="1:16" ht="13.8" x14ac:dyDescent="0.3">
      <c r="A49" s="76" t="s">
        <v>86</v>
      </c>
      <c r="B49" s="77">
        <v>1797</v>
      </c>
      <c r="C49" s="77">
        <v>113347.5</v>
      </c>
      <c r="D49" s="77">
        <v>110420.14796425859</v>
      </c>
      <c r="F49" s="10">
        <f t="shared" si="9"/>
        <v>2.6281649972175849</v>
      </c>
      <c r="G49" s="10">
        <f t="shared" si="18"/>
        <v>1.0265110316342716</v>
      </c>
      <c r="H49" s="10">
        <f t="shared" si="11"/>
        <v>2.6203467005207011</v>
      </c>
      <c r="K49" s="5" t="str">
        <f t="shared" si="12"/>
        <v>Waikato</v>
      </c>
      <c r="L49" s="5">
        <f t="shared" si="13"/>
        <v>1797</v>
      </c>
      <c r="M49" s="5">
        <f t="shared" si="14"/>
        <v>4722.8125</v>
      </c>
      <c r="N49" s="10">
        <f t="shared" si="15"/>
        <v>2.6281649972175849</v>
      </c>
      <c r="O49" s="10">
        <f t="shared" si="16"/>
        <v>2.6203467005207011</v>
      </c>
      <c r="P49" s="10">
        <f t="shared" si="17"/>
        <v>2.549138705623601</v>
      </c>
    </row>
    <row r="50" spans="1:16" ht="13.8" x14ac:dyDescent="0.3">
      <c r="A50" s="76" t="s">
        <v>87</v>
      </c>
      <c r="B50" s="77">
        <v>110</v>
      </c>
      <c r="C50" s="77">
        <v>4522</v>
      </c>
      <c r="D50" s="77">
        <v>5275.2411585310883</v>
      </c>
      <c r="F50" s="10">
        <f t="shared" si="9"/>
        <v>1.7128787878787879</v>
      </c>
      <c r="G50" s="10">
        <f t="shared" si="18"/>
        <v>0.85721199545295645</v>
      </c>
      <c r="H50" s="10">
        <f t="shared" si="11"/>
        <v>2.1881816704452146</v>
      </c>
      <c r="K50" s="5" t="str">
        <f t="shared" si="12"/>
        <v>Wairarapa</v>
      </c>
      <c r="L50" s="5">
        <f t="shared" si="13"/>
        <v>110</v>
      </c>
      <c r="M50" s="5">
        <f t="shared" si="14"/>
        <v>188.41666666666666</v>
      </c>
      <c r="N50" s="10">
        <f t="shared" si="15"/>
        <v>1.7128787878787879</v>
      </c>
      <c r="O50" s="10">
        <f t="shared" si="16"/>
        <v>2.1881816704452146</v>
      </c>
      <c r="P50" s="10">
        <f t="shared" si="17"/>
        <v>2.549138705623601</v>
      </c>
    </row>
    <row r="51" spans="1:16" ht="13.8" x14ac:dyDescent="0.3">
      <c r="A51" s="76" t="s">
        <v>88</v>
      </c>
      <c r="B51" s="77">
        <v>6377</v>
      </c>
      <c r="C51" s="77">
        <v>369505</v>
      </c>
      <c r="D51" s="77">
        <v>378562.86055270192</v>
      </c>
      <c r="F51" s="10">
        <f t="shared" si="9"/>
        <v>2.4143079295384453</v>
      </c>
      <c r="G51" s="10">
        <f t="shared" si="18"/>
        <v>0.97607303437141868</v>
      </c>
      <c r="H51" s="10">
        <f t="shared" si="11"/>
        <v>2.4915950011861372</v>
      </c>
      <c r="K51" s="5" t="str">
        <f t="shared" si="12"/>
        <v>Waitemata</v>
      </c>
      <c r="L51" s="5">
        <f t="shared" si="13"/>
        <v>6377</v>
      </c>
      <c r="M51" s="5">
        <f t="shared" si="14"/>
        <v>15396.041666666666</v>
      </c>
      <c r="N51" s="10">
        <f t="shared" si="15"/>
        <v>2.4143079295384453</v>
      </c>
      <c r="O51" s="10">
        <f t="shared" si="16"/>
        <v>2.4915950011861372</v>
      </c>
      <c r="P51" s="10">
        <f t="shared" si="17"/>
        <v>2.549138705623601</v>
      </c>
    </row>
    <row r="52" spans="1:16" ht="13.8" x14ac:dyDescent="0.3">
      <c r="A52" s="76" t="s">
        <v>89</v>
      </c>
      <c r="B52" s="77">
        <v>34</v>
      </c>
      <c r="C52" s="77">
        <v>1700</v>
      </c>
      <c r="D52" s="77">
        <v>1441.5142180647317</v>
      </c>
      <c r="F52" s="10">
        <f t="shared" si="9"/>
        <v>2.0833333333333335</v>
      </c>
      <c r="G52" s="10">
        <f t="shared" si="18"/>
        <v>1.1793154577984613</v>
      </c>
      <c r="H52" s="10">
        <f t="shared" si="11"/>
        <v>3.0104063896862723</v>
      </c>
      <c r="K52" s="5" t="str">
        <f t="shared" si="12"/>
        <v>West Coast</v>
      </c>
      <c r="L52" s="5">
        <f t="shared" si="13"/>
        <v>34</v>
      </c>
      <c r="M52" s="5">
        <f t="shared" si="14"/>
        <v>70.833333333333329</v>
      </c>
      <c r="N52" s="10">
        <f t="shared" si="15"/>
        <v>2.0833333333333335</v>
      </c>
      <c r="O52" s="10">
        <f t="shared" si="16"/>
        <v>3.0104063896862723</v>
      </c>
      <c r="P52" s="10">
        <f t="shared" si="17"/>
        <v>2.549138705623601</v>
      </c>
    </row>
    <row r="53" spans="1:16" ht="13.8" x14ac:dyDescent="0.3">
      <c r="A53" s="76" t="s">
        <v>90</v>
      </c>
      <c r="B53" s="77">
        <v>200</v>
      </c>
      <c r="C53" s="77">
        <v>5054.5</v>
      </c>
      <c r="D53" s="77">
        <v>7284.8305318391922</v>
      </c>
      <c r="F53" s="10">
        <f t="shared" si="9"/>
        <v>1.0530208333333333</v>
      </c>
      <c r="G53" s="10">
        <f t="shared" si="18"/>
        <v>0.69383906432808895</v>
      </c>
      <c r="H53" s="10">
        <f t="shared" si="11"/>
        <v>1.7711440470444317</v>
      </c>
      <c r="K53" s="5" t="str">
        <f t="shared" si="12"/>
        <v>Whanganui</v>
      </c>
      <c r="L53" s="5">
        <f t="shared" si="13"/>
        <v>200</v>
      </c>
      <c r="M53" s="5">
        <f t="shared" si="14"/>
        <v>210.60416666666666</v>
      </c>
      <c r="N53" s="10">
        <f t="shared" si="15"/>
        <v>1.0530208333333333</v>
      </c>
      <c r="O53" s="10">
        <f t="shared" si="16"/>
        <v>1.7711440470444317</v>
      </c>
      <c r="P53" s="10">
        <f t="shared" si="17"/>
        <v>2.549138705623601</v>
      </c>
    </row>
    <row r="54" spans="1:16" ht="13.8" x14ac:dyDescent="0.3">
      <c r="A54" s="76" t="s">
        <v>107</v>
      </c>
      <c r="B54" s="77">
        <v>50247</v>
      </c>
      <c r="C54" s="77">
        <v>3078339.5</v>
      </c>
      <c r="D54" s="77">
        <v>3082607.1673100437</v>
      </c>
      <c r="F54" s="10">
        <f t="shared" si="9"/>
        <v>2.5526727134621638</v>
      </c>
      <c r="G54" s="10">
        <f t="shared" si="18"/>
        <v>0.99861556563051534</v>
      </c>
      <c r="H54" s="10">
        <f t="shared" si="11"/>
        <v>2.549138705623601</v>
      </c>
      <c r="K54" t="s">
        <v>0</v>
      </c>
      <c r="L54" s="5">
        <f t="shared" si="13"/>
        <v>50247</v>
      </c>
      <c r="M54" s="5">
        <f t="shared" si="14"/>
        <v>128264.14583333333</v>
      </c>
      <c r="N54" s="10">
        <f t="shared" si="15"/>
        <v>2.5526727134621638</v>
      </c>
      <c r="O54" s="10">
        <f t="shared" si="16"/>
        <v>2.549138705623601</v>
      </c>
      <c r="P54" s="10">
        <f t="shared" si="17"/>
        <v>2.549138705623601</v>
      </c>
    </row>
    <row r="58" spans="1:16" x14ac:dyDescent="0.25">
      <c r="A58" s="75" t="s">
        <v>104</v>
      </c>
      <c r="B58" t="s">
        <v>100</v>
      </c>
    </row>
    <row r="59" spans="1:16" x14ac:dyDescent="0.25">
      <c r="A59" s="75" t="s">
        <v>23</v>
      </c>
      <c r="B59" t="s">
        <v>12</v>
      </c>
    </row>
    <row r="60" spans="1:16" ht="13.8" x14ac:dyDescent="0.3">
      <c r="F60" s="124" t="s">
        <v>2</v>
      </c>
      <c r="G60" s="124"/>
      <c r="H60" s="124"/>
      <c r="K60" s="8" t="s">
        <v>6</v>
      </c>
      <c r="L60" s="8"/>
      <c r="M60" s="8"/>
      <c r="N60" s="8"/>
      <c r="O60" s="8"/>
      <c r="P60" s="8"/>
    </row>
    <row r="61" spans="1:16" ht="69" x14ac:dyDescent="0.25">
      <c r="A61" s="75" t="s">
        <v>106</v>
      </c>
      <c r="B61" t="s">
        <v>108</v>
      </c>
      <c r="C61" t="s">
        <v>109</v>
      </c>
      <c r="D61" t="s">
        <v>110</v>
      </c>
      <c r="E61" s="75"/>
      <c r="F61" s="78" t="s">
        <v>16</v>
      </c>
      <c r="G61" s="78" t="s">
        <v>20</v>
      </c>
      <c r="H61" s="78" t="s">
        <v>17</v>
      </c>
      <c r="I61" s="75"/>
      <c r="J61" s="75"/>
      <c r="K61" s="78" t="s">
        <v>4</v>
      </c>
      <c r="L61" s="78" t="s">
        <v>28</v>
      </c>
      <c r="M61" s="78" t="s">
        <v>26</v>
      </c>
      <c r="N61" s="78" t="s">
        <v>11</v>
      </c>
      <c r="O61" s="78" t="s">
        <v>10</v>
      </c>
      <c r="P61" s="78" t="s">
        <v>8</v>
      </c>
    </row>
    <row r="62" spans="1:16" ht="13.8" x14ac:dyDescent="0.3">
      <c r="A62" s="76" t="s">
        <v>71</v>
      </c>
      <c r="B62" s="77">
        <v>56392</v>
      </c>
      <c r="C62" s="77">
        <v>3456388</v>
      </c>
      <c r="D62" s="77">
        <v>3488484.8933544043</v>
      </c>
      <c r="F62" s="10">
        <f>C62 / B62 / 24</f>
        <v>2.5538403792500119</v>
      </c>
      <c r="G62" s="10">
        <f>(C62 / D62)</f>
        <v>0.99079918809006484</v>
      </c>
      <c r="H62" s="10">
        <f>G62*$F$82</f>
        <v>2.5767374980682063</v>
      </c>
      <c r="K62" s="5" t="str">
        <f>A62</f>
        <v>Auckland</v>
      </c>
      <c r="L62" s="5">
        <f>B62</f>
        <v>56392</v>
      </c>
      <c r="M62" s="5">
        <f>C62 / 24</f>
        <v>144016.16666666666</v>
      </c>
      <c r="N62" s="10">
        <f>F62</f>
        <v>2.5538403792500119</v>
      </c>
      <c r="O62" s="10">
        <f>H62</f>
        <v>2.5767374980682063</v>
      </c>
      <c r="P62" s="10">
        <f>$H$82</f>
        <v>2.6395259748694251</v>
      </c>
    </row>
    <row r="63" spans="1:16" ht="13.8" x14ac:dyDescent="0.3">
      <c r="A63" s="76" t="s">
        <v>72</v>
      </c>
      <c r="B63" s="77">
        <v>23641</v>
      </c>
      <c r="C63" s="77">
        <v>1451287.5</v>
      </c>
      <c r="D63" s="77">
        <v>1420982.7602968342</v>
      </c>
      <c r="F63" s="10">
        <f t="shared" ref="F63:F82" si="19">C63 / B63 / 24</f>
        <v>2.5578576413857284</v>
      </c>
      <c r="G63" s="10">
        <f t="shared" ref="G63:G65" si="20">(C63 / D63)</f>
        <v>1.0213266061699688</v>
      </c>
      <c r="H63" s="10">
        <f t="shared" ref="H63:H82" si="21">G63*$F$82</f>
        <v>2.6561291082261906</v>
      </c>
      <c r="K63" s="5" t="str">
        <f t="shared" ref="K63:K81" si="22">A63</f>
        <v>Bay of Plenty</v>
      </c>
      <c r="L63" s="5">
        <f t="shared" ref="L63:L82" si="23">B63</f>
        <v>23641</v>
      </c>
      <c r="M63" s="5">
        <f t="shared" ref="M63:M82" si="24">C63 / 24</f>
        <v>60470.3125</v>
      </c>
      <c r="N63" s="10">
        <f t="shared" ref="N63:N82" si="25">F63</f>
        <v>2.5578576413857284</v>
      </c>
      <c r="O63" s="10">
        <f t="shared" ref="O63:O82" si="26">H63</f>
        <v>2.6561291082261906</v>
      </c>
      <c r="P63" s="10">
        <f t="shared" ref="P63:P82" si="27">$H$82</f>
        <v>2.6395259748694251</v>
      </c>
    </row>
    <row r="64" spans="1:16" ht="13.8" x14ac:dyDescent="0.3">
      <c r="A64" s="76" t="s">
        <v>73</v>
      </c>
      <c r="B64" s="77">
        <v>49564</v>
      </c>
      <c r="C64" s="77">
        <v>3445766</v>
      </c>
      <c r="D64" s="77">
        <v>3392483.1107233912</v>
      </c>
      <c r="F64" s="10">
        <f t="shared" si="19"/>
        <v>2.8967311624028191</v>
      </c>
      <c r="G64" s="10">
        <f t="shared" si="20"/>
        <v>1.0157061619874201</v>
      </c>
      <c r="H64" s="10">
        <f t="shared" si="21"/>
        <v>2.6415122116289198</v>
      </c>
      <c r="K64" s="5" t="str">
        <f t="shared" si="22"/>
        <v>Canterbury</v>
      </c>
      <c r="L64" s="5">
        <f t="shared" si="23"/>
        <v>49564</v>
      </c>
      <c r="M64" s="5">
        <f t="shared" si="24"/>
        <v>143573.58333333334</v>
      </c>
      <c r="N64" s="10">
        <f t="shared" si="25"/>
        <v>2.8967311624028191</v>
      </c>
      <c r="O64" s="10">
        <f t="shared" si="26"/>
        <v>2.6415122116289198</v>
      </c>
      <c r="P64" s="10">
        <f t="shared" si="27"/>
        <v>2.6395259748694251</v>
      </c>
    </row>
    <row r="65" spans="1:16" ht="13.8" x14ac:dyDescent="0.3">
      <c r="A65" s="76" t="s">
        <v>74</v>
      </c>
      <c r="B65" s="77">
        <v>28454</v>
      </c>
      <c r="C65" s="77">
        <v>1586924.5</v>
      </c>
      <c r="D65" s="77">
        <v>1788924.4544530944</v>
      </c>
      <c r="F65" s="10">
        <f t="shared" si="19"/>
        <v>2.3238157786837235</v>
      </c>
      <c r="G65" s="10">
        <f t="shared" si="20"/>
        <v>0.88708301574710746</v>
      </c>
      <c r="H65" s="10">
        <f t="shared" si="21"/>
        <v>2.3070064025599715</v>
      </c>
      <c r="K65" s="5" t="str">
        <f t="shared" si="22"/>
        <v>Capital and Coast</v>
      </c>
      <c r="L65" s="5">
        <f t="shared" si="23"/>
        <v>28454</v>
      </c>
      <c r="M65" s="5">
        <f t="shared" si="24"/>
        <v>66121.854166666672</v>
      </c>
      <c r="N65" s="10">
        <f t="shared" si="25"/>
        <v>2.3238157786837235</v>
      </c>
      <c r="O65" s="10">
        <f t="shared" si="26"/>
        <v>2.3070064025599715</v>
      </c>
      <c r="P65" s="10">
        <f t="shared" si="27"/>
        <v>2.6395259748694251</v>
      </c>
    </row>
    <row r="66" spans="1:16" ht="13.8" x14ac:dyDescent="0.3">
      <c r="A66" s="76" t="s">
        <v>75</v>
      </c>
      <c r="B66" s="77">
        <v>29563</v>
      </c>
      <c r="C66" s="77">
        <v>2125936.5</v>
      </c>
      <c r="D66" s="77">
        <v>1879415.0493122186</v>
      </c>
      <c r="F66" s="10">
        <f t="shared" si="19"/>
        <v>2.9963362141866523</v>
      </c>
      <c r="G66" s="10">
        <f>(C66 / D66)</f>
        <v>1.1311692437378307</v>
      </c>
      <c r="H66" s="10">
        <f t="shared" si="21"/>
        <v>2.9417930919174013</v>
      </c>
      <c r="K66" s="5" t="str">
        <f t="shared" si="22"/>
        <v>Counties Manukau</v>
      </c>
      <c r="L66" s="5">
        <f t="shared" si="23"/>
        <v>29563</v>
      </c>
      <c r="M66" s="5">
        <f t="shared" si="24"/>
        <v>88580.6875</v>
      </c>
      <c r="N66" s="10">
        <f t="shared" si="25"/>
        <v>2.9963362141866523</v>
      </c>
      <c r="O66" s="10">
        <f t="shared" si="26"/>
        <v>2.9417930919174013</v>
      </c>
      <c r="P66" s="10">
        <f t="shared" si="27"/>
        <v>2.6395259748694251</v>
      </c>
    </row>
    <row r="67" spans="1:16" ht="13.8" x14ac:dyDescent="0.3">
      <c r="A67" s="76" t="s">
        <v>76</v>
      </c>
      <c r="B67" s="77">
        <v>15738</v>
      </c>
      <c r="C67" s="77">
        <v>988915.5</v>
      </c>
      <c r="D67" s="77">
        <v>997290.85416510387</v>
      </c>
      <c r="F67" s="10">
        <f t="shared" si="19"/>
        <v>2.6181733701868093</v>
      </c>
      <c r="G67" s="10">
        <f t="shared" ref="G67:G82" si="28">(C67 / D67)</f>
        <v>0.99160189414138822</v>
      </c>
      <c r="H67" s="10">
        <f t="shared" si="21"/>
        <v>2.5788250681906226</v>
      </c>
      <c r="K67" s="5" t="str">
        <f t="shared" si="22"/>
        <v>Hawkes Bay</v>
      </c>
      <c r="L67" s="5">
        <f t="shared" si="23"/>
        <v>15738</v>
      </c>
      <c r="M67" s="5">
        <f t="shared" si="24"/>
        <v>41204.8125</v>
      </c>
      <c r="N67" s="10">
        <f t="shared" si="25"/>
        <v>2.6181733701868093</v>
      </c>
      <c r="O67" s="10">
        <f t="shared" si="26"/>
        <v>2.5788250681906226</v>
      </c>
      <c r="P67" s="10">
        <f t="shared" si="27"/>
        <v>2.6395259748694251</v>
      </c>
    </row>
    <row r="68" spans="1:16" ht="13.8" x14ac:dyDescent="0.3">
      <c r="A68" s="76" t="s">
        <v>77</v>
      </c>
      <c r="B68" s="77">
        <v>12998</v>
      </c>
      <c r="C68" s="77">
        <v>667178</v>
      </c>
      <c r="D68" s="77">
        <v>737639.51247204689</v>
      </c>
      <c r="F68" s="10">
        <f t="shared" si="19"/>
        <v>2.1387200594963329</v>
      </c>
      <c r="G68" s="10">
        <f t="shared" si="28"/>
        <v>0.90447703616647424</v>
      </c>
      <c r="H68" s="10">
        <f t="shared" si="21"/>
        <v>2.3522424354468616</v>
      </c>
      <c r="K68" s="5" t="str">
        <f t="shared" si="22"/>
        <v>Hutt</v>
      </c>
      <c r="L68" s="5">
        <f t="shared" si="23"/>
        <v>12998</v>
      </c>
      <c r="M68" s="5">
        <f t="shared" si="24"/>
        <v>27799.083333333332</v>
      </c>
      <c r="N68" s="10">
        <f t="shared" si="25"/>
        <v>2.1387200594963329</v>
      </c>
      <c r="O68" s="10">
        <f t="shared" si="26"/>
        <v>2.3522424354468616</v>
      </c>
      <c r="P68" s="10">
        <f t="shared" si="27"/>
        <v>2.6395259748694251</v>
      </c>
    </row>
    <row r="69" spans="1:16" ht="13.8" x14ac:dyDescent="0.3">
      <c r="A69" s="76" t="s">
        <v>78</v>
      </c>
      <c r="B69" s="77">
        <v>8615</v>
      </c>
      <c r="C69" s="77">
        <v>510864.5</v>
      </c>
      <c r="D69" s="77">
        <v>502085.37091385975</v>
      </c>
      <c r="F69" s="10">
        <f t="shared" si="19"/>
        <v>2.4708091507061325</v>
      </c>
      <c r="G69" s="10">
        <f t="shared" si="28"/>
        <v>1.0174853313693668</v>
      </c>
      <c r="H69" s="10">
        <f t="shared" si="21"/>
        <v>2.646139236476118</v>
      </c>
      <c r="K69" s="5" t="str">
        <f t="shared" si="22"/>
        <v>Lakes</v>
      </c>
      <c r="L69" s="5">
        <f t="shared" si="23"/>
        <v>8615</v>
      </c>
      <c r="M69" s="5">
        <f t="shared" si="24"/>
        <v>21286.020833333332</v>
      </c>
      <c r="N69" s="10">
        <f t="shared" si="25"/>
        <v>2.4708091507061325</v>
      </c>
      <c r="O69" s="10">
        <f t="shared" si="26"/>
        <v>2.646139236476118</v>
      </c>
      <c r="P69" s="10">
        <f t="shared" si="27"/>
        <v>2.6395259748694251</v>
      </c>
    </row>
    <row r="70" spans="1:16" ht="13.8" x14ac:dyDescent="0.3">
      <c r="A70" s="76" t="s">
        <v>79</v>
      </c>
      <c r="B70" s="77">
        <v>16972</v>
      </c>
      <c r="C70" s="77">
        <v>1116731</v>
      </c>
      <c r="D70" s="77">
        <v>980068.96009618707</v>
      </c>
      <c r="F70" s="10">
        <f t="shared" si="19"/>
        <v>2.7416013630293032</v>
      </c>
      <c r="G70" s="10">
        <f t="shared" si="28"/>
        <v>1.1394412490019075</v>
      </c>
      <c r="H70" s="10">
        <f t="shared" si="21"/>
        <v>2.9633058125618867</v>
      </c>
      <c r="K70" s="5" t="str">
        <f t="shared" si="22"/>
        <v>MidCentral</v>
      </c>
      <c r="L70" s="5">
        <f t="shared" si="23"/>
        <v>16972</v>
      </c>
      <c r="M70" s="5">
        <f t="shared" si="24"/>
        <v>46530.458333333336</v>
      </c>
      <c r="N70" s="10">
        <f t="shared" si="25"/>
        <v>2.7416013630293032</v>
      </c>
      <c r="O70" s="10">
        <f t="shared" si="26"/>
        <v>2.9633058125618867</v>
      </c>
      <c r="P70" s="10">
        <f t="shared" si="27"/>
        <v>2.6395259748694251</v>
      </c>
    </row>
    <row r="71" spans="1:16" ht="13.8" x14ac:dyDescent="0.3">
      <c r="A71" s="76" t="s">
        <v>80</v>
      </c>
      <c r="B71" s="77">
        <v>15123</v>
      </c>
      <c r="C71" s="77">
        <v>721605</v>
      </c>
      <c r="D71" s="77">
        <v>802228.30371524254</v>
      </c>
      <c r="F71" s="10">
        <f t="shared" si="19"/>
        <v>1.9881554585730346</v>
      </c>
      <c r="G71" s="10">
        <f t="shared" si="28"/>
        <v>0.89950079878525402</v>
      </c>
      <c r="H71" s="10">
        <f t="shared" si="21"/>
        <v>2.3393009054036282</v>
      </c>
      <c r="K71" s="5" t="str">
        <f t="shared" si="22"/>
        <v>Nelson Marlborough</v>
      </c>
      <c r="L71" s="5">
        <f t="shared" si="23"/>
        <v>15123</v>
      </c>
      <c r="M71" s="5">
        <f t="shared" si="24"/>
        <v>30066.875</v>
      </c>
      <c r="N71" s="10">
        <f t="shared" si="25"/>
        <v>1.9881554585730346</v>
      </c>
      <c r="O71" s="10">
        <f t="shared" si="26"/>
        <v>2.3393009054036282</v>
      </c>
      <c r="P71" s="10">
        <f t="shared" si="27"/>
        <v>2.6395259748694251</v>
      </c>
    </row>
    <row r="72" spans="1:16" ht="13.8" x14ac:dyDescent="0.3">
      <c r="A72" s="76" t="s">
        <v>81</v>
      </c>
      <c r="B72" s="77">
        <v>14696</v>
      </c>
      <c r="C72" s="77">
        <v>900847</v>
      </c>
      <c r="D72" s="77">
        <v>833404.86596299382</v>
      </c>
      <c r="F72" s="10">
        <f t="shared" si="19"/>
        <v>2.5541161994193433</v>
      </c>
      <c r="G72" s="10">
        <f t="shared" si="28"/>
        <v>1.0809236144296772</v>
      </c>
      <c r="H72" s="10">
        <f t="shared" si="21"/>
        <v>2.8111210054758198</v>
      </c>
      <c r="K72" s="5" t="str">
        <f t="shared" si="22"/>
        <v>Northland</v>
      </c>
      <c r="L72" s="5">
        <f t="shared" si="23"/>
        <v>14696</v>
      </c>
      <c r="M72" s="5">
        <f t="shared" si="24"/>
        <v>37535.291666666664</v>
      </c>
      <c r="N72" s="10">
        <f t="shared" si="25"/>
        <v>2.5541161994193433</v>
      </c>
      <c r="O72" s="10">
        <f t="shared" si="26"/>
        <v>2.8111210054758198</v>
      </c>
      <c r="P72" s="10">
        <f t="shared" si="27"/>
        <v>2.6395259748694251</v>
      </c>
    </row>
    <row r="73" spans="1:16" ht="13.8" x14ac:dyDescent="0.3">
      <c r="A73" s="76" t="s">
        <v>82</v>
      </c>
      <c r="B73" s="77">
        <v>7121</v>
      </c>
      <c r="C73" s="77">
        <v>477907.5</v>
      </c>
      <c r="D73" s="77">
        <v>439259.50246157352</v>
      </c>
      <c r="F73" s="10">
        <f t="shared" si="19"/>
        <v>2.7963505827833171</v>
      </c>
      <c r="G73" s="10">
        <f t="shared" si="28"/>
        <v>1.0879844313483176</v>
      </c>
      <c r="H73" s="10">
        <f t="shared" si="21"/>
        <v>2.8294838300925078</v>
      </c>
      <c r="K73" s="5" t="str">
        <f t="shared" si="22"/>
        <v>South Canterbury</v>
      </c>
      <c r="L73" s="5">
        <f t="shared" si="23"/>
        <v>7121</v>
      </c>
      <c r="M73" s="5">
        <f t="shared" si="24"/>
        <v>19912.8125</v>
      </c>
      <c r="N73" s="10">
        <f t="shared" si="25"/>
        <v>2.7963505827833171</v>
      </c>
      <c r="O73" s="10">
        <f t="shared" si="26"/>
        <v>2.8294838300925078</v>
      </c>
      <c r="P73" s="10">
        <f t="shared" si="27"/>
        <v>2.6395259748694251</v>
      </c>
    </row>
    <row r="74" spans="1:16" ht="13.8" x14ac:dyDescent="0.3">
      <c r="A74" s="76" t="s">
        <v>83</v>
      </c>
      <c r="B74" s="77">
        <v>31533</v>
      </c>
      <c r="C74" s="77">
        <v>1918846</v>
      </c>
      <c r="D74" s="77">
        <v>2018440.1989198849</v>
      </c>
      <c r="F74" s="10">
        <f t="shared" si="19"/>
        <v>2.5354998467214243</v>
      </c>
      <c r="G74" s="10">
        <f t="shared" si="28"/>
        <v>0.95065784016133836</v>
      </c>
      <c r="H74" s="10">
        <f t="shared" si="21"/>
        <v>2.4723432699801329</v>
      </c>
      <c r="K74" s="5" t="str">
        <f t="shared" si="22"/>
        <v>Southern</v>
      </c>
      <c r="L74" s="5">
        <f t="shared" si="23"/>
        <v>31533</v>
      </c>
      <c r="M74" s="5">
        <f t="shared" si="24"/>
        <v>79951.916666666672</v>
      </c>
      <c r="N74" s="10">
        <f t="shared" si="25"/>
        <v>2.5354998467214243</v>
      </c>
      <c r="O74" s="10">
        <f t="shared" si="26"/>
        <v>2.4723432699801329</v>
      </c>
      <c r="P74" s="10">
        <f t="shared" si="27"/>
        <v>2.6395259748694251</v>
      </c>
    </row>
    <row r="75" spans="1:16" ht="13.8" x14ac:dyDescent="0.3">
      <c r="A75" s="76" t="s">
        <v>84</v>
      </c>
      <c r="B75" s="77">
        <v>2904</v>
      </c>
      <c r="C75" s="77">
        <v>197374.5</v>
      </c>
      <c r="D75" s="77">
        <v>186768.26101852124</v>
      </c>
      <c r="F75" s="10">
        <f t="shared" si="19"/>
        <v>2.8319344008264462</v>
      </c>
      <c r="G75" s="10">
        <f t="shared" si="28"/>
        <v>1.0567882300966918</v>
      </c>
      <c r="H75" s="10">
        <f t="shared" si="21"/>
        <v>2.7483529384561298</v>
      </c>
      <c r="K75" s="5" t="str">
        <f t="shared" si="22"/>
        <v>Tairawhiti</v>
      </c>
      <c r="L75" s="5">
        <f t="shared" si="23"/>
        <v>2904</v>
      </c>
      <c r="M75" s="5">
        <f t="shared" si="24"/>
        <v>8223.9375</v>
      </c>
      <c r="N75" s="10">
        <f t="shared" si="25"/>
        <v>2.8319344008264462</v>
      </c>
      <c r="O75" s="10">
        <f t="shared" si="26"/>
        <v>2.7483529384561298</v>
      </c>
      <c r="P75" s="10">
        <f t="shared" si="27"/>
        <v>2.6395259748694251</v>
      </c>
    </row>
    <row r="76" spans="1:16" ht="13.8" x14ac:dyDescent="0.3">
      <c r="A76" s="76" t="s">
        <v>85</v>
      </c>
      <c r="B76" s="77">
        <v>13878</v>
      </c>
      <c r="C76" s="77">
        <v>801390</v>
      </c>
      <c r="D76" s="77">
        <v>738484.30563624005</v>
      </c>
      <c r="F76" s="10">
        <f t="shared" si="19"/>
        <v>2.4060563481769708</v>
      </c>
      <c r="G76" s="10">
        <f t="shared" si="28"/>
        <v>1.0851821682379068</v>
      </c>
      <c r="H76" s="10">
        <f t="shared" si="21"/>
        <v>2.8221960804426844</v>
      </c>
      <c r="K76" s="5" t="str">
        <f t="shared" si="22"/>
        <v>Taranaki</v>
      </c>
      <c r="L76" s="5">
        <f t="shared" si="23"/>
        <v>13878</v>
      </c>
      <c r="M76" s="5">
        <f t="shared" si="24"/>
        <v>33391.25</v>
      </c>
      <c r="N76" s="10">
        <f t="shared" si="25"/>
        <v>2.4060563481769708</v>
      </c>
      <c r="O76" s="10">
        <f t="shared" si="26"/>
        <v>2.8221960804426844</v>
      </c>
      <c r="P76" s="10">
        <f t="shared" si="27"/>
        <v>2.6395259748694251</v>
      </c>
    </row>
    <row r="77" spans="1:16" ht="13.8" x14ac:dyDescent="0.3">
      <c r="A77" s="76" t="s">
        <v>86</v>
      </c>
      <c r="B77" s="77">
        <v>40340</v>
      </c>
      <c r="C77" s="77">
        <v>2600523</v>
      </c>
      <c r="D77" s="77">
        <v>2617680.2950578327</v>
      </c>
      <c r="F77" s="10">
        <f t="shared" si="19"/>
        <v>2.6860467278135847</v>
      </c>
      <c r="G77" s="10">
        <f t="shared" si="28"/>
        <v>0.99344561095171724</v>
      </c>
      <c r="H77" s="10">
        <f t="shared" si="21"/>
        <v>2.5836199593230544</v>
      </c>
      <c r="K77" s="5" t="str">
        <f t="shared" si="22"/>
        <v>Waikato</v>
      </c>
      <c r="L77" s="5">
        <f t="shared" si="23"/>
        <v>40340</v>
      </c>
      <c r="M77" s="5">
        <f t="shared" si="24"/>
        <v>108355.125</v>
      </c>
      <c r="N77" s="10">
        <f t="shared" si="25"/>
        <v>2.6860467278135847</v>
      </c>
      <c r="O77" s="10">
        <f t="shared" si="26"/>
        <v>2.5836199593230544</v>
      </c>
      <c r="P77" s="10">
        <f t="shared" si="27"/>
        <v>2.6395259748694251</v>
      </c>
    </row>
    <row r="78" spans="1:16" ht="13.8" x14ac:dyDescent="0.3">
      <c r="A78" s="76" t="s">
        <v>87</v>
      </c>
      <c r="B78" s="77">
        <v>3873</v>
      </c>
      <c r="C78" s="77">
        <v>223875</v>
      </c>
      <c r="D78" s="77">
        <v>217165.60273514318</v>
      </c>
      <c r="F78" s="10">
        <f t="shared" si="19"/>
        <v>2.4085011618900078</v>
      </c>
      <c r="G78" s="10">
        <f t="shared" si="28"/>
        <v>1.0308953037698132</v>
      </c>
      <c r="H78" s="10">
        <f t="shared" si="21"/>
        <v>2.6810140921962753</v>
      </c>
      <c r="K78" s="5" t="str">
        <f t="shared" si="22"/>
        <v>Wairarapa</v>
      </c>
      <c r="L78" s="5">
        <f t="shared" si="23"/>
        <v>3873</v>
      </c>
      <c r="M78" s="5">
        <f t="shared" si="24"/>
        <v>9328.125</v>
      </c>
      <c r="N78" s="10">
        <f t="shared" si="25"/>
        <v>2.4085011618900078</v>
      </c>
      <c r="O78" s="10">
        <f t="shared" si="26"/>
        <v>2.6810140921962753</v>
      </c>
      <c r="P78" s="10">
        <f t="shared" si="27"/>
        <v>2.6395259748694251</v>
      </c>
    </row>
    <row r="79" spans="1:16" ht="13.8" x14ac:dyDescent="0.3">
      <c r="A79" s="76" t="s">
        <v>88</v>
      </c>
      <c r="B79" s="77">
        <v>50801</v>
      </c>
      <c r="C79" s="77">
        <v>3318325.5</v>
      </c>
      <c r="D79" s="77">
        <v>3021542.4341504257</v>
      </c>
      <c r="F79" s="10">
        <f t="shared" si="19"/>
        <v>2.7216700950768686</v>
      </c>
      <c r="G79" s="10">
        <f t="shared" si="28"/>
        <v>1.0982223722874909</v>
      </c>
      <c r="H79" s="10">
        <f t="shared" si="21"/>
        <v>2.8561092922831142</v>
      </c>
      <c r="K79" s="5" t="str">
        <f t="shared" si="22"/>
        <v>Waitemata</v>
      </c>
      <c r="L79" s="5">
        <f t="shared" si="23"/>
        <v>50801</v>
      </c>
      <c r="M79" s="5">
        <f t="shared" si="24"/>
        <v>138263.5625</v>
      </c>
      <c r="N79" s="10">
        <f t="shared" si="25"/>
        <v>2.7216700950768686</v>
      </c>
      <c r="O79" s="10">
        <f t="shared" si="26"/>
        <v>2.8561092922831142</v>
      </c>
      <c r="P79" s="10">
        <f t="shared" si="27"/>
        <v>2.6395259748694251</v>
      </c>
    </row>
    <row r="80" spans="1:16" ht="13.8" x14ac:dyDescent="0.3">
      <c r="A80" s="76" t="s">
        <v>89</v>
      </c>
      <c r="B80" s="77">
        <v>2783</v>
      </c>
      <c r="C80" s="77">
        <v>135715.5</v>
      </c>
      <c r="D80" s="77">
        <v>165425.24557013373</v>
      </c>
      <c r="F80" s="10">
        <f t="shared" si="19"/>
        <v>2.0319125044915558</v>
      </c>
      <c r="G80" s="10">
        <f t="shared" si="28"/>
        <v>0.82040379950629738</v>
      </c>
      <c r="H80" s="10">
        <f t="shared" si="21"/>
        <v>2.1335960496904898</v>
      </c>
      <c r="K80" s="5" t="str">
        <f t="shared" si="22"/>
        <v>West Coast</v>
      </c>
      <c r="L80" s="5">
        <f t="shared" si="23"/>
        <v>2783</v>
      </c>
      <c r="M80" s="5">
        <f t="shared" si="24"/>
        <v>5654.8125</v>
      </c>
      <c r="N80" s="10">
        <f t="shared" si="25"/>
        <v>2.0319125044915558</v>
      </c>
      <c r="O80" s="10">
        <f t="shared" si="26"/>
        <v>2.1335960496904898</v>
      </c>
      <c r="P80" s="10">
        <f t="shared" si="27"/>
        <v>2.6395259748694251</v>
      </c>
    </row>
    <row r="81" spans="1:16" ht="13.8" x14ac:dyDescent="0.3">
      <c r="A81" s="76" t="s">
        <v>90</v>
      </c>
      <c r="B81" s="77">
        <v>7616</v>
      </c>
      <c r="C81" s="77">
        <v>355063.5</v>
      </c>
      <c r="D81" s="77">
        <v>376162.81298799819</v>
      </c>
      <c r="F81" s="10">
        <f t="shared" si="19"/>
        <v>1.9425305278361344</v>
      </c>
      <c r="G81" s="10">
        <f t="shared" si="28"/>
        <v>0.94390909398938549</v>
      </c>
      <c r="H81" s="10">
        <f t="shared" si="21"/>
        <v>2.4547920370610417</v>
      </c>
      <c r="K81" s="5" t="str">
        <f t="shared" si="22"/>
        <v>Whanganui</v>
      </c>
      <c r="L81" s="5">
        <f t="shared" si="23"/>
        <v>7616</v>
      </c>
      <c r="M81" s="5">
        <f t="shared" si="24"/>
        <v>14794.3125</v>
      </c>
      <c r="N81" s="10">
        <f t="shared" si="25"/>
        <v>1.9425305278361344</v>
      </c>
      <c r="O81" s="10">
        <f t="shared" si="26"/>
        <v>2.4547920370610417</v>
      </c>
      <c r="P81" s="10">
        <f t="shared" si="27"/>
        <v>2.6395259748694251</v>
      </c>
    </row>
    <row r="82" spans="1:16" ht="13.8" x14ac:dyDescent="0.3">
      <c r="A82" s="76" t="s">
        <v>107</v>
      </c>
      <c r="B82" s="77">
        <v>432605</v>
      </c>
      <c r="C82" s="77">
        <v>27001464</v>
      </c>
      <c r="D82" s="77">
        <v>26603936.794003133</v>
      </c>
      <c r="F82" s="10">
        <f t="shared" si="19"/>
        <v>2.6006657343303936</v>
      </c>
      <c r="G82" s="10">
        <f t="shared" si="28"/>
        <v>1.0149424203295534</v>
      </c>
      <c r="H82" s="10">
        <f t="shared" si="21"/>
        <v>2.6395259748694251</v>
      </c>
      <c r="K82" t="s">
        <v>0</v>
      </c>
      <c r="L82" s="5">
        <f t="shared" si="23"/>
        <v>432605</v>
      </c>
      <c r="M82" s="5">
        <f t="shared" si="24"/>
        <v>1125061</v>
      </c>
      <c r="N82" s="10">
        <f t="shared" si="25"/>
        <v>2.6006657343303936</v>
      </c>
      <c r="O82" s="10">
        <f t="shared" si="26"/>
        <v>2.6395259748694251</v>
      </c>
      <c r="P82" s="10">
        <f t="shared" si="27"/>
        <v>2.6395259748694251</v>
      </c>
    </row>
    <row r="85" spans="1:16" x14ac:dyDescent="0.25">
      <c r="A85" s="75" t="s">
        <v>104</v>
      </c>
      <c r="B85" t="s">
        <v>98</v>
      </c>
    </row>
    <row r="86" spans="1:16" x14ac:dyDescent="0.25">
      <c r="A86" s="75" t="s">
        <v>23</v>
      </c>
      <c r="B86" t="s">
        <v>13</v>
      </c>
    </row>
    <row r="87" spans="1:16" ht="13.8" x14ac:dyDescent="0.3">
      <c r="F87" s="124" t="s">
        <v>2</v>
      </c>
      <c r="G87" s="124"/>
      <c r="H87" s="124"/>
      <c r="K87" s="8" t="s">
        <v>6</v>
      </c>
      <c r="L87" s="8"/>
      <c r="M87" s="8"/>
      <c r="N87" s="8"/>
      <c r="O87" s="8"/>
      <c r="P87" s="8"/>
    </row>
    <row r="88" spans="1:16" ht="69" x14ac:dyDescent="0.25">
      <c r="A88" s="75" t="s">
        <v>106</v>
      </c>
      <c r="B88" t="s">
        <v>108</v>
      </c>
      <c r="C88" t="s">
        <v>109</v>
      </c>
      <c r="D88" t="s">
        <v>110</v>
      </c>
      <c r="E88" s="75"/>
      <c r="F88" s="21" t="s">
        <v>16</v>
      </c>
      <c r="G88" s="21" t="s">
        <v>20</v>
      </c>
      <c r="H88" s="21" t="s">
        <v>17</v>
      </c>
      <c r="I88" s="75"/>
      <c r="J88" s="75"/>
      <c r="K88" s="21" t="s">
        <v>4</v>
      </c>
      <c r="L88" s="21" t="s">
        <v>28</v>
      </c>
      <c r="M88" s="21" t="s">
        <v>26</v>
      </c>
      <c r="N88" s="21" t="s">
        <v>11</v>
      </c>
      <c r="O88" s="21" t="s">
        <v>10</v>
      </c>
      <c r="P88" s="21" t="s">
        <v>8</v>
      </c>
    </row>
    <row r="89" spans="1:16" ht="13.8" x14ac:dyDescent="0.3">
      <c r="A89" s="76" t="s">
        <v>71</v>
      </c>
      <c r="B89" s="77">
        <v>2057</v>
      </c>
      <c r="C89" s="77">
        <v>106351.5</v>
      </c>
      <c r="D89" s="77">
        <v>98941.889231450594</v>
      </c>
      <c r="F89" s="10">
        <f>C89 / B89 / 24</f>
        <v>2.1542598444336414</v>
      </c>
      <c r="G89" s="10">
        <f>(C89 / D89)</f>
        <v>1.0748885110856981</v>
      </c>
      <c r="H89" s="10">
        <f>G89*$F$109</f>
        <v>1.5301426753907044</v>
      </c>
      <c r="K89" s="5" t="str">
        <f>A89</f>
        <v>Auckland</v>
      </c>
      <c r="L89" s="5">
        <f>B89</f>
        <v>2057</v>
      </c>
      <c r="M89" s="5">
        <f>C89 / 24</f>
        <v>4431.3125</v>
      </c>
      <c r="N89" s="10">
        <f>F89</f>
        <v>2.1542598444336414</v>
      </c>
      <c r="O89" s="10">
        <f>H89</f>
        <v>1.5301426753907044</v>
      </c>
      <c r="P89" s="10">
        <f>$H$109</f>
        <v>1.4064794811547758</v>
      </c>
    </row>
    <row r="90" spans="1:16" ht="13.8" x14ac:dyDescent="0.3">
      <c r="A90" s="76" t="s">
        <v>72</v>
      </c>
      <c r="B90" s="77">
        <v>1232</v>
      </c>
      <c r="C90" s="77">
        <v>33578</v>
      </c>
      <c r="D90" s="77">
        <v>34186.15166497117</v>
      </c>
      <c r="F90" s="10">
        <f t="shared" ref="F90:F109" si="29">C90 / B90 / 24</f>
        <v>1.1356195887445888</v>
      </c>
      <c r="G90" s="10">
        <f t="shared" ref="G90:G92" si="30">(C90 / D90)</f>
        <v>0.98221058424676932</v>
      </c>
      <c r="H90" s="10">
        <f t="shared" ref="H90:H109" si="31">G90*$F$109</f>
        <v>1.3982122942763451</v>
      </c>
      <c r="K90" s="5" t="str">
        <f t="shared" ref="K90:K108" si="32">A90</f>
        <v>Bay of Plenty</v>
      </c>
      <c r="L90" s="5">
        <f t="shared" ref="L90:L109" si="33">B90</f>
        <v>1232</v>
      </c>
      <c r="M90" s="5">
        <f t="shared" ref="M90:M109" si="34">C90 / 24</f>
        <v>1399.0833333333333</v>
      </c>
      <c r="N90" s="10">
        <f t="shared" ref="N90:N109" si="35">F90</f>
        <v>1.1356195887445888</v>
      </c>
      <c r="O90" s="10">
        <f t="shared" ref="O90:O109" si="36">H90</f>
        <v>1.3982122942763451</v>
      </c>
      <c r="P90" s="10">
        <f t="shared" ref="P90:P109" si="37">$H$109</f>
        <v>1.4064794811547758</v>
      </c>
    </row>
    <row r="91" spans="1:16" ht="13.8" x14ac:dyDescent="0.3">
      <c r="A91" s="76" t="s">
        <v>73</v>
      </c>
      <c r="B91" s="77">
        <v>1169</v>
      </c>
      <c r="C91" s="77">
        <v>42484</v>
      </c>
      <c r="D91" s="77">
        <v>41702.462463660595</v>
      </c>
      <c r="F91" s="10">
        <f t="shared" si="29"/>
        <v>1.5142571998859424</v>
      </c>
      <c r="G91" s="10">
        <f t="shared" si="30"/>
        <v>1.0187408006666376</v>
      </c>
      <c r="H91" s="10">
        <f t="shared" si="31"/>
        <v>1.4502143786867927</v>
      </c>
      <c r="K91" s="5" t="str">
        <f t="shared" si="32"/>
        <v>Canterbury</v>
      </c>
      <c r="L91" s="5">
        <f t="shared" si="33"/>
        <v>1169</v>
      </c>
      <c r="M91" s="5">
        <f t="shared" si="34"/>
        <v>1770.1666666666667</v>
      </c>
      <c r="N91" s="10">
        <f t="shared" si="35"/>
        <v>1.5142571998859424</v>
      </c>
      <c r="O91" s="10">
        <f t="shared" si="36"/>
        <v>1.4502143786867927</v>
      </c>
      <c r="P91" s="10">
        <f t="shared" si="37"/>
        <v>1.4064794811547758</v>
      </c>
    </row>
    <row r="92" spans="1:16" ht="13.8" x14ac:dyDescent="0.3">
      <c r="A92" s="76" t="s">
        <v>74</v>
      </c>
      <c r="B92" s="77">
        <v>1313</v>
      </c>
      <c r="C92" s="77">
        <v>60906</v>
      </c>
      <c r="D92" s="77">
        <v>55487.182411039023</v>
      </c>
      <c r="F92" s="10">
        <f t="shared" si="29"/>
        <v>1.9327875095201827</v>
      </c>
      <c r="G92" s="10">
        <f t="shared" si="30"/>
        <v>1.0976589070394556</v>
      </c>
      <c r="H92" s="10">
        <f t="shared" si="31"/>
        <v>1.5625571576603081</v>
      </c>
      <c r="K92" s="5" t="str">
        <f t="shared" si="32"/>
        <v>Capital and Coast</v>
      </c>
      <c r="L92" s="5">
        <f t="shared" si="33"/>
        <v>1313</v>
      </c>
      <c r="M92" s="5">
        <f t="shared" si="34"/>
        <v>2537.75</v>
      </c>
      <c r="N92" s="10">
        <f t="shared" si="35"/>
        <v>1.9327875095201827</v>
      </c>
      <c r="O92" s="10">
        <f t="shared" si="36"/>
        <v>1.5625571576603081</v>
      </c>
      <c r="P92" s="10">
        <f t="shared" si="37"/>
        <v>1.4064794811547758</v>
      </c>
    </row>
    <row r="93" spans="1:16" ht="13.8" x14ac:dyDescent="0.3">
      <c r="A93" s="76" t="s">
        <v>75</v>
      </c>
      <c r="B93" s="77">
        <v>1861</v>
      </c>
      <c r="C93" s="77">
        <v>53651.5</v>
      </c>
      <c r="D93" s="77">
        <v>57723.405491373625</v>
      </c>
      <c r="F93" s="10">
        <f t="shared" si="29"/>
        <v>1.2012246999820884</v>
      </c>
      <c r="G93" s="10">
        <f>(C93 / D93)</f>
        <v>0.92945832878862034</v>
      </c>
      <c r="H93" s="10">
        <f t="shared" si="31"/>
        <v>1.3231175505265065</v>
      </c>
      <c r="K93" s="5" t="str">
        <f t="shared" si="32"/>
        <v>Counties Manukau</v>
      </c>
      <c r="L93" s="5">
        <f t="shared" si="33"/>
        <v>1861</v>
      </c>
      <c r="M93" s="5">
        <f t="shared" si="34"/>
        <v>2235.4791666666665</v>
      </c>
      <c r="N93" s="10">
        <f t="shared" si="35"/>
        <v>1.2012246999820884</v>
      </c>
      <c r="O93" s="10">
        <f t="shared" si="36"/>
        <v>1.3231175505265065</v>
      </c>
      <c r="P93" s="10">
        <f t="shared" si="37"/>
        <v>1.4064794811547758</v>
      </c>
    </row>
    <row r="94" spans="1:16" ht="13.8" x14ac:dyDescent="0.3">
      <c r="A94" s="76" t="s">
        <v>76</v>
      </c>
      <c r="B94" s="77">
        <v>933</v>
      </c>
      <c r="C94" s="77">
        <v>29807</v>
      </c>
      <c r="D94" s="77">
        <v>30496.077397457371</v>
      </c>
      <c r="F94" s="10">
        <f t="shared" si="29"/>
        <v>1.3311450518042158</v>
      </c>
      <c r="G94" s="10">
        <f t="shared" ref="G94:G109" si="38">(C94 / D94)</f>
        <v>0.97740439242475086</v>
      </c>
      <c r="H94" s="10">
        <f t="shared" si="31"/>
        <v>1.3913705063726338</v>
      </c>
      <c r="K94" s="5" t="str">
        <f t="shared" si="32"/>
        <v>Hawkes Bay</v>
      </c>
      <c r="L94" s="5">
        <f t="shared" si="33"/>
        <v>933</v>
      </c>
      <c r="M94" s="5">
        <f t="shared" si="34"/>
        <v>1241.9583333333333</v>
      </c>
      <c r="N94" s="10">
        <f t="shared" si="35"/>
        <v>1.3311450518042158</v>
      </c>
      <c r="O94" s="10">
        <f t="shared" si="36"/>
        <v>1.3913705063726338</v>
      </c>
      <c r="P94" s="10">
        <f t="shared" si="37"/>
        <v>1.4064794811547758</v>
      </c>
    </row>
    <row r="95" spans="1:16" ht="13.8" x14ac:dyDescent="0.3">
      <c r="A95" s="76" t="s">
        <v>77</v>
      </c>
      <c r="B95" s="77">
        <v>621</v>
      </c>
      <c r="C95" s="77">
        <v>18192</v>
      </c>
      <c r="D95" s="77">
        <v>21427.566611212198</v>
      </c>
      <c r="F95" s="10">
        <f t="shared" si="29"/>
        <v>1.22061191626409</v>
      </c>
      <c r="G95" s="10">
        <f t="shared" si="38"/>
        <v>0.84899981085490339</v>
      </c>
      <c r="H95" s="10">
        <f t="shared" si="31"/>
        <v>1.2085819399777273</v>
      </c>
      <c r="K95" s="5" t="str">
        <f t="shared" si="32"/>
        <v>Hutt</v>
      </c>
      <c r="L95" s="5">
        <f t="shared" si="33"/>
        <v>621</v>
      </c>
      <c r="M95" s="5">
        <f t="shared" si="34"/>
        <v>758</v>
      </c>
      <c r="N95" s="10">
        <f t="shared" si="35"/>
        <v>1.22061191626409</v>
      </c>
      <c r="O95" s="10">
        <f t="shared" si="36"/>
        <v>1.2085819399777273</v>
      </c>
      <c r="P95" s="10">
        <f t="shared" si="37"/>
        <v>1.4064794811547758</v>
      </c>
    </row>
    <row r="96" spans="1:16" ht="13.8" x14ac:dyDescent="0.3">
      <c r="A96" s="76" t="s">
        <v>78</v>
      </c>
      <c r="B96" s="77">
        <v>953</v>
      </c>
      <c r="C96" s="77">
        <v>21248.5</v>
      </c>
      <c r="D96" s="77">
        <v>24637.721149693058</v>
      </c>
      <c r="F96" s="10">
        <f t="shared" si="29"/>
        <v>0.92901801329136058</v>
      </c>
      <c r="G96" s="10">
        <f t="shared" si="38"/>
        <v>0.86243771779455825</v>
      </c>
      <c r="H96" s="10">
        <f t="shared" si="31"/>
        <v>1.2277112865697066</v>
      </c>
      <c r="K96" s="5" t="str">
        <f t="shared" si="32"/>
        <v>Lakes</v>
      </c>
      <c r="L96" s="5">
        <f t="shared" si="33"/>
        <v>953</v>
      </c>
      <c r="M96" s="5">
        <f t="shared" si="34"/>
        <v>885.35416666666663</v>
      </c>
      <c r="N96" s="10">
        <f t="shared" si="35"/>
        <v>0.92901801329136058</v>
      </c>
      <c r="O96" s="10">
        <f t="shared" si="36"/>
        <v>1.2277112865697066</v>
      </c>
      <c r="P96" s="10">
        <f t="shared" si="37"/>
        <v>1.4064794811547758</v>
      </c>
    </row>
    <row r="97" spans="1:16" ht="13.8" x14ac:dyDescent="0.3">
      <c r="A97" s="76" t="s">
        <v>79</v>
      </c>
      <c r="B97" s="77">
        <v>684</v>
      </c>
      <c r="C97" s="77">
        <v>22538</v>
      </c>
      <c r="D97" s="77">
        <v>21434.981541835226</v>
      </c>
      <c r="F97" s="10">
        <f t="shared" si="29"/>
        <v>1.3729288499025341</v>
      </c>
      <c r="G97" s="10">
        <f t="shared" si="38"/>
        <v>1.0514588013995712</v>
      </c>
      <c r="H97" s="10">
        <f t="shared" si="31"/>
        <v>1.4967896361749942</v>
      </c>
      <c r="K97" s="5" t="str">
        <f t="shared" si="32"/>
        <v>MidCentral</v>
      </c>
      <c r="L97" s="5">
        <f t="shared" si="33"/>
        <v>684</v>
      </c>
      <c r="M97" s="5">
        <f t="shared" si="34"/>
        <v>939.08333333333337</v>
      </c>
      <c r="N97" s="10">
        <f t="shared" si="35"/>
        <v>1.3729288499025341</v>
      </c>
      <c r="O97" s="10">
        <f t="shared" si="36"/>
        <v>1.4967896361749942</v>
      </c>
      <c r="P97" s="10">
        <f t="shared" si="37"/>
        <v>1.4064794811547758</v>
      </c>
    </row>
    <row r="98" spans="1:16" ht="13.8" x14ac:dyDescent="0.3">
      <c r="A98" s="76" t="s">
        <v>80</v>
      </c>
      <c r="B98" s="77">
        <v>321</v>
      </c>
      <c r="C98" s="77">
        <v>7252.5</v>
      </c>
      <c r="D98" s="77">
        <v>8825.4090735515674</v>
      </c>
      <c r="F98" s="10">
        <f t="shared" si="29"/>
        <v>0.94139408099688471</v>
      </c>
      <c r="G98" s="10">
        <f t="shared" si="38"/>
        <v>0.82177493865238027</v>
      </c>
      <c r="H98" s="10">
        <f t="shared" si="31"/>
        <v>1.169826349644864</v>
      </c>
      <c r="K98" s="5" t="str">
        <f t="shared" si="32"/>
        <v>Nelson Marlborough</v>
      </c>
      <c r="L98" s="5">
        <f t="shared" si="33"/>
        <v>321</v>
      </c>
      <c r="M98" s="5">
        <f t="shared" si="34"/>
        <v>302.1875</v>
      </c>
      <c r="N98" s="10">
        <f t="shared" si="35"/>
        <v>0.94139408099688471</v>
      </c>
      <c r="O98" s="10">
        <f t="shared" si="36"/>
        <v>1.169826349644864</v>
      </c>
      <c r="P98" s="10">
        <f t="shared" si="37"/>
        <v>1.4064794811547758</v>
      </c>
    </row>
    <row r="99" spans="1:16" ht="13.8" x14ac:dyDescent="0.3">
      <c r="A99" s="76" t="s">
        <v>81</v>
      </c>
      <c r="B99" s="77">
        <v>1416</v>
      </c>
      <c r="C99" s="77">
        <v>37298</v>
      </c>
      <c r="D99" s="77">
        <v>37565.803423190671</v>
      </c>
      <c r="F99" s="10">
        <f t="shared" si="29"/>
        <v>1.0975164783427496</v>
      </c>
      <c r="G99" s="10">
        <f t="shared" si="38"/>
        <v>0.99287108490203757</v>
      </c>
      <c r="H99" s="10">
        <f t="shared" si="31"/>
        <v>1.4133879025607619</v>
      </c>
      <c r="K99" s="5" t="str">
        <f t="shared" si="32"/>
        <v>Northland</v>
      </c>
      <c r="L99" s="5">
        <f t="shared" si="33"/>
        <v>1416</v>
      </c>
      <c r="M99" s="5">
        <f t="shared" si="34"/>
        <v>1554.0833333333333</v>
      </c>
      <c r="N99" s="10">
        <f t="shared" si="35"/>
        <v>1.0975164783427496</v>
      </c>
      <c r="O99" s="10">
        <f t="shared" si="36"/>
        <v>1.4133879025607619</v>
      </c>
      <c r="P99" s="10">
        <f t="shared" si="37"/>
        <v>1.4064794811547758</v>
      </c>
    </row>
    <row r="100" spans="1:16" ht="13.8" x14ac:dyDescent="0.3">
      <c r="A100" s="76" t="s">
        <v>82</v>
      </c>
      <c r="B100" s="77">
        <v>126</v>
      </c>
      <c r="C100" s="77">
        <v>3134.5</v>
      </c>
      <c r="D100" s="77">
        <v>3362.7680527036532</v>
      </c>
      <c r="F100" s="10">
        <f t="shared" si="29"/>
        <v>1.0365410052910053</v>
      </c>
      <c r="G100" s="10">
        <f t="shared" si="38"/>
        <v>0.93211900163018191</v>
      </c>
      <c r="H100" s="10">
        <f t="shared" si="31"/>
        <v>1.3269051145558348</v>
      </c>
      <c r="K100" s="5" t="str">
        <f t="shared" si="32"/>
        <v>South Canterbury</v>
      </c>
      <c r="L100" s="5">
        <f t="shared" si="33"/>
        <v>126</v>
      </c>
      <c r="M100" s="5">
        <f t="shared" si="34"/>
        <v>130.60416666666666</v>
      </c>
      <c r="N100" s="10">
        <f t="shared" si="35"/>
        <v>1.0365410052910053</v>
      </c>
      <c r="O100" s="10">
        <f t="shared" si="36"/>
        <v>1.3269051145558348</v>
      </c>
      <c r="P100" s="10">
        <f t="shared" si="37"/>
        <v>1.4064794811547758</v>
      </c>
    </row>
    <row r="101" spans="1:16" ht="13.8" x14ac:dyDescent="0.3">
      <c r="A101" s="76" t="s">
        <v>83</v>
      </c>
      <c r="B101" s="77">
        <v>679</v>
      </c>
      <c r="C101" s="77">
        <v>20072.5</v>
      </c>
      <c r="D101" s="77">
        <v>22212.415947568901</v>
      </c>
      <c r="F101" s="10">
        <f t="shared" si="29"/>
        <v>1.2317439862542956</v>
      </c>
      <c r="G101" s="10">
        <f t="shared" si="38"/>
        <v>0.90366126977722516</v>
      </c>
      <c r="H101" s="10">
        <f t="shared" si="31"/>
        <v>1.286394503916735</v>
      </c>
      <c r="K101" s="5" t="str">
        <f t="shared" si="32"/>
        <v>Southern</v>
      </c>
      <c r="L101" s="5">
        <f t="shared" si="33"/>
        <v>679</v>
      </c>
      <c r="M101" s="5">
        <f t="shared" si="34"/>
        <v>836.35416666666663</v>
      </c>
      <c r="N101" s="10">
        <f t="shared" si="35"/>
        <v>1.2317439862542956</v>
      </c>
      <c r="O101" s="10">
        <f t="shared" si="36"/>
        <v>1.286394503916735</v>
      </c>
      <c r="P101" s="10">
        <f t="shared" si="37"/>
        <v>1.4064794811547758</v>
      </c>
    </row>
    <row r="102" spans="1:16" ht="13.8" x14ac:dyDescent="0.3">
      <c r="A102" s="76" t="s">
        <v>84</v>
      </c>
      <c r="B102" s="77">
        <v>548</v>
      </c>
      <c r="C102" s="77">
        <v>14375.5</v>
      </c>
      <c r="D102" s="77">
        <v>16943.087925821957</v>
      </c>
      <c r="F102" s="10">
        <f t="shared" si="29"/>
        <v>1.0930276763990268</v>
      </c>
      <c r="G102" s="10">
        <f t="shared" si="38"/>
        <v>0.84845808880511986</v>
      </c>
      <c r="H102" s="10">
        <f t="shared" si="31"/>
        <v>1.207810779045198</v>
      </c>
      <c r="K102" s="5" t="str">
        <f t="shared" si="32"/>
        <v>Tairawhiti</v>
      </c>
      <c r="L102" s="5">
        <f t="shared" si="33"/>
        <v>548</v>
      </c>
      <c r="M102" s="5">
        <f t="shared" si="34"/>
        <v>598.97916666666663</v>
      </c>
      <c r="N102" s="10">
        <f t="shared" si="35"/>
        <v>1.0930276763990268</v>
      </c>
      <c r="O102" s="10">
        <f t="shared" si="36"/>
        <v>1.207810779045198</v>
      </c>
      <c r="P102" s="10">
        <f t="shared" si="37"/>
        <v>1.4064794811547758</v>
      </c>
    </row>
    <row r="103" spans="1:16" ht="13.8" x14ac:dyDescent="0.3">
      <c r="A103" s="76" t="s">
        <v>85</v>
      </c>
      <c r="B103" s="77">
        <v>450</v>
      </c>
      <c r="C103" s="77">
        <v>11062</v>
      </c>
      <c r="D103" s="77">
        <v>13100.829299303718</v>
      </c>
      <c r="F103" s="10">
        <f t="shared" si="29"/>
        <v>1.0242592592592592</v>
      </c>
      <c r="G103" s="10">
        <f t="shared" si="38"/>
        <v>0.84437402757304247</v>
      </c>
      <c r="H103" s="10">
        <f t="shared" si="31"/>
        <v>1.2019969701564992</v>
      </c>
      <c r="K103" s="5" t="str">
        <f t="shared" si="32"/>
        <v>Taranaki</v>
      </c>
      <c r="L103" s="5">
        <f t="shared" si="33"/>
        <v>450</v>
      </c>
      <c r="M103" s="5">
        <f t="shared" si="34"/>
        <v>460.91666666666669</v>
      </c>
      <c r="N103" s="10">
        <f t="shared" si="35"/>
        <v>1.0242592592592592</v>
      </c>
      <c r="O103" s="10">
        <f t="shared" si="36"/>
        <v>1.2019969701564992</v>
      </c>
      <c r="P103" s="10">
        <f t="shared" si="37"/>
        <v>1.4064794811547758</v>
      </c>
    </row>
    <row r="104" spans="1:16" ht="13.8" x14ac:dyDescent="0.3">
      <c r="A104" s="76" t="s">
        <v>86</v>
      </c>
      <c r="B104" s="77">
        <v>2519</v>
      </c>
      <c r="C104" s="77">
        <v>100410.5</v>
      </c>
      <c r="D104" s="77">
        <v>97424.719663302909</v>
      </c>
      <c r="F104" s="10">
        <f t="shared" si="29"/>
        <v>1.6608856027524148</v>
      </c>
      <c r="G104" s="10">
        <f t="shared" si="38"/>
        <v>1.0306470508410583</v>
      </c>
      <c r="H104" s="10">
        <f t="shared" si="31"/>
        <v>1.4671633564718074</v>
      </c>
      <c r="K104" s="5" t="str">
        <f t="shared" si="32"/>
        <v>Waikato</v>
      </c>
      <c r="L104" s="5">
        <f t="shared" si="33"/>
        <v>2519</v>
      </c>
      <c r="M104" s="5">
        <f t="shared" si="34"/>
        <v>4183.770833333333</v>
      </c>
      <c r="N104" s="10">
        <f t="shared" si="35"/>
        <v>1.6608856027524148</v>
      </c>
      <c r="O104" s="10">
        <f t="shared" si="36"/>
        <v>1.4671633564718074</v>
      </c>
      <c r="P104" s="10">
        <f t="shared" si="37"/>
        <v>1.4064794811547758</v>
      </c>
    </row>
    <row r="105" spans="1:16" ht="13.8" x14ac:dyDescent="0.3">
      <c r="A105" s="76" t="s">
        <v>87</v>
      </c>
      <c r="B105" s="77">
        <v>142</v>
      </c>
      <c r="C105" s="77">
        <v>3603</v>
      </c>
      <c r="D105" s="77">
        <v>3985.6851180335057</v>
      </c>
      <c r="F105" s="10">
        <f t="shared" si="29"/>
        <v>1.057218309859155</v>
      </c>
      <c r="G105" s="10">
        <f t="shared" si="38"/>
        <v>0.90398511003741344</v>
      </c>
      <c r="H105" s="10">
        <f t="shared" si="31"/>
        <v>1.2868555022407595</v>
      </c>
      <c r="K105" s="5" t="str">
        <f t="shared" si="32"/>
        <v>Wairarapa</v>
      </c>
      <c r="L105" s="5">
        <f t="shared" si="33"/>
        <v>142</v>
      </c>
      <c r="M105" s="5">
        <f t="shared" si="34"/>
        <v>150.125</v>
      </c>
      <c r="N105" s="10">
        <f t="shared" si="35"/>
        <v>1.057218309859155</v>
      </c>
      <c r="O105" s="10">
        <f t="shared" si="36"/>
        <v>1.2868555022407595</v>
      </c>
      <c r="P105" s="10">
        <f t="shared" si="37"/>
        <v>1.4064794811547758</v>
      </c>
    </row>
    <row r="106" spans="1:16" ht="13.8" x14ac:dyDescent="0.3">
      <c r="A106" s="76" t="s">
        <v>88</v>
      </c>
      <c r="B106" s="77">
        <v>856</v>
      </c>
      <c r="C106" s="77">
        <v>28155.5</v>
      </c>
      <c r="D106" s="77">
        <v>31333.097552856743</v>
      </c>
      <c r="F106" s="10">
        <f t="shared" si="29"/>
        <v>1.3704974688473521</v>
      </c>
      <c r="G106" s="10">
        <f t="shared" si="38"/>
        <v>0.89858654901589741</v>
      </c>
      <c r="H106" s="10">
        <f t="shared" si="31"/>
        <v>1.2791704553549397</v>
      </c>
      <c r="K106" s="5" t="str">
        <f t="shared" si="32"/>
        <v>Waitemata</v>
      </c>
      <c r="L106" s="5">
        <f t="shared" si="33"/>
        <v>856</v>
      </c>
      <c r="M106" s="5">
        <f t="shared" si="34"/>
        <v>1173.1458333333333</v>
      </c>
      <c r="N106" s="10">
        <f t="shared" si="35"/>
        <v>1.3704974688473521</v>
      </c>
      <c r="O106" s="10">
        <f t="shared" si="36"/>
        <v>1.2791704553549397</v>
      </c>
      <c r="P106" s="10">
        <f t="shared" si="37"/>
        <v>1.4064794811547758</v>
      </c>
    </row>
    <row r="107" spans="1:16" ht="13.8" x14ac:dyDescent="0.3">
      <c r="A107" s="76" t="s">
        <v>89</v>
      </c>
      <c r="B107" s="77">
        <v>65</v>
      </c>
      <c r="C107" s="77">
        <v>1357</v>
      </c>
      <c r="D107" s="77">
        <v>1666.8124148332852</v>
      </c>
      <c r="F107" s="10">
        <f t="shared" si="29"/>
        <v>0.86987179487179489</v>
      </c>
      <c r="G107" s="10">
        <f t="shared" si="38"/>
        <v>0.81412880533153897</v>
      </c>
      <c r="H107" s="10">
        <f t="shared" si="31"/>
        <v>1.1589418022938753</v>
      </c>
      <c r="K107" s="5" t="str">
        <f t="shared" si="32"/>
        <v>West Coast</v>
      </c>
      <c r="L107" s="5">
        <f t="shared" si="33"/>
        <v>65</v>
      </c>
      <c r="M107" s="5">
        <f t="shared" si="34"/>
        <v>56.541666666666664</v>
      </c>
      <c r="N107" s="10">
        <f t="shared" si="35"/>
        <v>0.86987179487179489</v>
      </c>
      <c r="O107" s="10">
        <f t="shared" si="36"/>
        <v>1.1589418022938753</v>
      </c>
      <c r="P107" s="10">
        <f t="shared" si="37"/>
        <v>1.4064794811547758</v>
      </c>
    </row>
    <row r="108" spans="1:16" ht="13.8" x14ac:dyDescent="0.3">
      <c r="A108" s="76" t="s">
        <v>90</v>
      </c>
      <c r="B108" s="77">
        <v>403</v>
      </c>
      <c r="C108" s="77">
        <v>11379.5</v>
      </c>
      <c r="D108" s="77">
        <v>12000.96801396213</v>
      </c>
      <c r="F108" s="10">
        <f t="shared" si="29"/>
        <v>1.1765405293631102</v>
      </c>
      <c r="G108" s="10">
        <f t="shared" si="38"/>
        <v>0.94821517620586071</v>
      </c>
      <c r="H108" s="10">
        <f t="shared" si="31"/>
        <v>1.3498186012800606</v>
      </c>
      <c r="K108" s="5" t="str">
        <f t="shared" si="32"/>
        <v>Whanganui</v>
      </c>
      <c r="L108" s="5">
        <f t="shared" si="33"/>
        <v>403</v>
      </c>
      <c r="M108" s="5">
        <f t="shared" si="34"/>
        <v>474.14583333333331</v>
      </c>
      <c r="N108" s="10">
        <f t="shared" si="35"/>
        <v>1.1765405293631102</v>
      </c>
      <c r="O108" s="10">
        <f t="shared" si="36"/>
        <v>1.3498186012800606</v>
      </c>
      <c r="P108" s="10">
        <f t="shared" si="37"/>
        <v>1.4064794811547758</v>
      </c>
    </row>
    <row r="109" spans="1:16" ht="13.8" x14ac:dyDescent="0.3">
      <c r="A109" s="76" t="s">
        <v>107</v>
      </c>
      <c r="B109" s="77">
        <v>18348</v>
      </c>
      <c r="C109" s="77">
        <v>626857</v>
      </c>
      <c r="D109" s="77">
        <v>634459.03444782202</v>
      </c>
      <c r="F109" s="10">
        <f t="shared" si="29"/>
        <v>1.4235361710631496</v>
      </c>
      <c r="G109" s="10">
        <f t="shared" si="38"/>
        <v>0.98801808464365526</v>
      </c>
      <c r="H109" s="10">
        <f t="shared" si="31"/>
        <v>1.4064794811547758</v>
      </c>
      <c r="K109" t="s">
        <v>0</v>
      </c>
      <c r="L109" s="5">
        <f t="shared" si="33"/>
        <v>18348</v>
      </c>
      <c r="M109" s="5">
        <f t="shared" si="34"/>
        <v>26119.041666666668</v>
      </c>
      <c r="N109" s="10">
        <f t="shared" si="35"/>
        <v>1.4235361710631496</v>
      </c>
      <c r="O109" s="10">
        <f t="shared" si="36"/>
        <v>1.4064794811547758</v>
      </c>
      <c r="P109" s="10">
        <f t="shared" si="37"/>
        <v>1.4064794811547758</v>
      </c>
    </row>
    <row r="112" spans="1:16" x14ac:dyDescent="0.25">
      <c r="A112" s="75" t="s">
        <v>104</v>
      </c>
      <c r="B112" t="s">
        <v>99</v>
      </c>
    </row>
    <row r="113" spans="1:16" x14ac:dyDescent="0.25">
      <c r="A113" s="75" t="s">
        <v>23</v>
      </c>
      <c r="B113" t="s">
        <v>13</v>
      </c>
    </row>
    <row r="114" spans="1:16" ht="13.8" x14ac:dyDescent="0.3">
      <c r="F114" s="124" t="s">
        <v>2</v>
      </c>
      <c r="G114" s="124"/>
      <c r="H114" s="124"/>
      <c r="K114" s="8" t="s">
        <v>6</v>
      </c>
      <c r="L114" s="8"/>
      <c r="M114" s="8"/>
      <c r="N114" s="8"/>
      <c r="O114" s="8"/>
      <c r="P114" s="8"/>
    </row>
    <row r="115" spans="1:16" ht="69" x14ac:dyDescent="0.25">
      <c r="A115" s="75" t="s">
        <v>106</v>
      </c>
      <c r="B115" t="s">
        <v>108</v>
      </c>
      <c r="C115" t="s">
        <v>109</v>
      </c>
      <c r="D115" t="s">
        <v>110</v>
      </c>
      <c r="F115" s="21" t="s">
        <v>16</v>
      </c>
      <c r="G115" s="21" t="s">
        <v>20</v>
      </c>
      <c r="H115" s="21" t="s">
        <v>17</v>
      </c>
      <c r="K115" s="21" t="s">
        <v>4</v>
      </c>
      <c r="L115" s="21" t="s">
        <v>28</v>
      </c>
      <c r="M115" s="21" t="s">
        <v>26</v>
      </c>
      <c r="N115" s="21" t="s">
        <v>11</v>
      </c>
      <c r="O115" s="21" t="s">
        <v>10</v>
      </c>
      <c r="P115" s="21" t="s">
        <v>8</v>
      </c>
    </row>
    <row r="116" spans="1:16" ht="13.8" x14ac:dyDescent="0.3">
      <c r="A116" s="76" t="s">
        <v>71</v>
      </c>
      <c r="B116" s="77">
        <v>2589</v>
      </c>
      <c r="C116" s="77">
        <v>101827</v>
      </c>
      <c r="D116" s="77">
        <v>96877.58505016625</v>
      </c>
      <c r="F116" s="10">
        <f>C116 / B116 / 24</f>
        <v>1.6387762327797091</v>
      </c>
      <c r="G116" s="10">
        <f>(C116 / D116)</f>
        <v>1.0510893716773677</v>
      </c>
      <c r="H116" s="10">
        <f>G116*$F$136</f>
        <v>1.4480768371770658</v>
      </c>
      <c r="K116" s="5" t="str">
        <f>A116</f>
        <v>Auckland</v>
      </c>
      <c r="L116" s="5">
        <f>B116</f>
        <v>2589</v>
      </c>
      <c r="M116" s="5">
        <f>C116 / 24</f>
        <v>4242.791666666667</v>
      </c>
      <c r="N116" s="10">
        <f>F116</f>
        <v>1.6387762327797091</v>
      </c>
      <c r="O116" s="10">
        <f>H116</f>
        <v>1.4480768371770658</v>
      </c>
      <c r="P116" s="10">
        <f>$H$136</f>
        <v>1.4111769856436251</v>
      </c>
    </row>
    <row r="117" spans="1:16" ht="13.8" x14ac:dyDescent="0.3">
      <c r="A117" s="76" t="s">
        <v>72</v>
      </c>
      <c r="B117" s="77">
        <v>93</v>
      </c>
      <c r="C117" s="77">
        <v>2305</v>
      </c>
      <c r="D117" s="77">
        <v>2118.2984567792541</v>
      </c>
      <c r="F117" s="10">
        <f t="shared" ref="F117:F136" si="39">C117 / B117 / 24</f>
        <v>1.0327060931899641</v>
      </c>
      <c r="G117" s="10">
        <f t="shared" ref="G117:G119" si="40">(C117 / D117)</f>
        <v>1.088137506130564</v>
      </c>
      <c r="H117" s="10">
        <f t="shared" ref="H117:H136" si="41">G117*$F$136</f>
        <v>1.4991177351329463</v>
      </c>
      <c r="K117" s="5" t="str">
        <f t="shared" ref="K117:K135" si="42">A117</f>
        <v>Bay of Plenty</v>
      </c>
      <c r="L117" s="5">
        <f t="shared" ref="L117:L136" si="43">B117</f>
        <v>93</v>
      </c>
      <c r="M117" s="5">
        <f t="shared" ref="M117:M136" si="44">C117 / 24</f>
        <v>96.041666666666671</v>
      </c>
      <c r="N117" s="10">
        <f t="shared" ref="N117:N136" si="45">F117</f>
        <v>1.0327060931899641</v>
      </c>
      <c r="O117" s="10">
        <f t="shared" ref="O117:O136" si="46">H117</f>
        <v>1.4991177351329463</v>
      </c>
      <c r="P117" s="10">
        <f t="shared" ref="P117:P136" si="47">$H$136</f>
        <v>1.4111769856436251</v>
      </c>
    </row>
    <row r="118" spans="1:16" ht="13.8" x14ac:dyDescent="0.3">
      <c r="A118" s="76" t="s">
        <v>73</v>
      </c>
      <c r="B118" s="77">
        <v>378</v>
      </c>
      <c r="C118" s="77">
        <v>12628</v>
      </c>
      <c r="D118" s="77">
        <v>11637.942362044576</v>
      </c>
      <c r="F118" s="10">
        <f t="shared" si="39"/>
        <v>1.3919753086419753</v>
      </c>
      <c r="G118" s="10">
        <f t="shared" si="40"/>
        <v>1.085071536458571</v>
      </c>
      <c r="H118" s="10">
        <f t="shared" si="41"/>
        <v>1.4948937749397087</v>
      </c>
      <c r="K118" s="5" t="str">
        <f t="shared" si="42"/>
        <v>Canterbury</v>
      </c>
      <c r="L118" s="5">
        <f t="shared" si="43"/>
        <v>378</v>
      </c>
      <c r="M118" s="5">
        <f t="shared" si="44"/>
        <v>526.16666666666663</v>
      </c>
      <c r="N118" s="10">
        <f t="shared" si="45"/>
        <v>1.3919753086419753</v>
      </c>
      <c r="O118" s="10">
        <f t="shared" si="46"/>
        <v>1.4948937749397087</v>
      </c>
      <c r="P118" s="10">
        <f t="shared" si="47"/>
        <v>1.4111769856436251</v>
      </c>
    </row>
    <row r="119" spans="1:16" ht="13.8" x14ac:dyDescent="0.3">
      <c r="A119" s="76" t="s">
        <v>74</v>
      </c>
      <c r="B119" s="77">
        <v>742</v>
      </c>
      <c r="C119" s="77">
        <v>29194</v>
      </c>
      <c r="D119" s="77">
        <v>26763.638304174208</v>
      </c>
      <c r="F119" s="10">
        <f t="shared" si="39"/>
        <v>1.6393755615453729</v>
      </c>
      <c r="G119" s="10">
        <f t="shared" si="40"/>
        <v>1.0908083448223382</v>
      </c>
      <c r="H119" s="10">
        <f t="shared" si="41"/>
        <v>1.5027973267543728</v>
      </c>
      <c r="K119" s="5" t="str">
        <f t="shared" si="42"/>
        <v>Capital and Coast</v>
      </c>
      <c r="L119" s="5">
        <f t="shared" si="43"/>
        <v>742</v>
      </c>
      <c r="M119" s="5">
        <f t="shared" si="44"/>
        <v>1216.4166666666667</v>
      </c>
      <c r="N119" s="10">
        <f t="shared" si="45"/>
        <v>1.6393755615453729</v>
      </c>
      <c r="O119" s="10">
        <f t="shared" si="46"/>
        <v>1.5027973267543728</v>
      </c>
      <c r="P119" s="10">
        <f t="shared" si="47"/>
        <v>1.4111769856436251</v>
      </c>
    </row>
    <row r="120" spans="1:16" ht="13.8" x14ac:dyDescent="0.3">
      <c r="A120" s="76" t="s">
        <v>75</v>
      </c>
      <c r="B120" s="77">
        <v>2859</v>
      </c>
      <c r="C120" s="77">
        <v>78815</v>
      </c>
      <c r="D120" s="77">
        <v>77835.061031288729</v>
      </c>
      <c r="F120" s="10">
        <f t="shared" si="39"/>
        <v>1.1486388014457269</v>
      </c>
      <c r="G120" s="10">
        <f>(C120 / D120)</f>
        <v>1.0125899428320271</v>
      </c>
      <c r="H120" s="10">
        <f t="shared" si="41"/>
        <v>1.3950365033503462</v>
      </c>
      <c r="K120" s="5" t="str">
        <f t="shared" si="42"/>
        <v>Counties Manukau</v>
      </c>
      <c r="L120" s="5">
        <f t="shared" si="43"/>
        <v>2859</v>
      </c>
      <c r="M120" s="5">
        <f t="shared" si="44"/>
        <v>3283.9583333333335</v>
      </c>
      <c r="N120" s="10">
        <f t="shared" si="45"/>
        <v>1.1486388014457269</v>
      </c>
      <c r="O120" s="10">
        <f t="shared" si="46"/>
        <v>1.3950365033503462</v>
      </c>
      <c r="P120" s="10">
        <f t="shared" si="47"/>
        <v>1.4111769856436251</v>
      </c>
    </row>
    <row r="121" spans="1:16" ht="13.8" x14ac:dyDescent="0.3">
      <c r="A121" s="76" t="s">
        <v>76</v>
      </c>
      <c r="B121" s="77">
        <v>94</v>
      </c>
      <c r="C121" s="77">
        <v>2275.5</v>
      </c>
      <c r="D121" s="77">
        <v>2096.980935932073</v>
      </c>
      <c r="F121" s="10">
        <f t="shared" si="39"/>
        <v>1.0086436170212767</v>
      </c>
      <c r="G121" s="10">
        <f t="shared" ref="G121:G136" si="48">(C121 / D121)</f>
        <v>1.0851314673438262</v>
      </c>
      <c r="H121" s="10">
        <f t="shared" si="41"/>
        <v>1.4949763412077235</v>
      </c>
      <c r="K121" s="5" t="str">
        <f t="shared" si="42"/>
        <v>Hawkes Bay</v>
      </c>
      <c r="L121" s="5">
        <f t="shared" si="43"/>
        <v>94</v>
      </c>
      <c r="M121" s="5">
        <f t="shared" si="44"/>
        <v>94.8125</v>
      </c>
      <c r="N121" s="10">
        <f t="shared" si="45"/>
        <v>1.0086436170212767</v>
      </c>
      <c r="O121" s="10">
        <f t="shared" si="46"/>
        <v>1.4949763412077235</v>
      </c>
      <c r="P121" s="10">
        <f t="shared" si="47"/>
        <v>1.4111769856436251</v>
      </c>
    </row>
    <row r="122" spans="1:16" ht="13.8" x14ac:dyDescent="0.3">
      <c r="A122" s="76" t="s">
        <v>77</v>
      </c>
      <c r="B122" s="77">
        <v>225</v>
      </c>
      <c r="C122" s="77">
        <v>5914.5</v>
      </c>
      <c r="D122" s="77">
        <v>7431.2162100965643</v>
      </c>
      <c r="F122" s="10">
        <f t="shared" si="39"/>
        <v>1.0952777777777778</v>
      </c>
      <c r="G122" s="10">
        <f t="shared" si="48"/>
        <v>0.79589932963653398</v>
      </c>
      <c r="H122" s="10">
        <f t="shared" si="41"/>
        <v>1.0965036989501464</v>
      </c>
      <c r="K122" s="5" t="str">
        <f t="shared" si="42"/>
        <v>Hutt</v>
      </c>
      <c r="L122" s="5">
        <f t="shared" si="43"/>
        <v>225</v>
      </c>
      <c r="M122" s="5">
        <f t="shared" si="44"/>
        <v>246.4375</v>
      </c>
      <c r="N122" s="10">
        <f t="shared" si="45"/>
        <v>1.0952777777777778</v>
      </c>
      <c r="O122" s="10">
        <f t="shared" si="46"/>
        <v>1.0965036989501464</v>
      </c>
      <c r="P122" s="10">
        <f t="shared" si="47"/>
        <v>1.4111769856436251</v>
      </c>
    </row>
    <row r="123" spans="1:16" ht="13.8" x14ac:dyDescent="0.3">
      <c r="A123" s="76" t="s">
        <v>78</v>
      </c>
      <c r="B123" s="77">
        <v>82</v>
      </c>
      <c r="C123" s="77">
        <v>1645.5</v>
      </c>
      <c r="D123" s="77">
        <v>2044.1935551728832</v>
      </c>
      <c r="F123" s="10">
        <f t="shared" si="39"/>
        <v>0.83612804878048774</v>
      </c>
      <c r="G123" s="10">
        <f t="shared" si="48"/>
        <v>0.80496291353429861</v>
      </c>
      <c r="H123" s="10">
        <f t="shared" si="41"/>
        <v>1.1089905209634059</v>
      </c>
      <c r="K123" s="5" t="str">
        <f t="shared" si="42"/>
        <v>Lakes</v>
      </c>
      <c r="L123" s="5">
        <f t="shared" si="43"/>
        <v>82</v>
      </c>
      <c r="M123" s="5">
        <f t="shared" si="44"/>
        <v>68.5625</v>
      </c>
      <c r="N123" s="10">
        <f t="shared" si="45"/>
        <v>0.83612804878048774</v>
      </c>
      <c r="O123" s="10">
        <f t="shared" si="46"/>
        <v>1.1089905209634059</v>
      </c>
      <c r="P123" s="10">
        <f t="shared" si="47"/>
        <v>1.4111769856436251</v>
      </c>
    </row>
    <row r="124" spans="1:16" ht="13.8" x14ac:dyDescent="0.3">
      <c r="A124" s="76" t="s">
        <v>79</v>
      </c>
      <c r="B124" s="77">
        <v>92</v>
      </c>
      <c r="C124" s="77">
        <v>3513</v>
      </c>
      <c r="D124" s="77">
        <v>2824.7222795649272</v>
      </c>
      <c r="F124" s="10">
        <f t="shared" si="39"/>
        <v>1.5910326086956521</v>
      </c>
      <c r="G124" s="10">
        <f t="shared" si="48"/>
        <v>1.2436620850886211</v>
      </c>
      <c r="H124" s="10">
        <f t="shared" si="41"/>
        <v>1.713382617329859</v>
      </c>
      <c r="K124" s="5" t="str">
        <f t="shared" si="42"/>
        <v>MidCentral</v>
      </c>
      <c r="L124" s="5">
        <f t="shared" si="43"/>
        <v>92</v>
      </c>
      <c r="M124" s="5">
        <f t="shared" si="44"/>
        <v>146.375</v>
      </c>
      <c r="N124" s="10">
        <f t="shared" si="45"/>
        <v>1.5910326086956521</v>
      </c>
      <c r="O124" s="10">
        <f t="shared" si="46"/>
        <v>1.713382617329859</v>
      </c>
      <c r="P124" s="10">
        <f t="shared" si="47"/>
        <v>1.4111769856436251</v>
      </c>
    </row>
    <row r="125" spans="1:16" ht="13.8" x14ac:dyDescent="0.3">
      <c r="A125" s="76" t="s">
        <v>80</v>
      </c>
      <c r="B125" s="77">
        <v>36</v>
      </c>
      <c r="C125" s="77">
        <v>1049</v>
      </c>
      <c r="D125" s="77">
        <v>751.44742532582075</v>
      </c>
      <c r="F125" s="10">
        <f t="shared" si="39"/>
        <v>1.2141203703703705</v>
      </c>
      <c r="G125" s="10">
        <f t="shared" si="48"/>
        <v>1.3959725785808144</v>
      </c>
      <c r="H125" s="10">
        <f t="shared" si="41"/>
        <v>1.9232194814711829</v>
      </c>
      <c r="K125" s="5" t="str">
        <f t="shared" si="42"/>
        <v>Nelson Marlborough</v>
      </c>
      <c r="L125" s="5">
        <f t="shared" si="43"/>
        <v>36</v>
      </c>
      <c r="M125" s="5">
        <f t="shared" si="44"/>
        <v>43.708333333333336</v>
      </c>
      <c r="N125" s="10">
        <f t="shared" si="45"/>
        <v>1.2141203703703705</v>
      </c>
      <c r="O125" s="10">
        <f t="shared" si="46"/>
        <v>1.9232194814711829</v>
      </c>
      <c r="P125" s="10">
        <f t="shared" si="47"/>
        <v>1.4111769856436251</v>
      </c>
    </row>
    <row r="126" spans="1:16" ht="13.8" x14ac:dyDescent="0.3">
      <c r="A126" s="76" t="s">
        <v>81</v>
      </c>
      <c r="B126" s="77">
        <v>72</v>
      </c>
      <c r="C126" s="77">
        <v>2736</v>
      </c>
      <c r="D126" s="77">
        <v>2569.4211897340529</v>
      </c>
      <c r="F126" s="10">
        <f t="shared" si="39"/>
        <v>1.5833333333333333</v>
      </c>
      <c r="G126" s="10">
        <f t="shared" si="48"/>
        <v>1.0648312588576374</v>
      </c>
      <c r="H126" s="10">
        <f t="shared" si="41"/>
        <v>1.4670089176081456</v>
      </c>
      <c r="K126" s="5" t="str">
        <f t="shared" si="42"/>
        <v>Northland</v>
      </c>
      <c r="L126" s="5">
        <f t="shared" si="43"/>
        <v>72</v>
      </c>
      <c r="M126" s="5">
        <f t="shared" si="44"/>
        <v>114</v>
      </c>
      <c r="N126" s="10">
        <f t="shared" si="45"/>
        <v>1.5833333333333333</v>
      </c>
      <c r="O126" s="10">
        <f t="shared" si="46"/>
        <v>1.4670089176081456</v>
      </c>
      <c r="P126" s="10">
        <f t="shared" si="47"/>
        <v>1.4111769856436251</v>
      </c>
    </row>
    <row r="127" spans="1:16" ht="13.8" x14ac:dyDescent="0.3">
      <c r="A127" s="76" t="s">
        <v>82</v>
      </c>
      <c r="B127" s="77">
        <v>32</v>
      </c>
      <c r="C127" s="77">
        <v>349</v>
      </c>
      <c r="D127" s="77">
        <v>459.36285932377064</v>
      </c>
      <c r="F127" s="10">
        <f t="shared" si="39"/>
        <v>0.45442708333333331</v>
      </c>
      <c r="G127" s="10">
        <f t="shared" si="48"/>
        <v>0.7597479702946901</v>
      </c>
      <c r="H127" s="10">
        <f t="shared" si="41"/>
        <v>1.0466982803948748</v>
      </c>
      <c r="K127" s="5" t="str">
        <f t="shared" si="42"/>
        <v>South Canterbury</v>
      </c>
      <c r="L127" s="5">
        <f t="shared" si="43"/>
        <v>32</v>
      </c>
      <c r="M127" s="5">
        <f t="shared" si="44"/>
        <v>14.541666666666666</v>
      </c>
      <c r="N127" s="10">
        <f t="shared" si="45"/>
        <v>0.45442708333333331</v>
      </c>
      <c r="O127" s="10">
        <f t="shared" si="46"/>
        <v>1.0466982803948748</v>
      </c>
      <c r="P127" s="10">
        <f t="shared" si="47"/>
        <v>1.4111769856436251</v>
      </c>
    </row>
    <row r="128" spans="1:16" ht="13.8" x14ac:dyDescent="0.3">
      <c r="A128" s="76" t="s">
        <v>83</v>
      </c>
      <c r="B128" s="77">
        <v>130</v>
      </c>
      <c r="C128" s="77">
        <v>3517.5</v>
      </c>
      <c r="D128" s="77">
        <v>3716.235476477224</v>
      </c>
      <c r="F128" s="10">
        <f t="shared" si="39"/>
        <v>1.127403846153846</v>
      </c>
      <c r="G128" s="10">
        <f t="shared" si="48"/>
        <v>0.94652236712792659</v>
      </c>
      <c r="H128" s="10">
        <f t="shared" si="41"/>
        <v>1.3040157693923244</v>
      </c>
      <c r="K128" s="5" t="str">
        <f t="shared" si="42"/>
        <v>Southern</v>
      </c>
      <c r="L128" s="5">
        <f t="shared" si="43"/>
        <v>130</v>
      </c>
      <c r="M128" s="5">
        <f t="shared" si="44"/>
        <v>146.5625</v>
      </c>
      <c r="N128" s="10">
        <f t="shared" si="45"/>
        <v>1.127403846153846</v>
      </c>
      <c r="O128" s="10">
        <f t="shared" si="46"/>
        <v>1.3040157693923244</v>
      </c>
      <c r="P128" s="10">
        <f t="shared" si="47"/>
        <v>1.4111769856436251</v>
      </c>
    </row>
    <row r="129" spans="1:16" ht="13.8" x14ac:dyDescent="0.3">
      <c r="A129" s="76" t="s">
        <v>84</v>
      </c>
      <c r="B129" s="77">
        <v>20</v>
      </c>
      <c r="C129" s="77">
        <v>375</v>
      </c>
      <c r="D129" s="77">
        <v>421.47124783691015</v>
      </c>
      <c r="F129" s="10">
        <f t="shared" si="39"/>
        <v>0.78125</v>
      </c>
      <c r="G129" s="10">
        <f t="shared" si="48"/>
        <v>0.88974040797465648</v>
      </c>
      <c r="H129" s="10">
        <f t="shared" si="41"/>
        <v>1.2257877499345997</v>
      </c>
      <c r="K129" s="5" t="str">
        <f t="shared" si="42"/>
        <v>Tairawhiti</v>
      </c>
      <c r="L129" s="5">
        <f t="shared" si="43"/>
        <v>20</v>
      </c>
      <c r="M129" s="5">
        <f t="shared" si="44"/>
        <v>15.625</v>
      </c>
      <c r="N129" s="10">
        <f t="shared" si="45"/>
        <v>0.78125</v>
      </c>
      <c r="O129" s="10">
        <f t="shared" si="46"/>
        <v>1.2257877499345997</v>
      </c>
      <c r="P129" s="10">
        <f t="shared" si="47"/>
        <v>1.4111769856436251</v>
      </c>
    </row>
    <row r="130" spans="1:16" ht="13.8" x14ac:dyDescent="0.3">
      <c r="A130" s="76" t="s">
        <v>85</v>
      </c>
      <c r="B130" s="77">
        <v>26</v>
      </c>
      <c r="C130" s="77">
        <v>876</v>
      </c>
      <c r="D130" s="77">
        <v>1002.4830105695868</v>
      </c>
      <c r="F130" s="10">
        <f t="shared" si="39"/>
        <v>1.403846153846154</v>
      </c>
      <c r="G130" s="10">
        <f t="shared" si="48"/>
        <v>0.87383027020306092</v>
      </c>
      <c r="H130" s="10">
        <f t="shared" si="41"/>
        <v>1.2038684892093421</v>
      </c>
      <c r="K130" s="5" t="str">
        <f t="shared" si="42"/>
        <v>Taranaki</v>
      </c>
      <c r="L130" s="5">
        <f t="shared" si="43"/>
        <v>26</v>
      </c>
      <c r="M130" s="5">
        <f t="shared" si="44"/>
        <v>36.5</v>
      </c>
      <c r="N130" s="10">
        <f t="shared" si="45"/>
        <v>1.403846153846154</v>
      </c>
      <c r="O130" s="10">
        <f t="shared" si="46"/>
        <v>1.2038684892093421</v>
      </c>
      <c r="P130" s="10">
        <f t="shared" si="47"/>
        <v>1.4111769856436251</v>
      </c>
    </row>
    <row r="131" spans="1:16" ht="13.8" x14ac:dyDescent="0.3">
      <c r="A131" s="76" t="s">
        <v>86</v>
      </c>
      <c r="B131" s="77">
        <v>307</v>
      </c>
      <c r="C131" s="77">
        <v>9423.5</v>
      </c>
      <c r="D131" s="77">
        <v>9272.4369443070609</v>
      </c>
      <c r="F131" s="10">
        <f t="shared" si="39"/>
        <v>1.2789766558089033</v>
      </c>
      <c r="G131" s="10">
        <f t="shared" si="48"/>
        <v>1.0162916239388058</v>
      </c>
      <c r="H131" s="10">
        <f t="shared" si="41"/>
        <v>1.400136277749918</v>
      </c>
      <c r="K131" s="5" t="str">
        <f t="shared" si="42"/>
        <v>Waikato</v>
      </c>
      <c r="L131" s="5">
        <f t="shared" si="43"/>
        <v>307</v>
      </c>
      <c r="M131" s="5">
        <f t="shared" si="44"/>
        <v>392.64583333333331</v>
      </c>
      <c r="N131" s="10">
        <f t="shared" si="45"/>
        <v>1.2789766558089033</v>
      </c>
      <c r="O131" s="10">
        <f t="shared" si="46"/>
        <v>1.400136277749918</v>
      </c>
      <c r="P131" s="10">
        <f t="shared" si="47"/>
        <v>1.4111769856436251</v>
      </c>
    </row>
    <row r="132" spans="1:16" ht="13.8" x14ac:dyDescent="0.3">
      <c r="A132" s="76" t="s">
        <v>87</v>
      </c>
      <c r="B132" s="77">
        <v>18</v>
      </c>
      <c r="C132" s="77">
        <v>298.5</v>
      </c>
      <c r="D132" s="77">
        <v>384.99339127667668</v>
      </c>
      <c r="F132" s="10">
        <f t="shared" si="39"/>
        <v>0.69097222222222221</v>
      </c>
      <c r="G132" s="10">
        <f t="shared" si="48"/>
        <v>0.77533798440057389</v>
      </c>
      <c r="H132" s="10">
        <f t="shared" si="41"/>
        <v>1.0681765094839646</v>
      </c>
      <c r="K132" s="5" t="str">
        <f t="shared" si="42"/>
        <v>Wairarapa</v>
      </c>
      <c r="L132" s="5">
        <f t="shared" si="43"/>
        <v>18</v>
      </c>
      <c r="M132" s="5">
        <f t="shared" si="44"/>
        <v>12.4375</v>
      </c>
      <c r="N132" s="10">
        <f t="shared" si="45"/>
        <v>0.69097222222222221</v>
      </c>
      <c r="O132" s="10">
        <f t="shared" si="46"/>
        <v>1.0681765094839646</v>
      </c>
      <c r="P132" s="10">
        <f t="shared" si="47"/>
        <v>1.4111769856436251</v>
      </c>
    </row>
    <row r="133" spans="1:16" ht="13.8" x14ac:dyDescent="0.3">
      <c r="A133" s="76" t="s">
        <v>88</v>
      </c>
      <c r="B133" s="77">
        <v>589</v>
      </c>
      <c r="C133" s="77">
        <v>20532.5</v>
      </c>
      <c r="D133" s="77">
        <v>22390.979020595394</v>
      </c>
      <c r="F133" s="10">
        <f t="shared" si="39"/>
        <v>1.4524971703452179</v>
      </c>
      <c r="G133" s="10">
        <f t="shared" si="48"/>
        <v>0.91699876013076731</v>
      </c>
      <c r="H133" s="10">
        <f t="shared" si="41"/>
        <v>1.2633413485538003</v>
      </c>
      <c r="K133" s="5" t="str">
        <f t="shared" si="42"/>
        <v>Waitemata</v>
      </c>
      <c r="L133" s="5">
        <f t="shared" si="43"/>
        <v>589</v>
      </c>
      <c r="M133" s="5">
        <f t="shared" si="44"/>
        <v>855.52083333333337</v>
      </c>
      <c r="N133" s="10">
        <f t="shared" si="45"/>
        <v>1.4524971703452179</v>
      </c>
      <c r="O133" s="10">
        <f t="shared" si="46"/>
        <v>1.2633413485538003</v>
      </c>
      <c r="P133" s="10">
        <f t="shared" si="47"/>
        <v>1.4111769856436251</v>
      </c>
    </row>
    <row r="134" spans="1:16" ht="13.8" x14ac:dyDescent="0.3">
      <c r="A134" s="76" t="s">
        <v>89</v>
      </c>
      <c r="B134" s="77">
        <v>6</v>
      </c>
      <c r="C134" s="77">
        <v>46.5</v>
      </c>
      <c r="D134" s="77">
        <v>44.885889072055107</v>
      </c>
      <c r="F134" s="10">
        <f t="shared" si="39"/>
        <v>0.32291666666666669</v>
      </c>
      <c r="G134" s="10">
        <f t="shared" si="48"/>
        <v>1.0359603198536129</v>
      </c>
      <c r="H134" s="10">
        <f t="shared" si="41"/>
        <v>1.4272336718813601</v>
      </c>
      <c r="K134" s="5" t="str">
        <f t="shared" si="42"/>
        <v>West Coast</v>
      </c>
      <c r="L134" s="5">
        <f t="shared" si="43"/>
        <v>6</v>
      </c>
      <c r="M134" s="5">
        <f t="shared" si="44"/>
        <v>1.9375</v>
      </c>
      <c r="N134" s="10">
        <f t="shared" si="45"/>
        <v>0.32291666666666669</v>
      </c>
      <c r="O134" s="10">
        <f t="shared" si="46"/>
        <v>1.4272336718813601</v>
      </c>
      <c r="P134" s="10">
        <f t="shared" si="47"/>
        <v>1.4111769856436251</v>
      </c>
    </row>
    <row r="135" spans="1:16" ht="13.8" x14ac:dyDescent="0.3">
      <c r="A135" s="76" t="s">
        <v>90</v>
      </c>
      <c r="B135" s="77">
        <v>24</v>
      </c>
      <c r="C135" s="77">
        <v>884.5</v>
      </c>
      <c r="D135" s="77">
        <v>960.66222035991746</v>
      </c>
      <c r="F135" s="10">
        <f t="shared" si="39"/>
        <v>1.5355902777777777</v>
      </c>
      <c r="G135" s="10">
        <f t="shared" si="48"/>
        <v>0.92071904281675321</v>
      </c>
      <c r="H135" s="10">
        <f t="shared" si="41"/>
        <v>1.2684667501899427</v>
      </c>
      <c r="K135" s="5" t="str">
        <f t="shared" si="42"/>
        <v>Whanganui</v>
      </c>
      <c r="L135" s="5">
        <f t="shared" si="43"/>
        <v>24</v>
      </c>
      <c r="M135" s="5">
        <f t="shared" si="44"/>
        <v>36.854166666666664</v>
      </c>
      <c r="N135" s="10">
        <f t="shared" si="45"/>
        <v>1.5355902777777777</v>
      </c>
      <c r="O135" s="10">
        <f t="shared" si="46"/>
        <v>1.2684667501899427</v>
      </c>
      <c r="P135" s="10">
        <f t="shared" si="47"/>
        <v>1.4111769856436251</v>
      </c>
    </row>
    <row r="136" spans="1:16" ht="13.8" x14ac:dyDescent="0.3">
      <c r="A136" s="76" t="s">
        <v>107</v>
      </c>
      <c r="B136" s="77">
        <v>8414</v>
      </c>
      <c r="C136" s="77">
        <v>278205.5</v>
      </c>
      <c r="D136" s="77">
        <v>271604.01686009782</v>
      </c>
      <c r="F136" s="10">
        <f t="shared" si="39"/>
        <v>1.3776914467950243</v>
      </c>
      <c r="G136" s="10">
        <f t="shared" si="48"/>
        <v>1.0243055431072752</v>
      </c>
      <c r="H136" s="10">
        <f t="shared" si="41"/>
        <v>1.4111769856436251</v>
      </c>
      <c r="K136" t="s">
        <v>0</v>
      </c>
      <c r="L136" s="5">
        <f t="shared" si="43"/>
        <v>8414</v>
      </c>
      <c r="M136" s="5">
        <f t="shared" si="44"/>
        <v>11591.895833333334</v>
      </c>
      <c r="N136" s="10">
        <f t="shared" si="45"/>
        <v>1.3776914467950243</v>
      </c>
      <c r="O136" s="10">
        <f t="shared" si="46"/>
        <v>1.4111769856436251</v>
      </c>
      <c r="P136" s="10">
        <f t="shared" si="47"/>
        <v>1.4111769856436251</v>
      </c>
    </row>
    <row r="139" spans="1:16" x14ac:dyDescent="0.25">
      <c r="A139" s="75" t="s">
        <v>104</v>
      </c>
      <c r="B139" t="s">
        <v>100</v>
      </c>
    </row>
    <row r="140" spans="1:16" x14ac:dyDescent="0.25">
      <c r="A140" s="75" t="s">
        <v>23</v>
      </c>
      <c r="B140" t="s">
        <v>13</v>
      </c>
    </row>
    <row r="141" spans="1:16" ht="13.8" x14ac:dyDescent="0.3">
      <c r="F141" s="124" t="s">
        <v>2</v>
      </c>
      <c r="G141" s="124"/>
      <c r="H141" s="124"/>
      <c r="K141" s="8" t="s">
        <v>6</v>
      </c>
      <c r="L141" s="8"/>
      <c r="M141" s="8"/>
      <c r="N141" s="8"/>
      <c r="O141" s="8"/>
      <c r="P141" s="8"/>
    </row>
    <row r="142" spans="1:16" ht="69" x14ac:dyDescent="0.25">
      <c r="A142" s="75" t="s">
        <v>106</v>
      </c>
      <c r="B142" t="s">
        <v>108</v>
      </c>
      <c r="C142" t="s">
        <v>109</v>
      </c>
      <c r="D142" t="s">
        <v>110</v>
      </c>
      <c r="F142" s="21" t="s">
        <v>16</v>
      </c>
      <c r="G142" s="21" t="s">
        <v>20</v>
      </c>
      <c r="H142" s="21" t="s">
        <v>17</v>
      </c>
      <c r="K142" s="21" t="s">
        <v>4</v>
      </c>
      <c r="L142" s="21" t="s">
        <v>28</v>
      </c>
      <c r="M142" s="21" t="s">
        <v>26</v>
      </c>
      <c r="N142" s="21" t="s">
        <v>11</v>
      </c>
      <c r="O142" s="21" t="s">
        <v>10</v>
      </c>
      <c r="P142" s="21" t="s">
        <v>8</v>
      </c>
    </row>
    <row r="143" spans="1:16" ht="13.8" x14ac:dyDescent="0.3">
      <c r="A143" s="76" t="s">
        <v>71</v>
      </c>
      <c r="B143" s="77">
        <v>15364</v>
      </c>
      <c r="C143" s="77">
        <v>606227</v>
      </c>
      <c r="D143" s="77">
        <v>585610.83075995615</v>
      </c>
      <c r="F143" s="10">
        <f>C143 / B143 / 24</f>
        <v>1.6440678425757183</v>
      </c>
      <c r="G143" s="10">
        <f>(C143 / D143)</f>
        <v>1.0352045559220446</v>
      </c>
      <c r="H143" s="10">
        <f>G143*$F$163</f>
        <v>1.6041405315567756</v>
      </c>
      <c r="K143" s="5" t="str">
        <f>A143</f>
        <v>Auckland</v>
      </c>
      <c r="L143" s="5">
        <f>B143</f>
        <v>15364</v>
      </c>
      <c r="M143" s="5">
        <f>C143 / 24</f>
        <v>25259.458333333332</v>
      </c>
      <c r="N143" s="10">
        <f>F143</f>
        <v>1.6440678425757183</v>
      </c>
      <c r="O143" s="10">
        <f>H143</f>
        <v>1.6041405315567756</v>
      </c>
      <c r="P143" s="10">
        <f>$H$163</f>
        <v>1.5499833319844427</v>
      </c>
    </row>
    <row r="144" spans="1:16" ht="13.8" x14ac:dyDescent="0.3">
      <c r="A144" s="76" t="s">
        <v>72</v>
      </c>
      <c r="B144" s="77">
        <v>4975</v>
      </c>
      <c r="C144" s="77">
        <v>175860</v>
      </c>
      <c r="D144" s="77">
        <v>168780.86533668957</v>
      </c>
      <c r="F144" s="10">
        <f t="shared" ref="F144:F163" si="49">C144 / B144 / 24</f>
        <v>1.4728643216080402</v>
      </c>
      <c r="G144" s="10">
        <f t="shared" ref="G144:G146" si="50">(C144 / D144)</f>
        <v>1.0419427560653203</v>
      </c>
      <c r="H144" s="10">
        <f t="shared" ref="H144:H163" si="51">G144*$F$163</f>
        <v>1.6145819654721651</v>
      </c>
      <c r="K144" s="5" t="str">
        <f t="shared" ref="K144:K162" si="52">A144</f>
        <v>Bay of Plenty</v>
      </c>
      <c r="L144" s="5">
        <f t="shared" ref="L144:L163" si="53">B144</f>
        <v>4975</v>
      </c>
      <c r="M144" s="5">
        <f t="shared" ref="M144:M163" si="54">C144 / 24</f>
        <v>7327.5</v>
      </c>
      <c r="N144" s="10">
        <f t="shared" ref="N144:N163" si="55">F144</f>
        <v>1.4728643216080402</v>
      </c>
      <c r="O144" s="10">
        <f t="shared" ref="O144:O163" si="56">H144</f>
        <v>1.6145819654721651</v>
      </c>
      <c r="P144" s="10">
        <f t="shared" ref="P144:P163" si="57">$H$163</f>
        <v>1.5499833319844427</v>
      </c>
    </row>
    <row r="145" spans="1:16" ht="13.8" x14ac:dyDescent="0.3">
      <c r="A145" s="76" t="s">
        <v>73</v>
      </c>
      <c r="B145" s="77">
        <v>13041</v>
      </c>
      <c r="C145" s="77">
        <v>497243</v>
      </c>
      <c r="D145" s="77">
        <v>512307.9449696755</v>
      </c>
      <c r="F145" s="10">
        <f t="shared" si="49"/>
        <v>1.5887169951179612</v>
      </c>
      <c r="G145" s="10">
        <f t="shared" si="50"/>
        <v>0.97059396576298029</v>
      </c>
      <c r="H145" s="10">
        <f t="shared" si="51"/>
        <v>1.5040207379864667</v>
      </c>
      <c r="K145" s="5" t="str">
        <f t="shared" si="52"/>
        <v>Canterbury</v>
      </c>
      <c r="L145" s="5">
        <f t="shared" si="53"/>
        <v>13041</v>
      </c>
      <c r="M145" s="5">
        <f t="shared" si="54"/>
        <v>20718.458333333332</v>
      </c>
      <c r="N145" s="10">
        <f t="shared" si="55"/>
        <v>1.5887169951179612</v>
      </c>
      <c r="O145" s="10">
        <f t="shared" si="56"/>
        <v>1.5040207379864667</v>
      </c>
      <c r="P145" s="10">
        <f t="shared" si="57"/>
        <v>1.5499833319844427</v>
      </c>
    </row>
    <row r="146" spans="1:16" ht="13.8" x14ac:dyDescent="0.3">
      <c r="A146" s="76" t="s">
        <v>74</v>
      </c>
      <c r="B146" s="77">
        <v>7666</v>
      </c>
      <c r="C146" s="77">
        <v>338737</v>
      </c>
      <c r="D146" s="77">
        <v>333780.07594302355</v>
      </c>
      <c r="F146" s="10">
        <f t="shared" si="49"/>
        <v>1.8411220540916602</v>
      </c>
      <c r="G146" s="10">
        <f t="shared" si="50"/>
        <v>1.0148508686235143</v>
      </c>
      <c r="H146" s="10">
        <f t="shared" si="51"/>
        <v>1.5726007024713793</v>
      </c>
      <c r="K146" s="5" t="str">
        <f t="shared" si="52"/>
        <v>Capital and Coast</v>
      </c>
      <c r="L146" s="5">
        <f t="shared" si="53"/>
        <v>7666</v>
      </c>
      <c r="M146" s="5">
        <f t="shared" si="54"/>
        <v>14114.041666666666</v>
      </c>
      <c r="N146" s="10">
        <f t="shared" si="55"/>
        <v>1.8411220540916602</v>
      </c>
      <c r="O146" s="10">
        <f t="shared" si="56"/>
        <v>1.5726007024713793</v>
      </c>
      <c r="P146" s="10">
        <f t="shared" si="57"/>
        <v>1.5499833319844427</v>
      </c>
    </row>
    <row r="147" spans="1:16" ht="13.8" x14ac:dyDescent="0.3">
      <c r="A147" s="76" t="s">
        <v>75</v>
      </c>
      <c r="B147" s="77">
        <v>8839</v>
      </c>
      <c r="C147" s="77">
        <v>291547.5</v>
      </c>
      <c r="D147" s="77">
        <v>280723.20973122347</v>
      </c>
      <c r="F147" s="10">
        <f t="shared" si="49"/>
        <v>1.3743424029867632</v>
      </c>
      <c r="G147" s="10">
        <f>(C147 / D147)</f>
        <v>1.0385585868697504</v>
      </c>
      <c r="H147" s="10">
        <f t="shared" si="51"/>
        <v>1.6093378975812311</v>
      </c>
      <c r="K147" s="5" t="str">
        <f t="shared" si="52"/>
        <v>Counties Manukau</v>
      </c>
      <c r="L147" s="5">
        <f t="shared" si="53"/>
        <v>8839</v>
      </c>
      <c r="M147" s="5">
        <f t="shared" si="54"/>
        <v>12147.8125</v>
      </c>
      <c r="N147" s="10">
        <f t="shared" si="55"/>
        <v>1.3743424029867632</v>
      </c>
      <c r="O147" s="10">
        <f t="shared" si="56"/>
        <v>1.6093378975812311</v>
      </c>
      <c r="P147" s="10">
        <f t="shared" si="57"/>
        <v>1.5499833319844427</v>
      </c>
    </row>
    <row r="148" spans="1:16" ht="13.8" x14ac:dyDescent="0.3">
      <c r="A148" s="76" t="s">
        <v>76</v>
      </c>
      <c r="B148" s="77">
        <v>3348</v>
      </c>
      <c r="C148" s="77">
        <v>124483</v>
      </c>
      <c r="D148" s="77">
        <v>119978.35401399573</v>
      </c>
      <c r="F148" s="10">
        <f t="shared" si="49"/>
        <v>1.5492209279171645</v>
      </c>
      <c r="G148" s="10">
        <f t="shared" ref="G148:G163" si="58">(C148 / D148)</f>
        <v>1.0375454891261369</v>
      </c>
      <c r="H148" s="10">
        <f t="shared" si="51"/>
        <v>1.6077680135001937</v>
      </c>
      <c r="K148" s="5" t="str">
        <f t="shared" si="52"/>
        <v>Hawkes Bay</v>
      </c>
      <c r="L148" s="5">
        <f t="shared" si="53"/>
        <v>3348</v>
      </c>
      <c r="M148" s="5">
        <f t="shared" si="54"/>
        <v>5186.791666666667</v>
      </c>
      <c r="N148" s="10">
        <f t="shared" si="55"/>
        <v>1.5492209279171645</v>
      </c>
      <c r="O148" s="10">
        <f t="shared" si="56"/>
        <v>1.6077680135001937</v>
      </c>
      <c r="P148" s="10">
        <f t="shared" si="57"/>
        <v>1.5499833319844427</v>
      </c>
    </row>
    <row r="149" spans="1:16" ht="13.8" x14ac:dyDescent="0.3">
      <c r="A149" s="76" t="s">
        <v>77</v>
      </c>
      <c r="B149" s="77">
        <v>3722</v>
      </c>
      <c r="C149" s="77">
        <v>126408</v>
      </c>
      <c r="D149" s="77">
        <v>128990.77145545112</v>
      </c>
      <c r="F149" s="10">
        <f t="shared" si="49"/>
        <v>1.4150994089199356</v>
      </c>
      <c r="G149" s="10">
        <f t="shared" si="58"/>
        <v>0.97997708342768441</v>
      </c>
      <c r="H149" s="10">
        <f t="shared" si="51"/>
        <v>1.5185607042880174</v>
      </c>
      <c r="K149" s="5" t="str">
        <f t="shared" si="52"/>
        <v>Hutt</v>
      </c>
      <c r="L149" s="5">
        <f t="shared" si="53"/>
        <v>3722</v>
      </c>
      <c r="M149" s="5">
        <f t="shared" si="54"/>
        <v>5267</v>
      </c>
      <c r="N149" s="10">
        <f t="shared" si="55"/>
        <v>1.4150994089199356</v>
      </c>
      <c r="O149" s="10">
        <f t="shared" si="56"/>
        <v>1.5185607042880174</v>
      </c>
      <c r="P149" s="10">
        <f t="shared" si="57"/>
        <v>1.5499833319844427</v>
      </c>
    </row>
    <row r="150" spans="1:16" ht="13.8" x14ac:dyDescent="0.3">
      <c r="A150" s="76" t="s">
        <v>78</v>
      </c>
      <c r="B150" s="77">
        <v>1905</v>
      </c>
      <c r="C150" s="77">
        <v>59587</v>
      </c>
      <c r="D150" s="77">
        <v>64531.290256105647</v>
      </c>
      <c r="F150" s="10">
        <f t="shared" si="49"/>
        <v>1.3033027121609799</v>
      </c>
      <c r="G150" s="10">
        <f t="shared" si="58"/>
        <v>0.92338150629743776</v>
      </c>
      <c r="H150" s="10">
        <f t="shared" si="51"/>
        <v>1.4308608785269017</v>
      </c>
      <c r="K150" s="5" t="str">
        <f t="shared" si="52"/>
        <v>Lakes</v>
      </c>
      <c r="L150" s="5">
        <f t="shared" si="53"/>
        <v>1905</v>
      </c>
      <c r="M150" s="5">
        <f t="shared" si="54"/>
        <v>2482.7916666666665</v>
      </c>
      <c r="N150" s="10">
        <f t="shared" si="55"/>
        <v>1.3033027121609799</v>
      </c>
      <c r="O150" s="10">
        <f t="shared" si="56"/>
        <v>1.4308608785269017</v>
      </c>
      <c r="P150" s="10">
        <f t="shared" si="57"/>
        <v>1.5499833319844427</v>
      </c>
    </row>
    <row r="151" spans="1:16" ht="13.8" x14ac:dyDescent="0.3">
      <c r="A151" s="76" t="s">
        <v>79</v>
      </c>
      <c r="B151" s="77">
        <v>3821</v>
      </c>
      <c r="C151" s="77">
        <v>145876.5</v>
      </c>
      <c r="D151" s="77">
        <v>140554.42848694444</v>
      </c>
      <c r="F151" s="10">
        <f t="shared" si="49"/>
        <v>1.5907321381837216</v>
      </c>
      <c r="G151" s="10">
        <f t="shared" si="58"/>
        <v>1.0378648440347784</v>
      </c>
      <c r="H151" s="10">
        <f t="shared" si="51"/>
        <v>1.6082628820263927</v>
      </c>
      <c r="K151" s="5" t="str">
        <f t="shared" si="52"/>
        <v>MidCentral</v>
      </c>
      <c r="L151" s="5">
        <f t="shared" si="53"/>
        <v>3821</v>
      </c>
      <c r="M151" s="5">
        <f t="shared" si="54"/>
        <v>6078.1875</v>
      </c>
      <c r="N151" s="10">
        <f t="shared" si="55"/>
        <v>1.5907321381837216</v>
      </c>
      <c r="O151" s="10">
        <f t="shared" si="56"/>
        <v>1.6082628820263927</v>
      </c>
      <c r="P151" s="10">
        <f t="shared" si="57"/>
        <v>1.5499833319844427</v>
      </c>
    </row>
    <row r="152" spans="1:16" ht="13.8" x14ac:dyDescent="0.3">
      <c r="A152" s="76" t="s">
        <v>80</v>
      </c>
      <c r="B152" s="77">
        <v>3559</v>
      </c>
      <c r="C152" s="77">
        <v>114725</v>
      </c>
      <c r="D152" s="77">
        <v>125603.04946997143</v>
      </c>
      <c r="F152" s="10">
        <f t="shared" si="49"/>
        <v>1.3431324342043645</v>
      </c>
      <c r="G152" s="10">
        <f t="shared" si="58"/>
        <v>0.91339342861598194</v>
      </c>
      <c r="H152" s="10">
        <f t="shared" si="51"/>
        <v>1.4153834734580166</v>
      </c>
      <c r="K152" s="5" t="str">
        <f t="shared" si="52"/>
        <v>Nelson Marlborough</v>
      </c>
      <c r="L152" s="5">
        <f t="shared" si="53"/>
        <v>3559</v>
      </c>
      <c r="M152" s="5">
        <f t="shared" si="54"/>
        <v>4780.208333333333</v>
      </c>
      <c r="N152" s="10">
        <f t="shared" si="55"/>
        <v>1.3431324342043645</v>
      </c>
      <c r="O152" s="10">
        <f t="shared" si="56"/>
        <v>1.4153834734580166</v>
      </c>
      <c r="P152" s="10">
        <f t="shared" si="57"/>
        <v>1.5499833319844427</v>
      </c>
    </row>
    <row r="153" spans="1:16" ht="13.8" x14ac:dyDescent="0.3">
      <c r="A153" s="76" t="s">
        <v>81</v>
      </c>
      <c r="B153" s="77">
        <v>3823</v>
      </c>
      <c r="C153" s="77">
        <v>121543</v>
      </c>
      <c r="D153" s="77">
        <v>119450.60617652128</v>
      </c>
      <c r="F153" s="10">
        <f t="shared" si="49"/>
        <v>1.3246904699625077</v>
      </c>
      <c r="G153" s="10">
        <f t="shared" si="58"/>
        <v>1.0175168120987734</v>
      </c>
      <c r="H153" s="10">
        <f t="shared" si="51"/>
        <v>1.5767318164227602</v>
      </c>
      <c r="K153" s="5" t="str">
        <f t="shared" si="52"/>
        <v>Northland</v>
      </c>
      <c r="L153" s="5">
        <f t="shared" si="53"/>
        <v>3823</v>
      </c>
      <c r="M153" s="5">
        <f t="shared" si="54"/>
        <v>5064.291666666667</v>
      </c>
      <c r="N153" s="10">
        <f t="shared" si="55"/>
        <v>1.3246904699625077</v>
      </c>
      <c r="O153" s="10">
        <f t="shared" si="56"/>
        <v>1.5767318164227602</v>
      </c>
      <c r="P153" s="10">
        <f t="shared" si="57"/>
        <v>1.5499833319844427</v>
      </c>
    </row>
    <row r="154" spans="1:16" ht="13.8" x14ac:dyDescent="0.3">
      <c r="A154" s="76" t="s">
        <v>82</v>
      </c>
      <c r="B154" s="77">
        <v>1728</v>
      </c>
      <c r="C154" s="77">
        <v>46858.5</v>
      </c>
      <c r="D154" s="77">
        <v>50844.339051299365</v>
      </c>
      <c r="F154" s="10">
        <f t="shared" si="49"/>
        <v>1.1298828125</v>
      </c>
      <c r="G154" s="10">
        <f t="shared" si="58"/>
        <v>0.92160702399380479</v>
      </c>
      <c r="H154" s="10">
        <f t="shared" si="51"/>
        <v>1.4281111620872822</v>
      </c>
      <c r="K154" s="5" t="str">
        <f t="shared" si="52"/>
        <v>South Canterbury</v>
      </c>
      <c r="L154" s="5">
        <f t="shared" si="53"/>
        <v>1728</v>
      </c>
      <c r="M154" s="5">
        <f t="shared" si="54"/>
        <v>1952.4375</v>
      </c>
      <c r="N154" s="10">
        <f t="shared" si="55"/>
        <v>1.1298828125</v>
      </c>
      <c r="O154" s="10">
        <f t="shared" si="56"/>
        <v>1.4281111620872822</v>
      </c>
      <c r="P154" s="10">
        <f t="shared" si="57"/>
        <v>1.5499833319844427</v>
      </c>
    </row>
    <row r="155" spans="1:16" ht="13.8" x14ac:dyDescent="0.3">
      <c r="A155" s="76" t="s">
        <v>83</v>
      </c>
      <c r="B155" s="77">
        <v>7908</v>
      </c>
      <c r="C155" s="77">
        <v>333145</v>
      </c>
      <c r="D155" s="77">
        <v>321069.31516736664</v>
      </c>
      <c r="F155" s="10">
        <f t="shared" si="49"/>
        <v>1.7553163463159669</v>
      </c>
      <c r="G155" s="10">
        <f t="shared" si="58"/>
        <v>1.0376108343655903</v>
      </c>
      <c r="H155" s="10">
        <f t="shared" si="51"/>
        <v>1.6078692716974765</v>
      </c>
      <c r="K155" s="5" t="str">
        <f t="shared" si="52"/>
        <v>Southern</v>
      </c>
      <c r="L155" s="5">
        <f t="shared" si="53"/>
        <v>7908</v>
      </c>
      <c r="M155" s="5">
        <f t="shared" si="54"/>
        <v>13881.041666666666</v>
      </c>
      <c r="N155" s="10">
        <f t="shared" si="55"/>
        <v>1.7553163463159669</v>
      </c>
      <c r="O155" s="10">
        <f t="shared" si="56"/>
        <v>1.6078692716974765</v>
      </c>
      <c r="P155" s="10">
        <f t="shared" si="57"/>
        <v>1.5499833319844427</v>
      </c>
    </row>
    <row r="156" spans="1:16" ht="13.8" x14ac:dyDescent="0.3">
      <c r="A156" s="76" t="s">
        <v>84</v>
      </c>
      <c r="B156" s="77">
        <v>890</v>
      </c>
      <c r="C156" s="77">
        <v>31626.5</v>
      </c>
      <c r="D156" s="77">
        <v>26427.224741246187</v>
      </c>
      <c r="F156" s="10">
        <f t="shared" si="49"/>
        <v>1.4806413857677903</v>
      </c>
      <c r="G156" s="10">
        <f t="shared" si="58"/>
        <v>1.196739359113977</v>
      </c>
      <c r="H156" s="10">
        <f t="shared" si="51"/>
        <v>1.8544529201324096</v>
      </c>
      <c r="K156" s="5" t="str">
        <f t="shared" si="52"/>
        <v>Tairawhiti</v>
      </c>
      <c r="L156" s="5">
        <f t="shared" si="53"/>
        <v>890</v>
      </c>
      <c r="M156" s="5">
        <f t="shared" si="54"/>
        <v>1317.7708333333333</v>
      </c>
      <c r="N156" s="10">
        <f t="shared" si="55"/>
        <v>1.4806413857677903</v>
      </c>
      <c r="O156" s="10">
        <f t="shared" si="56"/>
        <v>1.8544529201324096</v>
      </c>
      <c r="P156" s="10">
        <f t="shared" si="57"/>
        <v>1.5499833319844427</v>
      </c>
    </row>
    <row r="157" spans="1:16" ht="13.8" x14ac:dyDescent="0.3">
      <c r="A157" s="76" t="s">
        <v>85</v>
      </c>
      <c r="B157" s="77">
        <v>3002</v>
      </c>
      <c r="C157" s="77">
        <v>92276</v>
      </c>
      <c r="D157" s="77">
        <v>98310.003520068582</v>
      </c>
      <c r="F157" s="10">
        <f t="shared" si="49"/>
        <v>1.2807572729291583</v>
      </c>
      <c r="G157" s="10">
        <f t="shared" si="58"/>
        <v>0.938622690428072</v>
      </c>
      <c r="H157" s="10">
        <f t="shared" si="51"/>
        <v>1.4544784341810051</v>
      </c>
      <c r="K157" s="5" t="str">
        <f t="shared" si="52"/>
        <v>Taranaki</v>
      </c>
      <c r="L157" s="5">
        <f t="shared" si="53"/>
        <v>3002</v>
      </c>
      <c r="M157" s="5">
        <f t="shared" si="54"/>
        <v>3844.8333333333335</v>
      </c>
      <c r="N157" s="10">
        <f t="shared" si="55"/>
        <v>1.2807572729291583</v>
      </c>
      <c r="O157" s="10">
        <f t="shared" si="56"/>
        <v>1.4544784341810051</v>
      </c>
      <c r="P157" s="10">
        <f t="shared" si="57"/>
        <v>1.5499833319844427</v>
      </c>
    </row>
    <row r="158" spans="1:16" ht="13.8" x14ac:dyDescent="0.3">
      <c r="A158" s="76" t="s">
        <v>86</v>
      </c>
      <c r="B158" s="77">
        <v>10040</v>
      </c>
      <c r="C158" s="77">
        <v>406267</v>
      </c>
      <c r="D158" s="77">
        <v>386747.96115341043</v>
      </c>
      <c r="F158" s="10">
        <f t="shared" si="49"/>
        <v>1.6860350265604251</v>
      </c>
      <c r="G158" s="10">
        <f t="shared" si="58"/>
        <v>1.0504696619172273</v>
      </c>
      <c r="H158" s="10">
        <f t="shared" si="51"/>
        <v>1.6277951562445239</v>
      </c>
      <c r="K158" s="5" t="str">
        <f t="shared" si="52"/>
        <v>Waikato</v>
      </c>
      <c r="L158" s="5">
        <f t="shared" si="53"/>
        <v>10040</v>
      </c>
      <c r="M158" s="5">
        <f t="shared" si="54"/>
        <v>16927.791666666668</v>
      </c>
      <c r="N158" s="10">
        <f t="shared" si="55"/>
        <v>1.6860350265604251</v>
      </c>
      <c r="O158" s="10">
        <f t="shared" si="56"/>
        <v>1.6277951562445239</v>
      </c>
      <c r="P158" s="10">
        <f t="shared" si="57"/>
        <v>1.5499833319844427</v>
      </c>
    </row>
    <row r="159" spans="1:16" ht="13.8" x14ac:dyDescent="0.3">
      <c r="A159" s="76" t="s">
        <v>87</v>
      </c>
      <c r="B159" s="77">
        <v>1017</v>
      </c>
      <c r="C159" s="77">
        <v>23649</v>
      </c>
      <c r="D159" s="77">
        <v>25872.461798680473</v>
      </c>
      <c r="F159" s="10">
        <f t="shared" si="49"/>
        <v>0.96890363815142566</v>
      </c>
      <c r="G159" s="10">
        <f t="shared" si="58"/>
        <v>0.91406067903465327</v>
      </c>
      <c r="H159" s="10">
        <f t="shared" si="51"/>
        <v>1.4164174366831257</v>
      </c>
      <c r="K159" s="5" t="str">
        <f t="shared" si="52"/>
        <v>Wairarapa</v>
      </c>
      <c r="L159" s="5">
        <f t="shared" si="53"/>
        <v>1017</v>
      </c>
      <c r="M159" s="5">
        <f t="shared" si="54"/>
        <v>985.375</v>
      </c>
      <c r="N159" s="10">
        <f t="shared" si="55"/>
        <v>0.96890363815142566</v>
      </c>
      <c r="O159" s="10">
        <f t="shared" si="56"/>
        <v>1.4164174366831257</v>
      </c>
      <c r="P159" s="10">
        <f t="shared" si="57"/>
        <v>1.5499833319844427</v>
      </c>
    </row>
    <row r="160" spans="1:16" ht="13.8" x14ac:dyDescent="0.3">
      <c r="A160" s="76" t="s">
        <v>88</v>
      </c>
      <c r="B160" s="77">
        <v>8384</v>
      </c>
      <c r="C160" s="77">
        <v>316580</v>
      </c>
      <c r="D160" s="77">
        <v>349246.56350726716</v>
      </c>
      <c r="F160" s="10">
        <f t="shared" si="49"/>
        <v>1.5733341284987279</v>
      </c>
      <c r="G160" s="10">
        <f t="shared" si="58"/>
        <v>0.90646561220469268</v>
      </c>
      <c r="H160" s="10">
        <f t="shared" si="51"/>
        <v>1.4046482124538424</v>
      </c>
      <c r="K160" s="5" t="str">
        <f t="shared" si="52"/>
        <v>Waitemata</v>
      </c>
      <c r="L160" s="5">
        <f t="shared" si="53"/>
        <v>8384</v>
      </c>
      <c r="M160" s="5">
        <f t="shared" si="54"/>
        <v>13190.833333333334</v>
      </c>
      <c r="N160" s="10">
        <f t="shared" si="55"/>
        <v>1.5733341284987279</v>
      </c>
      <c r="O160" s="10">
        <f t="shared" si="56"/>
        <v>1.4046482124538424</v>
      </c>
      <c r="P160" s="10">
        <f t="shared" si="57"/>
        <v>1.5499833319844427</v>
      </c>
    </row>
    <row r="161" spans="1:16" ht="13.8" x14ac:dyDescent="0.3">
      <c r="A161" s="76" t="s">
        <v>89</v>
      </c>
      <c r="B161" s="77">
        <v>832</v>
      </c>
      <c r="C161" s="77">
        <v>19160.5</v>
      </c>
      <c r="D161" s="77">
        <v>26429.543641508455</v>
      </c>
      <c r="F161" s="10">
        <f t="shared" si="49"/>
        <v>0.95956029647435903</v>
      </c>
      <c r="G161" s="10">
        <f t="shared" si="58"/>
        <v>0.72496522300550859</v>
      </c>
      <c r="H161" s="10">
        <f t="shared" si="51"/>
        <v>1.1233973918868725</v>
      </c>
      <c r="K161" s="5" t="str">
        <f t="shared" si="52"/>
        <v>West Coast</v>
      </c>
      <c r="L161" s="5">
        <f t="shared" si="53"/>
        <v>832</v>
      </c>
      <c r="M161" s="5">
        <f t="shared" si="54"/>
        <v>798.35416666666663</v>
      </c>
      <c r="N161" s="10">
        <f t="shared" si="55"/>
        <v>0.95956029647435903</v>
      </c>
      <c r="O161" s="10">
        <f t="shared" si="56"/>
        <v>1.1233973918868725</v>
      </c>
      <c r="P161" s="10">
        <f t="shared" si="57"/>
        <v>1.5499833319844427</v>
      </c>
    </row>
    <row r="162" spans="1:16" ht="13.8" x14ac:dyDescent="0.3">
      <c r="A162" s="76" t="s">
        <v>90</v>
      </c>
      <c r="B162" s="77">
        <v>1611</v>
      </c>
      <c r="C162" s="77">
        <v>50827.5</v>
      </c>
      <c r="D162" s="77">
        <v>56367.609511657247</v>
      </c>
      <c r="F162" s="10">
        <f t="shared" si="49"/>
        <v>1.3145949720670391</v>
      </c>
      <c r="G162" s="10">
        <f t="shared" si="58"/>
        <v>0.90171466273531586</v>
      </c>
      <c r="H162" s="10">
        <f t="shared" si="51"/>
        <v>1.397286198286104</v>
      </c>
      <c r="K162" s="5" t="str">
        <f t="shared" si="52"/>
        <v>Whanganui</v>
      </c>
      <c r="L162" s="5">
        <f t="shared" si="53"/>
        <v>1611</v>
      </c>
      <c r="M162" s="5">
        <f t="shared" si="54"/>
        <v>2117.8125</v>
      </c>
      <c r="N162" s="10">
        <f t="shared" si="55"/>
        <v>1.3145949720670391</v>
      </c>
      <c r="O162" s="10">
        <f t="shared" si="56"/>
        <v>1.397286198286104</v>
      </c>
      <c r="P162" s="10">
        <f t="shared" si="57"/>
        <v>1.5499833319844427</v>
      </c>
    </row>
    <row r="163" spans="1:16" ht="13.8" x14ac:dyDescent="0.3">
      <c r="A163" s="76" t="s">
        <v>107</v>
      </c>
      <c r="B163" s="77">
        <v>105475</v>
      </c>
      <c r="C163" s="77">
        <v>3922627</v>
      </c>
      <c r="D163" s="77">
        <v>3921626.4486920624</v>
      </c>
      <c r="F163" s="10">
        <f t="shared" si="49"/>
        <v>1.5495879750335781</v>
      </c>
      <c r="G163" s="10">
        <f t="shared" si="58"/>
        <v>1.0002551368216805</v>
      </c>
      <c r="H163" s="10">
        <f t="shared" si="51"/>
        <v>1.5499833319844427</v>
      </c>
      <c r="K163" t="s">
        <v>0</v>
      </c>
      <c r="L163" s="5">
        <f t="shared" si="53"/>
        <v>105475</v>
      </c>
      <c r="M163" s="5">
        <f t="shared" si="54"/>
        <v>163442.79166666666</v>
      </c>
      <c r="N163" s="10">
        <f t="shared" si="55"/>
        <v>1.5495879750335781</v>
      </c>
      <c r="O163" s="10">
        <f t="shared" si="56"/>
        <v>1.5499833319844427</v>
      </c>
      <c r="P163" s="10">
        <f t="shared" si="57"/>
        <v>1.5499833319844427</v>
      </c>
    </row>
  </sheetData>
  <mergeCells count="6">
    <mergeCell ref="F141:H141"/>
    <mergeCell ref="F4:H4"/>
    <mergeCell ref="F32:H32"/>
    <mergeCell ref="F60:H60"/>
    <mergeCell ref="F87:H87"/>
    <mergeCell ref="F114:H1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48F99-6C64-4A47-A7AD-8666C4746C31}">
  <sheetPr>
    <tabColor theme="0" tint="-0.249977111117893"/>
  </sheetPr>
  <dimension ref="A1:H669"/>
  <sheetViews>
    <sheetView workbookViewId="0">
      <selection activeCell="F460" sqref="F460"/>
    </sheetView>
  </sheetViews>
  <sheetFormatPr defaultRowHeight="13.2" x14ac:dyDescent="0.25"/>
  <cols>
    <col min="1" max="1" width="13.44140625" bestFit="1" customWidth="1"/>
    <col min="2" max="2" width="13.6640625" bestFit="1" customWidth="1"/>
    <col min="3" max="3" width="17.33203125" bestFit="1" customWidth="1"/>
    <col min="4" max="4" width="7.6640625" bestFit="1" customWidth="1"/>
    <col min="6" max="6" width="12.6640625" bestFit="1" customWidth="1"/>
    <col min="7" max="7" width="21.5546875" bestFit="1" customWidth="1"/>
  </cols>
  <sheetData>
    <row r="1" spans="1:8" x14ac:dyDescent="0.25">
      <c r="A1" t="s">
        <v>22</v>
      </c>
      <c r="B1" t="s">
        <v>23</v>
      </c>
      <c r="C1" t="s">
        <v>24</v>
      </c>
      <c r="D1" t="s">
        <v>104</v>
      </c>
      <c r="E1" t="s">
        <v>105</v>
      </c>
      <c r="F1" t="s">
        <v>25</v>
      </c>
      <c r="G1" t="s">
        <v>18</v>
      </c>
      <c r="H1" t="s">
        <v>27</v>
      </c>
    </row>
    <row r="2" spans="1:8" x14ac:dyDescent="0.25">
      <c r="A2" t="s">
        <v>114</v>
      </c>
      <c r="B2" t="s">
        <v>12</v>
      </c>
      <c r="C2" t="s">
        <v>71</v>
      </c>
      <c r="D2" t="s">
        <v>98</v>
      </c>
      <c r="E2">
        <v>0</v>
      </c>
      <c r="F2">
        <v>109</v>
      </c>
      <c r="G2">
        <v>280.66396870754943</v>
      </c>
      <c r="H2">
        <v>10</v>
      </c>
    </row>
    <row r="3" spans="1:8" x14ac:dyDescent="0.25">
      <c r="A3" t="s">
        <v>114</v>
      </c>
      <c r="B3" t="s">
        <v>12</v>
      </c>
      <c r="C3" t="s">
        <v>71</v>
      </c>
      <c r="D3" t="s">
        <v>98</v>
      </c>
      <c r="E3">
        <v>1</v>
      </c>
      <c r="F3">
        <v>47750.5</v>
      </c>
      <c r="G3">
        <v>45251.289302424579</v>
      </c>
      <c r="H3">
        <v>731</v>
      </c>
    </row>
    <row r="4" spans="1:8" x14ac:dyDescent="0.25">
      <c r="A4" t="s">
        <v>114</v>
      </c>
      <c r="B4" t="s">
        <v>12</v>
      </c>
      <c r="C4" t="s">
        <v>71</v>
      </c>
      <c r="D4" t="s">
        <v>98</v>
      </c>
      <c r="E4">
        <v>2</v>
      </c>
      <c r="F4">
        <v>72080.5</v>
      </c>
      <c r="G4">
        <v>74234.263621013786</v>
      </c>
      <c r="H4">
        <v>1166</v>
      </c>
    </row>
    <row r="5" spans="1:8" x14ac:dyDescent="0.25">
      <c r="A5" t="s">
        <v>114</v>
      </c>
      <c r="B5" t="s">
        <v>12</v>
      </c>
      <c r="C5" t="s">
        <v>71</v>
      </c>
      <c r="D5" t="s">
        <v>98</v>
      </c>
      <c r="E5">
        <v>3</v>
      </c>
      <c r="F5">
        <v>96958.5</v>
      </c>
      <c r="G5">
        <v>102338.06163150579</v>
      </c>
      <c r="H5">
        <v>1610</v>
      </c>
    </row>
    <row r="6" spans="1:8" x14ac:dyDescent="0.25">
      <c r="A6" t="s">
        <v>114</v>
      </c>
      <c r="B6" t="s">
        <v>12</v>
      </c>
      <c r="C6" t="s">
        <v>71</v>
      </c>
      <c r="D6" t="s">
        <v>98</v>
      </c>
      <c r="E6">
        <v>4</v>
      </c>
      <c r="F6">
        <v>102581</v>
      </c>
      <c r="G6">
        <v>104182.69939495505</v>
      </c>
      <c r="H6">
        <v>1593</v>
      </c>
    </row>
    <row r="7" spans="1:8" x14ac:dyDescent="0.25">
      <c r="A7" t="s">
        <v>114</v>
      </c>
      <c r="B7" t="s">
        <v>12</v>
      </c>
      <c r="C7" t="s">
        <v>71</v>
      </c>
      <c r="D7" t="s">
        <v>98</v>
      </c>
      <c r="E7">
        <v>5</v>
      </c>
      <c r="F7">
        <v>247796.5</v>
      </c>
      <c r="G7">
        <v>261174.7841673232</v>
      </c>
      <c r="H7">
        <v>3578</v>
      </c>
    </row>
    <row r="8" spans="1:8" x14ac:dyDescent="0.25">
      <c r="A8" t="s">
        <v>114</v>
      </c>
      <c r="B8" t="s">
        <v>12</v>
      </c>
      <c r="C8" t="s">
        <v>71</v>
      </c>
      <c r="D8" t="s">
        <v>100</v>
      </c>
      <c r="E8">
        <v>0</v>
      </c>
      <c r="F8">
        <v>26661</v>
      </c>
      <c r="G8">
        <v>25570.198483423876</v>
      </c>
      <c r="H8">
        <v>460</v>
      </c>
    </row>
    <row r="9" spans="1:8" x14ac:dyDescent="0.25">
      <c r="A9" t="s">
        <v>114</v>
      </c>
      <c r="B9" t="s">
        <v>12</v>
      </c>
      <c r="C9" t="s">
        <v>71</v>
      </c>
      <c r="D9" t="s">
        <v>100</v>
      </c>
      <c r="E9">
        <v>1</v>
      </c>
      <c r="F9">
        <v>752620.5</v>
      </c>
      <c r="G9">
        <v>755786.01237376395</v>
      </c>
      <c r="H9">
        <v>12502</v>
      </c>
    </row>
    <row r="10" spans="1:8" x14ac:dyDescent="0.25">
      <c r="A10" t="s">
        <v>114</v>
      </c>
      <c r="B10" t="s">
        <v>12</v>
      </c>
      <c r="C10" t="s">
        <v>71</v>
      </c>
      <c r="D10" t="s">
        <v>100</v>
      </c>
      <c r="E10">
        <v>2</v>
      </c>
      <c r="F10">
        <v>858750</v>
      </c>
      <c r="G10">
        <v>861491.66238541924</v>
      </c>
      <c r="H10">
        <v>13655</v>
      </c>
    </row>
    <row r="11" spans="1:8" x14ac:dyDescent="0.25">
      <c r="A11" t="s">
        <v>114</v>
      </c>
      <c r="B11" t="s">
        <v>12</v>
      </c>
      <c r="C11" t="s">
        <v>71</v>
      </c>
      <c r="D11" t="s">
        <v>100</v>
      </c>
      <c r="E11">
        <v>3</v>
      </c>
      <c r="F11">
        <v>813326.5</v>
      </c>
      <c r="G11">
        <v>804990.61745698098</v>
      </c>
      <c r="H11">
        <v>12941</v>
      </c>
    </row>
    <row r="12" spans="1:8" x14ac:dyDescent="0.25">
      <c r="A12" t="s">
        <v>114</v>
      </c>
      <c r="B12" t="s">
        <v>12</v>
      </c>
      <c r="C12" t="s">
        <v>71</v>
      </c>
      <c r="D12" t="s">
        <v>100</v>
      </c>
      <c r="E12">
        <v>4</v>
      </c>
      <c r="F12">
        <v>494064</v>
      </c>
      <c r="G12">
        <v>488346.39303774422</v>
      </c>
      <c r="H12">
        <v>7748</v>
      </c>
    </row>
    <row r="13" spans="1:8" x14ac:dyDescent="0.25">
      <c r="A13" t="s">
        <v>114</v>
      </c>
      <c r="B13" t="s">
        <v>12</v>
      </c>
      <c r="C13" t="s">
        <v>71</v>
      </c>
      <c r="D13" t="s">
        <v>100</v>
      </c>
      <c r="E13">
        <v>5</v>
      </c>
      <c r="F13">
        <v>510966</v>
      </c>
      <c r="G13">
        <v>552300.0096170716</v>
      </c>
      <c r="H13">
        <v>9086</v>
      </c>
    </row>
    <row r="14" spans="1:8" x14ac:dyDescent="0.25">
      <c r="A14" t="s">
        <v>114</v>
      </c>
      <c r="B14" t="s">
        <v>12</v>
      </c>
      <c r="C14" t="s">
        <v>71</v>
      </c>
      <c r="D14" t="s">
        <v>99</v>
      </c>
      <c r="E14">
        <v>0</v>
      </c>
      <c r="F14">
        <v>18919.5</v>
      </c>
      <c r="G14">
        <v>12192.640861988679</v>
      </c>
      <c r="H14">
        <v>81</v>
      </c>
    </row>
    <row r="15" spans="1:8" x14ac:dyDescent="0.25">
      <c r="A15" t="s">
        <v>114</v>
      </c>
      <c r="B15" t="s">
        <v>12</v>
      </c>
      <c r="C15" t="s">
        <v>71</v>
      </c>
      <c r="D15" t="s">
        <v>99</v>
      </c>
      <c r="E15">
        <v>1</v>
      </c>
      <c r="F15">
        <v>32516</v>
      </c>
      <c r="G15">
        <v>29163.766652645241</v>
      </c>
      <c r="H15">
        <v>461</v>
      </c>
    </row>
    <row r="16" spans="1:8" x14ac:dyDescent="0.25">
      <c r="A16" t="s">
        <v>114</v>
      </c>
      <c r="B16" t="s">
        <v>12</v>
      </c>
      <c r="C16" t="s">
        <v>71</v>
      </c>
      <c r="D16" t="s">
        <v>99</v>
      </c>
      <c r="E16">
        <v>2</v>
      </c>
      <c r="F16">
        <v>90731</v>
      </c>
      <c r="G16">
        <v>86742.257243473083</v>
      </c>
      <c r="H16">
        <v>1347</v>
      </c>
    </row>
    <row r="17" spans="1:8" x14ac:dyDescent="0.25">
      <c r="A17" t="s">
        <v>114</v>
      </c>
      <c r="B17" t="s">
        <v>12</v>
      </c>
      <c r="C17" t="s">
        <v>71</v>
      </c>
      <c r="D17" t="s">
        <v>99</v>
      </c>
      <c r="E17">
        <v>3</v>
      </c>
      <c r="F17">
        <v>115240.5</v>
      </c>
      <c r="G17">
        <v>106530.11297050107</v>
      </c>
      <c r="H17">
        <v>1563</v>
      </c>
    </row>
    <row r="18" spans="1:8" x14ac:dyDescent="0.25">
      <c r="A18" t="s">
        <v>114</v>
      </c>
      <c r="B18" t="s">
        <v>12</v>
      </c>
      <c r="C18" t="s">
        <v>71</v>
      </c>
      <c r="D18" t="s">
        <v>99</v>
      </c>
      <c r="E18">
        <v>4</v>
      </c>
      <c r="F18">
        <v>174655.5</v>
      </c>
      <c r="G18">
        <v>165230.06095832825</v>
      </c>
      <c r="H18">
        <v>2447</v>
      </c>
    </row>
    <row r="19" spans="1:8" x14ac:dyDescent="0.25">
      <c r="A19" t="s">
        <v>114</v>
      </c>
      <c r="B19" t="s">
        <v>12</v>
      </c>
      <c r="C19" t="s">
        <v>71</v>
      </c>
      <c r="D19" t="s">
        <v>99</v>
      </c>
      <c r="E19">
        <v>5</v>
      </c>
      <c r="F19">
        <v>433275</v>
      </c>
      <c r="G19">
        <v>411106.44561321178</v>
      </c>
      <c r="H19">
        <v>5935</v>
      </c>
    </row>
    <row r="20" spans="1:8" x14ac:dyDescent="0.25">
      <c r="A20" t="s">
        <v>114</v>
      </c>
      <c r="B20" t="s">
        <v>12</v>
      </c>
      <c r="C20" t="s">
        <v>72</v>
      </c>
      <c r="D20" t="s">
        <v>98</v>
      </c>
      <c r="E20">
        <v>0</v>
      </c>
      <c r="F20">
        <v>384.5</v>
      </c>
      <c r="G20">
        <v>564.26069901245637</v>
      </c>
      <c r="H20">
        <v>13</v>
      </c>
    </row>
    <row r="21" spans="1:8" x14ac:dyDescent="0.25">
      <c r="A21" t="s">
        <v>114</v>
      </c>
      <c r="B21" t="s">
        <v>12</v>
      </c>
      <c r="C21" t="s">
        <v>72</v>
      </c>
      <c r="D21" t="s">
        <v>98</v>
      </c>
      <c r="E21">
        <v>1</v>
      </c>
      <c r="F21">
        <v>11738</v>
      </c>
      <c r="G21">
        <v>13399.962528708667</v>
      </c>
      <c r="H21">
        <v>259</v>
      </c>
    </row>
    <row r="22" spans="1:8" x14ac:dyDescent="0.25">
      <c r="A22" t="s">
        <v>114</v>
      </c>
      <c r="B22" t="s">
        <v>12</v>
      </c>
      <c r="C22" t="s">
        <v>72</v>
      </c>
      <c r="D22" t="s">
        <v>98</v>
      </c>
      <c r="E22">
        <v>2</v>
      </c>
      <c r="F22">
        <v>16927.5</v>
      </c>
      <c r="G22">
        <v>20679.11560191949</v>
      </c>
      <c r="H22">
        <v>440</v>
      </c>
    </row>
    <row r="23" spans="1:8" x14ac:dyDescent="0.25">
      <c r="A23" t="s">
        <v>114</v>
      </c>
      <c r="B23" t="s">
        <v>12</v>
      </c>
      <c r="C23" t="s">
        <v>72</v>
      </c>
      <c r="D23" t="s">
        <v>98</v>
      </c>
      <c r="E23">
        <v>3</v>
      </c>
      <c r="F23">
        <v>57820</v>
      </c>
      <c r="G23">
        <v>64123.905590038019</v>
      </c>
      <c r="H23">
        <v>1301</v>
      </c>
    </row>
    <row r="24" spans="1:8" x14ac:dyDescent="0.25">
      <c r="A24" t="s">
        <v>114</v>
      </c>
      <c r="B24" t="s">
        <v>12</v>
      </c>
      <c r="C24" t="s">
        <v>72</v>
      </c>
      <c r="D24" t="s">
        <v>98</v>
      </c>
      <c r="E24">
        <v>4</v>
      </c>
      <c r="F24">
        <v>109884</v>
      </c>
      <c r="G24">
        <v>121310.04257918085</v>
      </c>
      <c r="H24">
        <v>2228</v>
      </c>
    </row>
    <row r="25" spans="1:8" x14ac:dyDescent="0.25">
      <c r="A25" t="s">
        <v>114</v>
      </c>
      <c r="B25" t="s">
        <v>12</v>
      </c>
      <c r="C25" t="s">
        <v>72</v>
      </c>
      <c r="D25" t="s">
        <v>98</v>
      </c>
      <c r="E25">
        <v>5</v>
      </c>
      <c r="F25">
        <v>248763</v>
      </c>
      <c r="G25">
        <v>256693.48657072568</v>
      </c>
      <c r="H25">
        <v>4619</v>
      </c>
    </row>
    <row r="26" spans="1:8" x14ac:dyDescent="0.25">
      <c r="A26" t="s">
        <v>114</v>
      </c>
      <c r="B26" t="s">
        <v>12</v>
      </c>
      <c r="C26" t="s">
        <v>72</v>
      </c>
      <c r="D26" t="s">
        <v>100</v>
      </c>
      <c r="E26">
        <v>0</v>
      </c>
      <c r="F26">
        <v>4521</v>
      </c>
      <c r="G26">
        <v>4219.3872021979032</v>
      </c>
      <c r="H26">
        <v>56</v>
      </c>
    </row>
    <row r="27" spans="1:8" x14ac:dyDescent="0.25">
      <c r="A27" t="s">
        <v>114</v>
      </c>
      <c r="B27" t="s">
        <v>12</v>
      </c>
      <c r="C27" t="s">
        <v>72</v>
      </c>
      <c r="D27" t="s">
        <v>100</v>
      </c>
      <c r="E27">
        <v>1</v>
      </c>
      <c r="F27">
        <v>144544.5</v>
      </c>
      <c r="G27">
        <v>149246.33584529406</v>
      </c>
      <c r="H27">
        <v>2453</v>
      </c>
    </row>
    <row r="28" spans="1:8" x14ac:dyDescent="0.25">
      <c r="A28" t="s">
        <v>114</v>
      </c>
      <c r="B28" t="s">
        <v>12</v>
      </c>
      <c r="C28" t="s">
        <v>72</v>
      </c>
      <c r="D28" t="s">
        <v>100</v>
      </c>
      <c r="E28">
        <v>2</v>
      </c>
      <c r="F28">
        <v>201725</v>
      </c>
      <c r="G28">
        <v>203219.98210963581</v>
      </c>
      <c r="H28">
        <v>3334</v>
      </c>
    </row>
    <row r="29" spans="1:8" x14ac:dyDescent="0.25">
      <c r="A29" t="s">
        <v>114</v>
      </c>
      <c r="B29" t="s">
        <v>12</v>
      </c>
      <c r="C29" t="s">
        <v>72</v>
      </c>
      <c r="D29" t="s">
        <v>100</v>
      </c>
      <c r="E29">
        <v>3</v>
      </c>
      <c r="F29">
        <v>352978</v>
      </c>
      <c r="G29">
        <v>341074.05750311847</v>
      </c>
      <c r="H29">
        <v>5943</v>
      </c>
    </row>
    <row r="30" spans="1:8" x14ac:dyDescent="0.25">
      <c r="A30" t="s">
        <v>114</v>
      </c>
      <c r="B30" t="s">
        <v>12</v>
      </c>
      <c r="C30" t="s">
        <v>72</v>
      </c>
      <c r="D30" t="s">
        <v>100</v>
      </c>
      <c r="E30">
        <v>4</v>
      </c>
      <c r="F30">
        <v>451311.5</v>
      </c>
      <c r="G30">
        <v>430843.67805111734</v>
      </c>
      <c r="H30">
        <v>6893</v>
      </c>
    </row>
    <row r="31" spans="1:8" x14ac:dyDescent="0.25">
      <c r="A31" t="s">
        <v>114</v>
      </c>
      <c r="B31" t="s">
        <v>12</v>
      </c>
      <c r="C31" t="s">
        <v>72</v>
      </c>
      <c r="D31" t="s">
        <v>100</v>
      </c>
      <c r="E31">
        <v>5</v>
      </c>
      <c r="F31">
        <v>296207.5</v>
      </c>
      <c r="G31">
        <v>292379.3195854706</v>
      </c>
      <c r="H31">
        <v>4962</v>
      </c>
    </row>
    <row r="32" spans="1:8" x14ac:dyDescent="0.25">
      <c r="A32" t="s">
        <v>114</v>
      </c>
      <c r="B32" t="s">
        <v>12</v>
      </c>
      <c r="C32" t="s">
        <v>72</v>
      </c>
      <c r="D32" t="s">
        <v>99</v>
      </c>
      <c r="E32">
        <v>0</v>
      </c>
      <c r="F32">
        <v>11</v>
      </c>
      <c r="G32">
        <v>24.751273353561782</v>
      </c>
      <c r="H32">
        <v>2</v>
      </c>
    </row>
    <row r="33" spans="1:8" x14ac:dyDescent="0.25">
      <c r="A33" t="s">
        <v>114</v>
      </c>
      <c r="B33" t="s">
        <v>12</v>
      </c>
      <c r="C33" t="s">
        <v>72</v>
      </c>
      <c r="D33" t="s">
        <v>99</v>
      </c>
      <c r="E33">
        <v>1</v>
      </c>
      <c r="F33">
        <v>2560</v>
      </c>
      <c r="G33">
        <v>2382.9790077278585</v>
      </c>
      <c r="H33">
        <v>39</v>
      </c>
    </row>
    <row r="34" spans="1:8" x14ac:dyDescent="0.25">
      <c r="A34" t="s">
        <v>114</v>
      </c>
      <c r="B34" t="s">
        <v>12</v>
      </c>
      <c r="C34" t="s">
        <v>72</v>
      </c>
      <c r="D34" t="s">
        <v>99</v>
      </c>
      <c r="E34">
        <v>2</v>
      </c>
      <c r="F34">
        <v>1682.5</v>
      </c>
      <c r="G34">
        <v>2207.9055784501547</v>
      </c>
      <c r="H34">
        <v>29</v>
      </c>
    </row>
    <row r="35" spans="1:8" x14ac:dyDescent="0.25">
      <c r="A35" t="s">
        <v>114</v>
      </c>
      <c r="B35" t="s">
        <v>12</v>
      </c>
      <c r="C35" t="s">
        <v>72</v>
      </c>
      <c r="D35" t="s">
        <v>99</v>
      </c>
      <c r="E35">
        <v>3</v>
      </c>
      <c r="F35">
        <v>4866</v>
      </c>
      <c r="G35">
        <v>6402.4254350862147</v>
      </c>
      <c r="H35">
        <v>114</v>
      </c>
    </row>
    <row r="36" spans="1:8" x14ac:dyDescent="0.25">
      <c r="A36" t="s">
        <v>114</v>
      </c>
      <c r="B36" t="s">
        <v>12</v>
      </c>
      <c r="C36" t="s">
        <v>72</v>
      </c>
      <c r="D36" t="s">
        <v>99</v>
      </c>
      <c r="E36">
        <v>4</v>
      </c>
      <c r="F36">
        <v>5385.5</v>
      </c>
      <c r="G36">
        <v>5649.1493345706713</v>
      </c>
      <c r="H36">
        <v>134</v>
      </c>
    </row>
    <row r="37" spans="1:8" x14ac:dyDescent="0.25">
      <c r="A37" t="s">
        <v>114</v>
      </c>
      <c r="B37" t="s">
        <v>12</v>
      </c>
      <c r="C37" t="s">
        <v>72</v>
      </c>
      <c r="D37" t="s">
        <v>99</v>
      </c>
      <c r="E37">
        <v>5</v>
      </c>
      <c r="F37">
        <v>11305.5</v>
      </c>
      <c r="G37">
        <v>11623.383506516029</v>
      </c>
      <c r="H37">
        <v>245</v>
      </c>
    </row>
    <row r="38" spans="1:8" x14ac:dyDescent="0.25">
      <c r="A38" t="s">
        <v>114</v>
      </c>
      <c r="B38" t="s">
        <v>12</v>
      </c>
      <c r="C38" t="s">
        <v>73</v>
      </c>
      <c r="D38" t="s">
        <v>98</v>
      </c>
      <c r="E38">
        <v>0</v>
      </c>
      <c r="F38">
        <v>382</v>
      </c>
      <c r="G38">
        <v>432.89155861257933</v>
      </c>
      <c r="H38">
        <v>10</v>
      </c>
    </row>
    <row r="39" spans="1:8" x14ac:dyDescent="0.25">
      <c r="A39" t="s">
        <v>114</v>
      </c>
      <c r="B39" t="s">
        <v>12</v>
      </c>
      <c r="C39" t="s">
        <v>73</v>
      </c>
      <c r="D39" t="s">
        <v>98</v>
      </c>
      <c r="E39">
        <v>1</v>
      </c>
      <c r="F39">
        <v>61371</v>
      </c>
      <c r="G39">
        <v>66097.629067875372</v>
      </c>
      <c r="H39">
        <v>1172</v>
      </c>
    </row>
    <row r="40" spans="1:8" x14ac:dyDescent="0.25">
      <c r="A40" t="s">
        <v>114</v>
      </c>
      <c r="B40" t="s">
        <v>12</v>
      </c>
      <c r="C40" t="s">
        <v>73</v>
      </c>
      <c r="D40" t="s">
        <v>98</v>
      </c>
      <c r="E40">
        <v>2</v>
      </c>
      <c r="F40">
        <v>68146.5</v>
      </c>
      <c r="G40">
        <v>64924.039750632342</v>
      </c>
      <c r="H40">
        <v>1054</v>
      </c>
    </row>
    <row r="41" spans="1:8" x14ac:dyDescent="0.25">
      <c r="A41" t="s">
        <v>114</v>
      </c>
      <c r="B41" t="s">
        <v>12</v>
      </c>
      <c r="C41" t="s">
        <v>73</v>
      </c>
      <c r="D41" t="s">
        <v>98</v>
      </c>
      <c r="E41">
        <v>3</v>
      </c>
      <c r="F41">
        <v>49991</v>
      </c>
      <c r="G41">
        <v>53206.34475654408</v>
      </c>
      <c r="H41">
        <v>955</v>
      </c>
    </row>
    <row r="42" spans="1:8" x14ac:dyDescent="0.25">
      <c r="A42" t="s">
        <v>114</v>
      </c>
      <c r="B42" t="s">
        <v>12</v>
      </c>
      <c r="C42" t="s">
        <v>73</v>
      </c>
      <c r="D42" t="s">
        <v>98</v>
      </c>
      <c r="E42">
        <v>4</v>
      </c>
      <c r="F42">
        <v>126864.5</v>
      </c>
      <c r="G42">
        <v>137341.54727481495</v>
      </c>
      <c r="H42">
        <v>2190</v>
      </c>
    </row>
    <row r="43" spans="1:8" x14ac:dyDescent="0.25">
      <c r="A43" t="s">
        <v>114</v>
      </c>
      <c r="B43" t="s">
        <v>12</v>
      </c>
      <c r="C43" t="s">
        <v>73</v>
      </c>
      <c r="D43" t="s">
        <v>98</v>
      </c>
      <c r="E43">
        <v>5</v>
      </c>
      <c r="F43">
        <v>61945</v>
      </c>
      <c r="G43">
        <v>61327.591916484474</v>
      </c>
      <c r="H43">
        <v>1006</v>
      </c>
    </row>
    <row r="44" spans="1:8" x14ac:dyDescent="0.25">
      <c r="A44" t="s">
        <v>114</v>
      </c>
      <c r="B44" t="s">
        <v>12</v>
      </c>
      <c r="C44" t="s">
        <v>73</v>
      </c>
      <c r="D44" t="s">
        <v>100</v>
      </c>
      <c r="E44">
        <v>0</v>
      </c>
      <c r="F44">
        <v>20582.5</v>
      </c>
      <c r="G44">
        <v>18104.240163827257</v>
      </c>
      <c r="H44">
        <v>214</v>
      </c>
    </row>
    <row r="45" spans="1:8" x14ac:dyDescent="0.25">
      <c r="A45" t="s">
        <v>114</v>
      </c>
      <c r="B45" t="s">
        <v>12</v>
      </c>
      <c r="C45" t="s">
        <v>73</v>
      </c>
      <c r="D45" t="s">
        <v>100</v>
      </c>
      <c r="E45">
        <v>1</v>
      </c>
      <c r="F45">
        <v>993215</v>
      </c>
      <c r="G45">
        <v>992578.71360083076</v>
      </c>
      <c r="H45">
        <v>15142</v>
      </c>
    </row>
    <row r="46" spans="1:8" x14ac:dyDescent="0.25">
      <c r="A46" t="s">
        <v>114</v>
      </c>
      <c r="B46" t="s">
        <v>12</v>
      </c>
      <c r="C46" t="s">
        <v>73</v>
      </c>
      <c r="D46" t="s">
        <v>100</v>
      </c>
      <c r="E46">
        <v>2</v>
      </c>
      <c r="F46">
        <v>770654</v>
      </c>
      <c r="G46">
        <v>755381.54824786133</v>
      </c>
      <c r="H46">
        <v>11047</v>
      </c>
    </row>
    <row r="47" spans="1:8" x14ac:dyDescent="0.25">
      <c r="A47" t="s">
        <v>114</v>
      </c>
      <c r="B47" t="s">
        <v>12</v>
      </c>
      <c r="C47" t="s">
        <v>73</v>
      </c>
      <c r="D47" t="s">
        <v>100</v>
      </c>
      <c r="E47">
        <v>3</v>
      </c>
      <c r="F47">
        <v>569399</v>
      </c>
      <c r="G47">
        <v>551049.71247675375</v>
      </c>
      <c r="H47">
        <v>7777</v>
      </c>
    </row>
    <row r="48" spans="1:8" x14ac:dyDescent="0.25">
      <c r="A48" t="s">
        <v>114</v>
      </c>
      <c r="B48" t="s">
        <v>12</v>
      </c>
      <c r="C48" t="s">
        <v>73</v>
      </c>
      <c r="D48" t="s">
        <v>100</v>
      </c>
      <c r="E48">
        <v>4</v>
      </c>
      <c r="F48">
        <v>887981.5</v>
      </c>
      <c r="G48">
        <v>861967.62072243914</v>
      </c>
      <c r="H48">
        <v>12165</v>
      </c>
    </row>
    <row r="49" spans="1:8" x14ac:dyDescent="0.25">
      <c r="A49" t="s">
        <v>114</v>
      </c>
      <c r="B49" t="s">
        <v>12</v>
      </c>
      <c r="C49" t="s">
        <v>73</v>
      </c>
      <c r="D49" t="s">
        <v>100</v>
      </c>
      <c r="E49">
        <v>5</v>
      </c>
      <c r="F49">
        <v>203934</v>
      </c>
      <c r="G49">
        <v>213401.27551167918</v>
      </c>
      <c r="H49">
        <v>3219</v>
      </c>
    </row>
    <row r="50" spans="1:8" x14ac:dyDescent="0.25">
      <c r="A50" t="s">
        <v>114</v>
      </c>
      <c r="B50" t="s">
        <v>12</v>
      </c>
      <c r="C50" t="s">
        <v>73</v>
      </c>
      <c r="D50" t="s">
        <v>99</v>
      </c>
      <c r="E50">
        <v>0</v>
      </c>
      <c r="F50">
        <v>344</v>
      </c>
      <c r="G50">
        <v>422.87804246026508</v>
      </c>
      <c r="H50">
        <v>4</v>
      </c>
    </row>
    <row r="51" spans="1:8" x14ac:dyDescent="0.25">
      <c r="A51" t="s">
        <v>114</v>
      </c>
      <c r="B51" t="s">
        <v>12</v>
      </c>
      <c r="C51" t="s">
        <v>73</v>
      </c>
      <c r="D51" t="s">
        <v>99</v>
      </c>
      <c r="E51">
        <v>1</v>
      </c>
      <c r="F51">
        <v>12103.5</v>
      </c>
      <c r="G51">
        <v>13498.991023510584</v>
      </c>
      <c r="H51">
        <v>212</v>
      </c>
    </row>
    <row r="52" spans="1:8" x14ac:dyDescent="0.25">
      <c r="A52" t="s">
        <v>114</v>
      </c>
      <c r="B52" t="s">
        <v>12</v>
      </c>
      <c r="C52" t="s">
        <v>73</v>
      </c>
      <c r="D52" t="s">
        <v>99</v>
      </c>
      <c r="E52">
        <v>2</v>
      </c>
      <c r="F52">
        <v>13002</v>
      </c>
      <c r="G52">
        <v>12459.887348336501</v>
      </c>
      <c r="H52">
        <v>231</v>
      </c>
    </row>
    <row r="53" spans="1:8" x14ac:dyDescent="0.25">
      <c r="A53" t="s">
        <v>114</v>
      </c>
      <c r="B53" t="s">
        <v>12</v>
      </c>
      <c r="C53" t="s">
        <v>73</v>
      </c>
      <c r="D53" t="s">
        <v>99</v>
      </c>
      <c r="E53">
        <v>3</v>
      </c>
      <c r="F53">
        <v>18404</v>
      </c>
      <c r="G53">
        <v>16348.390598202452</v>
      </c>
      <c r="H53">
        <v>274</v>
      </c>
    </row>
    <row r="54" spans="1:8" x14ac:dyDescent="0.25">
      <c r="A54" t="s">
        <v>114</v>
      </c>
      <c r="B54" t="s">
        <v>12</v>
      </c>
      <c r="C54" t="s">
        <v>73</v>
      </c>
      <c r="D54" t="s">
        <v>99</v>
      </c>
      <c r="E54">
        <v>4</v>
      </c>
      <c r="F54">
        <v>44593.5</v>
      </c>
      <c r="G54">
        <v>43086.663841715701</v>
      </c>
      <c r="H54">
        <v>740</v>
      </c>
    </row>
    <row r="55" spans="1:8" x14ac:dyDescent="0.25">
      <c r="A55" t="s">
        <v>114</v>
      </c>
      <c r="B55" t="s">
        <v>12</v>
      </c>
      <c r="C55" t="s">
        <v>73</v>
      </c>
      <c r="D55" t="s">
        <v>99</v>
      </c>
      <c r="E55">
        <v>5</v>
      </c>
      <c r="F55">
        <v>27867</v>
      </c>
      <c r="G55">
        <v>23384.70743047283</v>
      </c>
      <c r="H55">
        <v>338</v>
      </c>
    </row>
    <row r="56" spans="1:8" x14ac:dyDescent="0.25">
      <c r="A56" t="s">
        <v>114</v>
      </c>
      <c r="B56" t="s">
        <v>12</v>
      </c>
      <c r="C56" t="s">
        <v>74</v>
      </c>
      <c r="D56" t="s">
        <v>98</v>
      </c>
      <c r="E56">
        <v>1</v>
      </c>
      <c r="F56">
        <v>32516</v>
      </c>
      <c r="G56">
        <v>39235.038510936567</v>
      </c>
      <c r="H56">
        <v>815</v>
      </c>
    </row>
    <row r="57" spans="1:8" x14ac:dyDescent="0.25">
      <c r="A57" t="s">
        <v>114</v>
      </c>
      <c r="B57" t="s">
        <v>12</v>
      </c>
      <c r="C57" t="s">
        <v>74</v>
      </c>
      <c r="D57" t="s">
        <v>98</v>
      </c>
      <c r="E57">
        <v>2</v>
      </c>
      <c r="F57">
        <v>29256.5</v>
      </c>
      <c r="G57">
        <v>31229.701167727133</v>
      </c>
      <c r="H57">
        <v>636</v>
      </c>
    </row>
    <row r="58" spans="1:8" x14ac:dyDescent="0.25">
      <c r="A58" t="s">
        <v>114</v>
      </c>
      <c r="B58" t="s">
        <v>12</v>
      </c>
      <c r="C58" t="s">
        <v>74</v>
      </c>
      <c r="D58" t="s">
        <v>98</v>
      </c>
      <c r="E58">
        <v>3</v>
      </c>
      <c r="F58">
        <v>46977.5</v>
      </c>
      <c r="G58">
        <v>50682.36278444426</v>
      </c>
      <c r="H58">
        <v>831</v>
      </c>
    </row>
    <row r="59" spans="1:8" x14ac:dyDescent="0.25">
      <c r="A59" t="s">
        <v>114</v>
      </c>
      <c r="B59" t="s">
        <v>12</v>
      </c>
      <c r="C59" t="s">
        <v>74</v>
      </c>
      <c r="D59" t="s">
        <v>98</v>
      </c>
      <c r="E59">
        <v>4</v>
      </c>
      <c r="F59">
        <v>90640.5</v>
      </c>
      <c r="G59">
        <v>104659.70144193701</v>
      </c>
      <c r="H59">
        <v>1619</v>
      </c>
    </row>
    <row r="60" spans="1:8" x14ac:dyDescent="0.25">
      <c r="A60" t="s">
        <v>114</v>
      </c>
      <c r="B60" t="s">
        <v>12</v>
      </c>
      <c r="C60" t="s">
        <v>74</v>
      </c>
      <c r="D60" t="s">
        <v>98</v>
      </c>
      <c r="E60">
        <v>5</v>
      </c>
      <c r="F60">
        <v>102230</v>
      </c>
      <c r="G60">
        <v>113175.52544674392</v>
      </c>
      <c r="H60">
        <v>1763</v>
      </c>
    </row>
    <row r="61" spans="1:8" x14ac:dyDescent="0.25">
      <c r="A61" t="s">
        <v>114</v>
      </c>
      <c r="B61" t="s">
        <v>12</v>
      </c>
      <c r="C61" t="s">
        <v>74</v>
      </c>
      <c r="D61" t="s">
        <v>100</v>
      </c>
      <c r="E61">
        <v>0</v>
      </c>
      <c r="F61">
        <v>8385.5</v>
      </c>
      <c r="G61">
        <v>10026.697322389155</v>
      </c>
      <c r="H61">
        <v>189</v>
      </c>
    </row>
    <row r="62" spans="1:8" x14ac:dyDescent="0.25">
      <c r="A62" t="s">
        <v>114</v>
      </c>
      <c r="B62" t="s">
        <v>12</v>
      </c>
      <c r="C62" t="s">
        <v>74</v>
      </c>
      <c r="D62" t="s">
        <v>100</v>
      </c>
      <c r="E62">
        <v>1</v>
      </c>
      <c r="F62">
        <v>436303.5</v>
      </c>
      <c r="G62">
        <v>484198.94127934391</v>
      </c>
      <c r="H62">
        <v>8174</v>
      </c>
    </row>
    <row r="63" spans="1:8" x14ac:dyDescent="0.25">
      <c r="A63" t="s">
        <v>114</v>
      </c>
      <c r="B63" t="s">
        <v>12</v>
      </c>
      <c r="C63" t="s">
        <v>74</v>
      </c>
      <c r="D63" t="s">
        <v>100</v>
      </c>
      <c r="E63">
        <v>2</v>
      </c>
      <c r="F63">
        <v>282693.5</v>
      </c>
      <c r="G63">
        <v>313396.53057997237</v>
      </c>
      <c r="H63">
        <v>5053</v>
      </c>
    </row>
    <row r="64" spans="1:8" x14ac:dyDescent="0.25">
      <c r="A64" t="s">
        <v>114</v>
      </c>
      <c r="B64" t="s">
        <v>12</v>
      </c>
      <c r="C64" t="s">
        <v>74</v>
      </c>
      <c r="D64" t="s">
        <v>100</v>
      </c>
      <c r="E64">
        <v>3</v>
      </c>
      <c r="F64">
        <v>379365.5</v>
      </c>
      <c r="G64">
        <v>426956.9327017836</v>
      </c>
      <c r="H64">
        <v>6452</v>
      </c>
    </row>
    <row r="65" spans="1:8" x14ac:dyDescent="0.25">
      <c r="A65" t="s">
        <v>114</v>
      </c>
      <c r="B65" t="s">
        <v>12</v>
      </c>
      <c r="C65" t="s">
        <v>74</v>
      </c>
      <c r="D65" t="s">
        <v>100</v>
      </c>
      <c r="E65">
        <v>4</v>
      </c>
      <c r="F65">
        <v>347345.5</v>
      </c>
      <c r="G65">
        <v>404291.03320486983</v>
      </c>
      <c r="H65">
        <v>6411</v>
      </c>
    </row>
    <row r="66" spans="1:8" x14ac:dyDescent="0.25">
      <c r="A66" t="s">
        <v>114</v>
      </c>
      <c r="B66" t="s">
        <v>12</v>
      </c>
      <c r="C66" t="s">
        <v>74</v>
      </c>
      <c r="D66" t="s">
        <v>100</v>
      </c>
      <c r="E66">
        <v>5</v>
      </c>
      <c r="F66">
        <v>132831</v>
      </c>
      <c r="G66">
        <v>150054.31936473539</v>
      </c>
      <c r="H66">
        <v>2175</v>
      </c>
    </row>
    <row r="67" spans="1:8" x14ac:dyDescent="0.25">
      <c r="A67" t="s">
        <v>114</v>
      </c>
      <c r="B67" t="s">
        <v>12</v>
      </c>
      <c r="C67" t="s">
        <v>74</v>
      </c>
      <c r="D67" t="s">
        <v>99</v>
      </c>
      <c r="E67">
        <v>0</v>
      </c>
      <c r="F67">
        <v>560</v>
      </c>
      <c r="G67">
        <v>555.78554353993252</v>
      </c>
      <c r="H67">
        <v>10</v>
      </c>
    </row>
    <row r="68" spans="1:8" x14ac:dyDescent="0.25">
      <c r="A68" t="s">
        <v>114</v>
      </c>
      <c r="B68" t="s">
        <v>12</v>
      </c>
      <c r="C68" t="s">
        <v>74</v>
      </c>
      <c r="D68" t="s">
        <v>99</v>
      </c>
      <c r="E68">
        <v>1</v>
      </c>
      <c r="F68">
        <v>21747.5</v>
      </c>
      <c r="G68">
        <v>24374.514225977629</v>
      </c>
      <c r="H68">
        <v>361</v>
      </c>
    </row>
    <row r="69" spans="1:8" x14ac:dyDescent="0.25">
      <c r="A69" t="s">
        <v>114</v>
      </c>
      <c r="B69" t="s">
        <v>12</v>
      </c>
      <c r="C69" t="s">
        <v>74</v>
      </c>
      <c r="D69" t="s">
        <v>99</v>
      </c>
      <c r="E69">
        <v>2</v>
      </c>
      <c r="F69">
        <v>15701</v>
      </c>
      <c r="G69">
        <v>17606.554270705295</v>
      </c>
      <c r="H69">
        <v>326</v>
      </c>
    </row>
    <row r="70" spans="1:8" x14ac:dyDescent="0.25">
      <c r="A70" t="s">
        <v>114</v>
      </c>
      <c r="B70" t="s">
        <v>12</v>
      </c>
      <c r="C70" t="s">
        <v>74</v>
      </c>
      <c r="D70" t="s">
        <v>99</v>
      </c>
      <c r="E70">
        <v>3</v>
      </c>
      <c r="F70">
        <v>14607.5</v>
      </c>
      <c r="G70">
        <v>21156.765568310057</v>
      </c>
      <c r="H70">
        <v>397</v>
      </c>
    </row>
    <row r="71" spans="1:8" x14ac:dyDescent="0.25">
      <c r="A71" t="s">
        <v>114</v>
      </c>
      <c r="B71" t="s">
        <v>12</v>
      </c>
      <c r="C71" t="s">
        <v>74</v>
      </c>
      <c r="D71" t="s">
        <v>99</v>
      </c>
      <c r="E71">
        <v>4</v>
      </c>
      <c r="F71">
        <v>41755.5</v>
      </c>
      <c r="G71">
        <v>49257.554523732739</v>
      </c>
      <c r="H71">
        <v>829</v>
      </c>
    </row>
    <row r="72" spans="1:8" x14ac:dyDescent="0.25">
      <c r="A72" t="s">
        <v>114</v>
      </c>
      <c r="B72" t="s">
        <v>12</v>
      </c>
      <c r="C72" t="s">
        <v>74</v>
      </c>
      <c r="D72" t="s">
        <v>99</v>
      </c>
      <c r="E72">
        <v>5</v>
      </c>
      <c r="F72">
        <v>98514.5</v>
      </c>
      <c r="G72">
        <v>110587.07262164405</v>
      </c>
      <c r="H72">
        <v>1640</v>
      </c>
    </row>
    <row r="73" spans="1:8" x14ac:dyDescent="0.25">
      <c r="A73" t="s">
        <v>114</v>
      </c>
      <c r="B73" t="s">
        <v>12</v>
      </c>
      <c r="C73" t="s">
        <v>75</v>
      </c>
      <c r="D73" t="s">
        <v>98</v>
      </c>
      <c r="E73">
        <v>0</v>
      </c>
      <c r="F73">
        <v>430.5</v>
      </c>
      <c r="G73">
        <v>455.44911649372369</v>
      </c>
      <c r="H73">
        <v>10</v>
      </c>
    </row>
    <row r="74" spans="1:8" x14ac:dyDescent="0.25">
      <c r="A74" t="s">
        <v>114</v>
      </c>
      <c r="B74" t="s">
        <v>12</v>
      </c>
      <c r="C74" t="s">
        <v>75</v>
      </c>
      <c r="D74" t="s">
        <v>98</v>
      </c>
      <c r="E74">
        <v>1</v>
      </c>
      <c r="F74">
        <v>22286</v>
      </c>
      <c r="G74">
        <v>19793.207743079929</v>
      </c>
      <c r="H74">
        <v>324</v>
      </c>
    </row>
    <row r="75" spans="1:8" x14ac:dyDescent="0.25">
      <c r="A75" t="s">
        <v>114</v>
      </c>
      <c r="B75" t="s">
        <v>12</v>
      </c>
      <c r="C75" t="s">
        <v>75</v>
      </c>
      <c r="D75" t="s">
        <v>98</v>
      </c>
      <c r="E75">
        <v>2</v>
      </c>
      <c r="F75">
        <v>44661.5</v>
      </c>
      <c r="G75">
        <v>44733.923038638772</v>
      </c>
      <c r="H75">
        <v>777</v>
      </c>
    </row>
    <row r="76" spans="1:8" x14ac:dyDescent="0.25">
      <c r="A76" t="s">
        <v>114</v>
      </c>
      <c r="B76" t="s">
        <v>12</v>
      </c>
      <c r="C76" t="s">
        <v>75</v>
      </c>
      <c r="D76" t="s">
        <v>98</v>
      </c>
      <c r="E76">
        <v>3</v>
      </c>
      <c r="F76">
        <v>48483.5</v>
      </c>
      <c r="G76">
        <v>45507.528057912576</v>
      </c>
      <c r="H76">
        <v>784</v>
      </c>
    </row>
    <row r="77" spans="1:8" x14ac:dyDescent="0.25">
      <c r="A77" t="s">
        <v>114</v>
      </c>
      <c r="B77" t="s">
        <v>12</v>
      </c>
      <c r="C77" t="s">
        <v>75</v>
      </c>
      <c r="D77" t="s">
        <v>98</v>
      </c>
      <c r="E77">
        <v>4</v>
      </c>
      <c r="F77">
        <v>88515</v>
      </c>
      <c r="G77">
        <v>80672.651057078081</v>
      </c>
      <c r="H77">
        <v>1317</v>
      </c>
    </row>
    <row r="78" spans="1:8" x14ac:dyDescent="0.25">
      <c r="A78" t="s">
        <v>114</v>
      </c>
      <c r="B78" t="s">
        <v>12</v>
      </c>
      <c r="C78" t="s">
        <v>75</v>
      </c>
      <c r="D78" t="s">
        <v>98</v>
      </c>
      <c r="E78">
        <v>5</v>
      </c>
      <c r="F78">
        <v>546333</v>
      </c>
      <c r="G78">
        <v>529714.47115281515</v>
      </c>
      <c r="H78">
        <v>8341</v>
      </c>
    </row>
    <row r="79" spans="1:8" x14ac:dyDescent="0.25">
      <c r="A79" t="s">
        <v>114</v>
      </c>
      <c r="B79" t="s">
        <v>12</v>
      </c>
      <c r="C79" t="s">
        <v>75</v>
      </c>
      <c r="D79" t="s">
        <v>100</v>
      </c>
      <c r="E79">
        <v>0</v>
      </c>
      <c r="F79">
        <v>7961</v>
      </c>
      <c r="G79">
        <v>6241.1671344359129</v>
      </c>
      <c r="H79">
        <v>97</v>
      </c>
    </row>
    <row r="80" spans="1:8" x14ac:dyDescent="0.25">
      <c r="A80" t="s">
        <v>114</v>
      </c>
      <c r="B80" t="s">
        <v>12</v>
      </c>
      <c r="C80" t="s">
        <v>75</v>
      </c>
      <c r="D80" t="s">
        <v>100</v>
      </c>
      <c r="E80">
        <v>1</v>
      </c>
      <c r="F80">
        <v>376620.5</v>
      </c>
      <c r="G80">
        <v>333781.99290925061</v>
      </c>
      <c r="H80">
        <v>5230</v>
      </c>
    </row>
    <row r="81" spans="1:8" x14ac:dyDescent="0.25">
      <c r="A81" t="s">
        <v>114</v>
      </c>
      <c r="B81" t="s">
        <v>12</v>
      </c>
      <c r="C81" t="s">
        <v>75</v>
      </c>
      <c r="D81" t="s">
        <v>100</v>
      </c>
      <c r="E81">
        <v>2</v>
      </c>
      <c r="F81">
        <v>436092.5</v>
      </c>
      <c r="G81">
        <v>377090.5365836494</v>
      </c>
      <c r="H81">
        <v>6151</v>
      </c>
    </row>
    <row r="82" spans="1:8" x14ac:dyDescent="0.25">
      <c r="A82" t="s">
        <v>114</v>
      </c>
      <c r="B82" t="s">
        <v>12</v>
      </c>
      <c r="C82" t="s">
        <v>75</v>
      </c>
      <c r="D82" t="s">
        <v>100</v>
      </c>
      <c r="E82">
        <v>3</v>
      </c>
      <c r="F82">
        <v>291593.5</v>
      </c>
      <c r="G82">
        <v>253037.94478751448</v>
      </c>
      <c r="H82">
        <v>3886</v>
      </c>
    </row>
    <row r="83" spans="1:8" x14ac:dyDescent="0.25">
      <c r="A83" t="s">
        <v>114</v>
      </c>
      <c r="B83" t="s">
        <v>12</v>
      </c>
      <c r="C83" t="s">
        <v>75</v>
      </c>
      <c r="D83" t="s">
        <v>100</v>
      </c>
      <c r="E83">
        <v>4</v>
      </c>
      <c r="F83">
        <v>327410</v>
      </c>
      <c r="G83">
        <v>291812.34161010326</v>
      </c>
      <c r="H83">
        <v>4489</v>
      </c>
    </row>
    <row r="84" spans="1:8" x14ac:dyDescent="0.25">
      <c r="A84" t="s">
        <v>114</v>
      </c>
      <c r="B84" t="s">
        <v>12</v>
      </c>
      <c r="C84" t="s">
        <v>75</v>
      </c>
      <c r="D84" t="s">
        <v>100</v>
      </c>
      <c r="E84">
        <v>5</v>
      </c>
      <c r="F84">
        <v>686259</v>
      </c>
      <c r="G84">
        <v>617451.06628726481</v>
      </c>
      <c r="H84">
        <v>9710</v>
      </c>
    </row>
    <row r="85" spans="1:8" x14ac:dyDescent="0.25">
      <c r="A85" t="s">
        <v>114</v>
      </c>
      <c r="B85" t="s">
        <v>12</v>
      </c>
      <c r="C85" t="s">
        <v>75</v>
      </c>
      <c r="D85" t="s">
        <v>99</v>
      </c>
      <c r="E85">
        <v>0</v>
      </c>
      <c r="F85">
        <v>7531</v>
      </c>
      <c r="G85">
        <v>6307.6878223419326</v>
      </c>
      <c r="H85">
        <v>63</v>
      </c>
    </row>
    <row r="86" spans="1:8" x14ac:dyDescent="0.25">
      <c r="A86" t="s">
        <v>114</v>
      </c>
      <c r="B86" t="s">
        <v>12</v>
      </c>
      <c r="C86" t="s">
        <v>75</v>
      </c>
      <c r="D86" t="s">
        <v>99</v>
      </c>
      <c r="E86">
        <v>1</v>
      </c>
      <c r="F86">
        <v>13591</v>
      </c>
      <c r="G86">
        <v>11706.934896307283</v>
      </c>
      <c r="H86">
        <v>214</v>
      </c>
    </row>
    <row r="87" spans="1:8" x14ac:dyDescent="0.25">
      <c r="A87" t="s">
        <v>114</v>
      </c>
      <c r="B87" t="s">
        <v>12</v>
      </c>
      <c r="C87" t="s">
        <v>75</v>
      </c>
      <c r="D87" t="s">
        <v>99</v>
      </c>
      <c r="E87">
        <v>2</v>
      </c>
      <c r="F87">
        <v>41559.5</v>
      </c>
      <c r="G87">
        <v>41757.083633428141</v>
      </c>
      <c r="H87">
        <v>723</v>
      </c>
    </row>
    <row r="88" spans="1:8" x14ac:dyDescent="0.25">
      <c r="A88" t="s">
        <v>114</v>
      </c>
      <c r="B88" t="s">
        <v>12</v>
      </c>
      <c r="C88" t="s">
        <v>75</v>
      </c>
      <c r="D88" t="s">
        <v>99</v>
      </c>
      <c r="E88">
        <v>3</v>
      </c>
      <c r="F88">
        <v>36265.5</v>
      </c>
      <c r="G88">
        <v>31951.416160044169</v>
      </c>
      <c r="H88">
        <v>508</v>
      </c>
    </row>
    <row r="89" spans="1:8" x14ac:dyDescent="0.25">
      <c r="A89" t="s">
        <v>114</v>
      </c>
      <c r="B89" t="s">
        <v>12</v>
      </c>
      <c r="C89" t="s">
        <v>75</v>
      </c>
      <c r="D89" t="s">
        <v>99</v>
      </c>
      <c r="E89">
        <v>4</v>
      </c>
      <c r="F89">
        <v>119111.5</v>
      </c>
      <c r="G89">
        <v>111582.79746883739</v>
      </c>
      <c r="H89">
        <v>1816</v>
      </c>
    </row>
    <row r="90" spans="1:8" x14ac:dyDescent="0.25">
      <c r="A90" t="s">
        <v>114</v>
      </c>
      <c r="B90" t="s">
        <v>12</v>
      </c>
      <c r="C90" t="s">
        <v>75</v>
      </c>
      <c r="D90" t="s">
        <v>99</v>
      </c>
      <c r="E90">
        <v>5</v>
      </c>
      <c r="F90">
        <v>902116.5</v>
      </c>
      <c r="G90">
        <v>900103.8576206807</v>
      </c>
      <c r="H90">
        <v>14689</v>
      </c>
    </row>
    <row r="91" spans="1:8" x14ac:dyDescent="0.25">
      <c r="A91" t="s">
        <v>114</v>
      </c>
      <c r="B91" t="s">
        <v>12</v>
      </c>
      <c r="C91" t="s">
        <v>76</v>
      </c>
      <c r="D91" t="s">
        <v>98</v>
      </c>
      <c r="E91">
        <v>0</v>
      </c>
      <c r="F91">
        <v>1134</v>
      </c>
      <c r="G91">
        <v>1019.5409254753009</v>
      </c>
      <c r="H91">
        <v>24</v>
      </c>
    </row>
    <row r="92" spans="1:8" x14ac:dyDescent="0.25">
      <c r="A92" t="s">
        <v>114</v>
      </c>
      <c r="B92" t="s">
        <v>12</v>
      </c>
      <c r="C92" t="s">
        <v>76</v>
      </c>
      <c r="D92" t="s">
        <v>98</v>
      </c>
      <c r="E92">
        <v>1</v>
      </c>
      <c r="F92">
        <v>8986.5</v>
      </c>
      <c r="G92">
        <v>9591.6265708718256</v>
      </c>
      <c r="H92">
        <v>166</v>
      </c>
    </row>
    <row r="93" spans="1:8" x14ac:dyDescent="0.25">
      <c r="A93" t="s">
        <v>114</v>
      </c>
      <c r="B93" t="s">
        <v>12</v>
      </c>
      <c r="C93" t="s">
        <v>76</v>
      </c>
      <c r="D93" t="s">
        <v>98</v>
      </c>
      <c r="E93">
        <v>2</v>
      </c>
      <c r="F93">
        <v>35841.5</v>
      </c>
      <c r="G93">
        <v>36167.482556962306</v>
      </c>
      <c r="H93">
        <v>623</v>
      </c>
    </row>
    <row r="94" spans="1:8" x14ac:dyDescent="0.25">
      <c r="A94" t="s">
        <v>114</v>
      </c>
      <c r="B94" t="s">
        <v>12</v>
      </c>
      <c r="C94" t="s">
        <v>76</v>
      </c>
      <c r="D94" t="s">
        <v>98</v>
      </c>
      <c r="E94">
        <v>3</v>
      </c>
      <c r="F94">
        <v>33598</v>
      </c>
      <c r="G94">
        <v>32387.572225151805</v>
      </c>
      <c r="H94">
        <v>575</v>
      </c>
    </row>
    <row r="95" spans="1:8" x14ac:dyDescent="0.25">
      <c r="A95" t="s">
        <v>114</v>
      </c>
      <c r="B95" t="s">
        <v>12</v>
      </c>
      <c r="C95" t="s">
        <v>76</v>
      </c>
      <c r="D95" t="s">
        <v>98</v>
      </c>
      <c r="E95">
        <v>4</v>
      </c>
      <c r="F95">
        <v>76625</v>
      </c>
      <c r="G95">
        <v>84379.172863816901</v>
      </c>
      <c r="H95">
        <v>1408</v>
      </c>
    </row>
    <row r="96" spans="1:8" x14ac:dyDescent="0.25">
      <c r="A96" t="s">
        <v>114</v>
      </c>
      <c r="B96" t="s">
        <v>12</v>
      </c>
      <c r="C96" t="s">
        <v>76</v>
      </c>
      <c r="D96" t="s">
        <v>98</v>
      </c>
      <c r="E96">
        <v>5</v>
      </c>
      <c r="F96">
        <v>217323.5</v>
      </c>
      <c r="G96">
        <v>255622.78318160589</v>
      </c>
      <c r="H96">
        <v>4260</v>
      </c>
    </row>
    <row r="97" spans="1:8" x14ac:dyDescent="0.25">
      <c r="A97" t="s">
        <v>114</v>
      </c>
      <c r="B97" t="s">
        <v>12</v>
      </c>
      <c r="C97" t="s">
        <v>76</v>
      </c>
      <c r="D97" t="s">
        <v>100</v>
      </c>
      <c r="E97">
        <v>0</v>
      </c>
      <c r="F97">
        <v>4316.5</v>
      </c>
      <c r="G97">
        <v>4513.0776427114533</v>
      </c>
      <c r="H97">
        <v>87</v>
      </c>
    </row>
    <row r="98" spans="1:8" x14ac:dyDescent="0.25">
      <c r="A98" t="s">
        <v>114</v>
      </c>
      <c r="B98" t="s">
        <v>12</v>
      </c>
      <c r="C98" t="s">
        <v>76</v>
      </c>
      <c r="D98" t="s">
        <v>100</v>
      </c>
      <c r="E98">
        <v>1</v>
      </c>
      <c r="F98">
        <v>88346</v>
      </c>
      <c r="G98">
        <v>93857.58991400004</v>
      </c>
      <c r="H98">
        <v>1548</v>
      </c>
    </row>
    <row r="99" spans="1:8" x14ac:dyDescent="0.25">
      <c r="A99" t="s">
        <v>114</v>
      </c>
      <c r="B99" t="s">
        <v>12</v>
      </c>
      <c r="C99" t="s">
        <v>76</v>
      </c>
      <c r="D99" t="s">
        <v>100</v>
      </c>
      <c r="E99">
        <v>2</v>
      </c>
      <c r="F99">
        <v>214566.5</v>
      </c>
      <c r="G99">
        <v>217373.73985662591</v>
      </c>
      <c r="H99">
        <v>3471</v>
      </c>
    </row>
    <row r="100" spans="1:8" x14ac:dyDescent="0.25">
      <c r="A100" t="s">
        <v>114</v>
      </c>
      <c r="B100" t="s">
        <v>12</v>
      </c>
      <c r="C100" t="s">
        <v>76</v>
      </c>
      <c r="D100" t="s">
        <v>100</v>
      </c>
      <c r="E100">
        <v>3</v>
      </c>
      <c r="F100">
        <v>174238</v>
      </c>
      <c r="G100">
        <v>178026.09168999901</v>
      </c>
      <c r="H100">
        <v>2641</v>
      </c>
    </row>
    <row r="101" spans="1:8" x14ac:dyDescent="0.25">
      <c r="A101" t="s">
        <v>114</v>
      </c>
      <c r="B101" t="s">
        <v>12</v>
      </c>
      <c r="C101" t="s">
        <v>76</v>
      </c>
      <c r="D101" t="s">
        <v>100</v>
      </c>
      <c r="E101">
        <v>4</v>
      </c>
      <c r="F101">
        <v>225551</v>
      </c>
      <c r="G101">
        <v>216215.47298855096</v>
      </c>
      <c r="H101">
        <v>3379</v>
      </c>
    </row>
    <row r="102" spans="1:8" x14ac:dyDescent="0.25">
      <c r="A102" t="s">
        <v>114</v>
      </c>
      <c r="B102" t="s">
        <v>12</v>
      </c>
      <c r="C102" t="s">
        <v>76</v>
      </c>
      <c r="D102" t="s">
        <v>100</v>
      </c>
      <c r="E102">
        <v>5</v>
      </c>
      <c r="F102">
        <v>281897.5</v>
      </c>
      <c r="G102">
        <v>287304.88207321649</v>
      </c>
      <c r="H102">
        <v>4612</v>
      </c>
    </row>
    <row r="103" spans="1:8" x14ac:dyDescent="0.25">
      <c r="A103" t="s">
        <v>114</v>
      </c>
      <c r="B103" t="s">
        <v>12</v>
      </c>
      <c r="C103" t="s">
        <v>76</v>
      </c>
      <c r="D103" t="s">
        <v>99</v>
      </c>
      <c r="E103">
        <v>0</v>
      </c>
      <c r="F103">
        <v>324.5</v>
      </c>
      <c r="G103">
        <v>593.90074885464674</v>
      </c>
      <c r="H103">
        <v>8</v>
      </c>
    </row>
    <row r="104" spans="1:8" x14ac:dyDescent="0.25">
      <c r="A104" t="s">
        <v>114</v>
      </c>
      <c r="B104" t="s">
        <v>12</v>
      </c>
      <c r="C104" t="s">
        <v>76</v>
      </c>
      <c r="D104" t="s">
        <v>99</v>
      </c>
      <c r="E104">
        <v>1</v>
      </c>
      <c r="F104">
        <v>522.5</v>
      </c>
      <c r="G104">
        <v>598.70701231400199</v>
      </c>
      <c r="H104">
        <v>18</v>
      </c>
    </row>
    <row r="105" spans="1:8" x14ac:dyDescent="0.25">
      <c r="A105" t="s">
        <v>114</v>
      </c>
      <c r="B105" t="s">
        <v>12</v>
      </c>
      <c r="C105" t="s">
        <v>76</v>
      </c>
      <c r="D105" t="s">
        <v>99</v>
      </c>
      <c r="E105">
        <v>2</v>
      </c>
      <c r="F105">
        <v>2936.5</v>
      </c>
      <c r="G105">
        <v>3763.6644601477183</v>
      </c>
      <c r="H105">
        <v>67</v>
      </c>
    </row>
    <row r="106" spans="1:8" x14ac:dyDescent="0.25">
      <c r="A106" t="s">
        <v>114</v>
      </c>
      <c r="B106" t="s">
        <v>12</v>
      </c>
      <c r="C106" t="s">
        <v>76</v>
      </c>
      <c r="D106" t="s">
        <v>99</v>
      </c>
      <c r="E106">
        <v>3</v>
      </c>
      <c r="F106">
        <v>1881</v>
      </c>
      <c r="G106">
        <v>2958.744195082737</v>
      </c>
      <c r="H106">
        <v>65</v>
      </c>
    </row>
    <row r="107" spans="1:8" x14ac:dyDescent="0.25">
      <c r="A107" t="s">
        <v>114</v>
      </c>
      <c r="B107" t="s">
        <v>12</v>
      </c>
      <c r="C107" t="s">
        <v>76</v>
      </c>
      <c r="D107" t="s">
        <v>99</v>
      </c>
      <c r="E107">
        <v>4</v>
      </c>
      <c r="F107">
        <v>5090.5</v>
      </c>
      <c r="G107">
        <v>7754.316884943828</v>
      </c>
      <c r="H107">
        <v>150</v>
      </c>
    </row>
    <row r="108" spans="1:8" x14ac:dyDescent="0.25">
      <c r="A108" t="s">
        <v>114</v>
      </c>
      <c r="B108" t="s">
        <v>12</v>
      </c>
      <c r="C108" t="s">
        <v>76</v>
      </c>
      <c r="D108" t="s">
        <v>99</v>
      </c>
      <c r="E108">
        <v>5</v>
      </c>
      <c r="F108">
        <v>38206.5</v>
      </c>
      <c r="G108">
        <v>46760.25772169936</v>
      </c>
      <c r="H108">
        <v>841</v>
      </c>
    </row>
    <row r="109" spans="1:8" x14ac:dyDescent="0.25">
      <c r="A109" t="s">
        <v>114</v>
      </c>
      <c r="B109" t="s">
        <v>12</v>
      </c>
      <c r="C109" t="s">
        <v>77</v>
      </c>
      <c r="D109" t="s">
        <v>98</v>
      </c>
      <c r="E109">
        <v>0</v>
      </c>
      <c r="F109">
        <v>85.5</v>
      </c>
      <c r="G109">
        <v>224.81097484543704</v>
      </c>
      <c r="H109">
        <v>5</v>
      </c>
    </row>
    <row r="110" spans="1:8" x14ac:dyDescent="0.25">
      <c r="A110" t="s">
        <v>114</v>
      </c>
      <c r="B110" t="s">
        <v>12</v>
      </c>
      <c r="C110" t="s">
        <v>77</v>
      </c>
      <c r="D110" t="s">
        <v>98</v>
      </c>
      <c r="E110">
        <v>1</v>
      </c>
      <c r="F110">
        <v>11377.5</v>
      </c>
      <c r="G110">
        <v>14818.546176453521</v>
      </c>
      <c r="H110">
        <v>297</v>
      </c>
    </row>
    <row r="111" spans="1:8" x14ac:dyDescent="0.25">
      <c r="A111" t="s">
        <v>114</v>
      </c>
      <c r="B111" t="s">
        <v>12</v>
      </c>
      <c r="C111" t="s">
        <v>77</v>
      </c>
      <c r="D111" t="s">
        <v>98</v>
      </c>
      <c r="E111">
        <v>2</v>
      </c>
      <c r="F111">
        <v>11676</v>
      </c>
      <c r="G111">
        <v>13550.686940853859</v>
      </c>
      <c r="H111">
        <v>277</v>
      </c>
    </row>
    <row r="112" spans="1:8" x14ac:dyDescent="0.25">
      <c r="A112" t="s">
        <v>114</v>
      </c>
      <c r="B112" t="s">
        <v>12</v>
      </c>
      <c r="C112" t="s">
        <v>77</v>
      </c>
      <c r="D112" t="s">
        <v>98</v>
      </c>
      <c r="E112">
        <v>3</v>
      </c>
      <c r="F112">
        <v>22173</v>
      </c>
      <c r="G112">
        <v>26970.812754538834</v>
      </c>
      <c r="H112">
        <v>497</v>
      </c>
    </row>
    <row r="113" spans="1:8" x14ac:dyDescent="0.25">
      <c r="A113" t="s">
        <v>114</v>
      </c>
      <c r="B113" t="s">
        <v>12</v>
      </c>
      <c r="C113" t="s">
        <v>77</v>
      </c>
      <c r="D113" t="s">
        <v>98</v>
      </c>
      <c r="E113">
        <v>4</v>
      </c>
      <c r="F113">
        <v>63581</v>
      </c>
      <c r="G113">
        <v>78070.705856089189</v>
      </c>
      <c r="H113">
        <v>1384</v>
      </c>
    </row>
    <row r="114" spans="1:8" x14ac:dyDescent="0.25">
      <c r="A114" t="s">
        <v>114</v>
      </c>
      <c r="B114" t="s">
        <v>12</v>
      </c>
      <c r="C114" t="s">
        <v>77</v>
      </c>
      <c r="D114" t="s">
        <v>98</v>
      </c>
      <c r="E114">
        <v>5</v>
      </c>
      <c r="F114">
        <v>50513</v>
      </c>
      <c r="G114">
        <v>64361.390160434683</v>
      </c>
      <c r="H114">
        <v>1289</v>
      </c>
    </row>
    <row r="115" spans="1:8" x14ac:dyDescent="0.25">
      <c r="A115" t="s">
        <v>114</v>
      </c>
      <c r="B115" t="s">
        <v>12</v>
      </c>
      <c r="C115" t="s">
        <v>77</v>
      </c>
      <c r="D115" t="s">
        <v>100</v>
      </c>
      <c r="E115">
        <v>0</v>
      </c>
      <c r="F115">
        <v>1675</v>
      </c>
      <c r="G115">
        <v>2148.5399980168404</v>
      </c>
      <c r="H115">
        <v>46</v>
      </c>
    </row>
    <row r="116" spans="1:8" x14ac:dyDescent="0.25">
      <c r="A116" t="s">
        <v>114</v>
      </c>
      <c r="B116" t="s">
        <v>12</v>
      </c>
      <c r="C116" t="s">
        <v>77</v>
      </c>
      <c r="D116" t="s">
        <v>100</v>
      </c>
      <c r="E116">
        <v>1</v>
      </c>
      <c r="F116">
        <v>121582</v>
      </c>
      <c r="G116">
        <v>141783.01026415316</v>
      </c>
      <c r="H116">
        <v>2632</v>
      </c>
    </row>
    <row r="117" spans="1:8" x14ac:dyDescent="0.25">
      <c r="A117" t="s">
        <v>114</v>
      </c>
      <c r="B117" t="s">
        <v>12</v>
      </c>
      <c r="C117" t="s">
        <v>77</v>
      </c>
      <c r="D117" t="s">
        <v>100</v>
      </c>
      <c r="E117">
        <v>2</v>
      </c>
      <c r="F117">
        <v>82127</v>
      </c>
      <c r="G117">
        <v>93032.487077350626</v>
      </c>
      <c r="H117">
        <v>1633</v>
      </c>
    </row>
    <row r="118" spans="1:8" x14ac:dyDescent="0.25">
      <c r="A118" t="s">
        <v>114</v>
      </c>
      <c r="B118" t="s">
        <v>12</v>
      </c>
      <c r="C118" t="s">
        <v>77</v>
      </c>
      <c r="D118" t="s">
        <v>100</v>
      </c>
      <c r="E118">
        <v>3</v>
      </c>
      <c r="F118">
        <v>144154.5</v>
      </c>
      <c r="G118">
        <v>153047.97877356142</v>
      </c>
      <c r="H118">
        <v>2600</v>
      </c>
    </row>
    <row r="119" spans="1:8" x14ac:dyDescent="0.25">
      <c r="A119" t="s">
        <v>114</v>
      </c>
      <c r="B119" t="s">
        <v>12</v>
      </c>
      <c r="C119" t="s">
        <v>77</v>
      </c>
      <c r="D119" t="s">
        <v>100</v>
      </c>
      <c r="E119">
        <v>4</v>
      </c>
      <c r="F119">
        <v>215730.5</v>
      </c>
      <c r="G119">
        <v>236993.50797898127</v>
      </c>
      <c r="H119">
        <v>4116</v>
      </c>
    </row>
    <row r="120" spans="1:8" x14ac:dyDescent="0.25">
      <c r="A120" t="s">
        <v>114</v>
      </c>
      <c r="B120" t="s">
        <v>12</v>
      </c>
      <c r="C120" t="s">
        <v>77</v>
      </c>
      <c r="D120" t="s">
        <v>100</v>
      </c>
      <c r="E120">
        <v>5</v>
      </c>
      <c r="F120">
        <v>101909</v>
      </c>
      <c r="G120">
        <v>110633.98837998362</v>
      </c>
      <c r="H120">
        <v>1971</v>
      </c>
    </row>
    <row r="121" spans="1:8" x14ac:dyDescent="0.25">
      <c r="A121" t="s">
        <v>114</v>
      </c>
      <c r="B121" t="s">
        <v>12</v>
      </c>
      <c r="C121" t="s">
        <v>77</v>
      </c>
      <c r="D121" t="s">
        <v>99</v>
      </c>
      <c r="E121">
        <v>0</v>
      </c>
      <c r="F121">
        <v>16.5</v>
      </c>
      <c r="G121">
        <v>43.960941781717011</v>
      </c>
      <c r="H121">
        <v>3</v>
      </c>
    </row>
    <row r="122" spans="1:8" x14ac:dyDescent="0.25">
      <c r="A122" t="s">
        <v>114</v>
      </c>
      <c r="B122" t="s">
        <v>12</v>
      </c>
      <c r="C122" t="s">
        <v>77</v>
      </c>
      <c r="D122" t="s">
        <v>99</v>
      </c>
      <c r="E122">
        <v>1</v>
      </c>
      <c r="F122">
        <v>5760</v>
      </c>
      <c r="G122">
        <v>4905.7332766647542</v>
      </c>
      <c r="H122">
        <v>105</v>
      </c>
    </row>
    <row r="123" spans="1:8" x14ac:dyDescent="0.25">
      <c r="A123" t="s">
        <v>114</v>
      </c>
      <c r="B123" t="s">
        <v>12</v>
      </c>
      <c r="C123" t="s">
        <v>77</v>
      </c>
      <c r="D123" t="s">
        <v>99</v>
      </c>
      <c r="E123">
        <v>2</v>
      </c>
      <c r="F123">
        <v>3033</v>
      </c>
      <c r="G123">
        <v>3967.4381839937446</v>
      </c>
      <c r="H123">
        <v>84</v>
      </c>
    </row>
    <row r="124" spans="1:8" x14ac:dyDescent="0.25">
      <c r="A124" t="s">
        <v>114</v>
      </c>
      <c r="B124" t="s">
        <v>12</v>
      </c>
      <c r="C124" t="s">
        <v>77</v>
      </c>
      <c r="D124" t="s">
        <v>99</v>
      </c>
      <c r="E124">
        <v>3</v>
      </c>
      <c r="F124">
        <v>10397</v>
      </c>
      <c r="G124">
        <v>14084.297018650974</v>
      </c>
      <c r="H124">
        <v>262</v>
      </c>
    </row>
    <row r="125" spans="1:8" x14ac:dyDescent="0.25">
      <c r="A125" t="s">
        <v>114</v>
      </c>
      <c r="B125" t="s">
        <v>12</v>
      </c>
      <c r="C125" t="s">
        <v>77</v>
      </c>
      <c r="D125" t="s">
        <v>99</v>
      </c>
      <c r="E125">
        <v>4</v>
      </c>
      <c r="F125">
        <v>17979.5</v>
      </c>
      <c r="G125">
        <v>24071.967250799502</v>
      </c>
      <c r="H125">
        <v>465</v>
      </c>
    </row>
    <row r="126" spans="1:8" x14ac:dyDescent="0.25">
      <c r="A126" t="s">
        <v>114</v>
      </c>
      <c r="B126" t="s">
        <v>12</v>
      </c>
      <c r="C126" t="s">
        <v>77</v>
      </c>
      <c r="D126" t="s">
        <v>99</v>
      </c>
      <c r="E126">
        <v>5</v>
      </c>
      <c r="F126">
        <v>32351</v>
      </c>
      <c r="G126">
        <v>37564.370191018163</v>
      </c>
      <c r="H126">
        <v>715</v>
      </c>
    </row>
    <row r="127" spans="1:8" x14ac:dyDescent="0.25">
      <c r="A127" t="s">
        <v>114</v>
      </c>
      <c r="B127" t="s">
        <v>12</v>
      </c>
      <c r="C127" t="s">
        <v>78</v>
      </c>
      <c r="D127" t="s">
        <v>98</v>
      </c>
      <c r="E127">
        <v>0</v>
      </c>
      <c r="F127">
        <v>181.5</v>
      </c>
      <c r="G127">
        <v>313.9274091939804</v>
      </c>
      <c r="H127">
        <v>6</v>
      </c>
    </row>
    <row r="128" spans="1:8" x14ac:dyDescent="0.25">
      <c r="A128" t="s">
        <v>114</v>
      </c>
      <c r="B128" t="s">
        <v>12</v>
      </c>
      <c r="C128" t="s">
        <v>78</v>
      </c>
      <c r="D128" t="s">
        <v>98</v>
      </c>
      <c r="E128">
        <v>1</v>
      </c>
      <c r="F128">
        <v>3083</v>
      </c>
      <c r="G128">
        <v>3640.2111784069702</v>
      </c>
      <c r="H128">
        <v>81</v>
      </c>
    </row>
    <row r="129" spans="1:8" x14ac:dyDescent="0.25">
      <c r="A129" t="s">
        <v>114</v>
      </c>
      <c r="B129" t="s">
        <v>12</v>
      </c>
      <c r="C129" t="s">
        <v>78</v>
      </c>
      <c r="D129" t="s">
        <v>98</v>
      </c>
      <c r="E129">
        <v>2</v>
      </c>
      <c r="F129">
        <v>17579.5</v>
      </c>
      <c r="G129">
        <v>18409.414711764723</v>
      </c>
      <c r="H129">
        <v>359</v>
      </c>
    </row>
    <row r="130" spans="1:8" x14ac:dyDescent="0.25">
      <c r="A130" t="s">
        <v>114</v>
      </c>
      <c r="B130" t="s">
        <v>12</v>
      </c>
      <c r="C130" t="s">
        <v>78</v>
      </c>
      <c r="D130" t="s">
        <v>98</v>
      </c>
      <c r="E130">
        <v>3</v>
      </c>
      <c r="F130">
        <v>15336</v>
      </c>
      <c r="G130">
        <v>17286.184822305073</v>
      </c>
      <c r="H130">
        <v>329</v>
      </c>
    </row>
    <row r="131" spans="1:8" x14ac:dyDescent="0.25">
      <c r="A131" t="s">
        <v>114</v>
      </c>
      <c r="B131" t="s">
        <v>12</v>
      </c>
      <c r="C131" t="s">
        <v>78</v>
      </c>
      <c r="D131" t="s">
        <v>98</v>
      </c>
      <c r="E131">
        <v>4</v>
      </c>
      <c r="F131">
        <v>51657.5</v>
      </c>
      <c r="G131">
        <v>55956.399281013481</v>
      </c>
      <c r="H131">
        <v>1091</v>
      </c>
    </row>
    <row r="132" spans="1:8" x14ac:dyDescent="0.25">
      <c r="A132" t="s">
        <v>114</v>
      </c>
      <c r="B132" t="s">
        <v>12</v>
      </c>
      <c r="C132" t="s">
        <v>78</v>
      </c>
      <c r="D132" t="s">
        <v>98</v>
      </c>
      <c r="E132">
        <v>5</v>
      </c>
      <c r="F132">
        <v>195537.5</v>
      </c>
      <c r="G132">
        <v>214946.48072608543</v>
      </c>
      <c r="H132">
        <v>3701</v>
      </c>
    </row>
    <row r="133" spans="1:8" x14ac:dyDescent="0.25">
      <c r="A133" t="s">
        <v>114</v>
      </c>
      <c r="B133" t="s">
        <v>12</v>
      </c>
      <c r="C133" t="s">
        <v>78</v>
      </c>
      <c r="D133" t="s">
        <v>100</v>
      </c>
      <c r="E133">
        <v>0</v>
      </c>
      <c r="F133">
        <v>8316.5</v>
      </c>
      <c r="G133">
        <v>9272.5827067325954</v>
      </c>
      <c r="H133">
        <v>189</v>
      </c>
    </row>
    <row r="134" spans="1:8" x14ac:dyDescent="0.25">
      <c r="A134" t="s">
        <v>114</v>
      </c>
      <c r="B134" t="s">
        <v>12</v>
      </c>
      <c r="C134" t="s">
        <v>78</v>
      </c>
      <c r="D134" t="s">
        <v>100</v>
      </c>
      <c r="E134">
        <v>1</v>
      </c>
      <c r="F134">
        <v>29406.5</v>
      </c>
      <c r="G134">
        <v>30472.943278287548</v>
      </c>
      <c r="H134">
        <v>601</v>
      </c>
    </row>
    <row r="135" spans="1:8" x14ac:dyDescent="0.25">
      <c r="A135" t="s">
        <v>114</v>
      </c>
      <c r="B135" t="s">
        <v>12</v>
      </c>
      <c r="C135" t="s">
        <v>78</v>
      </c>
      <c r="D135" t="s">
        <v>100</v>
      </c>
      <c r="E135">
        <v>2</v>
      </c>
      <c r="F135">
        <v>82959</v>
      </c>
      <c r="G135">
        <v>82575.421045672469</v>
      </c>
      <c r="H135">
        <v>1507</v>
      </c>
    </row>
    <row r="136" spans="1:8" x14ac:dyDescent="0.25">
      <c r="A136" t="s">
        <v>114</v>
      </c>
      <c r="B136" t="s">
        <v>12</v>
      </c>
      <c r="C136" t="s">
        <v>78</v>
      </c>
      <c r="D136" t="s">
        <v>100</v>
      </c>
      <c r="E136">
        <v>3</v>
      </c>
      <c r="F136">
        <v>72420.5</v>
      </c>
      <c r="G136">
        <v>69352.703423365892</v>
      </c>
      <c r="H136">
        <v>1210</v>
      </c>
    </row>
    <row r="137" spans="1:8" x14ac:dyDescent="0.25">
      <c r="A137" t="s">
        <v>114</v>
      </c>
      <c r="B137" t="s">
        <v>12</v>
      </c>
      <c r="C137" t="s">
        <v>78</v>
      </c>
      <c r="D137" t="s">
        <v>100</v>
      </c>
      <c r="E137">
        <v>4</v>
      </c>
      <c r="F137">
        <v>113995</v>
      </c>
      <c r="G137">
        <v>111373.54344469338</v>
      </c>
      <c r="H137">
        <v>1848</v>
      </c>
    </row>
    <row r="138" spans="1:8" x14ac:dyDescent="0.25">
      <c r="A138" t="s">
        <v>114</v>
      </c>
      <c r="B138" t="s">
        <v>12</v>
      </c>
      <c r="C138" t="s">
        <v>78</v>
      </c>
      <c r="D138" t="s">
        <v>100</v>
      </c>
      <c r="E138">
        <v>5</v>
      </c>
      <c r="F138">
        <v>203767</v>
      </c>
      <c r="G138">
        <v>199038.17701510782</v>
      </c>
      <c r="H138">
        <v>3260</v>
      </c>
    </row>
    <row r="139" spans="1:8" x14ac:dyDescent="0.25">
      <c r="A139" t="s">
        <v>114</v>
      </c>
      <c r="B139" t="s">
        <v>12</v>
      </c>
      <c r="C139" t="s">
        <v>78</v>
      </c>
      <c r="D139" t="s">
        <v>99</v>
      </c>
      <c r="E139">
        <v>0</v>
      </c>
      <c r="F139">
        <v>40.5</v>
      </c>
      <c r="G139">
        <v>102.3389583939482</v>
      </c>
      <c r="H139">
        <v>1</v>
      </c>
    </row>
    <row r="140" spans="1:8" x14ac:dyDescent="0.25">
      <c r="A140" t="s">
        <v>114</v>
      </c>
      <c r="B140" t="s">
        <v>12</v>
      </c>
      <c r="C140" t="s">
        <v>78</v>
      </c>
      <c r="D140" t="s">
        <v>99</v>
      </c>
      <c r="E140">
        <v>1</v>
      </c>
      <c r="F140">
        <v>312</v>
      </c>
      <c r="G140">
        <v>535.00582688532529</v>
      </c>
      <c r="H140">
        <v>7</v>
      </c>
    </row>
    <row r="141" spans="1:8" x14ac:dyDescent="0.25">
      <c r="A141" t="s">
        <v>114</v>
      </c>
      <c r="B141" t="s">
        <v>12</v>
      </c>
      <c r="C141" t="s">
        <v>78</v>
      </c>
      <c r="D141" t="s">
        <v>99</v>
      </c>
      <c r="E141">
        <v>2</v>
      </c>
      <c r="F141">
        <v>1081</v>
      </c>
      <c r="G141">
        <v>1570.6090892053278</v>
      </c>
      <c r="H141">
        <v>19</v>
      </c>
    </row>
    <row r="142" spans="1:8" x14ac:dyDescent="0.25">
      <c r="A142" t="s">
        <v>114</v>
      </c>
      <c r="B142" t="s">
        <v>12</v>
      </c>
      <c r="C142" t="s">
        <v>78</v>
      </c>
      <c r="D142" t="s">
        <v>99</v>
      </c>
      <c r="E142">
        <v>3</v>
      </c>
      <c r="F142">
        <v>629</v>
      </c>
      <c r="G142">
        <v>590.58847852927795</v>
      </c>
      <c r="H142">
        <v>17</v>
      </c>
    </row>
    <row r="143" spans="1:8" x14ac:dyDescent="0.25">
      <c r="A143" t="s">
        <v>114</v>
      </c>
      <c r="B143" t="s">
        <v>12</v>
      </c>
      <c r="C143" t="s">
        <v>78</v>
      </c>
      <c r="D143" t="s">
        <v>99</v>
      </c>
      <c r="E143">
        <v>4</v>
      </c>
      <c r="F143">
        <v>3345.5</v>
      </c>
      <c r="G143">
        <v>2857.4978194829951</v>
      </c>
      <c r="H143">
        <v>60</v>
      </c>
    </row>
    <row r="144" spans="1:8" x14ac:dyDescent="0.25">
      <c r="A144" t="s">
        <v>114</v>
      </c>
      <c r="B144" t="s">
        <v>12</v>
      </c>
      <c r="C144" t="s">
        <v>78</v>
      </c>
      <c r="D144" t="s">
        <v>99</v>
      </c>
      <c r="E144">
        <v>5</v>
      </c>
      <c r="F144">
        <v>14691.5</v>
      </c>
      <c r="G144">
        <v>13974.473708523839</v>
      </c>
      <c r="H144">
        <v>267</v>
      </c>
    </row>
    <row r="145" spans="1:8" x14ac:dyDescent="0.25">
      <c r="A145" t="s">
        <v>114</v>
      </c>
      <c r="B145" t="s">
        <v>12</v>
      </c>
      <c r="C145" t="s">
        <v>79</v>
      </c>
      <c r="D145" t="s">
        <v>98</v>
      </c>
      <c r="E145">
        <v>0</v>
      </c>
      <c r="F145">
        <v>271.5</v>
      </c>
      <c r="G145">
        <v>680.50592507054148</v>
      </c>
      <c r="H145">
        <v>11</v>
      </c>
    </row>
    <row r="146" spans="1:8" x14ac:dyDescent="0.25">
      <c r="A146" t="s">
        <v>114</v>
      </c>
      <c r="B146" t="s">
        <v>12</v>
      </c>
      <c r="C146" t="s">
        <v>79</v>
      </c>
      <c r="D146" t="s">
        <v>98</v>
      </c>
      <c r="E146">
        <v>1</v>
      </c>
      <c r="F146">
        <v>8172</v>
      </c>
      <c r="G146">
        <v>6069.4494044795847</v>
      </c>
      <c r="H146">
        <v>110</v>
      </c>
    </row>
    <row r="147" spans="1:8" x14ac:dyDescent="0.25">
      <c r="A147" t="s">
        <v>114</v>
      </c>
      <c r="B147" t="s">
        <v>12</v>
      </c>
      <c r="C147" t="s">
        <v>79</v>
      </c>
      <c r="D147" t="s">
        <v>98</v>
      </c>
      <c r="E147">
        <v>2</v>
      </c>
      <c r="F147">
        <v>13558</v>
      </c>
      <c r="G147">
        <v>15104.9875977425</v>
      </c>
      <c r="H147">
        <v>358</v>
      </c>
    </row>
    <row r="148" spans="1:8" x14ac:dyDescent="0.25">
      <c r="A148" t="s">
        <v>114</v>
      </c>
      <c r="B148" t="s">
        <v>12</v>
      </c>
      <c r="C148" t="s">
        <v>79</v>
      </c>
      <c r="D148" t="s">
        <v>98</v>
      </c>
      <c r="E148">
        <v>3</v>
      </c>
      <c r="F148">
        <v>24575</v>
      </c>
      <c r="G148">
        <v>26782.121325098036</v>
      </c>
      <c r="H148">
        <v>612</v>
      </c>
    </row>
    <row r="149" spans="1:8" x14ac:dyDescent="0.25">
      <c r="A149" t="s">
        <v>114</v>
      </c>
      <c r="B149" t="s">
        <v>12</v>
      </c>
      <c r="C149" t="s">
        <v>79</v>
      </c>
      <c r="D149" t="s">
        <v>98</v>
      </c>
      <c r="E149">
        <v>4</v>
      </c>
      <c r="F149">
        <v>43454.5</v>
      </c>
      <c r="G149">
        <v>47571.272171997916</v>
      </c>
      <c r="H149">
        <v>917</v>
      </c>
    </row>
    <row r="150" spans="1:8" x14ac:dyDescent="0.25">
      <c r="A150" t="s">
        <v>114</v>
      </c>
      <c r="B150" t="s">
        <v>12</v>
      </c>
      <c r="C150" t="s">
        <v>79</v>
      </c>
      <c r="D150" t="s">
        <v>98</v>
      </c>
      <c r="E150">
        <v>5</v>
      </c>
      <c r="F150">
        <v>118700</v>
      </c>
      <c r="G150">
        <v>118421.83596792343</v>
      </c>
      <c r="H150">
        <v>2198</v>
      </c>
    </row>
    <row r="151" spans="1:8" x14ac:dyDescent="0.25">
      <c r="A151" t="s">
        <v>114</v>
      </c>
      <c r="B151" t="s">
        <v>12</v>
      </c>
      <c r="C151" t="s">
        <v>79</v>
      </c>
      <c r="D151" t="s">
        <v>100</v>
      </c>
      <c r="E151">
        <v>0</v>
      </c>
      <c r="F151">
        <v>3373</v>
      </c>
      <c r="G151">
        <v>2080.4724987890863</v>
      </c>
      <c r="H151">
        <v>51</v>
      </c>
    </row>
    <row r="152" spans="1:8" x14ac:dyDescent="0.25">
      <c r="A152" t="s">
        <v>114</v>
      </c>
      <c r="B152" t="s">
        <v>12</v>
      </c>
      <c r="C152" t="s">
        <v>79</v>
      </c>
      <c r="D152" t="s">
        <v>100</v>
      </c>
      <c r="E152">
        <v>1</v>
      </c>
      <c r="F152">
        <v>82501</v>
      </c>
      <c r="G152">
        <v>71583.215223468549</v>
      </c>
      <c r="H152">
        <v>1314</v>
      </c>
    </row>
    <row r="153" spans="1:8" x14ac:dyDescent="0.25">
      <c r="A153" t="s">
        <v>114</v>
      </c>
      <c r="B153" t="s">
        <v>12</v>
      </c>
      <c r="C153" t="s">
        <v>79</v>
      </c>
      <c r="D153" t="s">
        <v>100</v>
      </c>
      <c r="E153">
        <v>2</v>
      </c>
      <c r="F153">
        <v>147336</v>
      </c>
      <c r="G153">
        <v>133047.99715654482</v>
      </c>
      <c r="H153">
        <v>2419</v>
      </c>
    </row>
    <row r="154" spans="1:8" x14ac:dyDescent="0.25">
      <c r="A154" t="s">
        <v>114</v>
      </c>
      <c r="B154" t="s">
        <v>12</v>
      </c>
      <c r="C154" t="s">
        <v>79</v>
      </c>
      <c r="D154" t="s">
        <v>100</v>
      </c>
      <c r="E154">
        <v>3</v>
      </c>
      <c r="F154">
        <v>154649</v>
      </c>
      <c r="G154">
        <v>150651.53452271968</v>
      </c>
      <c r="H154">
        <v>2819</v>
      </c>
    </row>
    <row r="155" spans="1:8" x14ac:dyDescent="0.25">
      <c r="A155" t="s">
        <v>114</v>
      </c>
      <c r="B155" t="s">
        <v>12</v>
      </c>
      <c r="C155" t="s">
        <v>79</v>
      </c>
      <c r="D155" t="s">
        <v>100</v>
      </c>
      <c r="E155">
        <v>4</v>
      </c>
      <c r="F155">
        <v>254866.5</v>
      </c>
      <c r="G155">
        <v>218695.48118289982</v>
      </c>
      <c r="H155">
        <v>3788</v>
      </c>
    </row>
    <row r="156" spans="1:8" x14ac:dyDescent="0.25">
      <c r="A156" t="s">
        <v>114</v>
      </c>
      <c r="B156" t="s">
        <v>12</v>
      </c>
      <c r="C156" t="s">
        <v>79</v>
      </c>
      <c r="D156" t="s">
        <v>100</v>
      </c>
      <c r="E156">
        <v>5</v>
      </c>
      <c r="F156">
        <v>474005.5</v>
      </c>
      <c r="G156">
        <v>404010.25951176509</v>
      </c>
      <c r="H156">
        <v>6581</v>
      </c>
    </row>
    <row r="157" spans="1:8" x14ac:dyDescent="0.25">
      <c r="A157" t="s">
        <v>114</v>
      </c>
      <c r="B157" t="s">
        <v>12</v>
      </c>
      <c r="C157" t="s">
        <v>79</v>
      </c>
      <c r="D157" t="s">
        <v>99</v>
      </c>
      <c r="E157">
        <v>1</v>
      </c>
      <c r="F157">
        <v>502</v>
      </c>
      <c r="G157">
        <v>603.37148700351804</v>
      </c>
      <c r="H157">
        <v>23</v>
      </c>
    </row>
    <row r="158" spans="1:8" x14ac:dyDescent="0.25">
      <c r="A158" t="s">
        <v>114</v>
      </c>
      <c r="B158" t="s">
        <v>12</v>
      </c>
      <c r="C158" t="s">
        <v>79</v>
      </c>
      <c r="D158" t="s">
        <v>99</v>
      </c>
      <c r="E158">
        <v>2</v>
      </c>
      <c r="F158">
        <v>2573.5</v>
      </c>
      <c r="G158">
        <v>2363.3021412285198</v>
      </c>
      <c r="H158">
        <v>56</v>
      </c>
    </row>
    <row r="159" spans="1:8" x14ac:dyDescent="0.25">
      <c r="A159" t="s">
        <v>114</v>
      </c>
      <c r="B159" t="s">
        <v>12</v>
      </c>
      <c r="C159" t="s">
        <v>79</v>
      </c>
      <c r="D159" t="s">
        <v>99</v>
      </c>
      <c r="E159">
        <v>3</v>
      </c>
      <c r="F159">
        <v>3529</v>
      </c>
      <c r="G159">
        <v>3842.1756350405471</v>
      </c>
      <c r="H159">
        <v>93</v>
      </c>
    </row>
    <row r="160" spans="1:8" x14ac:dyDescent="0.25">
      <c r="A160" t="s">
        <v>114</v>
      </c>
      <c r="B160" t="s">
        <v>12</v>
      </c>
      <c r="C160" t="s">
        <v>79</v>
      </c>
      <c r="D160" t="s">
        <v>99</v>
      </c>
      <c r="E160">
        <v>4</v>
      </c>
      <c r="F160">
        <v>4074</v>
      </c>
      <c r="G160">
        <v>5147.4445894752407</v>
      </c>
      <c r="H160">
        <v>102</v>
      </c>
    </row>
    <row r="161" spans="1:8" x14ac:dyDescent="0.25">
      <c r="A161" t="s">
        <v>114</v>
      </c>
      <c r="B161" t="s">
        <v>12</v>
      </c>
      <c r="C161" t="s">
        <v>79</v>
      </c>
      <c r="D161" t="s">
        <v>99</v>
      </c>
      <c r="E161">
        <v>5</v>
      </c>
      <c r="F161">
        <v>20836.5</v>
      </c>
      <c r="G161">
        <v>20581.044892868656</v>
      </c>
      <c r="H161">
        <v>406</v>
      </c>
    </row>
    <row r="162" spans="1:8" x14ac:dyDescent="0.25">
      <c r="A162" t="s">
        <v>114</v>
      </c>
      <c r="B162" t="s">
        <v>12</v>
      </c>
      <c r="C162" t="s">
        <v>80</v>
      </c>
      <c r="D162" t="s">
        <v>98</v>
      </c>
      <c r="E162">
        <v>0</v>
      </c>
      <c r="F162">
        <v>3.5</v>
      </c>
      <c r="G162">
        <v>17.917317775264728</v>
      </c>
      <c r="H162">
        <v>1</v>
      </c>
    </row>
    <row r="163" spans="1:8" x14ac:dyDescent="0.25">
      <c r="A163" t="s">
        <v>114</v>
      </c>
      <c r="B163" t="s">
        <v>12</v>
      </c>
      <c r="C163" t="s">
        <v>80</v>
      </c>
      <c r="D163" t="s">
        <v>98</v>
      </c>
      <c r="E163">
        <v>1</v>
      </c>
      <c r="F163">
        <v>3836</v>
      </c>
      <c r="G163">
        <v>5351.836029625365</v>
      </c>
      <c r="H163">
        <v>118</v>
      </c>
    </row>
    <row r="164" spans="1:8" x14ac:dyDescent="0.25">
      <c r="A164" t="s">
        <v>114</v>
      </c>
      <c r="B164" t="s">
        <v>12</v>
      </c>
      <c r="C164" t="s">
        <v>80</v>
      </c>
      <c r="D164" t="s">
        <v>98</v>
      </c>
      <c r="E164">
        <v>2</v>
      </c>
      <c r="F164">
        <v>14699</v>
      </c>
      <c r="G164">
        <v>19801.310936068778</v>
      </c>
      <c r="H164">
        <v>469</v>
      </c>
    </row>
    <row r="165" spans="1:8" x14ac:dyDescent="0.25">
      <c r="A165" t="s">
        <v>114</v>
      </c>
      <c r="B165" t="s">
        <v>12</v>
      </c>
      <c r="C165" t="s">
        <v>80</v>
      </c>
      <c r="D165" t="s">
        <v>98</v>
      </c>
      <c r="E165">
        <v>3</v>
      </c>
      <c r="F165">
        <v>10448</v>
      </c>
      <c r="G165">
        <v>13622.127286273268</v>
      </c>
      <c r="H165">
        <v>286</v>
      </c>
    </row>
    <row r="166" spans="1:8" x14ac:dyDescent="0.25">
      <c r="A166" t="s">
        <v>114</v>
      </c>
      <c r="B166" t="s">
        <v>12</v>
      </c>
      <c r="C166" t="s">
        <v>80</v>
      </c>
      <c r="D166" t="s">
        <v>98</v>
      </c>
      <c r="E166">
        <v>4</v>
      </c>
      <c r="F166">
        <v>27304</v>
      </c>
      <c r="G166">
        <v>35904.221179990767</v>
      </c>
      <c r="H166">
        <v>788</v>
      </c>
    </row>
    <row r="167" spans="1:8" x14ac:dyDescent="0.25">
      <c r="A167" t="s">
        <v>114</v>
      </c>
      <c r="B167" t="s">
        <v>12</v>
      </c>
      <c r="C167" t="s">
        <v>80</v>
      </c>
      <c r="D167" t="s">
        <v>98</v>
      </c>
      <c r="E167">
        <v>5</v>
      </c>
      <c r="F167">
        <v>6910</v>
      </c>
      <c r="G167">
        <v>8734.2536017325074</v>
      </c>
      <c r="H167">
        <v>208</v>
      </c>
    </row>
    <row r="168" spans="1:8" x14ac:dyDescent="0.25">
      <c r="A168" t="s">
        <v>114</v>
      </c>
      <c r="B168" t="s">
        <v>12</v>
      </c>
      <c r="C168" t="s">
        <v>80</v>
      </c>
      <c r="D168" t="s">
        <v>100</v>
      </c>
      <c r="E168">
        <v>0</v>
      </c>
      <c r="F168">
        <v>6533.5</v>
      </c>
      <c r="G168">
        <v>6807.9894608108289</v>
      </c>
      <c r="H168">
        <v>149</v>
      </c>
    </row>
    <row r="169" spans="1:8" x14ac:dyDescent="0.25">
      <c r="A169" t="s">
        <v>114</v>
      </c>
      <c r="B169" t="s">
        <v>12</v>
      </c>
      <c r="C169" t="s">
        <v>80</v>
      </c>
      <c r="D169" t="s">
        <v>100</v>
      </c>
      <c r="E169">
        <v>1</v>
      </c>
      <c r="F169">
        <v>67008.5</v>
      </c>
      <c r="G169">
        <v>78963.531200248544</v>
      </c>
      <c r="H169">
        <v>1576</v>
      </c>
    </row>
    <row r="170" spans="1:8" x14ac:dyDescent="0.25">
      <c r="A170" t="s">
        <v>114</v>
      </c>
      <c r="B170" t="s">
        <v>12</v>
      </c>
      <c r="C170" t="s">
        <v>80</v>
      </c>
      <c r="D170" t="s">
        <v>100</v>
      </c>
      <c r="E170">
        <v>2</v>
      </c>
      <c r="F170">
        <v>234153.5</v>
      </c>
      <c r="G170">
        <v>261395.71569987541</v>
      </c>
      <c r="H170">
        <v>4904</v>
      </c>
    </row>
    <row r="171" spans="1:8" x14ac:dyDescent="0.25">
      <c r="A171" t="s">
        <v>114</v>
      </c>
      <c r="B171" t="s">
        <v>12</v>
      </c>
      <c r="C171" t="s">
        <v>80</v>
      </c>
      <c r="D171" t="s">
        <v>100</v>
      </c>
      <c r="E171">
        <v>3</v>
      </c>
      <c r="F171">
        <v>154412.5</v>
      </c>
      <c r="G171">
        <v>163928.36217642151</v>
      </c>
      <c r="H171">
        <v>2928</v>
      </c>
    </row>
    <row r="172" spans="1:8" x14ac:dyDescent="0.25">
      <c r="A172" t="s">
        <v>114</v>
      </c>
      <c r="B172" t="s">
        <v>12</v>
      </c>
      <c r="C172" t="s">
        <v>80</v>
      </c>
      <c r="D172" t="s">
        <v>100</v>
      </c>
      <c r="E172">
        <v>4</v>
      </c>
      <c r="F172">
        <v>220331.5</v>
      </c>
      <c r="G172">
        <v>249078.69382613953</v>
      </c>
      <c r="H172">
        <v>4671</v>
      </c>
    </row>
    <row r="173" spans="1:8" x14ac:dyDescent="0.25">
      <c r="A173" t="s">
        <v>114</v>
      </c>
      <c r="B173" t="s">
        <v>12</v>
      </c>
      <c r="C173" t="s">
        <v>80</v>
      </c>
      <c r="D173" t="s">
        <v>100</v>
      </c>
      <c r="E173">
        <v>5</v>
      </c>
      <c r="F173">
        <v>39165.5</v>
      </c>
      <c r="G173">
        <v>42054.011351746813</v>
      </c>
      <c r="H173">
        <v>895</v>
      </c>
    </row>
    <row r="174" spans="1:8" x14ac:dyDescent="0.25">
      <c r="A174" t="s">
        <v>114</v>
      </c>
      <c r="B174" t="s">
        <v>12</v>
      </c>
      <c r="C174" t="s">
        <v>80</v>
      </c>
      <c r="D174" t="s">
        <v>99</v>
      </c>
      <c r="E174">
        <v>0</v>
      </c>
      <c r="F174">
        <v>950</v>
      </c>
      <c r="G174">
        <v>1420.6009521478029</v>
      </c>
      <c r="H174">
        <v>17</v>
      </c>
    </row>
    <row r="175" spans="1:8" x14ac:dyDescent="0.25">
      <c r="A175" t="s">
        <v>114</v>
      </c>
      <c r="B175" t="s">
        <v>12</v>
      </c>
      <c r="C175" t="s">
        <v>80</v>
      </c>
      <c r="D175" t="s">
        <v>99</v>
      </c>
      <c r="E175">
        <v>1</v>
      </c>
      <c r="F175">
        <v>51.5</v>
      </c>
      <c r="G175">
        <v>155.85481407323013</v>
      </c>
      <c r="H175">
        <v>7</v>
      </c>
    </row>
    <row r="176" spans="1:8" x14ac:dyDescent="0.25">
      <c r="A176" t="s">
        <v>114</v>
      </c>
      <c r="B176" t="s">
        <v>12</v>
      </c>
      <c r="C176" t="s">
        <v>80</v>
      </c>
      <c r="D176" t="s">
        <v>99</v>
      </c>
      <c r="E176">
        <v>2</v>
      </c>
      <c r="F176">
        <v>3920.5</v>
      </c>
      <c r="G176">
        <v>4214.5929022306991</v>
      </c>
      <c r="H176">
        <v>86</v>
      </c>
    </row>
    <row r="177" spans="1:8" x14ac:dyDescent="0.25">
      <c r="A177" t="s">
        <v>114</v>
      </c>
      <c r="B177" t="s">
        <v>12</v>
      </c>
      <c r="C177" t="s">
        <v>80</v>
      </c>
      <c r="D177" t="s">
        <v>99</v>
      </c>
      <c r="E177">
        <v>3</v>
      </c>
      <c r="F177">
        <v>2049.5</v>
      </c>
      <c r="G177">
        <v>1908.2815113094216</v>
      </c>
      <c r="H177">
        <v>46</v>
      </c>
    </row>
    <row r="178" spans="1:8" x14ac:dyDescent="0.25">
      <c r="A178" t="s">
        <v>114</v>
      </c>
      <c r="B178" t="s">
        <v>12</v>
      </c>
      <c r="C178" t="s">
        <v>80</v>
      </c>
      <c r="D178" t="s">
        <v>99</v>
      </c>
      <c r="E178">
        <v>4</v>
      </c>
      <c r="F178">
        <v>3517.5</v>
      </c>
      <c r="G178">
        <v>4654.4264273815998</v>
      </c>
      <c r="H178">
        <v>125</v>
      </c>
    </row>
    <row r="179" spans="1:8" x14ac:dyDescent="0.25">
      <c r="A179" t="s">
        <v>114</v>
      </c>
      <c r="B179" t="s">
        <v>12</v>
      </c>
      <c r="C179" t="s">
        <v>80</v>
      </c>
      <c r="D179" t="s">
        <v>99</v>
      </c>
      <c r="E179">
        <v>5</v>
      </c>
      <c r="F179">
        <v>554</v>
      </c>
      <c r="G179">
        <v>1522.9701373115388</v>
      </c>
      <c r="H179">
        <v>27</v>
      </c>
    </row>
    <row r="180" spans="1:8" x14ac:dyDescent="0.25">
      <c r="A180" t="s">
        <v>114</v>
      </c>
      <c r="B180" t="s">
        <v>12</v>
      </c>
      <c r="C180" t="s">
        <v>81</v>
      </c>
      <c r="D180" t="s">
        <v>98</v>
      </c>
      <c r="E180">
        <v>0</v>
      </c>
      <c r="F180">
        <v>365</v>
      </c>
      <c r="G180">
        <v>588.70937572259402</v>
      </c>
      <c r="H180">
        <v>14</v>
      </c>
    </row>
    <row r="181" spans="1:8" x14ac:dyDescent="0.25">
      <c r="A181" t="s">
        <v>114</v>
      </c>
      <c r="B181" t="s">
        <v>12</v>
      </c>
      <c r="C181" t="s">
        <v>81</v>
      </c>
      <c r="D181" t="s">
        <v>98</v>
      </c>
      <c r="E181">
        <v>1</v>
      </c>
      <c r="F181">
        <v>2530</v>
      </c>
      <c r="G181">
        <v>2214.0099692663698</v>
      </c>
      <c r="H181">
        <v>45</v>
      </c>
    </row>
    <row r="182" spans="1:8" x14ac:dyDescent="0.25">
      <c r="A182" t="s">
        <v>114</v>
      </c>
      <c r="B182" t="s">
        <v>12</v>
      </c>
      <c r="C182" t="s">
        <v>81</v>
      </c>
      <c r="D182" t="s">
        <v>98</v>
      </c>
      <c r="E182">
        <v>2</v>
      </c>
      <c r="F182">
        <v>19365</v>
      </c>
      <c r="G182">
        <v>21679.287609364521</v>
      </c>
      <c r="H182">
        <v>448</v>
      </c>
    </row>
    <row r="183" spans="1:8" x14ac:dyDescent="0.25">
      <c r="A183" t="s">
        <v>114</v>
      </c>
      <c r="B183" t="s">
        <v>12</v>
      </c>
      <c r="C183" t="s">
        <v>81</v>
      </c>
      <c r="D183" t="s">
        <v>98</v>
      </c>
      <c r="E183">
        <v>3</v>
      </c>
      <c r="F183">
        <v>30818.5</v>
      </c>
      <c r="G183">
        <v>33481.306598590963</v>
      </c>
      <c r="H183">
        <v>665</v>
      </c>
    </row>
    <row r="184" spans="1:8" x14ac:dyDescent="0.25">
      <c r="A184" t="s">
        <v>114</v>
      </c>
      <c r="B184" t="s">
        <v>12</v>
      </c>
      <c r="C184" t="s">
        <v>81</v>
      </c>
      <c r="D184" t="s">
        <v>98</v>
      </c>
      <c r="E184">
        <v>4</v>
      </c>
      <c r="F184">
        <v>95599</v>
      </c>
      <c r="G184">
        <v>99102.854669355569</v>
      </c>
      <c r="H184">
        <v>1789</v>
      </c>
    </row>
    <row r="185" spans="1:8" x14ac:dyDescent="0.25">
      <c r="A185" t="s">
        <v>114</v>
      </c>
      <c r="B185" t="s">
        <v>12</v>
      </c>
      <c r="C185" t="s">
        <v>81</v>
      </c>
      <c r="D185" t="s">
        <v>98</v>
      </c>
      <c r="E185">
        <v>5</v>
      </c>
      <c r="F185">
        <v>305407</v>
      </c>
      <c r="G185">
        <v>308412.64856359974</v>
      </c>
      <c r="H185">
        <v>5793</v>
      </c>
    </row>
    <row r="186" spans="1:8" x14ac:dyDescent="0.25">
      <c r="A186" t="s">
        <v>114</v>
      </c>
      <c r="B186" t="s">
        <v>12</v>
      </c>
      <c r="C186" t="s">
        <v>81</v>
      </c>
      <c r="D186" t="s">
        <v>100</v>
      </c>
      <c r="E186">
        <v>0</v>
      </c>
      <c r="F186">
        <v>3196.5</v>
      </c>
      <c r="G186">
        <v>3736.3864957827873</v>
      </c>
      <c r="H186">
        <v>82</v>
      </c>
    </row>
    <row r="187" spans="1:8" x14ac:dyDescent="0.25">
      <c r="A187" t="s">
        <v>114</v>
      </c>
      <c r="B187" t="s">
        <v>12</v>
      </c>
      <c r="C187" t="s">
        <v>81</v>
      </c>
      <c r="D187" t="s">
        <v>100</v>
      </c>
      <c r="E187">
        <v>1</v>
      </c>
      <c r="F187">
        <v>13717</v>
      </c>
      <c r="G187">
        <v>14512.469284952742</v>
      </c>
      <c r="H187">
        <v>338</v>
      </c>
    </row>
    <row r="188" spans="1:8" x14ac:dyDescent="0.25">
      <c r="A188" t="s">
        <v>114</v>
      </c>
      <c r="B188" t="s">
        <v>12</v>
      </c>
      <c r="C188" t="s">
        <v>81</v>
      </c>
      <c r="D188" t="s">
        <v>100</v>
      </c>
      <c r="E188">
        <v>2</v>
      </c>
      <c r="F188">
        <v>97510</v>
      </c>
      <c r="G188">
        <v>96712.260935177314</v>
      </c>
      <c r="H188">
        <v>1868</v>
      </c>
    </row>
    <row r="189" spans="1:8" x14ac:dyDescent="0.25">
      <c r="A189" t="s">
        <v>114</v>
      </c>
      <c r="B189" t="s">
        <v>12</v>
      </c>
      <c r="C189" t="s">
        <v>81</v>
      </c>
      <c r="D189" t="s">
        <v>100</v>
      </c>
      <c r="E189">
        <v>3</v>
      </c>
      <c r="F189">
        <v>150825</v>
      </c>
      <c r="G189">
        <v>148213.39928260018</v>
      </c>
      <c r="H189">
        <v>2530</v>
      </c>
    </row>
    <row r="190" spans="1:8" x14ac:dyDescent="0.25">
      <c r="A190" t="s">
        <v>114</v>
      </c>
      <c r="B190" t="s">
        <v>12</v>
      </c>
      <c r="C190" t="s">
        <v>81</v>
      </c>
      <c r="D190" t="s">
        <v>100</v>
      </c>
      <c r="E190">
        <v>4</v>
      </c>
      <c r="F190">
        <v>302706.5</v>
      </c>
      <c r="G190">
        <v>264952.53573911602</v>
      </c>
      <c r="H190">
        <v>4502</v>
      </c>
    </row>
    <row r="191" spans="1:8" x14ac:dyDescent="0.25">
      <c r="A191" t="s">
        <v>114</v>
      </c>
      <c r="B191" t="s">
        <v>12</v>
      </c>
      <c r="C191" t="s">
        <v>81</v>
      </c>
      <c r="D191" t="s">
        <v>100</v>
      </c>
      <c r="E191">
        <v>5</v>
      </c>
      <c r="F191">
        <v>332892</v>
      </c>
      <c r="G191">
        <v>305277.81422536483</v>
      </c>
      <c r="H191">
        <v>5376</v>
      </c>
    </row>
    <row r="192" spans="1:8" x14ac:dyDescent="0.25">
      <c r="A192" t="s">
        <v>114</v>
      </c>
      <c r="B192" t="s">
        <v>12</v>
      </c>
      <c r="C192" t="s">
        <v>81</v>
      </c>
      <c r="D192" t="s">
        <v>99</v>
      </c>
      <c r="E192">
        <v>0</v>
      </c>
      <c r="F192">
        <v>4.5</v>
      </c>
      <c r="G192">
        <v>8.8469721767594116</v>
      </c>
      <c r="H192">
        <v>1</v>
      </c>
    </row>
    <row r="193" spans="1:8" x14ac:dyDescent="0.25">
      <c r="A193" t="s">
        <v>114</v>
      </c>
      <c r="B193" t="s">
        <v>12</v>
      </c>
      <c r="C193" t="s">
        <v>81</v>
      </c>
      <c r="D193" t="s">
        <v>99</v>
      </c>
      <c r="E193">
        <v>1</v>
      </c>
      <c r="F193">
        <v>48</v>
      </c>
      <c r="G193">
        <v>193.55373917315052</v>
      </c>
      <c r="H193">
        <v>7</v>
      </c>
    </row>
    <row r="194" spans="1:8" x14ac:dyDescent="0.25">
      <c r="A194" t="s">
        <v>114</v>
      </c>
      <c r="B194" t="s">
        <v>12</v>
      </c>
      <c r="C194" t="s">
        <v>81</v>
      </c>
      <c r="D194" t="s">
        <v>99</v>
      </c>
      <c r="E194">
        <v>2</v>
      </c>
      <c r="F194">
        <v>986.5</v>
      </c>
      <c r="G194">
        <v>1222.7206254755156</v>
      </c>
      <c r="H194">
        <v>27</v>
      </c>
    </row>
    <row r="195" spans="1:8" x14ac:dyDescent="0.25">
      <c r="A195" t="s">
        <v>114</v>
      </c>
      <c r="B195" t="s">
        <v>12</v>
      </c>
      <c r="C195" t="s">
        <v>81</v>
      </c>
      <c r="D195" t="s">
        <v>99</v>
      </c>
      <c r="E195">
        <v>3</v>
      </c>
      <c r="F195">
        <v>3024.5</v>
      </c>
      <c r="G195">
        <v>2557.6778565973573</v>
      </c>
      <c r="H195">
        <v>48</v>
      </c>
    </row>
    <row r="196" spans="1:8" x14ac:dyDescent="0.25">
      <c r="A196" t="s">
        <v>114</v>
      </c>
      <c r="B196" t="s">
        <v>12</v>
      </c>
      <c r="C196" t="s">
        <v>81</v>
      </c>
      <c r="D196" t="s">
        <v>99</v>
      </c>
      <c r="E196">
        <v>4</v>
      </c>
      <c r="F196">
        <v>6015.5</v>
      </c>
      <c r="G196">
        <v>5612.3701785903986</v>
      </c>
      <c r="H196">
        <v>107</v>
      </c>
    </row>
    <row r="197" spans="1:8" x14ac:dyDescent="0.25">
      <c r="A197" t="s">
        <v>114</v>
      </c>
      <c r="B197" t="s">
        <v>12</v>
      </c>
      <c r="C197" t="s">
        <v>81</v>
      </c>
      <c r="D197" t="s">
        <v>99</v>
      </c>
      <c r="E197">
        <v>5</v>
      </c>
      <c r="F197">
        <v>8754.5</v>
      </c>
      <c r="G197">
        <v>9922.7628482055788</v>
      </c>
      <c r="H197">
        <v>212</v>
      </c>
    </row>
    <row r="198" spans="1:8" x14ac:dyDescent="0.25">
      <c r="A198" t="s">
        <v>114</v>
      </c>
      <c r="B198" t="s">
        <v>12</v>
      </c>
      <c r="C198" t="s">
        <v>82</v>
      </c>
      <c r="D198" t="s">
        <v>98</v>
      </c>
      <c r="E198">
        <v>0</v>
      </c>
      <c r="F198">
        <v>38.5</v>
      </c>
      <c r="G198">
        <v>41.316062176165801</v>
      </c>
      <c r="H198">
        <v>1</v>
      </c>
    </row>
    <row r="199" spans="1:8" x14ac:dyDescent="0.25">
      <c r="A199" t="s">
        <v>114</v>
      </c>
      <c r="B199" t="s">
        <v>12</v>
      </c>
      <c r="C199" t="s">
        <v>82</v>
      </c>
      <c r="D199" t="s">
        <v>98</v>
      </c>
      <c r="E199">
        <v>1</v>
      </c>
      <c r="F199">
        <v>2206.5</v>
      </c>
      <c r="G199">
        <v>2556.5556819313865</v>
      </c>
      <c r="H199">
        <v>48</v>
      </c>
    </row>
    <row r="200" spans="1:8" x14ac:dyDescent="0.25">
      <c r="A200" t="s">
        <v>114</v>
      </c>
      <c r="B200" t="s">
        <v>12</v>
      </c>
      <c r="C200" t="s">
        <v>82</v>
      </c>
      <c r="D200" t="s">
        <v>98</v>
      </c>
      <c r="E200">
        <v>2</v>
      </c>
      <c r="F200">
        <v>3515.5</v>
      </c>
      <c r="G200">
        <v>3271.3278224232254</v>
      </c>
      <c r="H200">
        <v>79</v>
      </c>
    </row>
    <row r="201" spans="1:8" x14ac:dyDescent="0.25">
      <c r="A201" t="s">
        <v>114</v>
      </c>
      <c r="B201" t="s">
        <v>12</v>
      </c>
      <c r="C201" t="s">
        <v>82</v>
      </c>
      <c r="D201" t="s">
        <v>98</v>
      </c>
      <c r="E201">
        <v>3</v>
      </c>
      <c r="F201">
        <v>10693.5</v>
      </c>
      <c r="G201">
        <v>11787.546633960863</v>
      </c>
      <c r="H201">
        <v>230</v>
      </c>
    </row>
    <row r="202" spans="1:8" x14ac:dyDescent="0.25">
      <c r="A202" t="s">
        <v>114</v>
      </c>
      <c r="B202" t="s">
        <v>12</v>
      </c>
      <c r="C202" t="s">
        <v>82</v>
      </c>
      <c r="D202" t="s">
        <v>98</v>
      </c>
      <c r="E202">
        <v>4</v>
      </c>
      <c r="F202">
        <v>9865.5</v>
      </c>
      <c r="G202">
        <v>10184.234523307658</v>
      </c>
      <c r="H202">
        <v>198</v>
      </c>
    </row>
    <row r="203" spans="1:8" x14ac:dyDescent="0.25">
      <c r="A203" t="s">
        <v>114</v>
      </c>
      <c r="B203" t="s">
        <v>12</v>
      </c>
      <c r="C203" t="s">
        <v>82</v>
      </c>
      <c r="D203" t="s">
        <v>98</v>
      </c>
      <c r="E203">
        <v>5</v>
      </c>
      <c r="F203">
        <v>1698</v>
      </c>
      <c r="G203">
        <v>2202.35280515147</v>
      </c>
      <c r="H203">
        <v>44</v>
      </c>
    </row>
    <row r="204" spans="1:8" x14ac:dyDescent="0.25">
      <c r="A204" t="s">
        <v>114</v>
      </c>
      <c r="B204" t="s">
        <v>12</v>
      </c>
      <c r="C204" t="s">
        <v>82</v>
      </c>
      <c r="D204" t="s">
        <v>100</v>
      </c>
      <c r="E204">
        <v>0</v>
      </c>
      <c r="F204">
        <v>2805.5</v>
      </c>
      <c r="G204">
        <v>1656.9682031646398</v>
      </c>
      <c r="H204">
        <v>42</v>
      </c>
    </row>
    <row r="205" spans="1:8" x14ac:dyDescent="0.25">
      <c r="A205" t="s">
        <v>114</v>
      </c>
      <c r="B205" t="s">
        <v>12</v>
      </c>
      <c r="C205" t="s">
        <v>82</v>
      </c>
      <c r="D205" t="s">
        <v>100</v>
      </c>
      <c r="E205">
        <v>1</v>
      </c>
      <c r="F205">
        <v>59720.5</v>
      </c>
      <c r="G205">
        <v>58909.078712211027</v>
      </c>
      <c r="H205">
        <v>915</v>
      </c>
    </row>
    <row r="206" spans="1:8" x14ac:dyDescent="0.25">
      <c r="A206" t="s">
        <v>114</v>
      </c>
      <c r="B206" t="s">
        <v>12</v>
      </c>
      <c r="C206" t="s">
        <v>82</v>
      </c>
      <c r="D206" t="s">
        <v>100</v>
      </c>
      <c r="E206">
        <v>2</v>
      </c>
      <c r="F206">
        <v>77721.5</v>
      </c>
      <c r="G206">
        <v>76473.668365300342</v>
      </c>
      <c r="H206">
        <v>1251</v>
      </c>
    </row>
    <row r="207" spans="1:8" x14ac:dyDescent="0.25">
      <c r="A207" t="s">
        <v>114</v>
      </c>
      <c r="B207" t="s">
        <v>12</v>
      </c>
      <c r="C207" t="s">
        <v>82</v>
      </c>
      <c r="D207" t="s">
        <v>100</v>
      </c>
      <c r="E207">
        <v>3</v>
      </c>
      <c r="F207">
        <v>164726.5</v>
      </c>
      <c r="G207">
        <v>145354.4685244103</v>
      </c>
      <c r="H207">
        <v>2366</v>
      </c>
    </row>
    <row r="208" spans="1:8" x14ac:dyDescent="0.25">
      <c r="A208" t="s">
        <v>114</v>
      </c>
      <c r="B208" t="s">
        <v>12</v>
      </c>
      <c r="C208" t="s">
        <v>82</v>
      </c>
      <c r="D208" t="s">
        <v>100</v>
      </c>
      <c r="E208">
        <v>4</v>
      </c>
      <c r="F208">
        <v>127902</v>
      </c>
      <c r="G208">
        <v>119661.25086896356</v>
      </c>
      <c r="H208">
        <v>1987</v>
      </c>
    </row>
    <row r="209" spans="1:8" x14ac:dyDescent="0.25">
      <c r="A209" t="s">
        <v>114</v>
      </c>
      <c r="B209" t="s">
        <v>12</v>
      </c>
      <c r="C209" t="s">
        <v>82</v>
      </c>
      <c r="D209" t="s">
        <v>100</v>
      </c>
      <c r="E209">
        <v>5</v>
      </c>
      <c r="F209">
        <v>45031.5</v>
      </c>
      <c r="G209">
        <v>37204.067787523629</v>
      </c>
      <c r="H209">
        <v>560</v>
      </c>
    </row>
    <row r="210" spans="1:8" x14ac:dyDescent="0.25">
      <c r="A210" t="s">
        <v>114</v>
      </c>
      <c r="B210" t="s">
        <v>12</v>
      </c>
      <c r="C210" t="s">
        <v>82</v>
      </c>
      <c r="D210" t="s">
        <v>99</v>
      </c>
      <c r="E210">
        <v>0</v>
      </c>
      <c r="F210">
        <v>6</v>
      </c>
      <c r="G210">
        <v>14.808994145822245</v>
      </c>
      <c r="H210">
        <v>1</v>
      </c>
    </row>
    <row r="211" spans="1:8" x14ac:dyDescent="0.25">
      <c r="A211" t="s">
        <v>114</v>
      </c>
      <c r="B211" t="s">
        <v>12</v>
      </c>
      <c r="C211" t="s">
        <v>82</v>
      </c>
      <c r="D211" t="s">
        <v>99</v>
      </c>
      <c r="E211">
        <v>1</v>
      </c>
      <c r="F211">
        <v>310.5</v>
      </c>
      <c r="G211">
        <v>470.1310757941086</v>
      </c>
      <c r="H211">
        <v>7</v>
      </c>
    </row>
    <row r="212" spans="1:8" x14ac:dyDescent="0.25">
      <c r="A212" t="s">
        <v>114</v>
      </c>
      <c r="B212" t="s">
        <v>12</v>
      </c>
      <c r="C212" t="s">
        <v>82</v>
      </c>
      <c r="D212" t="s">
        <v>99</v>
      </c>
      <c r="E212">
        <v>2</v>
      </c>
      <c r="F212">
        <v>1737.5</v>
      </c>
      <c r="G212">
        <v>1104.238039341896</v>
      </c>
      <c r="H212">
        <v>24</v>
      </c>
    </row>
    <row r="213" spans="1:8" x14ac:dyDescent="0.25">
      <c r="A213" t="s">
        <v>114</v>
      </c>
      <c r="B213" t="s">
        <v>12</v>
      </c>
      <c r="C213" t="s">
        <v>82</v>
      </c>
      <c r="D213" t="s">
        <v>99</v>
      </c>
      <c r="E213">
        <v>3</v>
      </c>
      <c r="F213">
        <v>2491.5</v>
      </c>
      <c r="G213">
        <v>1799.3107637662551</v>
      </c>
      <c r="H213">
        <v>27</v>
      </c>
    </row>
    <row r="214" spans="1:8" x14ac:dyDescent="0.25">
      <c r="A214" t="s">
        <v>114</v>
      </c>
      <c r="B214" t="s">
        <v>12</v>
      </c>
      <c r="C214" t="s">
        <v>82</v>
      </c>
      <c r="D214" t="s">
        <v>99</v>
      </c>
      <c r="E214">
        <v>4</v>
      </c>
      <c r="F214">
        <v>2650.5</v>
      </c>
      <c r="G214">
        <v>3092.1714891670213</v>
      </c>
      <c r="H214">
        <v>67</v>
      </c>
    </row>
    <row r="215" spans="1:8" x14ac:dyDescent="0.25">
      <c r="A215" t="s">
        <v>114</v>
      </c>
      <c r="B215" t="s">
        <v>12</v>
      </c>
      <c r="C215" t="s">
        <v>82</v>
      </c>
      <c r="D215" t="s">
        <v>99</v>
      </c>
      <c r="E215">
        <v>5</v>
      </c>
      <c r="F215">
        <v>118</v>
      </c>
      <c r="G215">
        <v>189.98323836075619</v>
      </c>
      <c r="H215">
        <v>5</v>
      </c>
    </row>
    <row r="216" spans="1:8" x14ac:dyDescent="0.25">
      <c r="A216" t="s">
        <v>114</v>
      </c>
      <c r="B216" t="s">
        <v>12</v>
      </c>
      <c r="C216" t="s">
        <v>83</v>
      </c>
      <c r="D216" t="s">
        <v>98</v>
      </c>
      <c r="E216">
        <v>0</v>
      </c>
      <c r="F216">
        <v>74.5</v>
      </c>
      <c r="G216">
        <v>69.754648628980718</v>
      </c>
      <c r="H216">
        <v>2</v>
      </c>
    </row>
    <row r="217" spans="1:8" x14ac:dyDescent="0.25">
      <c r="A217" t="s">
        <v>114</v>
      </c>
      <c r="B217" t="s">
        <v>12</v>
      </c>
      <c r="C217" t="s">
        <v>83</v>
      </c>
      <c r="D217" t="s">
        <v>98</v>
      </c>
      <c r="E217">
        <v>1</v>
      </c>
      <c r="F217">
        <v>22900.5</v>
      </c>
      <c r="G217">
        <v>25594.646831742106</v>
      </c>
      <c r="H217">
        <v>430</v>
      </c>
    </row>
    <row r="218" spans="1:8" x14ac:dyDescent="0.25">
      <c r="A218" t="s">
        <v>114</v>
      </c>
      <c r="B218" t="s">
        <v>12</v>
      </c>
      <c r="C218" t="s">
        <v>83</v>
      </c>
      <c r="D218" t="s">
        <v>98</v>
      </c>
      <c r="E218">
        <v>2</v>
      </c>
      <c r="F218">
        <v>23029.5</v>
      </c>
      <c r="G218">
        <v>25708.056825922948</v>
      </c>
      <c r="H218">
        <v>505</v>
      </c>
    </row>
    <row r="219" spans="1:8" x14ac:dyDescent="0.25">
      <c r="A219" t="s">
        <v>114</v>
      </c>
      <c r="B219" t="s">
        <v>12</v>
      </c>
      <c r="C219" t="s">
        <v>83</v>
      </c>
      <c r="D219" t="s">
        <v>98</v>
      </c>
      <c r="E219">
        <v>3</v>
      </c>
      <c r="F219">
        <v>40265</v>
      </c>
      <c r="G219">
        <v>47322.820750335828</v>
      </c>
      <c r="H219">
        <v>827</v>
      </c>
    </row>
    <row r="220" spans="1:8" x14ac:dyDescent="0.25">
      <c r="A220" t="s">
        <v>114</v>
      </c>
      <c r="B220" t="s">
        <v>12</v>
      </c>
      <c r="C220" t="s">
        <v>83</v>
      </c>
      <c r="D220" t="s">
        <v>98</v>
      </c>
      <c r="E220">
        <v>4</v>
      </c>
      <c r="F220">
        <v>45392</v>
      </c>
      <c r="G220">
        <v>54243.688710795745</v>
      </c>
      <c r="H220">
        <v>1040</v>
      </c>
    </row>
    <row r="221" spans="1:8" x14ac:dyDescent="0.25">
      <c r="A221" t="s">
        <v>114</v>
      </c>
      <c r="B221" t="s">
        <v>12</v>
      </c>
      <c r="C221" t="s">
        <v>83</v>
      </c>
      <c r="D221" t="s">
        <v>98</v>
      </c>
      <c r="E221">
        <v>5</v>
      </c>
      <c r="F221">
        <v>45539</v>
      </c>
      <c r="G221">
        <v>50964.500704107239</v>
      </c>
      <c r="H221">
        <v>990</v>
      </c>
    </row>
    <row r="222" spans="1:8" x14ac:dyDescent="0.25">
      <c r="A222" t="s">
        <v>114</v>
      </c>
      <c r="B222" t="s">
        <v>12</v>
      </c>
      <c r="C222" t="s">
        <v>83</v>
      </c>
      <c r="D222" t="s">
        <v>100</v>
      </c>
      <c r="E222">
        <v>0</v>
      </c>
      <c r="F222">
        <v>17401.5</v>
      </c>
      <c r="G222">
        <v>16374.181292767222</v>
      </c>
      <c r="H222">
        <v>236</v>
      </c>
    </row>
    <row r="223" spans="1:8" x14ac:dyDescent="0.25">
      <c r="A223" t="s">
        <v>114</v>
      </c>
      <c r="B223" t="s">
        <v>12</v>
      </c>
      <c r="C223" t="s">
        <v>83</v>
      </c>
      <c r="D223" t="s">
        <v>100</v>
      </c>
      <c r="E223">
        <v>1</v>
      </c>
      <c r="F223">
        <v>384343</v>
      </c>
      <c r="G223">
        <v>406814.62367708574</v>
      </c>
      <c r="H223">
        <v>6085</v>
      </c>
    </row>
    <row r="224" spans="1:8" x14ac:dyDescent="0.25">
      <c r="A224" t="s">
        <v>114</v>
      </c>
      <c r="B224" t="s">
        <v>12</v>
      </c>
      <c r="C224" t="s">
        <v>83</v>
      </c>
      <c r="D224" t="s">
        <v>100</v>
      </c>
      <c r="E224">
        <v>2</v>
      </c>
      <c r="F224">
        <v>338051.5</v>
      </c>
      <c r="G224">
        <v>353295.47891040606</v>
      </c>
      <c r="H224">
        <v>5630</v>
      </c>
    </row>
    <row r="225" spans="1:8" x14ac:dyDescent="0.25">
      <c r="A225" t="s">
        <v>114</v>
      </c>
      <c r="B225" t="s">
        <v>12</v>
      </c>
      <c r="C225" t="s">
        <v>83</v>
      </c>
      <c r="D225" t="s">
        <v>100</v>
      </c>
      <c r="E225">
        <v>3</v>
      </c>
      <c r="F225">
        <v>501534</v>
      </c>
      <c r="G225">
        <v>517740.53473162116</v>
      </c>
      <c r="H225">
        <v>7789</v>
      </c>
    </row>
    <row r="226" spans="1:8" x14ac:dyDescent="0.25">
      <c r="A226" t="s">
        <v>114</v>
      </c>
      <c r="B226" t="s">
        <v>12</v>
      </c>
      <c r="C226" t="s">
        <v>83</v>
      </c>
      <c r="D226" t="s">
        <v>100</v>
      </c>
      <c r="E226">
        <v>4</v>
      </c>
      <c r="F226">
        <v>419766.5</v>
      </c>
      <c r="G226">
        <v>452590.92830489785</v>
      </c>
      <c r="H226">
        <v>7119</v>
      </c>
    </row>
    <row r="227" spans="1:8" x14ac:dyDescent="0.25">
      <c r="A227" t="s">
        <v>114</v>
      </c>
      <c r="B227" t="s">
        <v>12</v>
      </c>
      <c r="C227" t="s">
        <v>83</v>
      </c>
      <c r="D227" t="s">
        <v>100</v>
      </c>
      <c r="E227">
        <v>5</v>
      </c>
      <c r="F227">
        <v>257749.5</v>
      </c>
      <c r="G227">
        <v>271624.45200310682</v>
      </c>
      <c r="H227">
        <v>4674</v>
      </c>
    </row>
    <row r="228" spans="1:8" x14ac:dyDescent="0.25">
      <c r="A228" t="s">
        <v>114</v>
      </c>
      <c r="B228" t="s">
        <v>12</v>
      </c>
      <c r="C228" t="s">
        <v>83</v>
      </c>
      <c r="D228" t="s">
        <v>99</v>
      </c>
      <c r="E228">
        <v>0</v>
      </c>
      <c r="F228">
        <v>170.5</v>
      </c>
      <c r="G228">
        <v>257.8045924414123</v>
      </c>
      <c r="H228">
        <v>2</v>
      </c>
    </row>
    <row r="229" spans="1:8" x14ac:dyDescent="0.25">
      <c r="A229" t="s">
        <v>114</v>
      </c>
      <c r="B229" t="s">
        <v>12</v>
      </c>
      <c r="C229" t="s">
        <v>83</v>
      </c>
      <c r="D229" t="s">
        <v>99</v>
      </c>
      <c r="E229">
        <v>1</v>
      </c>
      <c r="F229">
        <v>4752</v>
      </c>
      <c r="G229">
        <v>4845.1896227717707</v>
      </c>
      <c r="H229">
        <v>93</v>
      </c>
    </row>
    <row r="230" spans="1:8" x14ac:dyDescent="0.25">
      <c r="A230" t="s">
        <v>114</v>
      </c>
      <c r="B230" t="s">
        <v>12</v>
      </c>
      <c r="C230" t="s">
        <v>83</v>
      </c>
      <c r="D230" t="s">
        <v>99</v>
      </c>
      <c r="E230">
        <v>2</v>
      </c>
      <c r="F230">
        <v>3980</v>
      </c>
      <c r="G230">
        <v>5555.8150114409245</v>
      </c>
      <c r="H230">
        <v>114</v>
      </c>
    </row>
    <row r="231" spans="1:8" x14ac:dyDescent="0.25">
      <c r="A231" t="s">
        <v>114</v>
      </c>
      <c r="B231" t="s">
        <v>12</v>
      </c>
      <c r="C231" t="s">
        <v>83</v>
      </c>
      <c r="D231" t="s">
        <v>99</v>
      </c>
      <c r="E231">
        <v>3</v>
      </c>
      <c r="F231">
        <v>10898.5</v>
      </c>
      <c r="G231">
        <v>12610.448641439139</v>
      </c>
      <c r="H231">
        <v>214</v>
      </c>
    </row>
    <row r="232" spans="1:8" x14ac:dyDescent="0.25">
      <c r="A232" t="s">
        <v>114</v>
      </c>
      <c r="B232" t="s">
        <v>12</v>
      </c>
      <c r="C232" t="s">
        <v>83</v>
      </c>
      <c r="D232" t="s">
        <v>99</v>
      </c>
      <c r="E232">
        <v>4</v>
      </c>
      <c r="F232">
        <v>12909.5</v>
      </c>
      <c r="G232">
        <v>14640.614081193962</v>
      </c>
      <c r="H232">
        <v>280</v>
      </c>
    </row>
    <row r="233" spans="1:8" x14ac:dyDescent="0.25">
      <c r="A233" t="s">
        <v>114</v>
      </c>
      <c r="B233" t="s">
        <v>12</v>
      </c>
      <c r="C233" t="s">
        <v>83</v>
      </c>
      <c r="D233" t="s">
        <v>99</v>
      </c>
      <c r="E233">
        <v>5</v>
      </c>
      <c r="F233">
        <v>7675</v>
      </c>
      <c r="G233">
        <v>11625.956884238147</v>
      </c>
      <c r="H233">
        <v>245</v>
      </c>
    </row>
    <row r="234" spans="1:8" x14ac:dyDescent="0.25">
      <c r="A234" t="s">
        <v>114</v>
      </c>
      <c r="B234" t="s">
        <v>12</v>
      </c>
      <c r="C234" t="s">
        <v>84</v>
      </c>
      <c r="D234" t="s">
        <v>98</v>
      </c>
      <c r="E234">
        <v>0</v>
      </c>
      <c r="F234">
        <v>81</v>
      </c>
      <c r="G234">
        <v>225.17275219876603</v>
      </c>
      <c r="H234">
        <v>4</v>
      </c>
    </row>
    <row r="235" spans="1:8" x14ac:dyDescent="0.25">
      <c r="A235" t="s">
        <v>114</v>
      </c>
      <c r="B235" t="s">
        <v>12</v>
      </c>
      <c r="C235" t="s">
        <v>84</v>
      </c>
      <c r="D235" t="s">
        <v>98</v>
      </c>
      <c r="E235">
        <v>1</v>
      </c>
      <c r="F235">
        <v>1865.5</v>
      </c>
      <c r="G235">
        <v>2296.9853536083633</v>
      </c>
      <c r="H235">
        <v>49</v>
      </c>
    </row>
    <row r="236" spans="1:8" x14ac:dyDescent="0.25">
      <c r="A236" t="s">
        <v>114</v>
      </c>
      <c r="B236" t="s">
        <v>12</v>
      </c>
      <c r="C236" t="s">
        <v>84</v>
      </c>
      <c r="D236" t="s">
        <v>98</v>
      </c>
      <c r="E236">
        <v>2</v>
      </c>
      <c r="F236">
        <v>5113</v>
      </c>
      <c r="G236">
        <v>6458.3391321730251</v>
      </c>
      <c r="H236">
        <v>137</v>
      </c>
    </row>
    <row r="237" spans="1:8" x14ac:dyDescent="0.25">
      <c r="A237" t="s">
        <v>114</v>
      </c>
      <c r="B237" t="s">
        <v>12</v>
      </c>
      <c r="C237" t="s">
        <v>84</v>
      </c>
      <c r="D237" t="s">
        <v>98</v>
      </c>
      <c r="E237">
        <v>3</v>
      </c>
      <c r="F237">
        <v>19153</v>
      </c>
      <c r="G237">
        <v>17729.17120991804</v>
      </c>
      <c r="H237">
        <v>330</v>
      </c>
    </row>
    <row r="238" spans="1:8" x14ac:dyDescent="0.25">
      <c r="A238" t="s">
        <v>114</v>
      </c>
      <c r="B238" t="s">
        <v>12</v>
      </c>
      <c r="C238" t="s">
        <v>84</v>
      </c>
      <c r="D238" t="s">
        <v>98</v>
      </c>
      <c r="E238">
        <v>4</v>
      </c>
      <c r="F238">
        <v>12042.5</v>
      </c>
      <c r="G238">
        <v>11886.454404766697</v>
      </c>
      <c r="H238">
        <v>205</v>
      </c>
    </row>
    <row r="239" spans="1:8" x14ac:dyDescent="0.25">
      <c r="A239" t="s">
        <v>114</v>
      </c>
      <c r="B239" t="s">
        <v>12</v>
      </c>
      <c r="C239" t="s">
        <v>84</v>
      </c>
      <c r="D239" t="s">
        <v>98</v>
      </c>
      <c r="E239">
        <v>5</v>
      </c>
      <c r="F239">
        <v>136717.5</v>
      </c>
      <c r="G239">
        <v>149662.65574007347</v>
      </c>
      <c r="H239">
        <v>2495</v>
      </c>
    </row>
    <row r="240" spans="1:8" x14ac:dyDescent="0.25">
      <c r="A240" t="s">
        <v>114</v>
      </c>
      <c r="B240" t="s">
        <v>12</v>
      </c>
      <c r="C240" t="s">
        <v>84</v>
      </c>
      <c r="D240" t="s">
        <v>100</v>
      </c>
      <c r="E240">
        <v>0</v>
      </c>
      <c r="F240">
        <v>400</v>
      </c>
      <c r="G240">
        <v>438.94162894183899</v>
      </c>
      <c r="H240">
        <v>10</v>
      </c>
    </row>
    <row r="241" spans="1:8" x14ac:dyDescent="0.25">
      <c r="A241" t="s">
        <v>114</v>
      </c>
      <c r="B241" t="s">
        <v>12</v>
      </c>
      <c r="C241" t="s">
        <v>84</v>
      </c>
      <c r="D241" t="s">
        <v>100</v>
      </c>
      <c r="E241">
        <v>1</v>
      </c>
      <c r="F241">
        <v>7165</v>
      </c>
      <c r="G241">
        <v>8156.7797789078313</v>
      </c>
      <c r="H241">
        <v>172</v>
      </c>
    </row>
    <row r="242" spans="1:8" x14ac:dyDescent="0.25">
      <c r="A242" t="s">
        <v>114</v>
      </c>
      <c r="B242" t="s">
        <v>12</v>
      </c>
      <c r="C242" t="s">
        <v>84</v>
      </c>
      <c r="D242" t="s">
        <v>100</v>
      </c>
      <c r="E242">
        <v>2</v>
      </c>
      <c r="F242">
        <v>25456</v>
      </c>
      <c r="G242">
        <v>28202.176197876419</v>
      </c>
      <c r="H242">
        <v>464</v>
      </c>
    </row>
    <row r="243" spans="1:8" x14ac:dyDescent="0.25">
      <c r="A243" t="s">
        <v>114</v>
      </c>
      <c r="B243" t="s">
        <v>12</v>
      </c>
      <c r="C243" t="s">
        <v>84</v>
      </c>
      <c r="D243" t="s">
        <v>100</v>
      </c>
      <c r="E243">
        <v>3</v>
      </c>
      <c r="F243">
        <v>57259.5</v>
      </c>
      <c r="G243">
        <v>49167.695188373145</v>
      </c>
      <c r="H243">
        <v>722</v>
      </c>
    </row>
    <row r="244" spans="1:8" x14ac:dyDescent="0.25">
      <c r="A244" t="s">
        <v>114</v>
      </c>
      <c r="B244" t="s">
        <v>12</v>
      </c>
      <c r="C244" t="s">
        <v>84</v>
      </c>
      <c r="D244" t="s">
        <v>100</v>
      </c>
      <c r="E244">
        <v>4</v>
      </c>
      <c r="F244">
        <v>9077</v>
      </c>
      <c r="G244">
        <v>7441.6870934240897</v>
      </c>
      <c r="H244">
        <v>128</v>
      </c>
    </row>
    <row r="245" spans="1:8" x14ac:dyDescent="0.25">
      <c r="A245" t="s">
        <v>114</v>
      </c>
      <c r="B245" t="s">
        <v>12</v>
      </c>
      <c r="C245" t="s">
        <v>84</v>
      </c>
      <c r="D245" t="s">
        <v>100</v>
      </c>
      <c r="E245">
        <v>5</v>
      </c>
      <c r="F245">
        <v>98017</v>
      </c>
      <c r="G245">
        <v>93360.981130997912</v>
      </c>
      <c r="H245">
        <v>1408</v>
      </c>
    </row>
    <row r="246" spans="1:8" x14ac:dyDescent="0.25">
      <c r="A246" t="s">
        <v>114</v>
      </c>
      <c r="B246" t="s">
        <v>12</v>
      </c>
      <c r="C246" t="s">
        <v>84</v>
      </c>
      <c r="D246" t="s">
        <v>99</v>
      </c>
      <c r="E246">
        <v>0</v>
      </c>
      <c r="F246">
        <v>27</v>
      </c>
      <c r="G246">
        <v>27.760471045283477</v>
      </c>
      <c r="H246">
        <v>1</v>
      </c>
    </row>
    <row r="247" spans="1:8" x14ac:dyDescent="0.25">
      <c r="A247" t="s">
        <v>114</v>
      </c>
      <c r="B247" t="s">
        <v>12</v>
      </c>
      <c r="C247" t="s">
        <v>84</v>
      </c>
      <c r="D247" t="s">
        <v>99</v>
      </c>
      <c r="E247">
        <v>1</v>
      </c>
      <c r="F247">
        <v>58</v>
      </c>
      <c r="G247">
        <v>95.931335149863756</v>
      </c>
      <c r="H247">
        <v>1</v>
      </c>
    </row>
    <row r="248" spans="1:8" x14ac:dyDescent="0.25">
      <c r="A248" t="s">
        <v>114</v>
      </c>
      <c r="B248" t="s">
        <v>12</v>
      </c>
      <c r="C248" t="s">
        <v>84</v>
      </c>
      <c r="D248" t="s">
        <v>99</v>
      </c>
      <c r="E248">
        <v>2</v>
      </c>
      <c r="F248">
        <v>122</v>
      </c>
      <c r="G248">
        <v>161.06861667968593</v>
      </c>
      <c r="H248">
        <v>3</v>
      </c>
    </row>
    <row r="249" spans="1:8" x14ac:dyDescent="0.25">
      <c r="A249" t="s">
        <v>114</v>
      </c>
      <c r="B249" t="s">
        <v>12</v>
      </c>
      <c r="C249" t="s">
        <v>84</v>
      </c>
      <c r="D249" t="s">
        <v>99</v>
      </c>
      <c r="E249">
        <v>3</v>
      </c>
      <c r="F249">
        <v>175</v>
      </c>
      <c r="G249">
        <v>282.05029306741022</v>
      </c>
      <c r="H249">
        <v>10</v>
      </c>
    </row>
    <row r="250" spans="1:8" x14ac:dyDescent="0.25">
      <c r="A250" t="s">
        <v>114</v>
      </c>
      <c r="B250" t="s">
        <v>12</v>
      </c>
      <c r="C250" t="s">
        <v>84</v>
      </c>
      <c r="D250" t="s">
        <v>99</v>
      </c>
      <c r="E250">
        <v>4</v>
      </c>
      <c r="F250">
        <v>194</v>
      </c>
      <c r="G250">
        <v>253.295265725105</v>
      </c>
      <c r="H250">
        <v>5</v>
      </c>
    </row>
    <row r="251" spans="1:8" x14ac:dyDescent="0.25">
      <c r="A251" t="s">
        <v>114</v>
      </c>
      <c r="B251" t="s">
        <v>12</v>
      </c>
      <c r="C251" t="s">
        <v>84</v>
      </c>
      <c r="D251" t="s">
        <v>99</v>
      </c>
      <c r="E251">
        <v>5</v>
      </c>
      <c r="F251">
        <v>5838.5</v>
      </c>
      <c r="G251">
        <v>5889.3001188085045</v>
      </c>
      <c r="H251">
        <v>94</v>
      </c>
    </row>
    <row r="252" spans="1:8" x14ac:dyDescent="0.25">
      <c r="A252" t="s">
        <v>114</v>
      </c>
      <c r="B252" t="s">
        <v>12</v>
      </c>
      <c r="C252" t="s">
        <v>85</v>
      </c>
      <c r="D252" t="s">
        <v>98</v>
      </c>
      <c r="E252">
        <v>0</v>
      </c>
      <c r="F252">
        <v>90.5</v>
      </c>
      <c r="G252">
        <v>126.93723999492522</v>
      </c>
      <c r="H252">
        <v>6</v>
      </c>
    </row>
    <row r="253" spans="1:8" x14ac:dyDescent="0.25">
      <c r="A253" t="s">
        <v>114</v>
      </c>
      <c r="B253" t="s">
        <v>12</v>
      </c>
      <c r="C253" t="s">
        <v>85</v>
      </c>
      <c r="D253" t="s">
        <v>98</v>
      </c>
      <c r="E253">
        <v>1</v>
      </c>
      <c r="F253">
        <v>8533</v>
      </c>
      <c r="G253">
        <v>9401.9817674995757</v>
      </c>
      <c r="H253">
        <v>175</v>
      </c>
    </row>
    <row r="254" spans="1:8" x14ac:dyDescent="0.25">
      <c r="A254" t="s">
        <v>114</v>
      </c>
      <c r="B254" t="s">
        <v>12</v>
      </c>
      <c r="C254" t="s">
        <v>85</v>
      </c>
      <c r="D254" t="s">
        <v>98</v>
      </c>
      <c r="E254">
        <v>2</v>
      </c>
      <c r="F254">
        <v>5626</v>
      </c>
      <c r="G254">
        <v>5936.9418562102155</v>
      </c>
      <c r="H254">
        <v>150</v>
      </c>
    </row>
    <row r="255" spans="1:8" x14ac:dyDescent="0.25">
      <c r="A255" t="s">
        <v>114</v>
      </c>
      <c r="B255" t="s">
        <v>12</v>
      </c>
      <c r="C255" t="s">
        <v>85</v>
      </c>
      <c r="D255" t="s">
        <v>98</v>
      </c>
      <c r="E255">
        <v>3</v>
      </c>
      <c r="F255">
        <v>38827</v>
      </c>
      <c r="G255">
        <v>40529.603752626594</v>
      </c>
      <c r="H255">
        <v>927</v>
      </c>
    </row>
    <row r="256" spans="1:8" x14ac:dyDescent="0.25">
      <c r="A256" t="s">
        <v>114</v>
      </c>
      <c r="B256" t="s">
        <v>12</v>
      </c>
      <c r="C256" t="s">
        <v>85</v>
      </c>
      <c r="D256" t="s">
        <v>98</v>
      </c>
      <c r="E256">
        <v>4</v>
      </c>
      <c r="F256">
        <v>49620</v>
      </c>
      <c r="G256">
        <v>47093.556934112632</v>
      </c>
      <c r="H256">
        <v>1025</v>
      </c>
    </row>
    <row r="257" spans="1:8" x14ac:dyDescent="0.25">
      <c r="A257" t="s">
        <v>114</v>
      </c>
      <c r="B257" t="s">
        <v>12</v>
      </c>
      <c r="C257" t="s">
        <v>85</v>
      </c>
      <c r="D257" t="s">
        <v>98</v>
      </c>
      <c r="E257">
        <v>5</v>
      </c>
      <c r="F257">
        <v>59906.5</v>
      </c>
      <c r="G257">
        <v>59643.395690068959</v>
      </c>
      <c r="H257">
        <v>1243</v>
      </c>
    </row>
    <row r="258" spans="1:8" x14ac:dyDescent="0.25">
      <c r="A258" t="s">
        <v>114</v>
      </c>
      <c r="B258" t="s">
        <v>12</v>
      </c>
      <c r="C258" t="s">
        <v>85</v>
      </c>
      <c r="D258" t="s">
        <v>100</v>
      </c>
      <c r="E258">
        <v>0</v>
      </c>
      <c r="F258">
        <v>3933.5</v>
      </c>
      <c r="G258">
        <v>2661.0967763875201</v>
      </c>
      <c r="H258">
        <v>44</v>
      </c>
    </row>
    <row r="259" spans="1:8" x14ac:dyDescent="0.25">
      <c r="A259" t="s">
        <v>114</v>
      </c>
      <c r="B259" t="s">
        <v>12</v>
      </c>
      <c r="C259" t="s">
        <v>85</v>
      </c>
      <c r="D259" t="s">
        <v>100</v>
      </c>
      <c r="E259">
        <v>1</v>
      </c>
      <c r="F259">
        <v>118314.5</v>
      </c>
      <c r="G259">
        <v>106772.56605039693</v>
      </c>
      <c r="H259">
        <v>2127</v>
      </c>
    </row>
    <row r="260" spans="1:8" x14ac:dyDescent="0.25">
      <c r="A260" t="s">
        <v>114</v>
      </c>
      <c r="B260" t="s">
        <v>12</v>
      </c>
      <c r="C260" t="s">
        <v>85</v>
      </c>
      <c r="D260" t="s">
        <v>100</v>
      </c>
      <c r="E260">
        <v>2</v>
      </c>
      <c r="F260">
        <v>64575</v>
      </c>
      <c r="G260">
        <v>61468.603139042032</v>
      </c>
      <c r="H260">
        <v>1174</v>
      </c>
    </row>
    <row r="261" spans="1:8" x14ac:dyDescent="0.25">
      <c r="A261" t="s">
        <v>114</v>
      </c>
      <c r="B261" t="s">
        <v>12</v>
      </c>
      <c r="C261" t="s">
        <v>85</v>
      </c>
      <c r="D261" t="s">
        <v>100</v>
      </c>
      <c r="E261">
        <v>3</v>
      </c>
      <c r="F261">
        <v>242680</v>
      </c>
      <c r="G261">
        <v>227962.13324337895</v>
      </c>
      <c r="H261">
        <v>4369</v>
      </c>
    </row>
    <row r="262" spans="1:8" x14ac:dyDescent="0.25">
      <c r="A262" t="s">
        <v>114</v>
      </c>
      <c r="B262" t="s">
        <v>12</v>
      </c>
      <c r="C262" t="s">
        <v>85</v>
      </c>
      <c r="D262" t="s">
        <v>100</v>
      </c>
      <c r="E262">
        <v>4</v>
      </c>
      <c r="F262">
        <v>237409.5</v>
      </c>
      <c r="G262">
        <v>214157.50831744063</v>
      </c>
      <c r="H262">
        <v>3821</v>
      </c>
    </row>
    <row r="263" spans="1:8" x14ac:dyDescent="0.25">
      <c r="A263" t="s">
        <v>114</v>
      </c>
      <c r="B263" t="s">
        <v>12</v>
      </c>
      <c r="C263" t="s">
        <v>85</v>
      </c>
      <c r="D263" t="s">
        <v>100</v>
      </c>
      <c r="E263">
        <v>5</v>
      </c>
      <c r="F263">
        <v>134477.5</v>
      </c>
      <c r="G263">
        <v>125462.39810959405</v>
      </c>
      <c r="H263">
        <v>2343</v>
      </c>
    </row>
    <row r="264" spans="1:8" x14ac:dyDescent="0.25">
      <c r="A264" t="s">
        <v>114</v>
      </c>
      <c r="B264" t="s">
        <v>12</v>
      </c>
      <c r="C264" t="s">
        <v>85</v>
      </c>
      <c r="D264" t="s">
        <v>99</v>
      </c>
      <c r="E264">
        <v>0</v>
      </c>
      <c r="F264">
        <v>223</v>
      </c>
      <c r="G264">
        <v>48.586363636363636</v>
      </c>
      <c r="H264">
        <v>1</v>
      </c>
    </row>
    <row r="265" spans="1:8" x14ac:dyDescent="0.25">
      <c r="A265" t="s">
        <v>114</v>
      </c>
      <c r="B265" t="s">
        <v>12</v>
      </c>
      <c r="C265" t="s">
        <v>85</v>
      </c>
      <c r="D265" t="s">
        <v>99</v>
      </c>
      <c r="E265">
        <v>1</v>
      </c>
      <c r="F265">
        <v>1252</v>
      </c>
      <c r="G265">
        <v>814.28899865435733</v>
      </c>
      <c r="H265">
        <v>17</v>
      </c>
    </row>
    <row r="266" spans="1:8" x14ac:dyDescent="0.25">
      <c r="A266" t="s">
        <v>114</v>
      </c>
      <c r="B266" t="s">
        <v>12</v>
      </c>
      <c r="C266" t="s">
        <v>85</v>
      </c>
      <c r="D266" t="s">
        <v>99</v>
      </c>
      <c r="E266">
        <v>2</v>
      </c>
      <c r="F266">
        <v>599.5</v>
      </c>
      <c r="G266">
        <v>384.33887242561235</v>
      </c>
      <c r="H266">
        <v>12</v>
      </c>
    </row>
    <row r="267" spans="1:8" x14ac:dyDescent="0.25">
      <c r="A267" t="s">
        <v>114</v>
      </c>
      <c r="B267" t="s">
        <v>12</v>
      </c>
      <c r="C267" t="s">
        <v>85</v>
      </c>
      <c r="D267" t="s">
        <v>99</v>
      </c>
      <c r="E267">
        <v>3</v>
      </c>
      <c r="F267">
        <v>1954</v>
      </c>
      <c r="G267">
        <v>2296.8346629354205</v>
      </c>
      <c r="H267">
        <v>63</v>
      </c>
    </row>
    <row r="268" spans="1:8" x14ac:dyDescent="0.25">
      <c r="A268" t="s">
        <v>114</v>
      </c>
      <c r="B268" t="s">
        <v>12</v>
      </c>
      <c r="C268" t="s">
        <v>85</v>
      </c>
      <c r="D268" t="s">
        <v>99</v>
      </c>
      <c r="E268">
        <v>4</v>
      </c>
      <c r="F268">
        <v>2745</v>
      </c>
      <c r="G268">
        <v>2724.57659513825</v>
      </c>
      <c r="H268">
        <v>62</v>
      </c>
    </row>
    <row r="269" spans="1:8" x14ac:dyDescent="0.25">
      <c r="A269" t="s">
        <v>114</v>
      </c>
      <c r="B269" t="s">
        <v>12</v>
      </c>
      <c r="C269" t="s">
        <v>85</v>
      </c>
      <c r="D269" t="s">
        <v>99</v>
      </c>
      <c r="E269">
        <v>5</v>
      </c>
      <c r="F269">
        <v>2810.5</v>
      </c>
      <c r="G269">
        <v>2402.7783039185788</v>
      </c>
      <c r="H269">
        <v>65</v>
      </c>
    </row>
    <row r="270" spans="1:8" x14ac:dyDescent="0.25">
      <c r="A270" t="s">
        <v>114</v>
      </c>
      <c r="B270" t="s">
        <v>12</v>
      </c>
      <c r="C270" t="s">
        <v>86</v>
      </c>
      <c r="D270" t="s">
        <v>98</v>
      </c>
      <c r="E270">
        <v>0</v>
      </c>
      <c r="F270">
        <v>453</v>
      </c>
      <c r="G270">
        <v>775.00346621351582</v>
      </c>
      <c r="H270">
        <v>10</v>
      </c>
    </row>
    <row r="271" spans="1:8" x14ac:dyDescent="0.25">
      <c r="A271" t="s">
        <v>114</v>
      </c>
      <c r="B271" t="s">
        <v>12</v>
      </c>
      <c r="C271" t="s">
        <v>86</v>
      </c>
      <c r="D271" t="s">
        <v>98</v>
      </c>
      <c r="E271">
        <v>1</v>
      </c>
      <c r="F271">
        <v>30798.5</v>
      </c>
      <c r="G271">
        <v>33166.907830014599</v>
      </c>
      <c r="H271">
        <v>589</v>
      </c>
    </row>
    <row r="272" spans="1:8" x14ac:dyDescent="0.25">
      <c r="A272" t="s">
        <v>114</v>
      </c>
      <c r="B272" t="s">
        <v>12</v>
      </c>
      <c r="C272" t="s">
        <v>86</v>
      </c>
      <c r="D272" t="s">
        <v>98</v>
      </c>
      <c r="E272">
        <v>2</v>
      </c>
      <c r="F272">
        <v>45767.5</v>
      </c>
      <c r="G272">
        <v>45374.824372965064</v>
      </c>
      <c r="H272">
        <v>688</v>
      </c>
    </row>
    <row r="273" spans="1:8" x14ac:dyDescent="0.25">
      <c r="A273" t="s">
        <v>114</v>
      </c>
      <c r="B273" t="s">
        <v>12</v>
      </c>
      <c r="C273" t="s">
        <v>86</v>
      </c>
      <c r="D273" t="s">
        <v>98</v>
      </c>
      <c r="E273">
        <v>3</v>
      </c>
      <c r="F273">
        <v>137395</v>
      </c>
      <c r="G273">
        <v>148651.41213738461</v>
      </c>
      <c r="H273">
        <v>2273</v>
      </c>
    </row>
    <row r="274" spans="1:8" x14ac:dyDescent="0.25">
      <c r="A274" t="s">
        <v>114</v>
      </c>
      <c r="B274" t="s">
        <v>12</v>
      </c>
      <c r="C274" t="s">
        <v>86</v>
      </c>
      <c r="D274" t="s">
        <v>98</v>
      </c>
      <c r="E274">
        <v>4</v>
      </c>
      <c r="F274">
        <v>241093.5</v>
      </c>
      <c r="G274">
        <v>259935.16325273507</v>
      </c>
      <c r="H274">
        <v>4081</v>
      </c>
    </row>
    <row r="275" spans="1:8" x14ac:dyDescent="0.25">
      <c r="A275" t="s">
        <v>114</v>
      </c>
      <c r="B275" t="s">
        <v>12</v>
      </c>
      <c r="C275" t="s">
        <v>86</v>
      </c>
      <c r="D275" t="s">
        <v>98</v>
      </c>
      <c r="E275">
        <v>5</v>
      </c>
      <c r="F275">
        <v>523062</v>
      </c>
      <c r="G275">
        <v>570690.98906008631</v>
      </c>
      <c r="H275">
        <v>8317</v>
      </c>
    </row>
    <row r="276" spans="1:8" x14ac:dyDescent="0.25">
      <c r="A276" t="s">
        <v>114</v>
      </c>
      <c r="B276" t="s">
        <v>12</v>
      </c>
      <c r="C276" t="s">
        <v>86</v>
      </c>
      <c r="D276" t="s">
        <v>100</v>
      </c>
      <c r="E276">
        <v>0</v>
      </c>
      <c r="F276">
        <v>12689</v>
      </c>
      <c r="G276">
        <v>14130.946579848376</v>
      </c>
      <c r="H276">
        <v>159</v>
      </c>
    </row>
    <row r="277" spans="1:8" x14ac:dyDescent="0.25">
      <c r="A277" t="s">
        <v>114</v>
      </c>
      <c r="B277" t="s">
        <v>12</v>
      </c>
      <c r="C277" t="s">
        <v>86</v>
      </c>
      <c r="D277" t="s">
        <v>100</v>
      </c>
      <c r="E277">
        <v>1</v>
      </c>
      <c r="F277">
        <v>317308</v>
      </c>
      <c r="G277">
        <v>321772.57037951803</v>
      </c>
      <c r="H277">
        <v>5137</v>
      </c>
    </row>
    <row r="278" spans="1:8" x14ac:dyDescent="0.25">
      <c r="A278" t="s">
        <v>114</v>
      </c>
      <c r="B278" t="s">
        <v>12</v>
      </c>
      <c r="C278" t="s">
        <v>86</v>
      </c>
      <c r="D278" t="s">
        <v>100</v>
      </c>
      <c r="E278">
        <v>2</v>
      </c>
      <c r="F278">
        <v>260225.5</v>
      </c>
      <c r="G278">
        <v>258125.27013692522</v>
      </c>
      <c r="H278">
        <v>3864</v>
      </c>
    </row>
    <row r="279" spans="1:8" x14ac:dyDescent="0.25">
      <c r="A279" t="s">
        <v>114</v>
      </c>
      <c r="B279" t="s">
        <v>12</v>
      </c>
      <c r="C279" t="s">
        <v>86</v>
      </c>
      <c r="D279" t="s">
        <v>100</v>
      </c>
      <c r="E279">
        <v>3</v>
      </c>
      <c r="F279">
        <v>513797</v>
      </c>
      <c r="G279">
        <v>519944.42296466179</v>
      </c>
      <c r="H279">
        <v>8270</v>
      </c>
    </row>
    <row r="280" spans="1:8" x14ac:dyDescent="0.25">
      <c r="A280" t="s">
        <v>114</v>
      </c>
      <c r="B280" t="s">
        <v>12</v>
      </c>
      <c r="C280" t="s">
        <v>86</v>
      </c>
      <c r="D280" t="s">
        <v>100</v>
      </c>
      <c r="E280">
        <v>4</v>
      </c>
      <c r="F280">
        <v>778260.5</v>
      </c>
      <c r="G280">
        <v>795255.86288967426</v>
      </c>
      <c r="H280">
        <v>12251</v>
      </c>
    </row>
    <row r="281" spans="1:8" x14ac:dyDescent="0.25">
      <c r="A281" t="s">
        <v>114</v>
      </c>
      <c r="B281" t="s">
        <v>12</v>
      </c>
      <c r="C281" t="s">
        <v>86</v>
      </c>
      <c r="D281" t="s">
        <v>100</v>
      </c>
      <c r="E281">
        <v>5</v>
      </c>
      <c r="F281">
        <v>718243</v>
      </c>
      <c r="G281">
        <v>708451.22210720484</v>
      </c>
      <c r="H281">
        <v>10659</v>
      </c>
    </row>
    <row r="282" spans="1:8" x14ac:dyDescent="0.25">
      <c r="A282" t="s">
        <v>114</v>
      </c>
      <c r="B282" t="s">
        <v>12</v>
      </c>
      <c r="C282" t="s">
        <v>86</v>
      </c>
      <c r="D282" t="s">
        <v>99</v>
      </c>
      <c r="E282">
        <v>0</v>
      </c>
      <c r="F282">
        <v>450.5</v>
      </c>
      <c r="G282">
        <v>524.24151027724577</v>
      </c>
      <c r="H282">
        <v>5</v>
      </c>
    </row>
    <row r="283" spans="1:8" x14ac:dyDescent="0.25">
      <c r="A283" t="s">
        <v>114</v>
      </c>
      <c r="B283" t="s">
        <v>12</v>
      </c>
      <c r="C283" t="s">
        <v>86</v>
      </c>
      <c r="D283" t="s">
        <v>99</v>
      </c>
      <c r="E283">
        <v>1</v>
      </c>
      <c r="F283">
        <v>3642</v>
      </c>
      <c r="G283">
        <v>4629.9077406175529</v>
      </c>
      <c r="H283">
        <v>87</v>
      </c>
    </row>
    <row r="284" spans="1:8" x14ac:dyDescent="0.25">
      <c r="A284" t="s">
        <v>114</v>
      </c>
      <c r="B284" t="s">
        <v>12</v>
      </c>
      <c r="C284" t="s">
        <v>86</v>
      </c>
      <c r="D284" t="s">
        <v>99</v>
      </c>
      <c r="E284">
        <v>2</v>
      </c>
      <c r="F284">
        <v>4482.5</v>
      </c>
      <c r="G284">
        <v>4082.852324707429</v>
      </c>
      <c r="H284">
        <v>70</v>
      </c>
    </row>
    <row r="285" spans="1:8" x14ac:dyDescent="0.25">
      <c r="A285" t="s">
        <v>114</v>
      </c>
      <c r="B285" t="s">
        <v>12</v>
      </c>
      <c r="C285" t="s">
        <v>86</v>
      </c>
      <c r="D285" t="s">
        <v>99</v>
      </c>
      <c r="E285">
        <v>3</v>
      </c>
      <c r="F285">
        <v>13019.5</v>
      </c>
      <c r="G285">
        <v>11761.629388433548</v>
      </c>
      <c r="H285">
        <v>216</v>
      </c>
    </row>
    <row r="286" spans="1:8" x14ac:dyDescent="0.25">
      <c r="A286" t="s">
        <v>114</v>
      </c>
      <c r="B286" t="s">
        <v>12</v>
      </c>
      <c r="C286" t="s">
        <v>86</v>
      </c>
      <c r="D286" t="s">
        <v>99</v>
      </c>
      <c r="E286">
        <v>4</v>
      </c>
      <c r="F286">
        <v>23999</v>
      </c>
      <c r="G286">
        <v>24333.365799934832</v>
      </c>
      <c r="H286">
        <v>444</v>
      </c>
    </row>
    <row r="287" spans="1:8" x14ac:dyDescent="0.25">
      <c r="A287" t="s">
        <v>114</v>
      </c>
      <c r="B287" t="s">
        <v>12</v>
      </c>
      <c r="C287" t="s">
        <v>86</v>
      </c>
      <c r="D287" t="s">
        <v>99</v>
      </c>
      <c r="E287">
        <v>5</v>
      </c>
      <c r="F287">
        <v>67754</v>
      </c>
      <c r="G287">
        <v>65088.151200287983</v>
      </c>
      <c r="H287">
        <v>975</v>
      </c>
    </row>
    <row r="288" spans="1:8" x14ac:dyDescent="0.25">
      <c r="A288" t="s">
        <v>114</v>
      </c>
      <c r="B288" t="s">
        <v>12</v>
      </c>
      <c r="C288" t="s">
        <v>87</v>
      </c>
      <c r="D288" t="s">
        <v>98</v>
      </c>
      <c r="E288">
        <v>1</v>
      </c>
      <c r="F288">
        <v>2945.5</v>
      </c>
      <c r="G288">
        <v>2579.519830542672</v>
      </c>
      <c r="H288">
        <v>60</v>
      </c>
    </row>
    <row r="289" spans="1:8" x14ac:dyDescent="0.25">
      <c r="A289" t="s">
        <v>114</v>
      </c>
      <c r="B289" t="s">
        <v>12</v>
      </c>
      <c r="C289" t="s">
        <v>87</v>
      </c>
      <c r="D289" t="s">
        <v>98</v>
      </c>
      <c r="E289">
        <v>2</v>
      </c>
      <c r="F289">
        <v>2448.5</v>
      </c>
      <c r="G289">
        <v>2498.4477648356988</v>
      </c>
      <c r="H289">
        <v>46</v>
      </c>
    </row>
    <row r="290" spans="1:8" x14ac:dyDescent="0.25">
      <c r="A290" t="s">
        <v>114</v>
      </c>
      <c r="B290" t="s">
        <v>12</v>
      </c>
      <c r="C290" t="s">
        <v>87</v>
      </c>
      <c r="D290" t="s">
        <v>98</v>
      </c>
      <c r="E290">
        <v>3</v>
      </c>
      <c r="F290">
        <v>3095</v>
      </c>
      <c r="G290">
        <v>3359.4000071728533</v>
      </c>
      <c r="H290">
        <v>69</v>
      </c>
    </row>
    <row r="291" spans="1:8" x14ac:dyDescent="0.25">
      <c r="A291" t="s">
        <v>114</v>
      </c>
      <c r="B291" t="s">
        <v>12</v>
      </c>
      <c r="C291" t="s">
        <v>87</v>
      </c>
      <c r="D291" t="s">
        <v>98</v>
      </c>
      <c r="E291">
        <v>4</v>
      </c>
      <c r="F291">
        <v>18043</v>
      </c>
      <c r="G291">
        <v>19873.486892158882</v>
      </c>
      <c r="H291">
        <v>428</v>
      </c>
    </row>
    <row r="292" spans="1:8" x14ac:dyDescent="0.25">
      <c r="A292" t="s">
        <v>114</v>
      </c>
      <c r="B292" t="s">
        <v>12</v>
      </c>
      <c r="C292" t="s">
        <v>87</v>
      </c>
      <c r="D292" t="s">
        <v>98</v>
      </c>
      <c r="E292">
        <v>5</v>
      </c>
      <c r="F292">
        <v>12019.5</v>
      </c>
      <c r="G292">
        <v>13306.766874252447</v>
      </c>
      <c r="H292">
        <v>301</v>
      </c>
    </row>
    <row r="293" spans="1:8" x14ac:dyDescent="0.25">
      <c r="A293" t="s">
        <v>114</v>
      </c>
      <c r="B293" t="s">
        <v>12</v>
      </c>
      <c r="C293" t="s">
        <v>87</v>
      </c>
      <c r="D293" t="s">
        <v>100</v>
      </c>
      <c r="E293">
        <v>0</v>
      </c>
      <c r="F293">
        <v>581.5</v>
      </c>
      <c r="G293">
        <v>566.13625903180991</v>
      </c>
      <c r="H293">
        <v>22</v>
      </c>
    </row>
    <row r="294" spans="1:8" x14ac:dyDescent="0.25">
      <c r="A294" t="s">
        <v>114</v>
      </c>
      <c r="B294" t="s">
        <v>12</v>
      </c>
      <c r="C294" t="s">
        <v>87</v>
      </c>
      <c r="D294" t="s">
        <v>100</v>
      </c>
      <c r="E294">
        <v>1</v>
      </c>
      <c r="F294">
        <v>21729</v>
      </c>
      <c r="G294">
        <v>21971.204976730209</v>
      </c>
      <c r="H294">
        <v>418</v>
      </c>
    </row>
    <row r="295" spans="1:8" x14ac:dyDescent="0.25">
      <c r="A295" t="s">
        <v>114</v>
      </c>
      <c r="B295" t="s">
        <v>12</v>
      </c>
      <c r="C295" t="s">
        <v>87</v>
      </c>
      <c r="D295" t="s">
        <v>100</v>
      </c>
      <c r="E295">
        <v>2</v>
      </c>
      <c r="F295">
        <v>20018</v>
      </c>
      <c r="G295">
        <v>20272.098160588084</v>
      </c>
      <c r="H295">
        <v>378</v>
      </c>
    </row>
    <row r="296" spans="1:8" x14ac:dyDescent="0.25">
      <c r="A296" t="s">
        <v>114</v>
      </c>
      <c r="B296" t="s">
        <v>12</v>
      </c>
      <c r="C296" t="s">
        <v>87</v>
      </c>
      <c r="D296" t="s">
        <v>100</v>
      </c>
      <c r="E296">
        <v>3</v>
      </c>
      <c r="F296">
        <v>20255.5</v>
      </c>
      <c r="G296">
        <v>21120.88159832334</v>
      </c>
      <c r="H296">
        <v>370</v>
      </c>
    </row>
    <row r="297" spans="1:8" x14ac:dyDescent="0.25">
      <c r="A297" t="s">
        <v>114</v>
      </c>
      <c r="B297" t="s">
        <v>12</v>
      </c>
      <c r="C297" t="s">
        <v>87</v>
      </c>
      <c r="D297" t="s">
        <v>100</v>
      </c>
      <c r="E297">
        <v>4</v>
      </c>
      <c r="F297">
        <v>115203.5</v>
      </c>
      <c r="G297">
        <v>111622.25410386348</v>
      </c>
      <c r="H297">
        <v>1945</v>
      </c>
    </row>
    <row r="298" spans="1:8" x14ac:dyDescent="0.25">
      <c r="A298" t="s">
        <v>114</v>
      </c>
      <c r="B298" t="s">
        <v>12</v>
      </c>
      <c r="C298" t="s">
        <v>87</v>
      </c>
      <c r="D298" t="s">
        <v>100</v>
      </c>
      <c r="E298">
        <v>5</v>
      </c>
      <c r="F298">
        <v>46087.5</v>
      </c>
      <c r="G298">
        <v>41613.027636606275</v>
      </c>
      <c r="H298">
        <v>740</v>
      </c>
    </row>
    <row r="299" spans="1:8" x14ac:dyDescent="0.25">
      <c r="A299" t="s">
        <v>114</v>
      </c>
      <c r="B299" t="s">
        <v>12</v>
      </c>
      <c r="C299" t="s">
        <v>87</v>
      </c>
      <c r="D299" t="s">
        <v>99</v>
      </c>
      <c r="E299">
        <v>0</v>
      </c>
      <c r="F299">
        <v>23</v>
      </c>
      <c r="G299">
        <v>55.224900924702773</v>
      </c>
      <c r="H299">
        <v>1</v>
      </c>
    </row>
    <row r="300" spans="1:8" x14ac:dyDescent="0.25">
      <c r="A300" t="s">
        <v>114</v>
      </c>
      <c r="B300" t="s">
        <v>12</v>
      </c>
      <c r="C300" t="s">
        <v>87</v>
      </c>
      <c r="D300" t="s">
        <v>99</v>
      </c>
      <c r="E300">
        <v>1</v>
      </c>
      <c r="F300">
        <v>31.5</v>
      </c>
      <c r="G300">
        <v>93.928641217666936</v>
      </c>
      <c r="H300">
        <v>3</v>
      </c>
    </row>
    <row r="301" spans="1:8" x14ac:dyDescent="0.25">
      <c r="A301" t="s">
        <v>114</v>
      </c>
      <c r="B301" t="s">
        <v>12</v>
      </c>
      <c r="C301" t="s">
        <v>87</v>
      </c>
      <c r="D301" t="s">
        <v>99</v>
      </c>
      <c r="E301">
        <v>2</v>
      </c>
      <c r="F301">
        <v>169.5</v>
      </c>
      <c r="G301">
        <v>222.88501476782844</v>
      </c>
      <c r="H301">
        <v>7</v>
      </c>
    </row>
    <row r="302" spans="1:8" x14ac:dyDescent="0.25">
      <c r="A302" t="s">
        <v>114</v>
      </c>
      <c r="B302" t="s">
        <v>12</v>
      </c>
      <c r="C302" t="s">
        <v>87</v>
      </c>
      <c r="D302" t="s">
        <v>99</v>
      </c>
      <c r="E302">
        <v>3</v>
      </c>
      <c r="F302">
        <v>137</v>
      </c>
      <c r="G302">
        <v>219.96648835172184</v>
      </c>
      <c r="H302">
        <v>3</v>
      </c>
    </row>
    <row r="303" spans="1:8" x14ac:dyDescent="0.25">
      <c r="A303" t="s">
        <v>114</v>
      </c>
      <c r="B303" t="s">
        <v>12</v>
      </c>
      <c r="C303" t="s">
        <v>87</v>
      </c>
      <c r="D303" t="s">
        <v>99</v>
      </c>
      <c r="E303">
        <v>4</v>
      </c>
      <c r="F303">
        <v>2378.5</v>
      </c>
      <c r="G303">
        <v>2691.3184847964299</v>
      </c>
      <c r="H303">
        <v>54</v>
      </c>
    </row>
    <row r="304" spans="1:8" x14ac:dyDescent="0.25">
      <c r="A304" t="s">
        <v>114</v>
      </c>
      <c r="B304" t="s">
        <v>12</v>
      </c>
      <c r="C304" t="s">
        <v>87</v>
      </c>
      <c r="D304" t="s">
        <v>99</v>
      </c>
      <c r="E304">
        <v>5</v>
      </c>
      <c r="F304">
        <v>1782.5</v>
      </c>
      <c r="G304">
        <v>1991.9176284727387</v>
      </c>
      <c r="H304">
        <v>42</v>
      </c>
    </row>
    <row r="305" spans="1:8" x14ac:dyDescent="0.25">
      <c r="A305" t="s">
        <v>114</v>
      </c>
      <c r="B305" t="s">
        <v>12</v>
      </c>
      <c r="C305" t="s">
        <v>88</v>
      </c>
      <c r="D305" t="s">
        <v>98</v>
      </c>
      <c r="E305">
        <v>0</v>
      </c>
      <c r="F305">
        <v>236</v>
      </c>
      <c r="G305">
        <v>360.61611902686627</v>
      </c>
      <c r="H305">
        <v>7</v>
      </c>
    </row>
    <row r="306" spans="1:8" x14ac:dyDescent="0.25">
      <c r="A306" t="s">
        <v>114</v>
      </c>
      <c r="B306" t="s">
        <v>12</v>
      </c>
      <c r="C306" t="s">
        <v>88</v>
      </c>
      <c r="D306" t="s">
        <v>98</v>
      </c>
      <c r="E306">
        <v>1</v>
      </c>
      <c r="F306">
        <v>30022</v>
      </c>
      <c r="G306">
        <v>36215.74679884893</v>
      </c>
      <c r="H306">
        <v>758</v>
      </c>
    </row>
    <row r="307" spans="1:8" x14ac:dyDescent="0.25">
      <c r="A307" t="s">
        <v>114</v>
      </c>
      <c r="B307" t="s">
        <v>12</v>
      </c>
      <c r="C307" t="s">
        <v>88</v>
      </c>
      <c r="D307" t="s">
        <v>98</v>
      </c>
      <c r="E307">
        <v>2</v>
      </c>
      <c r="F307">
        <v>58905.5</v>
      </c>
      <c r="G307">
        <v>61675.6613853452</v>
      </c>
      <c r="H307">
        <v>1198</v>
      </c>
    </row>
    <row r="308" spans="1:8" x14ac:dyDescent="0.25">
      <c r="A308" t="s">
        <v>114</v>
      </c>
      <c r="B308" t="s">
        <v>12</v>
      </c>
      <c r="C308" t="s">
        <v>88</v>
      </c>
      <c r="D308" t="s">
        <v>98</v>
      </c>
      <c r="E308">
        <v>3</v>
      </c>
      <c r="F308">
        <v>81593.5</v>
      </c>
      <c r="G308">
        <v>82527.813112569609</v>
      </c>
      <c r="H308">
        <v>1541</v>
      </c>
    </row>
    <row r="309" spans="1:8" x14ac:dyDescent="0.25">
      <c r="A309" t="s">
        <v>114</v>
      </c>
      <c r="B309" t="s">
        <v>12</v>
      </c>
      <c r="C309" t="s">
        <v>88</v>
      </c>
      <c r="D309" t="s">
        <v>98</v>
      </c>
      <c r="E309">
        <v>4</v>
      </c>
      <c r="F309">
        <v>93718.5</v>
      </c>
      <c r="G309">
        <v>92393.987487324033</v>
      </c>
      <c r="H309">
        <v>1817</v>
      </c>
    </row>
    <row r="310" spans="1:8" x14ac:dyDescent="0.25">
      <c r="A310" t="s">
        <v>114</v>
      </c>
      <c r="B310" t="s">
        <v>12</v>
      </c>
      <c r="C310" t="s">
        <v>88</v>
      </c>
      <c r="D310" t="s">
        <v>98</v>
      </c>
      <c r="E310">
        <v>5</v>
      </c>
      <c r="F310">
        <v>82624.5</v>
      </c>
      <c r="G310">
        <v>92797.332323565046</v>
      </c>
      <c r="H310">
        <v>1682</v>
      </c>
    </row>
    <row r="311" spans="1:8" x14ac:dyDescent="0.25">
      <c r="A311" t="s">
        <v>114</v>
      </c>
      <c r="B311" t="s">
        <v>12</v>
      </c>
      <c r="C311" t="s">
        <v>88</v>
      </c>
      <c r="D311" t="s">
        <v>100</v>
      </c>
      <c r="E311">
        <v>0</v>
      </c>
      <c r="F311">
        <v>14030.5</v>
      </c>
      <c r="G311">
        <v>17350.707886838725</v>
      </c>
      <c r="H311">
        <v>308</v>
      </c>
    </row>
    <row r="312" spans="1:8" x14ac:dyDescent="0.25">
      <c r="A312" t="s">
        <v>114</v>
      </c>
      <c r="B312" t="s">
        <v>12</v>
      </c>
      <c r="C312" t="s">
        <v>88</v>
      </c>
      <c r="D312" t="s">
        <v>100</v>
      </c>
      <c r="E312">
        <v>1</v>
      </c>
      <c r="F312">
        <v>750580.5</v>
      </c>
      <c r="G312">
        <v>695937.45124971785</v>
      </c>
      <c r="H312">
        <v>12488</v>
      </c>
    </row>
    <row r="313" spans="1:8" x14ac:dyDescent="0.25">
      <c r="A313" t="s">
        <v>114</v>
      </c>
      <c r="B313" t="s">
        <v>12</v>
      </c>
      <c r="C313" t="s">
        <v>88</v>
      </c>
      <c r="D313" t="s">
        <v>100</v>
      </c>
      <c r="E313">
        <v>2</v>
      </c>
      <c r="F313">
        <v>944207.5</v>
      </c>
      <c r="G313">
        <v>859937.82343763171</v>
      </c>
      <c r="H313">
        <v>14307</v>
      </c>
    </row>
    <row r="314" spans="1:8" x14ac:dyDescent="0.25">
      <c r="A314" t="s">
        <v>114</v>
      </c>
      <c r="B314" t="s">
        <v>12</v>
      </c>
      <c r="C314" t="s">
        <v>88</v>
      </c>
      <c r="D314" t="s">
        <v>100</v>
      </c>
      <c r="E314">
        <v>3</v>
      </c>
      <c r="F314">
        <v>845669</v>
      </c>
      <c r="G314">
        <v>738407.53521682834</v>
      </c>
      <c r="H314">
        <v>11949</v>
      </c>
    </row>
    <row r="315" spans="1:8" x14ac:dyDescent="0.25">
      <c r="A315" t="s">
        <v>114</v>
      </c>
      <c r="B315" t="s">
        <v>12</v>
      </c>
      <c r="C315" t="s">
        <v>88</v>
      </c>
      <c r="D315" t="s">
        <v>100</v>
      </c>
      <c r="E315">
        <v>4</v>
      </c>
      <c r="F315">
        <v>494296</v>
      </c>
      <c r="G315">
        <v>459330.78046006814</v>
      </c>
      <c r="H315">
        <v>7590</v>
      </c>
    </row>
    <row r="316" spans="1:8" x14ac:dyDescent="0.25">
      <c r="A316" t="s">
        <v>114</v>
      </c>
      <c r="B316" t="s">
        <v>12</v>
      </c>
      <c r="C316" t="s">
        <v>88</v>
      </c>
      <c r="D316" t="s">
        <v>100</v>
      </c>
      <c r="E316">
        <v>5</v>
      </c>
      <c r="F316">
        <v>269542</v>
      </c>
      <c r="G316">
        <v>250578.13589934102</v>
      </c>
      <c r="H316">
        <v>4159</v>
      </c>
    </row>
    <row r="317" spans="1:8" x14ac:dyDescent="0.25">
      <c r="A317" t="s">
        <v>114</v>
      </c>
      <c r="B317" t="s">
        <v>12</v>
      </c>
      <c r="C317" t="s">
        <v>88</v>
      </c>
      <c r="D317" t="s">
        <v>99</v>
      </c>
      <c r="E317">
        <v>0</v>
      </c>
      <c r="F317">
        <v>1415.5</v>
      </c>
      <c r="G317">
        <v>2136.014731624959</v>
      </c>
      <c r="H317">
        <v>31</v>
      </c>
    </row>
    <row r="318" spans="1:8" x14ac:dyDescent="0.25">
      <c r="A318" t="s">
        <v>114</v>
      </c>
      <c r="B318" t="s">
        <v>12</v>
      </c>
      <c r="C318" t="s">
        <v>88</v>
      </c>
      <c r="D318" t="s">
        <v>99</v>
      </c>
      <c r="E318">
        <v>1</v>
      </c>
      <c r="F318">
        <v>19663</v>
      </c>
      <c r="G318">
        <v>17801.334262561235</v>
      </c>
      <c r="H318">
        <v>344</v>
      </c>
    </row>
    <row r="319" spans="1:8" x14ac:dyDescent="0.25">
      <c r="A319" t="s">
        <v>114</v>
      </c>
      <c r="B319" t="s">
        <v>12</v>
      </c>
      <c r="C319" t="s">
        <v>88</v>
      </c>
      <c r="D319" t="s">
        <v>99</v>
      </c>
      <c r="E319">
        <v>2</v>
      </c>
      <c r="F319">
        <v>38592.5</v>
      </c>
      <c r="G319">
        <v>36470.23396325361</v>
      </c>
      <c r="H319">
        <v>628</v>
      </c>
    </row>
    <row r="320" spans="1:8" x14ac:dyDescent="0.25">
      <c r="A320" t="s">
        <v>114</v>
      </c>
      <c r="B320" t="s">
        <v>12</v>
      </c>
      <c r="C320" t="s">
        <v>88</v>
      </c>
      <c r="D320" t="s">
        <v>99</v>
      </c>
      <c r="E320">
        <v>3</v>
      </c>
      <c r="F320">
        <v>66198.5</v>
      </c>
      <c r="G320">
        <v>64394.127252307138</v>
      </c>
      <c r="H320">
        <v>1049</v>
      </c>
    </row>
    <row r="321" spans="1:8" x14ac:dyDescent="0.25">
      <c r="A321" t="s">
        <v>114</v>
      </c>
      <c r="B321" t="s">
        <v>12</v>
      </c>
      <c r="C321" t="s">
        <v>88</v>
      </c>
      <c r="D321" t="s">
        <v>99</v>
      </c>
      <c r="E321">
        <v>4</v>
      </c>
      <c r="F321">
        <v>124612</v>
      </c>
      <c r="G321">
        <v>133503.29241815209</v>
      </c>
      <c r="H321">
        <v>2276</v>
      </c>
    </row>
    <row r="322" spans="1:8" x14ac:dyDescent="0.25">
      <c r="A322" t="s">
        <v>114</v>
      </c>
      <c r="B322" t="s">
        <v>12</v>
      </c>
      <c r="C322" t="s">
        <v>88</v>
      </c>
      <c r="D322" t="s">
        <v>99</v>
      </c>
      <c r="E322">
        <v>5</v>
      </c>
      <c r="F322">
        <v>119023.5</v>
      </c>
      <c r="G322">
        <v>124257.85792480285</v>
      </c>
      <c r="H322">
        <v>2049</v>
      </c>
    </row>
    <row r="323" spans="1:8" x14ac:dyDescent="0.25">
      <c r="A323" t="s">
        <v>114</v>
      </c>
      <c r="B323" t="s">
        <v>12</v>
      </c>
      <c r="C323" t="s">
        <v>89</v>
      </c>
      <c r="D323" t="s">
        <v>98</v>
      </c>
      <c r="E323">
        <v>1</v>
      </c>
      <c r="F323">
        <v>590</v>
      </c>
      <c r="G323">
        <v>903.00478510684775</v>
      </c>
      <c r="H323">
        <v>28</v>
      </c>
    </row>
    <row r="324" spans="1:8" x14ac:dyDescent="0.25">
      <c r="A324" t="s">
        <v>114</v>
      </c>
      <c r="B324" t="s">
        <v>12</v>
      </c>
      <c r="C324" t="s">
        <v>89</v>
      </c>
      <c r="D324" t="s">
        <v>98</v>
      </c>
      <c r="E324">
        <v>2</v>
      </c>
      <c r="F324">
        <v>1492</v>
      </c>
      <c r="G324">
        <v>2184.2753886338464</v>
      </c>
      <c r="H324">
        <v>52</v>
      </c>
    </row>
    <row r="325" spans="1:8" x14ac:dyDescent="0.25">
      <c r="A325" t="s">
        <v>114</v>
      </c>
      <c r="B325" t="s">
        <v>12</v>
      </c>
      <c r="C325" t="s">
        <v>89</v>
      </c>
      <c r="D325" t="s">
        <v>98</v>
      </c>
      <c r="E325">
        <v>3</v>
      </c>
      <c r="F325">
        <v>4282</v>
      </c>
      <c r="G325">
        <v>5821.6852659612259</v>
      </c>
      <c r="H325">
        <v>96</v>
      </c>
    </row>
    <row r="326" spans="1:8" x14ac:dyDescent="0.25">
      <c r="A326" t="s">
        <v>114</v>
      </c>
      <c r="B326" t="s">
        <v>12</v>
      </c>
      <c r="C326" t="s">
        <v>89</v>
      </c>
      <c r="D326" t="s">
        <v>98</v>
      </c>
      <c r="E326">
        <v>4</v>
      </c>
      <c r="F326">
        <v>5251.5</v>
      </c>
      <c r="G326">
        <v>7367.883191769567</v>
      </c>
      <c r="H326">
        <v>150</v>
      </c>
    </row>
    <row r="327" spans="1:8" x14ac:dyDescent="0.25">
      <c r="A327" t="s">
        <v>114</v>
      </c>
      <c r="B327" t="s">
        <v>12</v>
      </c>
      <c r="C327" t="s">
        <v>89</v>
      </c>
      <c r="D327" t="s">
        <v>98</v>
      </c>
      <c r="E327">
        <v>5</v>
      </c>
      <c r="F327">
        <v>1651.5</v>
      </c>
      <c r="G327">
        <v>2240.3135930164035</v>
      </c>
      <c r="H327">
        <v>50</v>
      </c>
    </row>
    <row r="328" spans="1:8" x14ac:dyDescent="0.25">
      <c r="A328" t="s">
        <v>114</v>
      </c>
      <c r="B328" t="s">
        <v>12</v>
      </c>
      <c r="C328" t="s">
        <v>89</v>
      </c>
      <c r="D328" t="s">
        <v>100</v>
      </c>
      <c r="E328">
        <v>0</v>
      </c>
      <c r="F328">
        <v>1108.5</v>
      </c>
      <c r="G328">
        <v>1568.8301135361305</v>
      </c>
      <c r="H328">
        <v>43</v>
      </c>
    </row>
    <row r="329" spans="1:8" x14ac:dyDescent="0.25">
      <c r="A329" t="s">
        <v>114</v>
      </c>
      <c r="B329" t="s">
        <v>12</v>
      </c>
      <c r="C329" t="s">
        <v>89</v>
      </c>
      <c r="D329" t="s">
        <v>100</v>
      </c>
      <c r="E329">
        <v>1</v>
      </c>
      <c r="F329">
        <v>8062.5</v>
      </c>
      <c r="G329">
        <v>10918.434731302461</v>
      </c>
      <c r="H329">
        <v>227</v>
      </c>
    </row>
    <row r="330" spans="1:8" x14ac:dyDescent="0.25">
      <c r="A330" t="s">
        <v>114</v>
      </c>
      <c r="B330" t="s">
        <v>12</v>
      </c>
      <c r="C330" t="s">
        <v>89</v>
      </c>
      <c r="D330" t="s">
        <v>100</v>
      </c>
      <c r="E330">
        <v>2</v>
      </c>
      <c r="F330">
        <v>18470.5</v>
      </c>
      <c r="G330">
        <v>22912.491017187091</v>
      </c>
      <c r="H330">
        <v>396</v>
      </c>
    </row>
    <row r="331" spans="1:8" x14ac:dyDescent="0.25">
      <c r="A331" t="s">
        <v>114</v>
      </c>
      <c r="B331" t="s">
        <v>12</v>
      </c>
      <c r="C331" t="s">
        <v>89</v>
      </c>
      <c r="D331" t="s">
        <v>100</v>
      </c>
      <c r="E331">
        <v>3</v>
      </c>
      <c r="F331">
        <v>38987</v>
      </c>
      <c r="G331">
        <v>49836.310781777574</v>
      </c>
      <c r="H331">
        <v>839</v>
      </c>
    </row>
    <row r="332" spans="1:8" x14ac:dyDescent="0.25">
      <c r="A332" t="s">
        <v>114</v>
      </c>
      <c r="B332" t="s">
        <v>12</v>
      </c>
      <c r="C332" t="s">
        <v>89</v>
      </c>
      <c r="D332" t="s">
        <v>100</v>
      </c>
      <c r="E332">
        <v>4</v>
      </c>
      <c r="F332">
        <v>55936</v>
      </c>
      <c r="G332">
        <v>65393.747486360371</v>
      </c>
      <c r="H332">
        <v>1015</v>
      </c>
    </row>
    <row r="333" spans="1:8" x14ac:dyDescent="0.25">
      <c r="A333" t="s">
        <v>114</v>
      </c>
      <c r="B333" t="s">
        <v>12</v>
      </c>
      <c r="C333" t="s">
        <v>89</v>
      </c>
      <c r="D333" t="s">
        <v>100</v>
      </c>
      <c r="E333">
        <v>5</v>
      </c>
      <c r="F333">
        <v>13151</v>
      </c>
      <c r="G333">
        <v>14795.431439970098</v>
      </c>
      <c r="H333">
        <v>263</v>
      </c>
    </row>
    <row r="334" spans="1:8" x14ac:dyDescent="0.25">
      <c r="A334" t="s">
        <v>114</v>
      </c>
      <c r="B334" t="s">
        <v>12</v>
      </c>
      <c r="C334" t="s">
        <v>89</v>
      </c>
      <c r="D334" t="s">
        <v>99</v>
      </c>
      <c r="E334">
        <v>0</v>
      </c>
      <c r="F334">
        <v>974.5</v>
      </c>
      <c r="G334">
        <v>445.89178697498573</v>
      </c>
      <c r="H334">
        <v>3</v>
      </c>
    </row>
    <row r="335" spans="1:8" x14ac:dyDescent="0.25">
      <c r="A335" t="s">
        <v>114</v>
      </c>
      <c r="B335" t="s">
        <v>12</v>
      </c>
      <c r="C335" t="s">
        <v>89</v>
      </c>
      <c r="D335" t="s">
        <v>99</v>
      </c>
      <c r="E335">
        <v>1</v>
      </c>
      <c r="F335">
        <v>5.5</v>
      </c>
      <c r="G335">
        <v>20.506791171477079</v>
      </c>
      <c r="H335">
        <v>1</v>
      </c>
    </row>
    <row r="336" spans="1:8" x14ac:dyDescent="0.25">
      <c r="A336" t="s">
        <v>114</v>
      </c>
      <c r="B336" t="s">
        <v>12</v>
      </c>
      <c r="C336" t="s">
        <v>89</v>
      </c>
      <c r="D336" t="s">
        <v>99</v>
      </c>
      <c r="E336">
        <v>2</v>
      </c>
      <c r="F336">
        <v>241</v>
      </c>
      <c r="G336">
        <v>290.92328720935086</v>
      </c>
      <c r="H336">
        <v>8</v>
      </c>
    </row>
    <row r="337" spans="1:8" x14ac:dyDescent="0.25">
      <c r="A337" t="s">
        <v>114</v>
      </c>
      <c r="B337" t="s">
        <v>12</v>
      </c>
      <c r="C337" t="s">
        <v>89</v>
      </c>
      <c r="D337" t="s">
        <v>99</v>
      </c>
      <c r="E337">
        <v>3</v>
      </c>
      <c r="F337">
        <v>145.5</v>
      </c>
      <c r="G337">
        <v>197.00105054594155</v>
      </c>
      <c r="H337">
        <v>6</v>
      </c>
    </row>
    <row r="338" spans="1:8" x14ac:dyDescent="0.25">
      <c r="A338" t="s">
        <v>114</v>
      </c>
      <c r="B338" t="s">
        <v>12</v>
      </c>
      <c r="C338" t="s">
        <v>89</v>
      </c>
      <c r="D338" t="s">
        <v>99</v>
      </c>
      <c r="E338">
        <v>4</v>
      </c>
      <c r="F338">
        <v>285</v>
      </c>
      <c r="G338">
        <v>368.81955034166515</v>
      </c>
      <c r="H338">
        <v>12</v>
      </c>
    </row>
    <row r="339" spans="1:8" x14ac:dyDescent="0.25">
      <c r="A339" t="s">
        <v>114</v>
      </c>
      <c r="B339" t="s">
        <v>12</v>
      </c>
      <c r="C339" t="s">
        <v>89</v>
      </c>
      <c r="D339" t="s">
        <v>99</v>
      </c>
      <c r="E339">
        <v>5</v>
      </c>
      <c r="F339">
        <v>48.5</v>
      </c>
      <c r="G339">
        <v>118.37175182131119</v>
      </c>
      <c r="H339">
        <v>4</v>
      </c>
    </row>
    <row r="340" spans="1:8" x14ac:dyDescent="0.25">
      <c r="A340" t="s">
        <v>114</v>
      </c>
      <c r="B340" t="s">
        <v>12</v>
      </c>
      <c r="C340" t="s">
        <v>90</v>
      </c>
      <c r="D340" t="s">
        <v>98</v>
      </c>
      <c r="E340">
        <v>0</v>
      </c>
      <c r="F340">
        <v>572</v>
      </c>
      <c r="G340">
        <v>549.98729663719826</v>
      </c>
      <c r="H340">
        <v>11</v>
      </c>
    </row>
    <row r="341" spans="1:8" x14ac:dyDescent="0.25">
      <c r="A341" t="s">
        <v>114</v>
      </c>
      <c r="B341" t="s">
        <v>12</v>
      </c>
      <c r="C341" t="s">
        <v>90</v>
      </c>
      <c r="D341" t="s">
        <v>98</v>
      </c>
      <c r="E341">
        <v>1</v>
      </c>
      <c r="F341">
        <v>606.5</v>
      </c>
      <c r="G341">
        <v>694.95350414422614</v>
      </c>
      <c r="H341">
        <v>13</v>
      </c>
    </row>
    <row r="342" spans="1:8" x14ac:dyDescent="0.25">
      <c r="A342" t="s">
        <v>114</v>
      </c>
      <c r="B342" t="s">
        <v>12</v>
      </c>
      <c r="C342" t="s">
        <v>90</v>
      </c>
      <c r="D342" t="s">
        <v>98</v>
      </c>
      <c r="E342">
        <v>2</v>
      </c>
      <c r="F342">
        <v>6159</v>
      </c>
      <c r="G342">
        <v>5455.3304792717499</v>
      </c>
      <c r="H342">
        <v>124</v>
      </c>
    </row>
    <row r="343" spans="1:8" x14ac:dyDescent="0.25">
      <c r="A343" t="s">
        <v>114</v>
      </c>
      <c r="B343" t="s">
        <v>12</v>
      </c>
      <c r="C343" t="s">
        <v>90</v>
      </c>
      <c r="D343" t="s">
        <v>98</v>
      </c>
      <c r="E343">
        <v>3</v>
      </c>
      <c r="F343">
        <v>6348.5</v>
      </c>
      <c r="G343">
        <v>8160.0713342819417</v>
      </c>
      <c r="H343">
        <v>191</v>
      </c>
    </row>
    <row r="344" spans="1:8" x14ac:dyDescent="0.25">
      <c r="A344" t="s">
        <v>114</v>
      </c>
      <c r="B344" t="s">
        <v>12</v>
      </c>
      <c r="C344" t="s">
        <v>90</v>
      </c>
      <c r="D344" t="s">
        <v>98</v>
      </c>
      <c r="E344">
        <v>4</v>
      </c>
      <c r="F344">
        <v>33898</v>
      </c>
      <c r="G344">
        <v>40377.842967954042</v>
      </c>
      <c r="H344">
        <v>788</v>
      </c>
    </row>
    <row r="345" spans="1:8" x14ac:dyDescent="0.25">
      <c r="A345" t="s">
        <v>114</v>
      </c>
      <c r="B345" t="s">
        <v>12</v>
      </c>
      <c r="C345" t="s">
        <v>90</v>
      </c>
      <c r="D345" t="s">
        <v>98</v>
      </c>
      <c r="E345">
        <v>5</v>
      </c>
      <c r="F345">
        <v>62915</v>
      </c>
      <c r="G345">
        <v>76611.569987438794</v>
      </c>
      <c r="H345">
        <v>1660</v>
      </c>
    </row>
    <row r="346" spans="1:8" x14ac:dyDescent="0.25">
      <c r="A346" t="s">
        <v>114</v>
      </c>
      <c r="B346" t="s">
        <v>12</v>
      </c>
      <c r="C346" t="s">
        <v>90</v>
      </c>
      <c r="D346" t="s">
        <v>100</v>
      </c>
      <c r="E346">
        <v>0</v>
      </c>
      <c r="F346">
        <v>4266</v>
      </c>
      <c r="G346">
        <v>1905.8186011765677</v>
      </c>
      <c r="H346">
        <v>28</v>
      </c>
    </row>
    <row r="347" spans="1:8" x14ac:dyDescent="0.25">
      <c r="A347" t="s">
        <v>114</v>
      </c>
      <c r="B347" t="s">
        <v>12</v>
      </c>
      <c r="C347" t="s">
        <v>90</v>
      </c>
      <c r="D347" t="s">
        <v>100</v>
      </c>
      <c r="E347">
        <v>1</v>
      </c>
      <c r="F347">
        <v>10996</v>
      </c>
      <c r="G347">
        <v>13221.108889516647</v>
      </c>
      <c r="H347">
        <v>259</v>
      </c>
    </row>
    <row r="348" spans="1:8" x14ac:dyDescent="0.25">
      <c r="A348" t="s">
        <v>114</v>
      </c>
      <c r="B348" t="s">
        <v>12</v>
      </c>
      <c r="C348" t="s">
        <v>90</v>
      </c>
      <c r="D348" t="s">
        <v>100</v>
      </c>
      <c r="E348">
        <v>2</v>
      </c>
      <c r="F348">
        <v>38840</v>
      </c>
      <c r="G348">
        <v>44835.92213986392</v>
      </c>
      <c r="H348">
        <v>973</v>
      </c>
    </row>
    <row r="349" spans="1:8" x14ac:dyDescent="0.25">
      <c r="A349" t="s">
        <v>114</v>
      </c>
      <c r="B349" t="s">
        <v>12</v>
      </c>
      <c r="C349" t="s">
        <v>90</v>
      </c>
      <c r="D349" t="s">
        <v>100</v>
      </c>
      <c r="E349">
        <v>3</v>
      </c>
      <c r="F349">
        <v>56200.5</v>
      </c>
      <c r="G349">
        <v>57131.022431507394</v>
      </c>
      <c r="H349">
        <v>1169</v>
      </c>
    </row>
    <row r="350" spans="1:8" x14ac:dyDescent="0.25">
      <c r="A350" t="s">
        <v>114</v>
      </c>
      <c r="B350" t="s">
        <v>12</v>
      </c>
      <c r="C350" t="s">
        <v>90</v>
      </c>
      <c r="D350" t="s">
        <v>100</v>
      </c>
      <c r="E350">
        <v>4</v>
      </c>
      <c r="F350">
        <v>75107.5</v>
      </c>
      <c r="G350">
        <v>85333.384028242494</v>
      </c>
      <c r="H350">
        <v>1752</v>
      </c>
    </row>
    <row r="351" spans="1:8" x14ac:dyDescent="0.25">
      <c r="A351" t="s">
        <v>114</v>
      </c>
      <c r="B351" t="s">
        <v>12</v>
      </c>
      <c r="C351" t="s">
        <v>90</v>
      </c>
      <c r="D351" t="s">
        <v>100</v>
      </c>
      <c r="E351">
        <v>5</v>
      </c>
      <c r="F351">
        <v>169653.5</v>
      </c>
      <c r="G351">
        <v>173735.55689769116</v>
      </c>
      <c r="H351">
        <v>3435</v>
      </c>
    </row>
    <row r="352" spans="1:8" x14ac:dyDescent="0.25">
      <c r="A352" t="s">
        <v>114</v>
      </c>
      <c r="B352" t="s">
        <v>12</v>
      </c>
      <c r="C352" t="s">
        <v>90</v>
      </c>
      <c r="D352" t="s">
        <v>99</v>
      </c>
      <c r="E352">
        <v>1</v>
      </c>
      <c r="F352">
        <v>36</v>
      </c>
      <c r="G352">
        <v>81.392486106923826</v>
      </c>
      <c r="H352">
        <v>3</v>
      </c>
    </row>
    <row r="353" spans="1:8" x14ac:dyDescent="0.25">
      <c r="A353" t="s">
        <v>114</v>
      </c>
      <c r="B353" t="s">
        <v>12</v>
      </c>
      <c r="C353" t="s">
        <v>90</v>
      </c>
      <c r="D353" t="s">
        <v>99</v>
      </c>
      <c r="E353">
        <v>2</v>
      </c>
      <c r="F353">
        <v>27.5</v>
      </c>
      <c r="G353">
        <v>158.48891033941334</v>
      </c>
      <c r="H353">
        <v>6</v>
      </c>
    </row>
    <row r="354" spans="1:8" x14ac:dyDescent="0.25">
      <c r="A354" t="s">
        <v>114</v>
      </c>
      <c r="B354" t="s">
        <v>12</v>
      </c>
      <c r="C354" t="s">
        <v>90</v>
      </c>
      <c r="D354" t="s">
        <v>99</v>
      </c>
      <c r="E354">
        <v>3</v>
      </c>
      <c r="F354">
        <v>333</v>
      </c>
      <c r="G354">
        <v>418.30079563244681</v>
      </c>
      <c r="H354">
        <v>13</v>
      </c>
    </row>
    <row r="355" spans="1:8" x14ac:dyDescent="0.25">
      <c r="A355" t="s">
        <v>114</v>
      </c>
      <c r="B355" t="s">
        <v>12</v>
      </c>
      <c r="C355" t="s">
        <v>90</v>
      </c>
      <c r="D355" t="s">
        <v>99</v>
      </c>
      <c r="E355">
        <v>4</v>
      </c>
      <c r="F355">
        <v>1179</v>
      </c>
      <c r="G355">
        <v>1683.9176923058619</v>
      </c>
      <c r="H355">
        <v>43</v>
      </c>
    </row>
    <row r="356" spans="1:8" x14ac:dyDescent="0.25">
      <c r="A356" t="s">
        <v>114</v>
      </c>
      <c r="B356" t="s">
        <v>12</v>
      </c>
      <c r="C356" t="s">
        <v>90</v>
      </c>
      <c r="D356" t="s">
        <v>99</v>
      </c>
      <c r="E356">
        <v>5</v>
      </c>
      <c r="F356">
        <v>3479</v>
      </c>
      <c r="G356">
        <v>4942.7306474545458</v>
      </c>
      <c r="H356">
        <v>135</v>
      </c>
    </row>
    <row r="357" spans="1:8" x14ac:dyDescent="0.25">
      <c r="A357" t="s">
        <v>114</v>
      </c>
      <c r="B357" t="s">
        <v>13</v>
      </c>
      <c r="C357" t="s">
        <v>71</v>
      </c>
      <c r="D357" t="s">
        <v>98</v>
      </c>
      <c r="E357">
        <v>0</v>
      </c>
      <c r="F357">
        <v>47.5</v>
      </c>
      <c r="G357">
        <v>22.026666666666667</v>
      </c>
      <c r="H357">
        <v>1</v>
      </c>
    </row>
    <row r="358" spans="1:8" x14ac:dyDescent="0.25">
      <c r="A358" t="s">
        <v>114</v>
      </c>
      <c r="B358" t="s">
        <v>13</v>
      </c>
      <c r="C358" t="s">
        <v>71</v>
      </c>
      <c r="D358" t="s">
        <v>98</v>
      </c>
      <c r="E358">
        <v>1</v>
      </c>
      <c r="F358">
        <v>5798</v>
      </c>
      <c r="G358">
        <v>6163.3772325105901</v>
      </c>
      <c r="H358">
        <v>153</v>
      </c>
    </row>
    <row r="359" spans="1:8" x14ac:dyDescent="0.25">
      <c r="A359" t="s">
        <v>114</v>
      </c>
      <c r="B359" t="s">
        <v>13</v>
      </c>
      <c r="C359" t="s">
        <v>71</v>
      </c>
      <c r="D359" t="s">
        <v>98</v>
      </c>
      <c r="E359">
        <v>2</v>
      </c>
      <c r="F359">
        <v>13052.5</v>
      </c>
      <c r="G359">
        <v>10861.640506058109</v>
      </c>
      <c r="H359">
        <v>242</v>
      </c>
    </row>
    <row r="360" spans="1:8" x14ac:dyDescent="0.25">
      <c r="A360" t="s">
        <v>114</v>
      </c>
      <c r="B360" t="s">
        <v>13</v>
      </c>
      <c r="C360" t="s">
        <v>71</v>
      </c>
      <c r="D360" t="s">
        <v>98</v>
      </c>
      <c r="E360">
        <v>3</v>
      </c>
      <c r="F360">
        <v>15397</v>
      </c>
      <c r="G360">
        <v>14368.530059983903</v>
      </c>
      <c r="H360">
        <v>361</v>
      </c>
    </row>
    <row r="361" spans="1:8" x14ac:dyDescent="0.25">
      <c r="A361" t="s">
        <v>114</v>
      </c>
      <c r="B361" t="s">
        <v>13</v>
      </c>
      <c r="C361" t="s">
        <v>71</v>
      </c>
      <c r="D361" t="s">
        <v>98</v>
      </c>
      <c r="E361">
        <v>4</v>
      </c>
      <c r="F361">
        <v>19873.5</v>
      </c>
      <c r="G361">
        <v>19840.116583289346</v>
      </c>
      <c r="H361">
        <v>431</v>
      </c>
    </row>
    <row r="362" spans="1:8" x14ac:dyDescent="0.25">
      <c r="A362" t="s">
        <v>114</v>
      </c>
      <c r="B362" t="s">
        <v>13</v>
      </c>
      <c r="C362" t="s">
        <v>71</v>
      </c>
      <c r="D362" t="s">
        <v>98</v>
      </c>
      <c r="E362">
        <v>5</v>
      </c>
      <c r="F362">
        <v>52183</v>
      </c>
      <c r="G362">
        <v>47686.198182941967</v>
      </c>
      <c r="H362">
        <v>869</v>
      </c>
    </row>
    <row r="363" spans="1:8" x14ac:dyDescent="0.25">
      <c r="A363" t="s">
        <v>114</v>
      </c>
      <c r="B363" t="s">
        <v>13</v>
      </c>
      <c r="C363" t="s">
        <v>71</v>
      </c>
      <c r="D363" t="s">
        <v>100</v>
      </c>
      <c r="E363">
        <v>0</v>
      </c>
      <c r="F363">
        <v>752</v>
      </c>
      <c r="G363">
        <v>749.53637566137559</v>
      </c>
      <c r="H363">
        <v>2</v>
      </c>
    </row>
    <row r="364" spans="1:8" x14ac:dyDescent="0.25">
      <c r="A364" t="s">
        <v>114</v>
      </c>
      <c r="B364" t="s">
        <v>13</v>
      </c>
      <c r="C364" t="s">
        <v>71</v>
      </c>
      <c r="D364" t="s">
        <v>100</v>
      </c>
      <c r="E364">
        <v>1</v>
      </c>
      <c r="F364">
        <v>130177.5</v>
      </c>
      <c r="G364">
        <v>118972.92282921688</v>
      </c>
      <c r="H364">
        <v>3146</v>
      </c>
    </row>
    <row r="365" spans="1:8" x14ac:dyDescent="0.25">
      <c r="A365" t="s">
        <v>114</v>
      </c>
      <c r="B365" t="s">
        <v>13</v>
      </c>
      <c r="C365" t="s">
        <v>71</v>
      </c>
      <c r="D365" t="s">
        <v>100</v>
      </c>
      <c r="E365">
        <v>2</v>
      </c>
      <c r="F365">
        <v>152502.5</v>
      </c>
      <c r="G365">
        <v>148960.56291263667</v>
      </c>
      <c r="H365">
        <v>3829</v>
      </c>
    </row>
    <row r="366" spans="1:8" x14ac:dyDescent="0.25">
      <c r="A366" t="s">
        <v>114</v>
      </c>
      <c r="B366" t="s">
        <v>13</v>
      </c>
      <c r="C366" t="s">
        <v>71</v>
      </c>
      <c r="D366" t="s">
        <v>100</v>
      </c>
      <c r="E366">
        <v>3</v>
      </c>
      <c r="F366">
        <v>134496</v>
      </c>
      <c r="G366">
        <v>132327.56521000143</v>
      </c>
      <c r="H366">
        <v>3741</v>
      </c>
    </row>
    <row r="367" spans="1:8" x14ac:dyDescent="0.25">
      <c r="A367" t="s">
        <v>114</v>
      </c>
      <c r="B367" t="s">
        <v>13</v>
      </c>
      <c r="C367" t="s">
        <v>71</v>
      </c>
      <c r="D367" t="s">
        <v>100</v>
      </c>
      <c r="E367">
        <v>4</v>
      </c>
      <c r="F367">
        <v>85753.5</v>
      </c>
      <c r="G367">
        <v>86051.310634731752</v>
      </c>
      <c r="H367">
        <v>2272</v>
      </c>
    </row>
    <row r="368" spans="1:8" x14ac:dyDescent="0.25">
      <c r="A368" t="s">
        <v>114</v>
      </c>
      <c r="B368" t="s">
        <v>13</v>
      </c>
      <c r="C368" t="s">
        <v>71</v>
      </c>
      <c r="D368" t="s">
        <v>100</v>
      </c>
      <c r="E368">
        <v>5</v>
      </c>
      <c r="F368">
        <v>102545.5</v>
      </c>
      <c r="G368">
        <v>98548.932797708039</v>
      </c>
      <c r="H368">
        <v>2374</v>
      </c>
    </row>
    <row r="369" spans="1:8" x14ac:dyDescent="0.25">
      <c r="A369" t="s">
        <v>114</v>
      </c>
      <c r="B369" t="s">
        <v>13</v>
      </c>
      <c r="C369" t="s">
        <v>71</v>
      </c>
      <c r="D369" t="s">
        <v>99</v>
      </c>
      <c r="E369">
        <v>0</v>
      </c>
      <c r="F369">
        <v>1494.5</v>
      </c>
      <c r="G369">
        <v>1095.3944913464559</v>
      </c>
      <c r="H369">
        <v>11</v>
      </c>
    </row>
    <row r="370" spans="1:8" x14ac:dyDescent="0.25">
      <c r="A370" t="s">
        <v>114</v>
      </c>
      <c r="B370" t="s">
        <v>13</v>
      </c>
      <c r="C370" t="s">
        <v>71</v>
      </c>
      <c r="D370" t="s">
        <v>99</v>
      </c>
      <c r="E370">
        <v>1</v>
      </c>
      <c r="F370">
        <v>2987</v>
      </c>
      <c r="G370">
        <v>2535.6953493994083</v>
      </c>
      <c r="H370">
        <v>84</v>
      </c>
    </row>
    <row r="371" spans="1:8" x14ac:dyDescent="0.25">
      <c r="A371" t="s">
        <v>114</v>
      </c>
      <c r="B371" t="s">
        <v>13</v>
      </c>
      <c r="C371" t="s">
        <v>71</v>
      </c>
      <c r="D371" t="s">
        <v>99</v>
      </c>
      <c r="E371">
        <v>2</v>
      </c>
      <c r="F371">
        <v>7600</v>
      </c>
      <c r="G371">
        <v>8924.1515061340542</v>
      </c>
      <c r="H371">
        <v>260</v>
      </c>
    </row>
    <row r="372" spans="1:8" x14ac:dyDescent="0.25">
      <c r="A372" t="s">
        <v>114</v>
      </c>
      <c r="B372" t="s">
        <v>13</v>
      </c>
      <c r="C372" t="s">
        <v>71</v>
      </c>
      <c r="D372" t="s">
        <v>99</v>
      </c>
      <c r="E372">
        <v>3</v>
      </c>
      <c r="F372">
        <v>15157</v>
      </c>
      <c r="G372">
        <v>14540.025342740922</v>
      </c>
      <c r="H372">
        <v>383</v>
      </c>
    </row>
    <row r="373" spans="1:8" x14ac:dyDescent="0.25">
      <c r="A373" t="s">
        <v>114</v>
      </c>
      <c r="B373" t="s">
        <v>13</v>
      </c>
      <c r="C373" t="s">
        <v>71</v>
      </c>
      <c r="D373" t="s">
        <v>99</v>
      </c>
      <c r="E373">
        <v>4</v>
      </c>
      <c r="F373">
        <v>17136.5</v>
      </c>
      <c r="G373">
        <v>17733.73697932018</v>
      </c>
      <c r="H373">
        <v>566</v>
      </c>
    </row>
    <row r="374" spans="1:8" x14ac:dyDescent="0.25">
      <c r="A374" t="s">
        <v>114</v>
      </c>
      <c r="B374" t="s">
        <v>13</v>
      </c>
      <c r="C374" t="s">
        <v>71</v>
      </c>
      <c r="D374" t="s">
        <v>99</v>
      </c>
      <c r="E374">
        <v>5</v>
      </c>
      <c r="F374">
        <v>57452</v>
      </c>
      <c r="G374">
        <v>52048.581381225231</v>
      </c>
      <c r="H374">
        <v>1285</v>
      </c>
    </row>
    <row r="375" spans="1:8" x14ac:dyDescent="0.25">
      <c r="A375" t="s">
        <v>114</v>
      </c>
      <c r="B375" t="s">
        <v>13</v>
      </c>
      <c r="C375" t="s">
        <v>72</v>
      </c>
      <c r="D375" t="s">
        <v>98</v>
      </c>
      <c r="E375">
        <v>1</v>
      </c>
      <c r="F375">
        <v>1225</v>
      </c>
      <c r="G375">
        <v>1251.2903217338112</v>
      </c>
      <c r="H375">
        <v>43</v>
      </c>
    </row>
    <row r="376" spans="1:8" x14ac:dyDescent="0.25">
      <c r="A376" t="s">
        <v>114</v>
      </c>
      <c r="B376" t="s">
        <v>13</v>
      </c>
      <c r="C376" t="s">
        <v>72</v>
      </c>
      <c r="D376" t="s">
        <v>98</v>
      </c>
      <c r="E376">
        <v>2</v>
      </c>
      <c r="F376">
        <v>3294</v>
      </c>
      <c r="G376">
        <v>3060.9418518608522</v>
      </c>
      <c r="H376">
        <v>87</v>
      </c>
    </row>
    <row r="377" spans="1:8" x14ac:dyDescent="0.25">
      <c r="A377" t="s">
        <v>114</v>
      </c>
      <c r="B377" t="s">
        <v>13</v>
      </c>
      <c r="C377" t="s">
        <v>72</v>
      </c>
      <c r="D377" t="s">
        <v>98</v>
      </c>
      <c r="E377">
        <v>3</v>
      </c>
      <c r="F377">
        <v>5738.5</v>
      </c>
      <c r="G377">
        <v>5654.7755805171437</v>
      </c>
      <c r="H377">
        <v>197</v>
      </c>
    </row>
    <row r="378" spans="1:8" x14ac:dyDescent="0.25">
      <c r="A378" t="s">
        <v>114</v>
      </c>
      <c r="B378" t="s">
        <v>13</v>
      </c>
      <c r="C378" t="s">
        <v>72</v>
      </c>
      <c r="D378" t="s">
        <v>98</v>
      </c>
      <c r="E378">
        <v>4</v>
      </c>
      <c r="F378">
        <v>8118</v>
      </c>
      <c r="G378">
        <v>8438.7550706855636</v>
      </c>
      <c r="H378">
        <v>289</v>
      </c>
    </row>
    <row r="379" spans="1:8" x14ac:dyDescent="0.25">
      <c r="A379" t="s">
        <v>114</v>
      </c>
      <c r="B379" t="s">
        <v>13</v>
      </c>
      <c r="C379" t="s">
        <v>72</v>
      </c>
      <c r="D379" t="s">
        <v>98</v>
      </c>
      <c r="E379">
        <v>5</v>
      </c>
      <c r="F379">
        <v>15202.5</v>
      </c>
      <c r="G379">
        <v>15780.388840173797</v>
      </c>
      <c r="H379">
        <v>616</v>
      </c>
    </row>
    <row r="380" spans="1:8" x14ac:dyDescent="0.25">
      <c r="A380" t="s">
        <v>114</v>
      </c>
      <c r="B380" t="s">
        <v>13</v>
      </c>
      <c r="C380" t="s">
        <v>72</v>
      </c>
      <c r="D380" t="s">
        <v>100</v>
      </c>
      <c r="E380">
        <v>0</v>
      </c>
      <c r="F380">
        <v>4.5</v>
      </c>
      <c r="G380">
        <v>6.46901051105473</v>
      </c>
      <c r="H380">
        <v>1</v>
      </c>
    </row>
    <row r="381" spans="1:8" x14ac:dyDescent="0.25">
      <c r="A381" t="s">
        <v>114</v>
      </c>
      <c r="B381" t="s">
        <v>13</v>
      </c>
      <c r="C381" t="s">
        <v>72</v>
      </c>
      <c r="D381" t="s">
        <v>100</v>
      </c>
      <c r="E381">
        <v>1</v>
      </c>
      <c r="F381">
        <v>17423</v>
      </c>
      <c r="G381">
        <v>16564.114215296198</v>
      </c>
      <c r="H381">
        <v>460</v>
      </c>
    </row>
    <row r="382" spans="1:8" x14ac:dyDescent="0.25">
      <c r="A382" t="s">
        <v>114</v>
      </c>
      <c r="B382" t="s">
        <v>13</v>
      </c>
      <c r="C382" t="s">
        <v>72</v>
      </c>
      <c r="D382" t="s">
        <v>100</v>
      </c>
      <c r="E382">
        <v>2</v>
      </c>
      <c r="F382">
        <v>24505.5</v>
      </c>
      <c r="G382">
        <v>24674.355359120073</v>
      </c>
      <c r="H382">
        <v>733</v>
      </c>
    </row>
    <row r="383" spans="1:8" x14ac:dyDescent="0.25">
      <c r="A383" t="s">
        <v>114</v>
      </c>
      <c r="B383" t="s">
        <v>13</v>
      </c>
      <c r="C383" t="s">
        <v>72</v>
      </c>
      <c r="D383" t="s">
        <v>100</v>
      </c>
      <c r="E383">
        <v>3</v>
      </c>
      <c r="F383">
        <v>44225</v>
      </c>
      <c r="G383">
        <v>42220.331289144051</v>
      </c>
      <c r="H383">
        <v>1232</v>
      </c>
    </row>
    <row r="384" spans="1:8" x14ac:dyDescent="0.25">
      <c r="A384" t="s">
        <v>114</v>
      </c>
      <c r="B384" t="s">
        <v>13</v>
      </c>
      <c r="C384" t="s">
        <v>72</v>
      </c>
      <c r="D384" t="s">
        <v>100</v>
      </c>
      <c r="E384">
        <v>4</v>
      </c>
      <c r="F384">
        <v>54244</v>
      </c>
      <c r="G384">
        <v>51151.888955711118</v>
      </c>
      <c r="H384">
        <v>1506</v>
      </c>
    </row>
    <row r="385" spans="1:8" x14ac:dyDescent="0.25">
      <c r="A385" t="s">
        <v>114</v>
      </c>
      <c r="B385" t="s">
        <v>13</v>
      </c>
      <c r="C385" t="s">
        <v>72</v>
      </c>
      <c r="D385" t="s">
        <v>100</v>
      </c>
      <c r="E385">
        <v>5</v>
      </c>
      <c r="F385">
        <v>35458</v>
      </c>
      <c r="G385">
        <v>34163.706506907067</v>
      </c>
      <c r="H385">
        <v>1043</v>
      </c>
    </row>
    <row r="386" spans="1:8" x14ac:dyDescent="0.25">
      <c r="A386" t="s">
        <v>114</v>
      </c>
      <c r="B386" t="s">
        <v>13</v>
      </c>
      <c r="C386" t="s">
        <v>72</v>
      </c>
      <c r="D386" t="s">
        <v>99</v>
      </c>
      <c r="E386">
        <v>1</v>
      </c>
      <c r="F386">
        <v>162.5</v>
      </c>
      <c r="G386">
        <v>116.59962178079365</v>
      </c>
      <c r="H386">
        <v>8</v>
      </c>
    </row>
    <row r="387" spans="1:8" x14ac:dyDescent="0.25">
      <c r="A387" t="s">
        <v>114</v>
      </c>
      <c r="B387" t="s">
        <v>13</v>
      </c>
      <c r="C387" t="s">
        <v>72</v>
      </c>
      <c r="D387" t="s">
        <v>99</v>
      </c>
      <c r="E387">
        <v>2</v>
      </c>
      <c r="F387">
        <v>238</v>
      </c>
      <c r="G387">
        <v>237.06855586302504</v>
      </c>
      <c r="H387">
        <v>11</v>
      </c>
    </row>
    <row r="388" spans="1:8" x14ac:dyDescent="0.25">
      <c r="A388" t="s">
        <v>114</v>
      </c>
      <c r="B388" t="s">
        <v>13</v>
      </c>
      <c r="C388" t="s">
        <v>72</v>
      </c>
      <c r="D388" t="s">
        <v>99</v>
      </c>
      <c r="E388">
        <v>3</v>
      </c>
      <c r="F388">
        <v>608.5</v>
      </c>
      <c r="G388">
        <v>507.27178050948862</v>
      </c>
      <c r="H388">
        <v>16</v>
      </c>
    </row>
    <row r="389" spans="1:8" x14ac:dyDescent="0.25">
      <c r="A389" t="s">
        <v>114</v>
      </c>
      <c r="B389" t="s">
        <v>13</v>
      </c>
      <c r="C389" t="s">
        <v>72</v>
      </c>
      <c r="D389" t="s">
        <v>99</v>
      </c>
      <c r="E389">
        <v>4</v>
      </c>
      <c r="F389">
        <v>563.5</v>
      </c>
      <c r="G389">
        <v>520.17373234317381</v>
      </c>
      <c r="H389">
        <v>25</v>
      </c>
    </row>
    <row r="390" spans="1:8" x14ac:dyDescent="0.25">
      <c r="A390" t="s">
        <v>114</v>
      </c>
      <c r="B390" t="s">
        <v>13</v>
      </c>
      <c r="C390" t="s">
        <v>72</v>
      </c>
      <c r="D390" t="s">
        <v>99</v>
      </c>
      <c r="E390">
        <v>5</v>
      </c>
      <c r="F390">
        <v>732.5</v>
      </c>
      <c r="G390">
        <v>737.18476628277301</v>
      </c>
      <c r="H390">
        <v>33</v>
      </c>
    </row>
    <row r="391" spans="1:8" x14ac:dyDescent="0.25">
      <c r="A391" t="s">
        <v>114</v>
      </c>
      <c r="B391" t="s">
        <v>13</v>
      </c>
      <c r="C391" t="s">
        <v>73</v>
      </c>
      <c r="D391" t="s">
        <v>98</v>
      </c>
      <c r="E391">
        <v>0</v>
      </c>
      <c r="F391">
        <v>77.5</v>
      </c>
      <c r="G391">
        <v>30.017558528428093</v>
      </c>
      <c r="H391">
        <v>1</v>
      </c>
    </row>
    <row r="392" spans="1:8" x14ac:dyDescent="0.25">
      <c r="A392" t="s">
        <v>114</v>
      </c>
      <c r="B392" t="s">
        <v>13</v>
      </c>
      <c r="C392" t="s">
        <v>73</v>
      </c>
      <c r="D392" t="s">
        <v>98</v>
      </c>
      <c r="E392">
        <v>1</v>
      </c>
      <c r="F392">
        <v>7365.5</v>
      </c>
      <c r="G392">
        <v>7630.6355079877767</v>
      </c>
      <c r="H392">
        <v>228</v>
      </c>
    </row>
    <row r="393" spans="1:8" x14ac:dyDescent="0.25">
      <c r="A393" t="s">
        <v>114</v>
      </c>
      <c r="B393" t="s">
        <v>13</v>
      </c>
      <c r="C393" t="s">
        <v>73</v>
      </c>
      <c r="D393" t="s">
        <v>98</v>
      </c>
      <c r="E393">
        <v>2</v>
      </c>
      <c r="F393">
        <v>8769</v>
      </c>
      <c r="G393">
        <v>7868.4796879555406</v>
      </c>
      <c r="H393">
        <v>227</v>
      </c>
    </row>
    <row r="394" spans="1:8" x14ac:dyDescent="0.25">
      <c r="A394" t="s">
        <v>114</v>
      </c>
      <c r="B394" t="s">
        <v>13</v>
      </c>
      <c r="C394" t="s">
        <v>73</v>
      </c>
      <c r="D394" t="s">
        <v>98</v>
      </c>
      <c r="E394">
        <v>3</v>
      </c>
      <c r="F394">
        <v>6435.5</v>
      </c>
      <c r="G394">
        <v>6779.0099689290173</v>
      </c>
      <c r="H394">
        <v>183</v>
      </c>
    </row>
    <row r="395" spans="1:8" x14ac:dyDescent="0.25">
      <c r="A395" t="s">
        <v>114</v>
      </c>
      <c r="B395" t="s">
        <v>13</v>
      </c>
      <c r="C395" t="s">
        <v>73</v>
      </c>
      <c r="D395" t="s">
        <v>98</v>
      </c>
      <c r="E395">
        <v>4</v>
      </c>
      <c r="F395">
        <v>14260.5</v>
      </c>
      <c r="G395">
        <v>14344.956291594408</v>
      </c>
      <c r="H395">
        <v>375</v>
      </c>
    </row>
    <row r="396" spans="1:8" x14ac:dyDescent="0.25">
      <c r="A396" t="s">
        <v>114</v>
      </c>
      <c r="B396" t="s">
        <v>13</v>
      </c>
      <c r="C396" t="s">
        <v>73</v>
      </c>
      <c r="D396" t="s">
        <v>98</v>
      </c>
      <c r="E396">
        <v>5</v>
      </c>
      <c r="F396">
        <v>5576</v>
      </c>
      <c r="G396">
        <v>5049.3634486654219</v>
      </c>
      <c r="H396">
        <v>155</v>
      </c>
    </row>
    <row r="397" spans="1:8" x14ac:dyDescent="0.25">
      <c r="A397" t="s">
        <v>114</v>
      </c>
      <c r="B397" t="s">
        <v>13</v>
      </c>
      <c r="C397" t="s">
        <v>73</v>
      </c>
      <c r="D397" t="s">
        <v>100</v>
      </c>
      <c r="E397">
        <v>0</v>
      </c>
      <c r="F397">
        <v>459</v>
      </c>
      <c r="G397">
        <v>535.13976214114882</v>
      </c>
      <c r="H397">
        <v>14</v>
      </c>
    </row>
    <row r="398" spans="1:8" x14ac:dyDescent="0.25">
      <c r="A398" t="s">
        <v>114</v>
      </c>
      <c r="B398" t="s">
        <v>13</v>
      </c>
      <c r="C398" t="s">
        <v>73</v>
      </c>
      <c r="D398" t="s">
        <v>100</v>
      </c>
      <c r="E398">
        <v>1</v>
      </c>
      <c r="F398">
        <v>143528.5</v>
      </c>
      <c r="G398">
        <v>155380.65675875029</v>
      </c>
      <c r="H398">
        <v>3951</v>
      </c>
    </row>
    <row r="399" spans="1:8" x14ac:dyDescent="0.25">
      <c r="A399" t="s">
        <v>114</v>
      </c>
      <c r="B399" t="s">
        <v>13</v>
      </c>
      <c r="C399" t="s">
        <v>73</v>
      </c>
      <c r="D399" t="s">
        <v>100</v>
      </c>
      <c r="E399">
        <v>2</v>
      </c>
      <c r="F399">
        <v>117972.5</v>
      </c>
      <c r="G399">
        <v>118910.80211534571</v>
      </c>
      <c r="H399">
        <v>3061</v>
      </c>
    </row>
    <row r="400" spans="1:8" x14ac:dyDescent="0.25">
      <c r="A400" t="s">
        <v>114</v>
      </c>
      <c r="B400" t="s">
        <v>13</v>
      </c>
      <c r="C400" t="s">
        <v>73</v>
      </c>
      <c r="D400" t="s">
        <v>100</v>
      </c>
      <c r="E400">
        <v>3</v>
      </c>
      <c r="F400">
        <v>86881.5</v>
      </c>
      <c r="G400">
        <v>86243.494790295328</v>
      </c>
      <c r="H400">
        <v>2138</v>
      </c>
    </row>
    <row r="401" spans="1:8" x14ac:dyDescent="0.25">
      <c r="A401" t="s">
        <v>114</v>
      </c>
      <c r="B401" t="s">
        <v>13</v>
      </c>
      <c r="C401" t="s">
        <v>73</v>
      </c>
      <c r="D401" t="s">
        <v>100</v>
      </c>
      <c r="E401">
        <v>4</v>
      </c>
      <c r="F401">
        <v>120068.5</v>
      </c>
      <c r="G401">
        <v>121610.60870580393</v>
      </c>
      <c r="H401">
        <v>3133</v>
      </c>
    </row>
    <row r="402" spans="1:8" x14ac:dyDescent="0.25">
      <c r="A402" t="s">
        <v>114</v>
      </c>
      <c r="B402" t="s">
        <v>13</v>
      </c>
      <c r="C402" t="s">
        <v>73</v>
      </c>
      <c r="D402" t="s">
        <v>100</v>
      </c>
      <c r="E402">
        <v>5</v>
      </c>
      <c r="F402">
        <v>28333</v>
      </c>
      <c r="G402">
        <v>29627.242837339116</v>
      </c>
      <c r="H402">
        <v>744</v>
      </c>
    </row>
    <row r="403" spans="1:8" x14ac:dyDescent="0.25">
      <c r="A403" t="s">
        <v>114</v>
      </c>
      <c r="B403" t="s">
        <v>13</v>
      </c>
      <c r="C403" t="s">
        <v>73</v>
      </c>
      <c r="D403" t="s">
        <v>99</v>
      </c>
      <c r="E403">
        <v>1</v>
      </c>
      <c r="F403">
        <v>2270</v>
      </c>
      <c r="G403">
        <v>2582.9454108561058</v>
      </c>
      <c r="H403">
        <v>66</v>
      </c>
    </row>
    <row r="404" spans="1:8" x14ac:dyDescent="0.25">
      <c r="A404" t="s">
        <v>114</v>
      </c>
      <c r="B404" t="s">
        <v>13</v>
      </c>
      <c r="C404" t="s">
        <v>73</v>
      </c>
      <c r="D404" t="s">
        <v>99</v>
      </c>
      <c r="E404">
        <v>2</v>
      </c>
      <c r="F404">
        <v>1843</v>
      </c>
      <c r="G404">
        <v>2023.6961346706021</v>
      </c>
      <c r="H404">
        <v>48</v>
      </c>
    </row>
    <row r="405" spans="1:8" x14ac:dyDescent="0.25">
      <c r="A405" t="s">
        <v>114</v>
      </c>
      <c r="B405" t="s">
        <v>13</v>
      </c>
      <c r="C405" t="s">
        <v>73</v>
      </c>
      <c r="D405" t="s">
        <v>99</v>
      </c>
      <c r="E405">
        <v>3</v>
      </c>
      <c r="F405">
        <v>1528.5</v>
      </c>
      <c r="G405">
        <v>1264.7883243587262</v>
      </c>
      <c r="H405">
        <v>66</v>
      </c>
    </row>
    <row r="406" spans="1:8" x14ac:dyDescent="0.25">
      <c r="A406" t="s">
        <v>114</v>
      </c>
      <c r="B406" t="s">
        <v>13</v>
      </c>
      <c r="C406" t="s">
        <v>73</v>
      </c>
      <c r="D406" t="s">
        <v>99</v>
      </c>
      <c r="E406">
        <v>4</v>
      </c>
      <c r="F406">
        <v>5623.5</v>
      </c>
      <c r="G406">
        <v>4283.0457843648937</v>
      </c>
      <c r="H406">
        <v>148</v>
      </c>
    </row>
    <row r="407" spans="1:8" x14ac:dyDescent="0.25">
      <c r="A407" t="s">
        <v>114</v>
      </c>
      <c r="B407" t="s">
        <v>13</v>
      </c>
      <c r="C407" t="s">
        <v>73</v>
      </c>
      <c r="D407" t="s">
        <v>99</v>
      </c>
      <c r="E407">
        <v>5</v>
      </c>
      <c r="F407">
        <v>1363</v>
      </c>
      <c r="G407">
        <v>1483.4667077942499</v>
      </c>
      <c r="H407">
        <v>50</v>
      </c>
    </row>
    <row r="408" spans="1:8" x14ac:dyDescent="0.25">
      <c r="A408" t="s">
        <v>114</v>
      </c>
      <c r="B408" t="s">
        <v>13</v>
      </c>
      <c r="C408" t="s">
        <v>74</v>
      </c>
      <c r="D408" t="s">
        <v>98</v>
      </c>
      <c r="E408">
        <v>1</v>
      </c>
      <c r="F408">
        <v>6333.5</v>
      </c>
      <c r="G408">
        <v>6841.2359277294499</v>
      </c>
      <c r="H408">
        <v>180</v>
      </c>
    </row>
    <row r="409" spans="1:8" x14ac:dyDescent="0.25">
      <c r="A409" t="s">
        <v>114</v>
      </c>
      <c r="B409" t="s">
        <v>13</v>
      </c>
      <c r="C409" t="s">
        <v>74</v>
      </c>
      <c r="D409" t="s">
        <v>98</v>
      </c>
      <c r="E409">
        <v>2</v>
      </c>
      <c r="F409">
        <v>5236.5</v>
      </c>
      <c r="G409">
        <v>4595.6296890020421</v>
      </c>
      <c r="H409">
        <v>157</v>
      </c>
    </row>
    <row r="410" spans="1:8" x14ac:dyDescent="0.25">
      <c r="A410" t="s">
        <v>114</v>
      </c>
      <c r="B410" t="s">
        <v>13</v>
      </c>
      <c r="C410" t="s">
        <v>74</v>
      </c>
      <c r="D410" t="s">
        <v>98</v>
      </c>
      <c r="E410">
        <v>3</v>
      </c>
      <c r="F410">
        <v>10470</v>
      </c>
      <c r="G410">
        <v>9052.7386911574813</v>
      </c>
      <c r="H410">
        <v>207</v>
      </c>
    </row>
    <row r="411" spans="1:8" x14ac:dyDescent="0.25">
      <c r="A411" t="s">
        <v>114</v>
      </c>
      <c r="B411" t="s">
        <v>13</v>
      </c>
      <c r="C411" t="s">
        <v>74</v>
      </c>
      <c r="D411" t="s">
        <v>98</v>
      </c>
      <c r="E411">
        <v>4</v>
      </c>
      <c r="F411">
        <v>19131.5</v>
      </c>
      <c r="G411">
        <v>17371.137914998057</v>
      </c>
      <c r="H411">
        <v>367</v>
      </c>
    </row>
    <row r="412" spans="1:8" x14ac:dyDescent="0.25">
      <c r="A412" t="s">
        <v>114</v>
      </c>
      <c r="B412" t="s">
        <v>13</v>
      </c>
      <c r="C412" t="s">
        <v>74</v>
      </c>
      <c r="D412" t="s">
        <v>98</v>
      </c>
      <c r="E412">
        <v>5</v>
      </c>
      <c r="F412">
        <v>19734.5</v>
      </c>
      <c r="G412">
        <v>17626.440188151988</v>
      </c>
      <c r="H412">
        <v>402</v>
      </c>
    </row>
    <row r="413" spans="1:8" x14ac:dyDescent="0.25">
      <c r="A413" t="s">
        <v>114</v>
      </c>
      <c r="B413" t="s">
        <v>13</v>
      </c>
      <c r="C413" t="s">
        <v>74</v>
      </c>
      <c r="D413" t="s">
        <v>100</v>
      </c>
      <c r="E413">
        <v>1</v>
      </c>
      <c r="F413">
        <v>83799.5</v>
      </c>
      <c r="G413">
        <v>83263.725220690394</v>
      </c>
      <c r="H413">
        <v>2053</v>
      </c>
    </row>
    <row r="414" spans="1:8" x14ac:dyDescent="0.25">
      <c r="A414" t="s">
        <v>114</v>
      </c>
      <c r="B414" t="s">
        <v>13</v>
      </c>
      <c r="C414" t="s">
        <v>74</v>
      </c>
      <c r="D414" t="s">
        <v>100</v>
      </c>
      <c r="E414">
        <v>2</v>
      </c>
      <c r="F414">
        <v>66033.5</v>
      </c>
      <c r="G414">
        <v>64234.568846111477</v>
      </c>
      <c r="H414">
        <v>1390</v>
      </c>
    </row>
    <row r="415" spans="1:8" x14ac:dyDescent="0.25">
      <c r="A415" t="s">
        <v>114</v>
      </c>
      <c r="B415" t="s">
        <v>13</v>
      </c>
      <c r="C415" t="s">
        <v>74</v>
      </c>
      <c r="D415" t="s">
        <v>100</v>
      </c>
      <c r="E415">
        <v>3</v>
      </c>
      <c r="F415">
        <v>75823.5</v>
      </c>
      <c r="G415">
        <v>76337.74972251775</v>
      </c>
      <c r="H415">
        <v>1795</v>
      </c>
    </row>
    <row r="416" spans="1:8" x14ac:dyDescent="0.25">
      <c r="A416" t="s">
        <v>114</v>
      </c>
      <c r="B416" t="s">
        <v>13</v>
      </c>
      <c r="C416" t="s">
        <v>74</v>
      </c>
      <c r="D416" t="s">
        <v>100</v>
      </c>
      <c r="E416">
        <v>4</v>
      </c>
      <c r="F416">
        <v>75377</v>
      </c>
      <c r="G416">
        <v>73320.066850570351</v>
      </c>
      <c r="H416">
        <v>1705</v>
      </c>
    </row>
    <row r="417" spans="1:8" x14ac:dyDescent="0.25">
      <c r="A417" t="s">
        <v>114</v>
      </c>
      <c r="B417" t="s">
        <v>13</v>
      </c>
      <c r="C417" t="s">
        <v>74</v>
      </c>
      <c r="D417" t="s">
        <v>100</v>
      </c>
      <c r="E417">
        <v>5</v>
      </c>
      <c r="F417">
        <v>37703.5</v>
      </c>
      <c r="G417">
        <v>36623.96530313354</v>
      </c>
      <c r="H417">
        <v>723</v>
      </c>
    </row>
    <row r="418" spans="1:8" x14ac:dyDescent="0.25">
      <c r="A418" t="s">
        <v>114</v>
      </c>
      <c r="B418" t="s">
        <v>13</v>
      </c>
      <c r="C418" t="s">
        <v>74</v>
      </c>
      <c r="D418" t="s">
        <v>99</v>
      </c>
      <c r="E418">
        <v>0</v>
      </c>
      <c r="F418">
        <v>129</v>
      </c>
      <c r="G418">
        <v>115.57283950617284</v>
      </c>
      <c r="H418">
        <v>1</v>
      </c>
    </row>
    <row r="419" spans="1:8" x14ac:dyDescent="0.25">
      <c r="A419" t="s">
        <v>114</v>
      </c>
      <c r="B419" t="s">
        <v>13</v>
      </c>
      <c r="C419" t="s">
        <v>74</v>
      </c>
      <c r="D419" t="s">
        <v>99</v>
      </c>
      <c r="E419">
        <v>1</v>
      </c>
      <c r="F419">
        <v>2814.5</v>
      </c>
      <c r="G419">
        <v>3072.9079490249842</v>
      </c>
      <c r="H419">
        <v>79</v>
      </c>
    </row>
    <row r="420" spans="1:8" x14ac:dyDescent="0.25">
      <c r="A420" t="s">
        <v>114</v>
      </c>
      <c r="B420" t="s">
        <v>13</v>
      </c>
      <c r="C420" t="s">
        <v>74</v>
      </c>
      <c r="D420" t="s">
        <v>99</v>
      </c>
      <c r="E420">
        <v>2</v>
      </c>
      <c r="F420">
        <v>1439.5</v>
      </c>
      <c r="G420">
        <v>1264.760297289838</v>
      </c>
      <c r="H420">
        <v>66</v>
      </c>
    </row>
    <row r="421" spans="1:8" x14ac:dyDescent="0.25">
      <c r="A421" t="s">
        <v>114</v>
      </c>
      <c r="B421" t="s">
        <v>13</v>
      </c>
      <c r="C421" t="s">
        <v>74</v>
      </c>
      <c r="D421" t="s">
        <v>99</v>
      </c>
      <c r="E421">
        <v>3</v>
      </c>
      <c r="F421">
        <v>3636.5</v>
      </c>
      <c r="G421">
        <v>2995.084133529449</v>
      </c>
      <c r="H421">
        <v>83</v>
      </c>
    </row>
    <row r="422" spans="1:8" x14ac:dyDescent="0.25">
      <c r="A422" t="s">
        <v>114</v>
      </c>
      <c r="B422" t="s">
        <v>13</v>
      </c>
      <c r="C422" t="s">
        <v>74</v>
      </c>
      <c r="D422" t="s">
        <v>99</v>
      </c>
      <c r="E422">
        <v>4</v>
      </c>
      <c r="F422">
        <v>9088</v>
      </c>
      <c r="G422">
        <v>7928.0715190940409</v>
      </c>
      <c r="H422">
        <v>193</v>
      </c>
    </row>
    <row r="423" spans="1:8" x14ac:dyDescent="0.25">
      <c r="A423" t="s">
        <v>114</v>
      </c>
      <c r="B423" t="s">
        <v>13</v>
      </c>
      <c r="C423" t="s">
        <v>74</v>
      </c>
      <c r="D423" t="s">
        <v>99</v>
      </c>
      <c r="E423">
        <v>5</v>
      </c>
      <c r="F423">
        <v>12086.5</v>
      </c>
      <c r="G423">
        <v>11387.241565729724</v>
      </c>
      <c r="H423">
        <v>320</v>
      </c>
    </row>
    <row r="424" spans="1:8" x14ac:dyDescent="0.25">
      <c r="A424" t="s">
        <v>114</v>
      </c>
      <c r="B424" t="s">
        <v>13</v>
      </c>
      <c r="C424" t="s">
        <v>75</v>
      </c>
      <c r="D424" t="s">
        <v>98</v>
      </c>
      <c r="E424">
        <v>0</v>
      </c>
      <c r="F424">
        <v>7</v>
      </c>
      <c r="G424">
        <v>21.934969853574504</v>
      </c>
      <c r="H424">
        <v>1</v>
      </c>
    </row>
    <row r="425" spans="1:8" x14ac:dyDescent="0.25">
      <c r="A425" t="s">
        <v>114</v>
      </c>
      <c r="B425" t="s">
        <v>13</v>
      </c>
      <c r="C425" t="s">
        <v>75</v>
      </c>
      <c r="D425" t="s">
        <v>98</v>
      </c>
      <c r="E425">
        <v>1</v>
      </c>
      <c r="F425">
        <v>3919.5</v>
      </c>
      <c r="G425">
        <v>2306.590651490289</v>
      </c>
      <c r="H425">
        <v>76</v>
      </c>
    </row>
    <row r="426" spans="1:8" x14ac:dyDescent="0.25">
      <c r="A426" t="s">
        <v>114</v>
      </c>
      <c r="B426" t="s">
        <v>13</v>
      </c>
      <c r="C426" t="s">
        <v>75</v>
      </c>
      <c r="D426" t="s">
        <v>98</v>
      </c>
      <c r="E426">
        <v>2</v>
      </c>
      <c r="F426">
        <v>3985.5</v>
      </c>
      <c r="G426">
        <v>5303.3167225886154</v>
      </c>
      <c r="H426">
        <v>180</v>
      </c>
    </row>
    <row r="427" spans="1:8" x14ac:dyDescent="0.25">
      <c r="A427" t="s">
        <v>114</v>
      </c>
      <c r="B427" t="s">
        <v>13</v>
      </c>
      <c r="C427" t="s">
        <v>75</v>
      </c>
      <c r="D427" t="s">
        <v>98</v>
      </c>
      <c r="E427">
        <v>3</v>
      </c>
      <c r="F427">
        <v>5157</v>
      </c>
      <c r="G427">
        <v>5675.2649370412582</v>
      </c>
      <c r="H427">
        <v>170</v>
      </c>
    </row>
    <row r="428" spans="1:8" x14ac:dyDescent="0.25">
      <c r="A428" t="s">
        <v>114</v>
      </c>
      <c r="B428" t="s">
        <v>13</v>
      </c>
      <c r="C428" t="s">
        <v>75</v>
      </c>
      <c r="D428" t="s">
        <v>98</v>
      </c>
      <c r="E428">
        <v>4</v>
      </c>
      <c r="F428">
        <v>5518</v>
      </c>
      <c r="G428">
        <v>5971.3932979300153</v>
      </c>
      <c r="H428">
        <v>208</v>
      </c>
    </row>
    <row r="429" spans="1:8" x14ac:dyDescent="0.25">
      <c r="A429" t="s">
        <v>114</v>
      </c>
      <c r="B429" t="s">
        <v>13</v>
      </c>
      <c r="C429" t="s">
        <v>75</v>
      </c>
      <c r="D429" t="s">
        <v>98</v>
      </c>
      <c r="E429">
        <v>5</v>
      </c>
      <c r="F429">
        <v>35064.5</v>
      </c>
      <c r="G429">
        <v>38444.904912469879</v>
      </c>
      <c r="H429">
        <v>1226</v>
      </c>
    </row>
    <row r="430" spans="1:8" x14ac:dyDescent="0.25">
      <c r="A430" t="s">
        <v>114</v>
      </c>
      <c r="B430" t="s">
        <v>13</v>
      </c>
      <c r="C430" t="s">
        <v>75</v>
      </c>
      <c r="D430" t="s">
        <v>100</v>
      </c>
      <c r="E430">
        <v>1</v>
      </c>
      <c r="F430">
        <v>52508.5</v>
      </c>
      <c r="G430">
        <v>52185.701435376992</v>
      </c>
      <c r="H430">
        <v>1639</v>
      </c>
    </row>
    <row r="431" spans="1:8" x14ac:dyDescent="0.25">
      <c r="A431" t="s">
        <v>114</v>
      </c>
      <c r="B431" t="s">
        <v>13</v>
      </c>
      <c r="C431" t="s">
        <v>75</v>
      </c>
      <c r="D431" t="s">
        <v>100</v>
      </c>
      <c r="E431">
        <v>2</v>
      </c>
      <c r="F431">
        <v>65777</v>
      </c>
      <c r="G431">
        <v>65464.025373022407</v>
      </c>
      <c r="H431">
        <v>2042</v>
      </c>
    </row>
    <row r="432" spans="1:8" x14ac:dyDescent="0.25">
      <c r="A432" t="s">
        <v>114</v>
      </c>
      <c r="B432" t="s">
        <v>13</v>
      </c>
      <c r="C432" t="s">
        <v>75</v>
      </c>
      <c r="D432" t="s">
        <v>100</v>
      </c>
      <c r="E432">
        <v>3</v>
      </c>
      <c r="F432">
        <v>50285</v>
      </c>
      <c r="G432">
        <v>46516.208657509851</v>
      </c>
      <c r="H432">
        <v>1341</v>
      </c>
    </row>
    <row r="433" spans="1:8" x14ac:dyDescent="0.25">
      <c r="A433" t="s">
        <v>114</v>
      </c>
      <c r="B433" t="s">
        <v>13</v>
      </c>
      <c r="C433" t="s">
        <v>75</v>
      </c>
      <c r="D433" t="s">
        <v>100</v>
      </c>
      <c r="E433">
        <v>4</v>
      </c>
      <c r="F433">
        <v>41534.5</v>
      </c>
      <c r="G433">
        <v>40629.463240922516</v>
      </c>
      <c r="H433">
        <v>1328</v>
      </c>
    </row>
    <row r="434" spans="1:8" x14ac:dyDescent="0.25">
      <c r="A434" t="s">
        <v>114</v>
      </c>
      <c r="B434" t="s">
        <v>13</v>
      </c>
      <c r="C434" t="s">
        <v>75</v>
      </c>
      <c r="D434" t="s">
        <v>100</v>
      </c>
      <c r="E434">
        <v>5</v>
      </c>
      <c r="F434">
        <v>81442.5</v>
      </c>
      <c r="G434">
        <v>75927.811024391689</v>
      </c>
      <c r="H434">
        <v>2489</v>
      </c>
    </row>
    <row r="435" spans="1:8" x14ac:dyDescent="0.25">
      <c r="A435" t="s">
        <v>114</v>
      </c>
      <c r="B435" t="s">
        <v>13</v>
      </c>
      <c r="C435" t="s">
        <v>75</v>
      </c>
      <c r="D435" t="s">
        <v>99</v>
      </c>
      <c r="E435">
        <v>1</v>
      </c>
      <c r="F435">
        <v>2238.5</v>
      </c>
      <c r="G435">
        <v>2080.413935832612</v>
      </c>
      <c r="H435">
        <v>59</v>
      </c>
    </row>
    <row r="436" spans="1:8" x14ac:dyDescent="0.25">
      <c r="A436" t="s">
        <v>114</v>
      </c>
      <c r="B436" t="s">
        <v>13</v>
      </c>
      <c r="C436" t="s">
        <v>75</v>
      </c>
      <c r="D436" t="s">
        <v>99</v>
      </c>
      <c r="E436">
        <v>2</v>
      </c>
      <c r="F436">
        <v>4150</v>
      </c>
      <c r="G436">
        <v>4192.5940128600596</v>
      </c>
      <c r="H436">
        <v>136</v>
      </c>
    </row>
    <row r="437" spans="1:8" x14ac:dyDescent="0.25">
      <c r="A437" t="s">
        <v>114</v>
      </c>
      <c r="B437" t="s">
        <v>13</v>
      </c>
      <c r="C437" t="s">
        <v>75</v>
      </c>
      <c r="D437" t="s">
        <v>99</v>
      </c>
      <c r="E437">
        <v>3</v>
      </c>
      <c r="F437">
        <v>2318</v>
      </c>
      <c r="G437">
        <v>2832.6224771756747</v>
      </c>
      <c r="H437">
        <v>110</v>
      </c>
    </row>
    <row r="438" spans="1:8" x14ac:dyDescent="0.25">
      <c r="A438" t="s">
        <v>114</v>
      </c>
      <c r="B438" t="s">
        <v>13</v>
      </c>
      <c r="C438" t="s">
        <v>75</v>
      </c>
      <c r="D438" t="s">
        <v>99</v>
      </c>
      <c r="E438">
        <v>4</v>
      </c>
      <c r="F438">
        <v>10082</v>
      </c>
      <c r="G438">
        <v>9409.7156027348556</v>
      </c>
      <c r="H438">
        <v>308</v>
      </c>
    </row>
    <row r="439" spans="1:8" x14ac:dyDescent="0.25">
      <c r="A439" t="s">
        <v>114</v>
      </c>
      <c r="B439" t="s">
        <v>13</v>
      </c>
      <c r="C439" t="s">
        <v>75</v>
      </c>
      <c r="D439" t="s">
        <v>99</v>
      </c>
      <c r="E439">
        <v>5</v>
      </c>
      <c r="F439">
        <v>60026.5</v>
      </c>
      <c r="G439">
        <v>59319.715002685538</v>
      </c>
      <c r="H439">
        <v>2246</v>
      </c>
    </row>
    <row r="440" spans="1:8" x14ac:dyDescent="0.25">
      <c r="A440" t="s">
        <v>114</v>
      </c>
      <c r="B440" t="s">
        <v>13</v>
      </c>
      <c r="C440" t="s">
        <v>76</v>
      </c>
      <c r="D440" t="s">
        <v>98</v>
      </c>
      <c r="E440">
        <v>0</v>
      </c>
      <c r="F440">
        <v>86.5</v>
      </c>
      <c r="G440">
        <v>70.056626872399335</v>
      </c>
      <c r="H440">
        <v>3</v>
      </c>
    </row>
    <row r="441" spans="1:8" x14ac:dyDescent="0.25">
      <c r="A441" t="s">
        <v>114</v>
      </c>
      <c r="B441" t="s">
        <v>13</v>
      </c>
      <c r="C441" t="s">
        <v>76</v>
      </c>
      <c r="D441" t="s">
        <v>98</v>
      </c>
      <c r="E441">
        <v>1</v>
      </c>
      <c r="F441">
        <v>754.5</v>
      </c>
      <c r="G441">
        <v>751.84244225887255</v>
      </c>
      <c r="H441">
        <v>19</v>
      </c>
    </row>
    <row r="442" spans="1:8" x14ac:dyDescent="0.25">
      <c r="A442" t="s">
        <v>114</v>
      </c>
      <c r="B442" t="s">
        <v>13</v>
      </c>
      <c r="C442" t="s">
        <v>76</v>
      </c>
      <c r="D442" t="s">
        <v>98</v>
      </c>
      <c r="E442">
        <v>2</v>
      </c>
      <c r="F442">
        <v>3600.5</v>
      </c>
      <c r="G442">
        <v>3747.2292362546909</v>
      </c>
      <c r="H442">
        <v>94</v>
      </c>
    </row>
    <row r="443" spans="1:8" x14ac:dyDescent="0.25">
      <c r="A443" t="s">
        <v>114</v>
      </c>
      <c r="B443" t="s">
        <v>13</v>
      </c>
      <c r="C443" t="s">
        <v>76</v>
      </c>
      <c r="D443" t="s">
        <v>98</v>
      </c>
      <c r="E443">
        <v>3</v>
      </c>
      <c r="F443">
        <v>2040</v>
      </c>
      <c r="G443">
        <v>2765.8538279664108</v>
      </c>
      <c r="H443">
        <v>80</v>
      </c>
    </row>
    <row r="444" spans="1:8" x14ac:dyDescent="0.25">
      <c r="A444" t="s">
        <v>114</v>
      </c>
      <c r="B444" t="s">
        <v>13</v>
      </c>
      <c r="C444" t="s">
        <v>76</v>
      </c>
      <c r="D444" t="s">
        <v>98</v>
      </c>
      <c r="E444">
        <v>4</v>
      </c>
      <c r="F444">
        <v>4450.5</v>
      </c>
      <c r="G444">
        <v>4929.9446588304245</v>
      </c>
      <c r="H444">
        <v>191</v>
      </c>
    </row>
    <row r="445" spans="1:8" x14ac:dyDescent="0.25">
      <c r="A445" t="s">
        <v>114</v>
      </c>
      <c r="B445" t="s">
        <v>13</v>
      </c>
      <c r="C445" t="s">
        <v>76</v>
      </c>
      <c r="D445" t="s">
        <v>98</v>
      </c>
      <c r="E445">
        <v>5</v>
      </c>
      <c r="F445">
        <v>18875</v>
      </c>
      <c r="G445">
        <v>18231.150605274575</v>
      </c>
      <c r="H445">
        <v>546</v>
      </c>
    </row>
    <row r="446" spans="1:8" x14ac:dyDescent="0.25">
      <c r="A446" t="s">
        <v>114</v>
      </c>
      <c r="B446" t="s">
        <v>13</v>
      </c>
      <c r="C446" t="s">
        <v>76</v>
      </c>
      <c r="D446" t="s">
        <v>100</v>
      </c>
      <c r="E446">
        <v>0</v>
      </c>
      <c r="F446">
        <v>86.5</v>
      </c>
      <c r="G446">
        <v>98.093328403682165</v>
      </c>
      <c r="H446">
        <v>4</v>
      </c>
    </row>
    <row r="447" spans="1:8" x14ac:dyDescent="0.25">
      <c r="A447" t="s">
        <v>114</v>
      </c>
      <c r="B447" t="s">
        <v>13</v>
      </c>
      <c r="C447" t="s">
        <v>76</v>
      </c>
      <c r="D447" t="s">
        <v>100</v>
      </c>
      <c r="E447">
        <v>1</v>
      </c>
      <c r="F447">
        <v>14206.5</v>
      </c>
      <c r="G447">
        <v>11653.175788912204</v>
      </c>
      <c r="H447">
        <v>290</v>
      </c>
    </row>
    <row r="448" spans="1:8" x14ac:dyDescent="0.25">
      <c r="A448" t="s">
        <v>114</v>
      </c>
      <c r="B448" t="s">
        <v>13</v>
      </c>
      <c r="C448" t="s">
        <v>76</v>
      </c>
      <c r="D448" t="s">
        <v>100</v>
      </c>
      <c r="E448">
        <v>2</v>
      </c>
      <c r="F448">
        <v>24270.5</v>
      </c>
      <c r="G448">
        <v>25430.313974769917</v>
      </c>
      <c r="H448">
        <v>768</v>
      </c>
    </row>
    <row r="449" spans="1:8" x14ac:dyDescent="0.25">
      <c r="A449" t="s">
        <v>114</v>
      </c>
      <c r="B449" t="s">
        <v>13</v>
      </c>
      <c r="C449" t="s">
        <v>76</v>
      </c>
      <c r="D449" t="s">
        <v>100</v>
      </c>
      <c r="E449">
        <v>3</v>
      </c>
      <c r="F449">
        <v>23017</v>
      </c>
      <c r="G449">
        <v>22142.317123117027</v>
      </c>
      <c r="H449">
        <v>585</v>
      </c>
    </row>
    <row r="450" spans="1:8" x14ac:dyDescent="0.25">
      <c r="A450" t="s">
        <v>114</v>
      </c>
      <c r="B450" t="s">
        <v>13</v>
      </c>
      <c r="C450" t="s">
        <v>76</v>
      </c>
      <c r="D450" t="s">
        <v>100</v>
      </c>
      <c r="E450">
        <v>4</v>
      </c>
      <c r="F450">
        <v>28041</v>
      </c>
      <c r="G450">
        <v>26161.351673406927</v>
      </c>
      <c r="H450">
        <v>785</v>
      </c>
    </row>
    <row r="451" spans="1:8" x14ac:dyDescent="0.25">
      <c r="A451" t="s">
        <v>114</v>
      </c>
      <c r="B451" t="s">
        <v>13</v>
      </c>
      <c r="C451" t="s">
        <v>76</v>
      </c>
      <c r="D451" t="s">
        <v>100</v>
      </c>
      <c r="E451">
        <v>5</v>
      </c>
      <c r="F451">
        <v>34861.5</v>
      </c>
      <c r="G451">
        <v>34493.102125385973</v>
      </c>
      <c r="H451">
        <v>916</v>
      </c>
    </row>
    <row r="452" spans="1:8" x14ac:dyDescent="0.25">
      <c r="A452" t="s">
        <v>114</v>
      </c>
      <c r="B452" t="s">
        <v>13</v>
      </c>
      <c r="C452" t="s">
        <v>76</v>
      </c>
      <c r="D452" t="s">
        <v>99</v>
      </c>
      <c r="E452">
        <v>1</v>
      </c>
      <c r="F452">
        <v>4.5</v>
      </c>
      <c r="G452">
        <v>4.5956803455723545</v>
      </c>
      <c r="H452">
        <v>1</v>
      </c>
    </row>
    <row r="453" spans="1:8" x14ac:dyDescent="0.25">
      <c r="A453" t="s">
        <v>114</v>
      </c>
      <c r="B453" t="s">
        <v>13</v>
      </c>
      <c r="C453" t="s">
        <v>76</v>
      </c>
      <c r="D453" t="s">
        <v>99</v>
      </c>
      <c r="E453">
        <v>2</v>
      </c>
      <c r="F453">
        <v>168</v>
      </c>
      <c r="G453">
        <v>171.56128126898463</v>
      </c>
      <c r="H453">
        <v>5</v>
      </c>
    </row>
    <row r="454" spans="1:8" x14ac:dyDescent="0.25">
      <c r="A454" t="s">
        <v>114</v>
      </c>
      <c r="B454" t="s">
        <v>13</v>
      </c>
      <c r="C454" t="s">
        <v>76</v>
      </c>
      <c r="D454" t="s">
        <v>99</v>
      </c>
      <c r="E454">
        <v>3</v>
      </c>
      <c r="F454">
        <v>333.5</v>
      </c>
      <c r="G454">
        <v>304.81739849119964</v>
      </c>
      <c r="H454">
        <v>6</v>
      </c>
    </row>
    <row r="455" spans="1:8" x14ac:dyDescent="0.25">
      <c r="A455" t="s">
        <v>114</v>
      </c>
      <c r="B455" t="s">
        <v>13</v>
      </c>
      <c r="C455" t="s">
        <v>76</v>
      </c>
      <c r="D455" t="s">
        <v>99</v>
      </c>
      <c r="E455">
        <v>4</v>
      </c>
      <c r="F455">
        <v>334</v>
      </c>
      <c r="G455">
        <v>315.19156517773621</v>
      </c>
      <c r="H455">
        <v>13</v>
      </c>
    </row>
    <row r="456" spans="1:8" x14ac:dyDescent="0.25">
      <c r="A456" t="s">
        <v>114</v>
      </c>
      <c r="B456" t="s">
        <v>13</v>
      </c>
      <c r="C456" t="s">
        <v>76</v>
      </c>
      <c r="D456" t="s">
        <v>99</v>
      </c>
      <c r="E456">
        <v>5</v>
      </c>
      <c r="F456">
        <v>1435.5</v>
      </c>
      <c r="G456">
        <v>1300.8150106485803</v>
      </c>
      <c r="H456">
        <v>69</v>
      </c>
    </row>
    <row r="457" spans="1:8" x14ac:dyDescent="0.25">
      <c r="A457" t="s">
        <v>114</v>
      </c>
      <c r="B457" t="s">
        <v>13</v>
      </c>
      <c r="C457" t="s">
        <v>77</v>
      </c>
      <c r="D457" t="s">
        <v>98</v>
      </c>
      <c r="E457">
        <v>0</v>
      </c>
      <c r="F457">
        <v>3.5</v>
      </c>
      <c r="G457">
        <v>15.278657718120805</v>
      </c>
      <c r="H457">
        <v>1</v>
      </c>
    </row>
    <row r="458" spans="1:8" x14ac:dyDescent="0.25">
      <c r="A458" t="s">
        <v>114</v>
      </c>
      <c r="B458" t="s">
        <v>13</v>
      </c>
      <c r="C458" t="s">
        <v>77</v>
      </c>
      <c r="D458" t="s">
        <v>98</v>
      </c>
      <c r="E458">
        <v>1</v>
      </c>
      <c r="F458">
        <v>721.5</v>
      </c>
      <c r="G458">
        <v>1064.3750835070464</v>
      </c>
      <c r="H458">
        <v>41</v>
      </c>
    </row>
    <row r="459" spans="1:8" x14ac:dyDescent="0.25">
      <c r="A459" t="s">
        <v>114</v>
      </c>
      <c r="B459" t="s">
        <v>13</v>
      </c>
      <c r="C459" t="s">
        <v>77</v>
      </c>
      <c r="D459" t="s">
        <v>98</v>
      </c>
      <c r="E459">
        <v>2</v>
      </c>
      <c r="F459">
        <v>1134</v>
      </c>
      <c r="G459">
        <v>1466.3511565171077</v>
      </c>
      <c r="H459">
        <v>50</v>
      </c>
    </row>
    <row r="460" spans="1:8" x14ac:dyDescent="0.25">
      <c r="A460" t="s">
        <v>114</v>
      </c>
      <c r="B460" t="s">
        <v>13</v>
      </c>
      <c r="C460" t="s">
        <v>77</v>
      </c>
      <c r="D460" t="s">
        <v>98</v>
      </c>
      <c r="E460">
        <v>3</v>
      </c>
      <c r="F460">
        <v>2510.5</v>
      </c>
      <c r="G460">
        <v>3028.9322906451621</v>
      </c>
      <c r="H460">
        <v>86</v>
      </c>
    </row>
    <row r="461" spans="1:8" x14ac:dyDescent="0.25">
      <c r="A461" t="s">
        <v>114</v>
      </c>
      <c r="B461" t="s">
        <v>13</v>
      </c>
      <c r="C461" t="s">
        <v>77</v>
      </c>
      <c r="D461" t="s">
        <v>98</v>
      </c>
      <c r="E461">
        <v>4</v>
      </c>
      <c r="F461">
        <v>8106.5</v>
      </c>
      <c r="G461">
        <v>9683.3471251361534</v>
      </c>
      <c r="H461">
        <v>274</v>
      </c>
    </row>
    <row r="462" spans="1:8" x14ac:dyDescent="0.25">
      <c r="A462" t="s">
        <v>114</v>
      </c>
      <c r="B462" t="s">
        <v>13</v>
      </c>
      <c r="C462" t="s">
        <v>77</v>
      </c>
      <c r="D462" t="s">
        <v>98</v>
      </c>
      <c r="E462">
        <v>5</v>
      </c>
      <c r="F462">
        <v>5716</v>
      </c>
      <c r="G462">
        <v>6169.2822976886091</v>
      </c>
      <c r="H462">
        <v>169</v>
      </c>
    </row>
    <row r="463" spans="1:8" x14ac:dyDescent="0.25">
      <c r="A463" t="s">
        <v>114</v>
      </c>
      <c r="B463" t="s">
        <v>13</v>
      </c>
      <c r="C463" t="s">
        <v>77</v>
      </c>
      <c r="D463" t="s">
        <v>100</v>
      </c>
      <c r="E463">
        <v>0</v>
      </c>
      <c r="F463">
        <v>31.5</v>
      </c>
      <c r="G463">
        <v>13.087542087542088</v>
      </c>
      <c r="H463">
        <v>2</v>
      </c>
    </row>
    <row r="464" spans="1:8" x14ac:dyDescent="0.25">
      <c r="A464" t="s">
        <v>114</v>
      </c>
      <c r="B464" t="s">
        <v>13</v>
      </c>
      <c r="C464" t="s">
        <v>77</v>
      </c>
      <c r="D464" t="s">
        <v>100</v>
      </c>
      <c r="E464">
        <v>1</v>
      </c>
      <c r="F464">
        <v>24506.5</v>
      </c>
      <c r="G464">
        <v>26006.432014572605</v>
      </c>
      <c r="H464">
        <v>752</v>
      </c>
    </row>
    <row r="465" spans="1:8" x14ac:dyDescent="0.25">
      <c r="A465" t="s">
        <v>114</v>
      </c>
      <c r="B465" t="s">
        <v>13</v>
      </c>
      <c r="C465" t="s">
        <v>77</v>
      </c>
      <c r="D465" t="s">
        <v>100</v>
      </c>
      <c r="E465">
        <v>2</v>
      </c>
      <c r="F465">
        <v>17510</v>
      </c>
      <c r="G465">
        <v>19282.830200347707</v>
      </c>
      <c r="H465">
        <v>562</v>
      </c>
    </row>
    <row r="466" spans="1:8" x14ac:dyDescent="0.25">
      <c r="A466" t="s">
        <v>114</v>
      </c>
      <c r="B466" t="s">
        <v>13</v>
      </c>
      <c r="C466" t="s">
        <v>77</v>
      </c>
      <c r="D466" t="s">
        <v>100</v>
      </c>
      <c r="E466">
        <v>3</v>
      </c>
      <c r="F466">
        <v>27478.5</v>
      </c>
      <c r="G466">
        <v>28919.732785046701</v>
      </c>
      <c r="H466">
        <v>773</v>
      </c>
    </row>
    <row r="467" spans="1:8" x14ac:dyDescent="0.25">
      <c r="A467" t="s">
        <v>114</v>
      </c>
      <c r="B467" t="s">
        <v>13</v>
      </c>
      <c r="C467" t="s">
        <v>77</v>
      </c>
      <c r="D467" t="s">
        <v>100</v>
      </c>
      <c r="E467">
        <v>4</v>
      </c>
      <c r="F467">
        <v>37649</v>
      </c>
      <c r="G467">
        <v>37854.004762335411</v>
      </c>
      <c r="H467">
        <v>1139</v>
      </c>
    </row>
    <row r="468" spans="1:8" x14ac:dyDescent="0.25">
      <c r="A468" t="s">
        <v>114</v>
      </c>
      <c r="B468" t="s">
        <v>13</v>
      </c>
      <c r="C468" t="s">
        <v>77</v>
      </c>
      <c r="D468" t="s">
        <v>100</v>
      </c>
      <c r="E468">
        <v>5</v>
      </c>
      <c r="F468">
        <v>19232.5</v>
      </c>
      <c r="G468">
        <v>16914.684151061163</v>
      </c>
      <c r="H468">
        <v>494</v>
      </c>
    </row>
    <row r="469" spans="1:8" x14ac:dyDescent="0.25">
      <c r="A469" t="s">
        <v>114</v>
      </c>
      <c r="B469" t="s">
        <v>13</v>
      </c>
      <c r="C469" t="s">
        <v>77</v>
      </c>
      <c r="D469" t="s">
        <v>99</v>
      </c>
      <c r="E469">
        <v>1</v>
      </c>
      <c r="F469">
        <v>385</v>
      </c>
      <c r="G469">
        <v>415.74782453591985</v>
      </c>
      <c r="H469">
        <v>17</v>
      </c>
    </row>
    <row r="470" spans="1:8" x14ac:dyDescent="0.25">
      <c r="A470" t="s">
        <v>114</v>
      </c>
      <c r="B470" t="s">
        <v>13</v>
      </c>
      <c r="C470" t="s">
        <v>77</v>
      </c>
      <c r="D470" t="s">
        <v>99</v>
      </c>
      <c r="E470">
        <v>2</v>
      </c>
      <c r="F470">
        <v>282</v>
      </c>
      <c r="G470">
        <v>254.58849145914076</v>
      </c>
      <c r="H470">
        <v>9</v>
      </c>
    </row>
    <row r="471" spans="1:8" x14ac:dyDescent="0.25">
      <c r="A471" t="s">
        <v>114</v>
      </c>
      <c r="B471" t="s">
        <v>13</v>
      </c>
      <c r="C471" t="s">
        <v>77</v>
      </c>
      <c r="D471" t="s">
        <v>99</v>
      </c>
      <c r="E471">
        <v>3</v>
      </c>
      <c r="F471">
        <v>1148.5</v>
      </c>
      <c r="G471">
        <v>1241.4876269435924</v>
      </c>
      <c r="H471">
        <v>39</v>
      </c>
    </row>
    <row r="472" spans="1:8" x14ac:dyDescent="0.25">
      <c r="A472" t="s">
        <v>114</v>
      </c>
      <c r="B472" t="s">
        <v>13</v>
      </c>
      <c r="C472" t="s">
        <v>77</v>
      </c>
      <c r="D472" t="s">
        <v>99</v>
      </c>
      <c r="E472">
        <v>4</v>
      </c>
      <c r="F472">
        <v>2074</v>
      </c>
      <c r="G472">
        <v>2805.7222251661824</v>
      </c>
      <c r="H472">
        <v>82</v>
      </c>
    </row>
    <row r="473" spans="1:8" x14ac:dyDescent="0.25">
      <c r="A473" t="s">
        <v>114</v>
      </c>
      <c r="B473" t="s">
        <v>13</v>
      </c>
      <c r="C473" t="s">
        <v>77</v>
      </c>
      <c r="D473" t="s">
        <v>99</v>
      </c>
      <c r="E473">
        <v>5</v>
      </c>
      <c r="F473">
        <v>2025</v>
      </c>
      <c r="G473">
        <v>2713.6700419917288</v>
      </c>
      <c r="H473">
        <v>78</v>
      </c>
    </row>
    <row r="474" spans="1:8" x14ac:dyDescent="0.25">
      <c r="A474" t="s">
        <v>114</v>
      </c>
      <c r="B474" t="s">
        <v>13</v>
      </c>
      <c r="C474" t="s">
        <v>78</v>
      </c>
      <c r="D474" t="s">
        <v>98</v>
      </c>
      <c r="E474">
        <v>1</v>
      </c>
      <c r="F474">
        <v>302</v>
      </c>
      <c r="G474">
        <v>684.3555852465297</v>
      </c>
      <c r="H474">
        <v>22</v>
      </c>
    </row>
    <row r="475" spans="1:8" x14ac:dyDescent="0.25">
      <c r="A475" t="s">
        <v>114</v>
      </c>
      <c r="B475" t="s">
        <v>13</v>
      </c>
      <c r="C475" t="s">
        <v>78</v>
      </c>
      <c r="D475" t="s">
        <v>98</v>
      </c>
      <c r="E475">
        <v>2</v>
      </c>
      <c r="F475">
        <v>1383</v>
      </c>
      <c r="G475">
        <v>1636.7589281302448</v>
      </c>
      <c r="H475">
        <v>62</v>
      </c>
    </row>
    <row r="476" spans="1:8" x14ac:dyDescent="0.25">
      <c r="A476" t="s">
        <v>114</v>
      </c>
      <c r="B476" t="s">
        <v>13</v>
      </c>
      <c r="C476" t="s">
        <v>78</v>
      </c>
      <c r="D476" t="s">
        <v>98</v>
      </c>
      <c r="E476">
        <v>3</v>
      </c>
      <c r="F476">
        <v>1084.5</v>
      </c>
      <c r="G476">
        <v>1341.9224294430151</v>
      </c>
      <c r="H476">
        <v>71</v>
      </c>
    </row>
    <row r="477" spans="1:8" x14ac:dyDescent="0.25">
      <c r="A477" t="s">
        <v>114</v>
      </c>
      <c r="B477" t="s">
        <v>13</v>
      </c>
      <c r="C477" t="s">
        <v>78</v>
      </c>
      <c r="D477" t="s">
        <v>98</v>
      </c>
      <c r="E477">
        <v>4</v>
      </c>
      <c r="F477">
        <v>4812.5</v>
      </c>
      <c r="G477">
        <v>5497.2011546676731</v>
      </c>
      <c r="H477">
        <v>209</v>
      </c>
    </row>
    <row r="478" spans="1:8" x14ac:dyDescent="0.25">
      <c r="A478" t="s">
        <v>114</v>
      </c>
      <c r="B478" t="s">
        <v>13</v>
      </c>
      <c r="C478" t="s">
        <v>78</v>
      </c>
      <c r="D478" t="s">
        <v>98</v>
      </c>
      <c r="E478">
        <v>5</v>
      </c>
      <c r="F478">
        <v>13666.5</v>
      </c>
      <c r="G478">
        <v>15477.483052205591</v>
      </c>
      <c r="H478">
        <v>589</v>
      </c>
    </row>
    <row r="479" spans="1:8" x14ac:dyDescent="0.25">
      <c r="A479" t="s">
        <v>114</v>
      </c>
      <c r="B479" t="s">
        <v>13</v>
      </c>
      <c r="C479" t="s">
        <v>78</v>
      </c>
      <c r="D479" t="s">
        <v>100</v>
      </c>
      <c r="E479">
        <v>1</v>
      </c>
      <c r="F479">
        <v>5324</v>
      </c>
      <c r="G479">
        <v>5531.0674868696469</v>
      </c>
      <c r="H479">
        <v>139</v>
      </c>
    </row>
    <row r="480" spans="1:8" x14ac:dyDescent="0.25">
      <c r="A480" t="s">
        <v>114</v>
      </c>
      <c r="B480" t="s">
        <v>13</v>
      </c>
      <c r="C480" t="s">
        <v>78</v>
      </c>
      <c r="D480" t="s">
        <v>100</v>
      </c>
      <c r="E480">
        <v>2</v>
      </c>
      <c r="F480">
        <v>9369.5</v>
      </c>
      <c r="G480">
        <v>10943.984191957665</v>
      </c>
      <c r="H480">
        <v>358</v>
      </c>
    </row>
    <row r="481" spans="1:8" x14ac:dyDescent="0.25">
      <c r="A481" t="s">
        <v>114</v>
      </c>
      <c r="B481" t="s">
        <v>13</v>
      </c>
      <c r="C481" t="s">
        <v>78</v>
      </c>
      <c r="D481" t="s">
        <v>100</v>
      </c>
      <c r="E481">
        <v>3</v>
      </c>
      <c r="F481">
        <v>8377.5</v>
      </c>
      <c r="G481">
        <v>9255.1063351567354</v>
      </c>
      <c r="H481">
        <v>264</v>
      </c>
    </row>
    <row r="482" spans="1:8" x14ac:dyDescent="0.25">
      <c r="A482" t="s">
        <v>114</v>
      </c>
      <c r="B482" t="s">
        <v>13</v>
      </c>
      <c r="C482" t="s">
        <v>78</v>
      </c>
      <c r="D482" t="s">
        <v>100</v>
      </c>
      <c r="E482">
        <v>4</v>
      </c>
      <c r="F482">
        <v>13327</v>
      </c>
      <c r="G482">
        <v>15075.515212233226</v>
      </c>
      <c r="H482">
        <v>444</v>
      </c>
    </row>
    <row r="483" spans="1:8" x14ac:dyDescent="0.25">
      <c r="A483" t="s">
        <v>114</v>
      </c>
      <c r="B483" t="s">
        <v>13</v>
      </c>
      <c r="C483" t="s">
        <v>78</v>
      </c>
      <c r="D483" t="s">
        <v>100</v>
      </c>
      <c r="E483">
        <v>5</v>
      </c>
      <c r="F483">
        <v>23189</v>
      </c>
      <c r="G483">
        <v>23725.617029888374</v>
      </c>
      <c r="H483">
        <v>700</v>
      </c>
    </row>
    <row r="484" spans="1:8" x14ac:dyDescent="0.25">
      <c r="A484" t="s">
        <v>114</v>
      </c>
      <c r="B484" t="s">
        <v>13</v>
      </c>
      <c r="C484" t="s">
        <v>78</v>
      </c>
      <c r="D484" t="s">
        <v>99</v>
      </c>
      <c r="E484">
        <v>2</v>
      </c>
      <c r="F484">
        <v>11.5</v>
      </c>
      <c r="G484">
        <v>15.026681621414486</v>
      </c>
      <c r="H484">
        <v>3</v>
      </c>
    </row>
    <row r="485" spans="1:8" x14ac:dyDescent="0.25">
      <c r="A485" t="s">
        <v>114</v>
      </c>
      <c r="B485" t="s">
        <v>13</v>
      </c>
      <c r="C485" t="s">
        <v>78</v>
      </c>
      <c r="D485" t="s">
        <v>99</v>
      </c>
      <c r="E485">
        <v>3</v>
      </c>
      <c r="F485">
        <v>52.5</v>
      </c>
      <c r="G485">
        <v>97.901711778676216</v>
      </c>
      <c r="H485">
        <v>8</v>
      </c>
    </row>
    <row r="486" spans="1:8" x14ac:dyDescent="0.25">
      <c r="A486" t="s">
        <v>114</v>
      </c>
      <c r="B486" t="s">
        <v>13</v>
      </c>
      <c r="C486" t="s">
        <v>78</v>
      </c>
      <c r="D486" t="s">
        <v>99</v>
      </c>
      <c r="E486">
        <v>4</v>
      </c>
      <c r="F486">
        <v>312.5</v>
      </c>
      <c r="G486">
        <v>336.33358534149409</v>
      </c>
      <c r="H486">
        <v>19</v>
      </c>
    </row>
    <row r="487" spans="1:8" x14ac:dyDescent="0.25">
      <c r="A487" t="s">
        <v>114</v>
      </c>
      <c r="B487" t="s">
        <v>13</v>
      </c>
      <c r="C487" t="s">
        <v>78</v>
      </c>
      <c r="D487" t="s">
        <v>99</v>
      </c>
      <c r="E487">
        <v>5</v>
      </c>
      <c r="F487">
        <v>1269</v>
      </c>
      <c r="G487">
        <v>1594.9315764312983</v>
      </c>
      <c r="H487">
        <v>52</v>
      </c>
    </row>
    <row r="488" spans="1:8" x14ac:dyDescent="0.25">
      <c r="A488" t="s">
        <v>114</v>
      </c>
      <c r="B488" t="s">
        <v>13</v>
      </c>
      <c r="C488" t="s">
        <v>79</v>
      </c>
      <c r="D488" t="s">
        <v>98</v>
      </c>
      <c r="E488">
        <v>1</v>
      </c>
      <c r="F488">
        <v>395.5</v>
      </c>
      <c r="G488">
        <v>401.61564848736623</v>
      </c>
      <c r="H488">
        <v>15</v>
      </c>
    </row>
    <row r="489" spans="1:8" x14ac:dyDescent="0.25">
      <c r="A489" t="s">
        <v>114</v>
      </c>
      <c r="B489" t="s">
        <v>13</v>
      </c>
      <c r="C489" t="s">
        <v>79</v>
      </c>
      <c r="D489" t="s">
        <v>98</v>
      </c>
      <c r="E489">
        <v>2</v>
      </c>
      <c r="F489">
        <v>1638.5</v>
      </c>
      <c r="G489">
        <v>1615.5918171685328</v>
      </c>
      <c r="H489">
        <v>51</v>
      </c>
    </row>
    <row r="490" spans="1:8" x14ac:dyDescent="0.25">
      <c r="A490" t="s">
        <v>114</v>
      </c>
      <c r="B490" t="s">
        <v>13</v>
      </c>
      <c r="C490" t="s">
        <v>79</v>
      </c>
      <c r="D490" t="s">
        <v>98</v>
      </c>
      <c r="E490">
        <v>3</v>
      </c>
      <c r="F490">
        <v>2945.5</v>
      </c>
      <c r="G490">
        <v>3348.9701208431866</v>
      </c>
      <c r="H490">
        <v>117</v>
      </c>
    </row>
    <row r="491" spans="1:8" x14ac:dyDescent="0.25">
      <c r="A491" t="s">
        <v>114</v>
      </c>
      <c r="B491" t="s">
        <v>13</v>
      </c>
      <c r="C491" t="s">
        <v>79</v>
      </c>
      <c r="D491" t="s">
        <v>98</v>
      </c>
      <c r="E491">
        <v>4</v>
      </c>
      <c r="F491">
        <v>4738</v>
      </c>
      <c r="G491">
        <v>4621.2450702725282</v>
      </c>
      <c r="H491">
        <v>141</v>
      </c>
    </row>
    <row r="492" spans="1:8" x14ac:dyDescent="0.25">
      <c r="A492" t="s">
        <v>114</v>
      </c>
      <c r="B492" t="s">
        <v>13</v>
      </c>
      <c r="C492" t="s">
        <v>79</v>
      </c>
      <c r="D492" t="s">
        <v>98</v>
      </c>
      <c r="E492">
        <v>5</v>
      </c>
      <c r="F492">
        <v>12820.5</v>
      </c>
      <c r="G492">
        <v>11447.558885063612</v>
      </c>
      <c r="H492">
        <v>360</v>
      </c>
    </row>
    <row r="493" spans="1:8" x14ac:dyDescent="0.25">
      <c r="A493" t="s">
        <v>114</v>
      </c>
      <c r="B493" t="s">
        <v>13</v>
      </c>
      <c r="C493" t="s">
        <v>79</v>
      </c>
      <c r="D493" t="s">
        <v>100</v>
      </c>
      <c r="E493">
        <v>1</v>
      </c>
      <c r="F493">
        <v>9657.5</v>
      </c>
      <c r="G493">
        <v>10136.572959511072</v>
      </c>
      <c r="H493">
        <v>279</v>
      </c>
    </row>
    <row r="494" spans="1:8" x14ac:dyDescent="0.25">
      <c r="A494" t="s">
        <v>114</v>
      </c>
      <c r="B494" t="s">
        <v>13</v>
      </c>
      <c r="C494" t="s">
        <v>79</v>
      </c>
      <c r="D494" t="s">
        <v>100</v>
      </c>
      <c r="E494">
        <v>2</v>
      </c>
      <c r="F494">
        <v>22515.5</v>
      </c>
      <c r="G494">
        <v>22227.241267873462</v>
      </c>
      <c r="H494">
        <v>576</v>
      </c>
    </row>
    <row r="495" spans="1:8" x14ac:dyDescent="0.25">
      <c r="A495" t="s">
        <v>114</v>
      </c>
      <c r="B495" t="s">
        <v>13</v>
      </c>
      <c r="C495" t="s">
        <v>79</v>
      </c>
      <c r="D495" t="s">
        <v>100</v>
      </c>
      <c r="E495">
        <v>3</v>
      </c>
      <c r="F495">
        <v>26187.5</v>
      </c>
      <c r="G495">
        <v>25488.016230303147</v>
      </c>
      <c r="H495">
        <v>698</v>
      </c>
    </row>
    <row r="496" spans="1:8" x14ac:dyDescent="0.25">
      <c r="A496" t="s">
        <v>114</v>
      </c>
      <c r="B496" t="s">
        <v>13</v>
      </c>
      <c r="C496" t="s">
        <v>79</v>
      </c>
      <c r="D496" t="s">
        <v>100</v>
      </c>
      <c r="E496">
        <v>4</v>
      </c>
      <c r="F496">
        <v>32526.5</v>
      </c>
      <c r="G496">
        <v>31601.676327453089</v>
      </c>
      <c r="H496">
        <v>841</v>
      </c>
    </row>
    <row r="497" spans="1:8" x14ac:dyDescent="0.25">
      <c r="A497" t="s">
        <v>114</v>
      </c>
      <c r="B497" t="s">
        <v>13</v>
      </c>
      <c r="C497" t="s">
        <v>79</v>
      </c>
      <c r="D497" t="s">
        <v>100</v>
      </c>
      <c r="E497">
        <v>5</v>
      </c>
      <c r="F497">
        <v>54989.5</v>
      </c>
      <c r="G497">
        <v>51100.921701803651</v>
      </c>
      <c r="H497">
        <v>1427</v>
      </c>
    </row>
    <row r="498" spans="1:8" x14ac:dyDescent="0.25">
      <c r="A498" t="s">
        <v>114</v>
      </c>
      <c r="B498" t="s">
        <v>13</v>
      </c>
      <c r="C498" t="s">
        <v>79</v>
      </c>
      <c r="D498" t="s">
        <v>99</v>
      </c>
      <c r="E498">
        <v>2</v>
      </c>
      <c r="F498">
        <v>402.5</v>
      </c>
      <c r="G498">
        <v>282.97930508651086</v>
      </c>
      <c r="H498">
        <v>11</v>
      </c>
    </row>
    <row r="499" spans="1:8" x14ac:dyDescent="0.25">
      <c r="A499" t="s">
        <v>114</v>
      </c>
      <c r="B499" t="s">
        <v>13</v>
      </c>
      <c r="C499" t="s">
        <v>79</v>
      </c>
      <c r="D499" t="s">
        <v>99</v>
      </c>
      <c r="E499">
        <v>3</v>
      </c>
      <c r="F499">
        <v>832.5</v>
      </c>
      <c r="G499">
        <v>636.60831486926202</v>
      </c>
      <c r="H499">
        <v>19</v>
      </c>
    </row>
    <row r="500" spans="1:8" x14ac:dyDescent="0.25">
      <c r="A500" t="s">
        <v>114</v>
      </c>
      <c r="B500" t="s">
        <v>13</v>
      </c>
      <c r="C500" t="s">
        <v>79</v>
      </c>
      <c r="D500" t="s">
        <v>99</v>
      </c>
      <c r="E500">
        <v>4</v>
      </c>
      <c r="F500">
        <v>435.5</v>
      </c>
      <c r="G500">
        <v>549.10602146129418</v>
      </c>
      <c r="H500">
        <v>13</v>
      </c>
    </row>
    <row r="501" spans="1:8" x14ac:dyDescent="0.25">
      <c r="A501" t="s">
        <v>114</v>
      </c>
      <c r="B501" t="s">
        <v>13</v>
      </c>
      <c r="C501" t="s">
        <v>79</v>
      </c>
      <c r="D501" t="s">
        <v>99</v>
      </c>
      <c r="E501">
        <v>5</v>
      </c>
      <c r="F501">
        <v>1842.5</v>
      </c>
      <c r="G501">
        <v>1356.02863814786</v>
      </c>
      <c r="H501">
        <v>49</v>
      </c>
    </row>
    <row r="502" spans="1:8" x14ac:dyDescent="0.25">
      <c r="A502" t="s">
        <v>114</v>
      </c>
      <c r="B502" t="s">
        <v>13</v>
      </c>
      <c r="C502" t="s">
        <v>80</v>
      </c>
      <c r="D502" t="s">
        <v>98</v>
      </c>
      <c r="E502">
        <v>1</v>
      </c>
      <c r="F502">
        <v>425.5</v>
      </c>
      <c r="G502">
        <v>515.54560294664236</v>
      </c>
      <c r="H502">
        <v>20</v>
      </c>
    </row>
    <row r="503" spans="1:8" x14ac:dyDescent="0.25">
      <c r="A503" t="s">
        <v>114</v>
      </c>
      <c r="B503" t="s">
        <v>13</v>
      </c>
      <c r="C503" t="s">
        <v>80</v>
      </c>
      <c r="D503" t="s">
        <v>98</v>
      </c>
      <c r="E503">
        <v>2</v>
      </c>
      <c r="F503">
        <v>2115.5</v>
      </c>
      <c r="G503">
        <v>2566.0630209444212</v>
      </c>
      <c r="H503">
        <v>90</v>
      </c>
    </row>
    <row r="504" spans="1:8" x14ac:dyDescent="0.25">
      <c r="A504" t="s">
        <v>114</v>
      </c>
      <c r="B504" t="s">
        <v>13</v>
      </c>
      <c r="C504" t="s">
        <v>80</v>
      </c>
      <c r="D504" t="s">
        <v>98</v>
      </c>
      <c r="E504">
        <v>3</v>
      </c>
      <c r="F504">
        <v>1349.5</v>
      </c>
      <c r="G504">
        <v>1555.6033792112898</v>
      </c>
      <c r="H504">
        <v>59</v>
      </c>
    </row>
    <row r="505" spans="1:8" x14ac:dyDescent="0.25">
      <c r="A505" t="s">
        <v>114</v>
      </c>
      <c r="B505" t="s">
        <v>13</v>
      </c>
      <c r="C505" t="s">
        <v>80</v>
      </c>
      <c r="D505" t="s">
        <v>98</v>
      </c>
      <c r="E505">
        <v>4</v>
      </c>
      <c r="F505">
        <v>2871</v>
      </c>
      <c r="G505">
        <v>3495.9280966332826</v>
      </c>
      <c r="H505">
        <v>125</v>
      </c>
    </row>
    <row r="506" spans="1:8" x14ac:dyDescent="0.25">
      <c r="A506" t="s">
        <v>114</v>
      </c>
      <c r="B506" t="s">
        <v>13</v>
      </c>
      <c r="C506" t="s">
        <v>80</v>
      </c>
      <c r="D506" t="s">
        <v>98</v>
      </c>
      <c r="E506">
        <v>5</v>
      </c>
      <c r="F506">
        <v>491</v>
      </c>
      <c r="G506">
        <v>692.2689738159321</v>
      </c>
      <c r="H506">
        <v>27</v>
      </c>
    </row>
    <row r="507" spans="1:8" x14ac:dyDescent="0.25">
      <c r="A507" t="s">
        <v>114</v>
      </c>
      <c r="B507" t="s">
        <v>13</v>
      </c>
      <c r="C507" t="s">
        <v>80</v>
      </c>
      <c r="D507" t="s">
        <v>100</v>
      </c>
      <c r="E507">
        <v>0</v>
      </c>
      <c r="F507">
        <v>63</v>
      </c>
      <c r="G507">
        <v>35.581627206162615</v>
      </c>
      <c r="H507">
        <v>3</v>
      </c>
    </row>
    <row r="508" spans="1:8" x14ac:dyDescent="0.25">
      <c r="A508" t="s">
        <v>114</v>
      </c>
      <c r="B508" t="s">
        <v>13</v>
      </c>
      <c r="C508" t="s">
        <v>80</v>
      </c>
      <c r="D508" t="s">
        <v>100</v>
      </c>
      <c r="E508">
        <v>1</v>
      </c>
      <c r="F508">
        <v>11871</v>
      </c>
      <c r="G508">
        <v>13996.265475877703</v>
      </c>
      <c r="H508">
        <v>381</v>
      </c>
    </row>
    <row r="509" spans="1:8" x14ac:dyDescent="0.25">
      <c r="A509" t="s">
        <v>114</v>
      </c>
      <c r="B509" t="s">
        <v>13</v>
      </c>
      <c r="C509" t="s">
        <v>80</v>
      </c>
      <c r="D509" t="s">
        <v>100</v>
      </c>
      <c r="E509">
        <v>2</v>
      </c>
      <c r="F509">
        <v>37516.5</v>
      </c>
      <c r="G509">
        <v>40655.869787553915</v>
      </c>
      <c r="H509">
        <v>1188</v>
      </c>
    </row>
    <row r="510" spans="1:8" x14ac:dyDescent="0.25">
      <c r="A510" t="s">
        <v>114</v>
      </c>
      <c r="B510" t="s">
        <v>13</v>
      </c>
      <c r="C510" t="s">
        <v>80</v>
      </c>
      <c r="D510" t="s">
        <v>100</v>
      </c>
      <c r="E510">
        <v>3</v>
      </c>
      <c r="F510">
        <v>27395.5</v>
      </c>
      <c r="G510">
        <v>31065.336178923939</v>
      </c>
      <c r="H510">
        <v>782</v>
      </c>
    </row>
    <row r="511" spans="1:8" x14ac:dyDescent="0.25">
      <c r="A511" t="s">
        <v>114</v>
      </c>
      <c r="B511" t="s">
        <v>13</v>
      </c>
      <c r="C511" t="s">
        <v>80</v>
      </c>
      <c r="D511" t="s">
        <v>100</v>
      </c>
      <c r="E511">
        <v>4</v>
      </c>
      <c r="F511">
        <v>33013</v>
      </c>
      <c r="G511">
        <v>34212.718218706468</v>
      </c>
      <c r="H511">
        <v>1037</v>
      </c>
    </row>
    <row r="512" spans="1:8" x14ac:dyDescent="0.25">
      <c r="A512" t="s">
        <v>114</v>
      </c>
      <c r="B512" t="s">
        <v>13</v>
      </c>
      <c r="C512" t="s">
        <v>80</v>
      </c>
      <c r="D512" t="s">
        <v>100</v>
      </c>
      <c r="E512">
        <v>5</v>
      </c>
      <c r="F512">
        <v>4866</v>
      </c>
      <c r="G512">
        <v>5637.2781817032537</v>
      </c>
      <c r="H512">
        <v>168</v>
      </c>
    </row>
    <row r="513" spans="1:8" x14ac:dyDescent="0.25">
      <c r="A513" t="s">
        <v>114</v>
      </c>
      <c r="B513" t="s">
        <v>13</v>
      </c>
      <c r="C513" t="s">
        <v>80</v>
      </c>
      <c r="D513" t="s">
        <v>99</v>
      </c>
      <c r="E513">
        <v>1</v>
      </c>
      <c r="F513">
        <v>125</v>
      </c>
      <c r="G513">
        <v>142.01069980806938</v>
      </c>
      <c r="H513">
        <v>5</v>
      </c>
    </row>
    <row r="514" spans="1:8" x14ac:dyDescent="0.25">
      <c r="A514" t="s">
        <v>114</v>
      </c>
      <c r="B514" t="s">
        <v>13</v>
      </c>
      <c r="C514" t="s">
        <v>80</v>
      </c>
      <c r="D514" t="s">
        <v>99</v>
      </c>
      <c r="E514">
        <v>2</v>
      </c>
      <c r="F514">
        <v>349.5</v>
      </c>
      <c r="G514">
        <v>183.45181596859055</v>
      </c>
      <c r="H514">
        <v>9</v>
      </c>
    </row>
    <row r="515" spans="1:8" x14ac:dyDescent="0.25">
      <c r="A515" t="s">
        <v>114</v>
      </c>
      <c r="B515" t="s">
        <v>13</v>
      </c>
      <c r="C515" t="s">
        <v>80</v>
      </c>
      <c r="D515" t="s">
        <v>99</v>
      </c>
      <c r="E515">
        <v>3</v>
      </c>
      <c r="F515">
        <v>143.5</v>
      </c>
      <c r="G515">
        <v>58.913226664764764</v>
      </c>
      <c r="H515">
        <v>4</v>
      </c>
    </row>
    <row r="516" spans="1:8" x14ac:dyDescent="0.25">
      <c r="A516" t="s">
        <v>114</v>
      </c>
      <c r="B516" t="s">
        <v>13</v>
      </c>
      <c r="C516" t="s">
        <v>80</v>
      </c>
      <c r="D516" t="s">
        <v>99</v>
      </c>
      <c r="E516">
        <v>4</v>
      </c>
      <c r="F516">
        <v>412</v>
      </c>
      <c r="G516">
        <v>342.73113299188589</v>
      </c>
      <c r="H516">
        <v>14</v>
      </c>
    </row>
    <row r="517" spans="1:8" x14ac:dyDescent="0.25">
      <c r="A517" t="s">
        <v>114</v>
      </c>
      <c r="B517" t="s">
        <v>13</v>
      </c>
      <c r="C517" t="s">
        <v>80</v>
      </c>
      <c r="D517" t="s">
        <v>99</v>
      </c>
      <c r="E517">
        <v>5</v>
      </c>
      <c r="F517">
        <v>19</v>
      </c>
      <c r="G517">
        <v>24.340549892510204</v>
      </c>
      <c r="H517">
        <v>4</v>
      </c>
    </row>
    <row r="518" spans="1:8" x14ac:dyDescent="0.25">
      <c r="A518" t="s">
        <v>114</v>
      </c>
      <c r="B518" t="s">
        <v>13</v>
      </c>
      <c r="C518" t="s">
        <v>81</v>
      </c>
      <c r="D518" t="s">
        <v>98</v>
      </c>
      <c r="E518">
        <v>1</v>
      </c>
      <c r="F518">
        <v>36.5</v>
      </c>
      <c r="G518">
        <v>95.504005502124429</v>
      </c>
      <c r="H518">
        <v>6</v>
      </c>
    </row>
    <row r="519" spans="1:8" x14ac:dyDescent="0.25">
      <c r="A519" t="s">
        <v>114</v>
      </c>
      <c r="B519" t="s">
        <v>13</v>
      </c>
      <c r="C519" t="s">
        <v>81</v>
      </c>
      <c r="D519" t="s">
        <v>98</v>
      </c>
      <c r="E519">
        <v>2</v>
      </c>
      <c r="F519">
        <v>2020</v>
      </c>
      <c r="G519">
        <v>1897.7317966578037</v>
      </c>
      <c r="H519">
        <v>81</v>
      </c>
    </row>
    <row r="520" spans="1:8" x14ac:dyDescent="0.25">
      <c r="A520" t="s">
        <v>114</v>
      </c>
      <c r="B520" t="s">
        <v>13</v>
      </c>
      <c r="C520" t="s">
        <v>81</v>
      </c>
      <c r="D520" t="s">
        <v>98</v>
      </c>
      <c r="E520">
        <v>3</v>
      </c>
      <c r="F520">
        <v>3516</v>
      </c>
      <c r="G520">
        <v>3921.9207330281315</v>
      </c>
      <c r="H520">
        <v>114</v>
      </c>
    </row>
    <row r="521" spans="1:8" x14ac:dyDescent="0.25">
      <c r="A521" t="s">
        <v>114</v>
      </c>
      <c r="B521" t="s">
        <v>13</v>
      </c>
      <c r="C521" t="s">
        <v>81</v>
      </c>
      <c r="D521" t="s">
        <v>98</v>
      </c>
      <c r="E521">
        <v>4</v>
      </c>
      <c r="F521">
        <v>7751</v>
      </c>
      <c r="G521">
        <v>8453.4411296880207</v>
      </c>
      <c r="H521">
        <v>288</v>
      </c>
    </row>
    <row r="522" spans="1:8" x14ac:dyDescent="0.25">
      <c r="A522" t="s">
        <v>114</v>
      </c>
      <c r="B522" t="s">
        <v>13</v>
      </c>
      <c r="C522" t="s">
        <v>81</v>
      </c>
      <c r="D522" t="s">
        <v>98</v>
      </c>
      <c r="E522">
        <v>5</v>
      </c>
      <c r="F522">
        <v>23974.5</v>
      </c>
      <c r="G522">
        <v>23197.205758314591</v>
      </c>
      <c r="H522">
        <v>927</v>
      </c>
    </row>
    <row r="523" spans="1:8" x14ac:dyDescent="0.25">
      <c r="A523" t="s">
        <v>114</v>
      </c>
      <c r="B523" t="s">
        <v>13</v>
      </c>
      <c r="C523" t="s">
        <v>81</v>
      </c>
      <c r="D523" t="s">
        <v>100</v>
      </c>
      <c r="E523">
        <v>0</v>
      </c>
      <c r="F523">
        <v>129</v>
      </c>
      <c r="G523">
        <v>64.328851227927743</v>
      </c>
      <c r="H523">
        <v>2</v>
      </c>
    </row>
    <row r="524" spans="1:8" x14ac:dyDescent="0.25">
      <c r="A524" t="s">
        <v>114</v>
      </c>
      <c r="B524" t="s">
        <v>13</v>
      </c>
      <c r="C524" t="s">
        <v>81</v>
      </c>
      <c r="D524" t="s">
        <v>100</v>
      </c>
      <c r="E524">
        <v>1</v>
      </c>
      <c r="F524">
        <v>1405</v>
      </c>
      <c r="G524">
        <v>1660.8445610122105</v>
      </c>
      <c r="H524">
        <v>51</v>
      </c>
    </row>
    <row r="525" spans="1:8" x14ac:dyDescent="0.25">
      <c r="A525" t="s">
        <v>114</v>
      </c>
      <c r="B525" t="s">
        <v>13</v>
      </c>
      <c r="C525" t="s">
        <v>81</v>
      </c>
      <c r="D525" t="s">
        <v>100</v>
      </c>
      <c r="E525">
        <v>2</v>
      </c>
      <c r="F525">
        <v>11620.5</v>
      </c>
      <c r="G525">
        <v>13179.912913582877</v>
      </c>
      <c r="H525">
        <v>461</v>
      </c>
    </row>
    <row r="526" spans="1:8" x14ac:dyDescent="0.25">
      <c r="A526" t="s">
        <v>114</v>
      </c>
      <c r="B526" t="s">
        <v>13</v>
      </c>
      <c r="C526" t="s">
        <v>81</v>
      </c>
      <c r="D526" t="s">
        <v>100</v>
      </c>
      <c r="E526">
        <v>3</v>
      </c>
      <c r="F526">
        <v>21713.5</v>
      </c>
      <c r="G526">
        <v>20974.039462201323</v>
      </c>
      <c r="H526">
        <v>678</v>
      </c>
    </row>
    <row r="527" spans="1:8" x14ac:dyDescent="0.25">
      <c r="A527" t="s">
        <v>114</v>
      </c>
      <c r="B527" t="s">
        <v>13</v>
      </c>
      <c r="C527" t="s">
        <v>81</v>
      </c>
      <c r="D527" t="s">
        <v>100</v>
      </c>
      <c r="E527">
        <v>4</v>
      </c>
      <c r="F527">
        <v>41860.5</v>
      </c>
      <c r="G527">
        <v>40872.250169510953</v>
      </c>
      <c r="H527">
        <v>1229</v>
      </c>
    </row>
    <row r="528" spans="1:8" x14ac:dyDescent="0.25">
      <c r="A528" t="s">
        <v>114</v>
      </c>
      <c r="B528" t="s">
        <v>13</v>
      </c>
      <c r="C528" t="s">
        <v>81</v>
      </c>
      <c r="D528" t="s">
        <v>100</v>
      </c>
      <c r="E528">
        <v>5</v>
      </c>
      <c r="F528">
        <v>44814.5</v>
      </c>
      <c r="G528">
        <v>42699.230218985977</v>
      </c>
      <c r="H528">
        <v>1402</v>
      </c>
    </row>
    <row r="529" spans="1:8" x14ac:dyDescent="0.25">
      <c r="A529" t="s">
        <v>114</v>
      </c>
      <c r="B529" t="s">
        <v>13</v>
      </c>
      <c r="C529" t="s">
        <v>81</v>
      </c>
      <c r="D529" t="s">
        <v>99</v>
      </c>
      <c r="E529">
        <v>2</v>
      </c>
      <c r="F529">
        <v>81.5</v>
      </c>
      <c r="G529">
        <v>130.5882739200762</v>
      </c>
      <c r="H529">
        <v>6</v>
      </c>
    </row>
    <row r="530" spans="1:8" x14ac:dyDescent="0.25">
      <c r="A530" t="s">
        <v>114</v>
      </c>
      <c r="B530" t="s">
        <v>13</v>
      </c>
      <c r="C530" t="s">
        <v>81</v>
      </c>
      <c r="D530" t="s">
        <v>99</v>
      </c>
      <c r="E530">
        <v>3</v>
      </c>
      <c r="F530">
        <v>253</v>
      </c>
      <c r="G530">
        <v>305.21057831018311</v>
      </c>
      <c r="H530">
        <v>12</v>
      </c>
    </row>
    <row r="531" spans="1:8" x14ac:dyDescent="0.25">
      <c r="A531" t="s">
        <v>114</v>
      </c>
      <c r="B531" t="s">
        <v>13</v>
      </c>
      <c r="C531" t="s">
        <v>81</v>
      </c>
      <c r="D531" t="s">
        <v>99</v>
      </c>
      <c r="E531">
        <v>4</v>
      </c>
      <c r="F531">
        <v>764</v>
      </c>
      <c r="G531">
        <v>677.77271840008973</v>
      </c>
      <c r="H531">
        <v>22</v>
      </c>
    </row>
    <row r="532" spans="1:8" x14ac:dyDescent="0.25">
      <c r="A532" t="s">
        <v>114</v>
      </c>
      <c r="B532" t="s">
        <v>13</v>
      </c>
      <c r="C532" t="s">
        <v>81</v>
      </c>
      <c r="D532" t="s">
        <v>99</v>
      </c>
      <c r="E532">
        <v>5</v>
      </c>
      <c r="F532">
        <v>1637.5</v>
      </c>
      <c r="G532">
        <v>1455.8496191037036</v>
      </c>
      <c r="H532">
        <v>32</v>
      </c>
    </row>
    <row r="533" spans="1:8" x14ac:dyDescent="0.25">
      <c r="A533" t="s">
        <v>114</v>
      </c>
      <c r="B533" t="s">
        <v>13</v>
      </c>
      <c r="C533" t="s">
        <v>82</v>
      </c>
      <c r="D533" t="s">
        <v>98</v>
      </c>
      <c r="E533">
        <v>1</v>
      </c>
      <c r="F533">
        <v>197.5</v>
      </c>
      <c r="G533">
        <v>268.76239206467255</v>
      </c>
      <c r="H533">
        <v>9</v>
      </c>
    </row>
    <row r="534" spans="1:8" x14ac:dyDescent="0.25">
      <c r="A534" t="s">
        <v>114</v>
      </c>
      <c r="B534" t="s">
        <v>13</v>
      </c>
      <c r="C534" t="s">
        <v>82</v>
      </c>
      <c r="D534" t="s">
        <v>98</v>
      </c>
      <c r="E534">
        <v>2</v>
      </c>
      <c r="F534">
        <v>851</v>
      </c>
      <c r="G534">
        <v>751.01086358325381</v>
      </c>
      <c r="H534">
        <v>25</v>
      </c>
    </row>
    <row r="535" spans="1:8" x14ac:dyDescent="0.25">
      <c r="A535" t="s">
        <v>114</v>
      </c>
      <c r="B535" t="s">
        <v>13</v>
      </c>
      <c r="C535" t="s">
        <v>82</v>
      </c>
      <c r="D535" t="s">
        <v>98</v>
      </c>
      <c r="E535">
        <v>3</v>
      </c>
      <c r="F535">
        <v>1035</v>
      </c>
      <c r="G535">
        <v>1231.7144431728755</v>
      </c>
      <c r="H535">
        <v>51</v>
      </c>
    </row>
    <row r="536" spans="1:8" x14ac:dyDescent="0.25">
      <c r="A536" t="s">
        <v>114</v>
      </c>
      <c r="B536" t="s">
        <v>13</v>
      </c>
      <c r="C536" t="s">
        <v>82</v>
      </c>
      <c r="D536" t="s">
        <v>98</v>
      </c>
      <c r="E536">
        <v>4</v>
      </c>
      <c r="F536">
        <v>766</v>
      </c>
      <c r="G536">
        <v>775.01786074604183</v>
      </c>
      <c r="H536">
        <v>32</v>
      </c>
    </row>
    <row r="537" spans="1:8" x14ac:dyDescent="0.25">
      <c r="A537" t="s">
        <v>114</v>
      </c>
      <c r="B537" t="s">
        <v>13</v>
      </c>
      <c r="C537" t="s">
        <v>82</v>
      </c>
      <c r="D537" t="s">
        <v>98</v>
      </c>
      <c r="E537">
        <v>5</v>
      </c>
      <c r="F537">
        <v>285</v>
      </c>
      <c r="G537">
        <v>336.26249313680921</v>
      </c>
      <c r="H537">
        <v>9</v>
      </c>
    </row>
    <row r="538" spans="1:8" x14ac:dyDescent="0.25">
      <c r="A538" t="s">
        <v>114</v>
      </c>
      <c r="B538" t="s">
        <v>13</v>
      </c>
      <c r="C538" t="s">
        <v>82</v>
      </c>
      <c r="D538" t="s">
        <v>100</v>
      </c>
      <c r="E538">
        <v>1</v>
      </c>
      <c r="F538">
        <v>6431.5</v>
      </c>
      <c r="G538">
        <v>7017.4174552205413</v>
      </c>
      <c r="H538">
        <v>221</v>
      </c>
    </row>
    <row r="539" spans="1:8" x14ac:dyDescent="0.25">
      <c r="A539" t="s">
        <v>114</v>
      </c>
      <c r="B539" t="s">
        <v>13</v>
      </c>
      <c r="C539" t="s">
        <v>82</v>
      </c>
      <c r="D539" t="s">
        <v>100</v>
      </c>
      <c r="E539">
        <v>2</v>
      </c>
      <c r="F539">
        <v>8619.5</v>
      </c>
      <c r="G539">
        <v>9489.9042777485938</v>
      </c>
      <c r="H539">
        <v>315</v>
      </c>
    </row>
    <row r="540" spans="1:8" x14ac:dyDescent="0.25">
      <c r="A540" t="s">
        <v>114</v>
      </c>
      <c r="B540" t="s">
        <v>13</v>
      </c>
      <c r="C540" t="s">
        <v>82</v>
      </c>
      <c r="D540" t="s">
        <v>100</v>
      </c>
      <c r="E540">
        <v>3</v>
      </c>
      <c r="F540">
        <v>13551</v>
      </c>
      <c r="G540">
        <v>15438.963412487803</v>
      </c>
      <c r="H540">
        <v>568</v>
      </c>
    </row>
    <row r="541" spans="1:8" x14ac:dyDescent="0.25">
      <c r="A541" t="s">
        <v>114</v>
      </c>
      <c r="B541" t="s">
        <v>13</v>
      </c>
      <c r="C541" t="s">
        <v>82</v>
      </c>
      <c r="D541" t="s">
        <v>100</v>
      </c>
      <c r="E541">
        <v>4</v>
      </c>
      <c r="F541">
        <v>12550.5</v>
      </c>
      <c r="G541">
        <v>13309.094334189127</v>
      </c>
      <c r="H541">
        <v>457</v>
      </c>
    </row>
    <row r="542" spans="1:8" x14ac:dyDescent="0.25">
      <c r="A542" t="s">
        <v>114</v>
      </c>
      <c r="B542" t="s">
        <v>13</v>
      </c>
      <c r="C542" t="s">
        <v>82</v>
      </c>
      <c r="D542" t="s">
        <v>100</v>
      </c>
      <c r="E542">
        <v>5</v>
      </c>
      <c r="F542">
        <v>5706</v>
      </c>
      <c r="G542">
        <v>5588.959571653294</v>
      </c>
      <c r="H542">
        <v>167</v>
      </c>
    </row>
    <row r="543" spans="1:8" x14ac:dyDescent="0.25">
      <c r="A543" t="s">
        <v>114</v>
      </c>
      <c r="B543" t="s">
        <v>13</v>
      </c>
      <c r="C543" t="s">
        <v>82</v>
      </c>
      <c r="D543" t="s">
        <v>99</v>
      </c>
      <c r="E543">
        <v>1</v>
      </c>
      <c r="F543">
        <v>7.5</v>
      </c>
      <c r="G543">
        <v>15.278657718120805</v>
      </c>
      <c r="H543">
        <v>1</v>
      </c>
    </row>
    <row r="544" spans="1:8" x14ac:dyDescent="0.25">
      <c r="A544" t="s">
        <v>114</v>
      </c>
      <c r="B544" t="s">
        <v>13</v>
      </c>
      <c r="C544" t="s">
        <v>82</v>
      </c>
      <c r="D544" t="s">
        <v>99</v>
      </c>
      <c r="E544">
        <v>2</v>
      </c>
      <c r="F544">
        <v>41.5</v>
      </c>
      <c r="G544">
        <v>53.188018833439521</v>
      </c>
      <c r="H544">
        <v>7</v>
      </c>
    </row>
    <row r="545" spans="1:8" x14ac:dyDescent="0.25">
      <c r="A545" t="s">
        <v>114</v>
      </c>
      <c r="B545" t="s">
        <v>13</v>
      </c>
      <c r="C545" t="s">
        <v>82</v>
      </c>
      <c r="D545" t="s">
        <v>99</v>
      </c>
      <c r="E545">
        <v>3</v>
      </c>
      <c r="F545">
        <v>129.5</v>
      </c>
      <c r="G545">
        <v>149.67886472975837</v>
      </c>
      <c r="H545">
        <v>12</v>
      </c>
    </row>
    <row r="546" spans="1:8" x14ac:dyDescent="0.25">
      <c r="A546" t="s">
        <v>114</v>
      </c>
      <c r="B546" t="s">
        <v>13</v>
      </c>
      <c r="C546" t="s">
        <v>82</v>
      </c>
      <c r="D546" t="s">
        <v>99</v>
      </c>
      <c r="E546">
        <v>4</v>
      </c>
      <c r="F546">
        <v>162.5</v>
      </c>
      <c r="G546">
        <v>211.19975951402384</v>
      </c>
      <c r="H546">
        <v>11</v>
      </c>
    </row>
    <row r="547" spans="1:8" x14ac:dyDescent="0.25">
      <c r="A547" t="s">
        <v>114</v>
      </c>
      <c r="B547" t="s">
        <v>13</v>
      </c>
      <c r="C547" t="s">
        <v>82</v>
      </c>
      <c r="D547" t="s">
        <v>99</v>
      </c>
      <c r="E547">
        <v>5</v>
      </c>
      <c r="F547">
        <v>8</v>
      </c>
      <c r="G547">
        <v>30.017558528428093</v>
      </c>
      <c r="H547">
        <v>1</v>
      </c>
    </row>
    <row r="548" spans="1:8" x14ac:dyDescent="0.25">
      <c r="A548" t="s">
        <v>114</v>
      </c>
      <c r="B548" t="s">
        <v>13</v>
      </c>
      <c r="C548" t="s">
        <v>83</v>
      </c>
      <c r="D548" t="s">
        <v>98</v>
      </c>
      <c r="E548">
        <v>1</v>
      </c>
      <c r="F548">
        <v>2581</v>
      </c>
      <c r="G548">
        <v>2765.6570285978319</v>
      </c>
      <c r="H548">
        <v>94</v>
      </c>
    </row>
    <row r="549" spans="1:8" x14ac:dyDescent="0.25">
      <c r="A549" t="s">
        <v>114</v>
      </c>
      <c r="B549" t="s">
        <v>13</v>
      </c>
      <c r="C549" t="s">
        <v>83</v>
      </c>
      <c r="D549" t="s">
        <v>98</v>
      </c>
      <c r="E549">
        <v>2</v>
      </c>
      <c r="F549">
        <v>3188</v>
      </c>
      <c r="G549">
        <v>3682.7251377217476</v>
      </c>
      <c r="H549">
        <v>105</v>
      </c>
    </row>
    <row r="550" spans="1:8" x14ac:dyDescent="0.25">
      <c r="A550" t="s">
        <v>114</v>
      </c>
      <c r="B550" t="s">
        <v>13</v>
      </c>
      <c r="C550" t="s">
        <v>83</v>
      </c>
      <c r="D550" t="s">
        <v>98</v>
      </c>
      <c r="E550">
        <v>3</v>
      </c>
      <c r="F550">
        <v>5184</v>
      </c>
      <c r="G550">
        <v>5438.1541794055065</v>
      </c>
      <c r="H550">
        <v>167</v>
      </c>
    </row>
    <row r="551" spans="1:8" x14ac:dyDescent="0.25">
      <c r="A551" t="s">
        <v>114</v>
      </c>
      <c r="B551" t="s">
        <v>13</v>
      </c>
      <c r="C551" t="s">
        <v>83</v>
      </c>
      <c r="D551" t="s">
        <v>98</v>
      </c>
      <c r="E551">
        <v>4</v>
      </c>
      <c r="F551">
        <v>5934</v>
      </c>
      <c r="G551">
        <v>6692.314815351735</v>
      </c>
      <c r="H551">
        <v>194</v>
      </c>
    </row>
    <row r="552" spans="1:8" x14ac:dyDescent="0.25">
      <c r="A552" t="s">
        <v>114</v>
      </c>
      <c r="B552" t="s">
        <v>13</v>
      </c>
      <c r="C552" t="s">
        <v>83</v>
      </c>
      <c r="D552" t="s">
        <v>98</v>
      </c>
      <c r="E552">
        <v>5</v>
      </c>
      <c r="F552">
        <v>3185.5</v>
      </c>
      <c r="G552">
        <v>3633.5647864920825</v>
      </c>
      <c r="H552">
        <v>119</v>
      </c>
    </row>
    <row r="553" spans="1:8" x14ac:dyDescent="0.25">
      <c r="A553" t="s">
        <v>114</v>
      </c>
      <c r="B553" t="s">
        <v>13</v>
      </c>
      <c r="C553" t="s">
        <v>83</v>
      </c>
      <c r="D553" t="s">
        <v>100</v>
      </c>
      <c r="E553">
        <v>0</v>
      </c>
      <c r="F553">
        <v>208.5</v>
      </c>
      <c r="G553">
        <v>122.125</v>
      </c>
      <c r="H553">
        <v>1</v>
      </c>
    </row>
    <row r="554" spans="1:8" x14ac:dyDescent="0.25">
      <c r="A554" t="s">
        <v>114</v>
      </c>
      <c r="B554" t="s">
        <v>13</v>
      </c>
      <c r="C554" t="s">
        <v>83</v>
      </c>
      <c r="D554" t="s">
        <v>100</v>
      </c>
      <c r="E554">
        <v>1</v>
      </c>
      <c r="F554">
        <v>73078.5</v>
      </c>
      <c r="G554">
        <v>73086.841190743886</v>
      </c>
      <c r="H554">
        <v>1743</v>
      </c>
    </row>
    <row r="555" spans="1:8" x14ac:dyDescent="0.25">
      <c r="A555" t="s">
        <v>114</v>
      </c>
      <c r="B555" t="s">
        <v>13</v>
      </c>
      <c r="C555" t="s">
        <v>83</v>
      </c>
      <c r="D555" t="s">
        <v>100</v>
      </c>
      <c r="E555">
        <v>2</v>
      </c>
      <c r="F555">
        <v>59671.5</v>
      </c>
      <c r="G555">
        <v>57981.522744655165</v>
      </c>
      <c r="H555">
        <v>1366</v>
      </c>
    </row>
    <row r="556" spans="1:8" x14ac:dyDescent="0.25">
      <c r="A556" t="s">
        <v>114</v>
      </c>
      <c r="B556" t="s">
        <v>13</v>
      </c>
      <c r="C556" t="s">
        <v>83</v>
      </c>
      <c r="D556" t="s">
        <v>100</v>
      </c>
      <c r="E556">
        <v>3</v>
      </c>
      <c r="F556">
        <v>90518</v>
      </c>
      <c r="G556">
        <v>89028.744706306737</v>
      </c>
      <c r="H556">
        <v>2294</v>
      </c>
    </row>
    <row r="557" spans="1:8" x14ac:dyDescent="0.25">
      <c r="A557" t="s">
        <v>114</v>
      </c>
      <c r="B557" t="s">
        <v>13</v>
      </c>
      <c r="C557" t="s">
        <v>83</v>
      </c>
      <c r="D557" t="s">
        <v>100</v>
      </c>
      <c r="E557">
        <v>4</v>
      </c>
      <c r="F557">
        <v>76323</v>
      </c>
      <c r="G557">
        <v>68709.017121536701</v>
      </c>
      <c r="H557">
        <v>1709</v>
      </c>
    </row>
    <row r="558" spans="1:8" x14ac:dyDescent="0.25">
      <c r="A558" t="s">
        <v>114</v>
      </c>
      <c r="B558" t="s">
        <v>13</v>
      </c>
      <c r="C558" t="s">
        <v>83</v>
      </c>
      <c r="D558" t="s">
        <v>100</v>
      </c>
      <c r="E558">
        <v>5</v>
      </c>
      <c r="F558">
        <v>33345.5</v>
      </c>
      <c r="G558">
        <v>32141.06440412415</v>
      </c>
      <c r="H558">
        <v>795</v>
      </c>
    </row>
    <row r="559" spans="1:8" x14ac:dyDescent="0.25">
      <c r="A559" t="s">
        <v>114</v>
      </c>
      <c r="B559" t="s">
        <v>13</v>
      </c>
      <c r="C559" t="s">
        <v>83</v>
      </c>
      <c r="D559" t="s">
        <v>99</v>
      </c>
      <c r="E559">
        <v>1</v>
      </c>
      <c r="F559">
        <v>490.5</v>
      </c>
      <c r="G559">
        <v>413.02019278890072</v>
      </c>
      <c r="H559">
        <v>14</v>
      </c>
    </row>
    <row r="560" spans="1:8" x14ac:dyDescent="0.25">
      <c r="A560" t="s">
        <v>114</v>
      </c>
      <c r="B560" t="s">
        <v>13</v>
      </c>
      <c r="C560" t="s">
        <v>83</v>
      </c>
      <c r="D560" t="s">
        <v>99</v>
      </c>
      <c r="E560">
        <v>2</v>
      </c>
      <c r="F560">
        <v>311.5</v>
      </c>
      <c r="G560">
        <v>311.62553064382934</v>
      </c>
      <c r="H560">
        <v>12</v>
      </c>
    </row>
    <row r="561" spans="1:8" x14ac:dyDescent="0.25">
      <c r="A561" t="s">
        <v>114</v>
      </c>
      <c r="B561" t="s">
        <v>13</v>
      </c>
      <c r="C561" t="s">
        <v>83</v>
      </c>
      <c r="D561" t="s">
        <v>99</v>
      </c>
      <c r="E561">
        <v>3</v>
      </c>
      <c r="F561">
        <v>594.5</v>
      </c>
      <c r="G561">
        <v>734.36495104690073</v>
      </c>
      <c r="H561">
        <v>29</v>
      </c>
    </row>
    <row r="562" spans="1:8" x14ac:dyDescent="0.25">
      <c r="A562" t="s">
        <v>114</v>
      </c>
      <c r="B562" t="s">
        <v>13</v>
      </c>
      <c r="C562" t="s">
        <v>83</v>
      </c>
      <c r="D562" t="s">
        <v>99</v>
      </c>
      <c r="E562">
        <v>4</v>
      </c>
      <c r="F562">
        <v>1322.5</v>
      </c>
      <c r="G562">
        <v>1639.4069399257762</v>
      </c>
      <c r="H562">
        <v>46</v>
      </c>
    </row>
    <row r="563" spans="1:8" x14ac:dyDescent="0.25">
      <c r="A563" t="s">
        <v>114</v>
      </c>
      <c r="B563" t="s">
        <v>13</v>
      </c>
      <c r="C563" t="s">
        <v>83</v>
      </c>
      <c r="D563" t="s">
        <v>99</v>
      </c>
      <c r="E563">
        <v>5</v>
      </c>
      <c r="F563">
        <v>798.5</v>
      </c>
      <c r="G563">
        <v>617.81786207181688</v>
      </c>
      <c r="H563">
        <v>29</v>
      </c>
    </row>
    <row r="564" spans="1:8" x14ac:dyDescent="0.25">
      <c r="A564" t="s">
        <v>114</v>
      </c>
      <c r="B564" t="s">
        <v>13</v>
      </c>
      <c r="C564" t="s">
        <v>84</v>
      </c>
      <c r="D564" t="s">
        <v>98</v>
      </c>
      <c r="E564">
        <v>1</v>
      </c>
      <c r="F564">
        <v>92.5</v>
      </c>
      <c r="G564">
        <v>110.73741538427925</v>
      </c>
      <c r="H564">
        <v>9</v>
      </c>
    </row>
    <row r="565" spans="1:8" x14ac:dyDescent="0.25">
      <c r="A565" t="s">
        <v>114</v>
      </c>
      <c r="B565" t="s">
        <v>13</v>
      </c>
      <c r="C565" t="s">
        <v>84</v>
      </c>
      <c r="D565" t="s">
        <v>98</v>
      </c>
      <c r="E565">
        <v>2</v>
      </c>
      <c r="F565">
        <v>888.5</v>
      </c>
      <c r="G565">
        <v>1006.9318975039564</v>
      </c>
      <c r="H565">
        <v>32</v>
      </c>
    </row>
    <row r="566" spans="1:8" x14ac:dyDescent="0.25">
      <c r="A566" t="s">
        <v>114</v>
      </c>
      <c r="B566" t="s">
        <v>13</v>
      </c>
      <c r="C566" t="s">
        <v>84</v>
      </c>
      <c r="D566" t="s">
        <v>98</v>
      </c>
      <c r="E566">
        <v>3</v>
      </c>
      <c r="F566">
        <v>1710</v>
      </c>
      <c r="G566">
        <v>1944.0999536615116</v>
      </c>
      <c r="H566">
        <v>66</v>
      </c>
    </row>
    <row r="567" spans="1:8" x14ac:dyDescent="0.25">
      <c r="A567" t="s">
        <v>114</v>
      </c>
      <c r="B567" t="s">
        <v>13</v>
      </c>
      <c r="C567" t="s">
        <v>84</v>
      </c>
      <c r="D567" t="s">
        <v>98</v>
      </c>
      <c r="E567">
        <v>4</v>
      </c>
      <c r="F567">
        <v>896</v>
      </c>
      <c r="G567">
        <v>1281.0072437364936</v>
      </c>
      <c r="H567">
        <v>29</v>
      </c>
    </row>
    <row r="568" spans="1:8" x14ac:dyDescent="0.25">
      <c r="A568" t="s">
        <v>114</v>
      </c>
      <c r="B568" t="s">
        <v>13</v>
      </c>
      <c r="C568" t="s">
        <v>84</v>
      </c>
      <c r="D568" t="s">
        <v>98</v>
      </c>
      <c r="E568">
        <v>5</v>
      </c>
      <c r="F568">
        <v>10788.5</v>
      </c>
      <c r="G568">
        <v>12600.311415535718</v>
      </c>
      <c r="H568">
        <v>412</v>
      </c>
    </row>
    <row r="569" spans="1:8" x14ac:dyDescent="0.25">
      <c r="A569" t="s">
        <v>114</v>
      </c>
      <c r="B569" t="s">
        <v>13</v>
      </c>
      <c r="C569" t="s">
        <v>84</v>
      </c>
      <c r="D569" t="s">
        <v>100</v>
      </c>
      <c r="E569">
        <v>1</v>
      </c>
      <c r="F569">
        <v>1244</v>
      </c>
      <c r="G569">
        <v>1392.8569232628226</v>
      </c>
      <c r="H569">
        <v>63</v>
      </c>
    </row>
    <row r="570" spans="1:8" x14ac:dyDescent="0.25">
      <c r="A570" t="s">
        <v>114</v>
      </c>
      <c r="B570" t="s">
        <v>13</v>
      </c>
      <c r="C570" t="s">
        <v>84</v>
      </c>
      <c r="D570" t="s">
        <v>100</v>
      </c>
      <c r="E570">
        <v>2</v>
      </c>
      <c r="F570">
        <v>3956</v>
      </c>
      <c r="G570">
        <v>4404.5023994117892</v>
      </c>
      <c r="H570">
        <v>156</v>
      </c>
    </row>
    <row r="571" spans="1:8" x14ac:dyDescent="0.25">
      <c r="A571" t="s">
        <v>114</v>
      </c>
      <c r="B571" t="s">
        <v>13</v>
      </c>
      <c r="C571" t="s">
        <v>84</v>
      </c>
      <c r="D571" t="s">
        <v>100</v>
      </c>
      <c r="E571">
        <v>3</v>
      </c>
      <c r="F571">
        <v>7443.5</v>
      </c>
      <c r="G571">
        <v>6517.3105596187261</v>
      </c>
      <c r="H571">
        <v>207</v>
      </c>
    </row>
    <row r="572" spans="1:8" x14ac:dyDescent="0.25">
      <c r="A572" t="s">
        <v>114</v>
      </c>
      <c r="B572" t="s">
        <v>13</v>
      </c>
      <c r="C572" t="s">
        <v>84</v>
      </c>
      <c r="D572" t="s">
        <v>100</v>
      </c>
      <c r="E572">
        <v>4</v>
      </c>
      <c r="F572">
        <v>1025</v>
      </c>
      <c r="G572">
        <v>794.13069996891136</v>
      </c>
      <c r="H572">
        <v>31</v>
      </c>
    </row>
    <row r="573" spans="1:8" x14ac:dyDescent="0.25">
      <c r="A573" t="s">
        <v>114</v>
      </c>
      <c r="B573" t="s">
        <v>13</v>
      </c>
      <c r="C573" t="s">
        <v>84</v>
      </c>
      <c r="D573" t="s">
        <v>100</v>
      </c>
      <c r="E573">
        <v>5</v>
      </c>
      <c r="F573">
        <v>17958</v>
      </c>
      <c r="G573">
        <v>13318.424158983938</v>
      </c>
      <c r="H573">
        <v>433</v>
      </c>
    </row>
    <row r="574" spans="1:8" x14ac:dyDescent="0.25">
      <c r="A574" t="s">
        <v>114</v>
      </c>
      <c r="B574" t="s">
        <v>13</v>
      </c>
      <c r="C574" t="s">
        <v>84</v>
      </c>
      <c r="D574" t="s">
        <v>99</v>
      </c>
      <c r="E574">
        <v>2</v>
      </c>
      <c r="F574">
        <v>31</v>
      </c>
      <c r="G574">
        <v>31.160566085883652</v>
      </c>
      <c r="H574">
        <v>2</v>
      </c>
    </row>
    <row r="575" spans="1:8" x14ac:dyDescent="0.25">
      <c r="A575" t="s">
        <v>114</v>
      </c>
      <c r="B575" t="s">
        <v>13</v>
      </c>
      <c r="C575" t="s">
        <v>84</v>
      </c>
      <c r="D575" t="s">
        <v>99</v>
      </c>
      <c r="E575">
        <v>3</v>
      </c>
      <c r="F575">
        <v>52</v>
      </c>
      <c r="G575">
        <v>82.219497956800936</v>
      </c>
      <c r="H575">
        <v>1</v>
      </c>
    </row>
    <row r="576" spans="1:8" x14ac:dyDescent="0.25">
      <c r="A576" t="s">
        <v>114</v>
      </c>
      <c r="B576" t="s">
        <v>13</v>
      </c>
      <c r="C576" t="s">
        <v>84</v>
      </c>
      <c r="D576" t="s">
        <v>99</v>
      </c>
      <c r="E576">
        <v>4</v>
      </c>
      <c r="F576">
        <v>7</v>
      </c>
      <c r="G576">
        <v>4.5956803455723545</v>
      </c>
      <c r="H576">
        <v>1</v>
      </c>
    </row>
    <row r="577" spans="1:8" x14ac:dyDescent="0.25">
      <c r="A577" t="s">
        <v>114</v>
      </c>
      <c r="B577" t="s">
        <v>13</v>
      </c>
      <c r="C577" t="s">
        <v>84</v>
      </c>
      <c r="D577" t="s">
        <v>99</v>
      </c>
      <c r="E577">
        <v>5</v>
      </c>
      <c r="F577">
        <v>285</v>
      </c>
      <c r="G577">
        <v>303.49550344865321</v>
      </c>
      <c r="H577">
        <v>16</v>
      </c>
    </row>
    <row r="578" spans="1:8" x14ac:dyDescent="0.25">
      <c r="A578" t="s">
        <v>114</v>
      </c>
      <c r="B578" t="s">
        <v>13</v>
      </c>
      <c r="C578" t="s">
        <v>85</v>
      </c>
      <c r="D578" t="s">
        <v>98</v>
      </c>
      <c r="E578">
        <v>1</v>
      </c>
      <c r="F578">
        <v>814.5</v>
      </c>
      <c r="G578">
        <v>1035.1742449553581</v>
      </c>
      <c r="H578">
        <v>39</v>
      </c>
    </row>
    <row r="579" spans="1:8" x14ac:dyDescent="0.25">
      <c r="A579" t="s">
        <v>114</v>
      </c>
      <c r="B579" t="s">
        <v>13</v>
      </c>
      <c r="C579" t="s">
        <v>85</v>
      </c>
      <c r="D579" t="s">
        <v>98</v>
      </c>
      <c r="E579">
        <v>2</v>
      </c>
      <c r="F579">
        <v>653.5</v>
      </c>
      <c r="G579">
        <v>1008.3384204771984</v>
      </c>
      <c r="H579">
        <v>30</v>
      </c>
    </row>
    <row r="580" spans="1:8" x14ac:dyDescent="0.25">
      <c r="A580" t="s">
        <v>114</v>
      </c>
      <c r="B580" t="s">
        <v>13</v>
      </c>
      <c r="C580" t="s">
        <v>85</v>
      </c>
      <c r="D580" t="s">
        <v>98</v>
      </c>
      <c r="E580">
        <v>3</v>
      </c>
      <c r="F580">
        <v>4189.5</v>
      </c>
      <c r="G580">
        <v>4391.6033002664835</v>
      </c>
      <c r="H580">
        <v>129</v>
      </c>
    </row>
    <row r="581" spans="1:8" x14ac:dyDescent="0.25">
      <c r="A581" t="s">
        <v>114</v>
      </c>
      <c r="B581" t="s">
        <v>13</v>
      </c>
      <c r="C581" t="s">
        <v>85</v>
      </c>
      <c r="D581" t="s">
        <v>98</v>
      </c>
      <c r="E581">
        <v>4</v>
      </c>
      <c r="F581">
        <v>2401.5</v>
      </c>
      <c r="G581">
        <v>3201.6870097009833</v>
      </c>
      <c r="H581">
        <v>116</v>
      </c>
    </row>
    <row r="582" spans="1:8" x14ac:dyDescent="0.25">
      <c r="A582" t="s">
        <v>114</v>
      </c>
      <c r="B582" t="s">
        <v>13</v>
      </c>
      <c r="C582" t="s">
        <v>85</v>
      </c>
      <c r="D582" t="s">
        <v>98</v>
      </c>
      <c r="E582">
        <v>5</v>
      </c>
      <c r="F582">
        <v>3003</v>
      </c>
      <c r="G582">
        <v>3464.0263239036917</v>
      </c>
      <c r="H582">
        <v>136</v>
      </c>
    </row>
    <row r="583" spans="1:8" x14ac:dyDescent="0.25">
      <c r="A583" t="s">
        <v>114</v>
      </c>
      <c r="B583" t="s">
        <v>13</v>
      </c>
      <c r="C583" t="s">
        <v>85</v>
      </c>
      <c r="D583" t="s">
        <v>100</v>
      </c>
      <c r="E583">
        <v>0</v>
      </c>
      <c r="F583">
        <v>23</v>
      </c>
      <c r="G583">
        <v>43.032387325573517</v>
      </c>
      <c r="H583">
        <v>3</v>
      </c>
    </row>
    <row r="584" spans="1:8" x14ac:dyDescent="0.25">
      <c r="A584" t="s">
        <v>114</v>
      </c>
      <c r="B584" t="s">
        <v>13</v>
      </c>
      <c r="C584" t="s">
        <v>85</v>
      </c>
      <c r="D584" t="s">
        <v>100</v>
      </c>
      <c r="E584">
        <v>1</v>
      </c>
      <c r="F584">
        <v>14031.5</v>
      </c>
      <c r="G584">
        <v>14102.992593330739</v>
      </c>
      <c r="H584">
        <v>456</v>
      </c>
    </row>
    <row r="585" spans="1:8" x14ac:dyDescent="0.25">
      <c r="A585" t="s">
        <v>114</v>
      </c>
      <c r="B585" t="s">
        <v>13</v>
      </c>
      <c r="C585" t="s">
        <v>85</v>
      </c>
      <c r="D585" t="s">
        <v>100</v>
      </c>
      <c r="E585">
        <v>2</v>
      </c>
      <c r="F585">
        <v>8377.5</v>
      </c>
      <c r="G585">
        <v>8957.0777852752381</v>
      </c>
      <c r="H585">
        <v>276</v>
      </c>
    </row>
    <row r="586" spans="1:8" x14ac:dyDescent="0.25">
      <c r="A586" t="s">
        <v>114</v>
      </c>
      <c r="B586" t="s">
        <v>13</v>
      </c>
      <c r="C586" t="s">
        <v>85</v>
      </c>
      <c r="D586" t="s">
        <v>100</v>
      </c>
      <c r="E586">
        <v>3</v>
      </c>
      <c r="F586">
        <v>28944.5</v>
      </c>
      <c r="G586">
        <v>31653.897016366358</v>
      </c>
      <c r="H586">
        <v>963</v>
      </c>
    </row>
    <row r="587" spans="1:8" x14ac:dyDescent="0.25">
      <c r="A587" t="s">
        <v>114</v>
      </c>
      <c r="B587" t="s">
        <v>13</v>
      </c>
      <c r="C587" t="s">
        <v>85</v>
      </c>
      <c r="D587" t="s">
        <v>100</v>
      </c>
      <c r="E587">
        <v>4</v>
      </c>
      <c r="F587">
        <v>25223</v>
      </c>
      <c r="G587">
        <v>26554.873132700806</v>
      </c>
      <c r="H587">
        <v>769</v>
      </c>
    </row>
    <row r="588" spans="1:8" x14ac:dyDescent="0.25">
      <c r="A588" t="s">
        <v>114</v>
      </c>
      <c r="B588" t="s">
        <v>13</v>
      </c>
      <c r="C588" t="s">
        <v>85</v>
      </c>
      <c r="D588" t="s">
        <v>100</v>
      </c>
      <c r="E588">
        <v>5</v>
      </c>
      <c r="F588">
        <v>15676.5</v>
      </c>
      <c r="G588">
        <v>16998.130605069877</v>
      </c>
      <c r="H588">
        <v>535</v>
      </c>
    </row>
    <row r="589" spans="1:8" x14ac:dyDescent="0.25">
      <c r="A589" t="s">
        <v>114</v>
      </c>
      <c r="B589" t="s">
        <v>13</v>
      </c>
      <c r="C589" t="s">
        <v>85</v>
      </c>
      <c r="D589" t="s">
        <v>99</v>
      </c>
      <c r="E589">
        <v>1</v>
      </c>
      <c r="F589">
        <v>103</v>
      </c>
      <c r="G589">
        <v>145.60977917981072</v>
      </c>
      <c r="H589">
        <v>2</v>
      </c>
    </row>
    <row r="590" spans="1:8" x14ac:dyDescent="0.25">
      <c r="A590" t="s">
        <v>114</v>
      </c>
      <c r="B590" t="s">
        <v>13</v>
      </c>
      <c r="C590" t="s">
        <v>85</v>
      </c>
      <c r="D590" t="s">
        <v>99</v>
      </c>
      <c r="E590">
        <v>2</v>
      </c>
      <c r="F590">
        <v>31</v>
      </c>
      <c r="G590">
        <v>19.874338063693159</v>
      </c>
      <c r="H590">
        <v>2</v>
      </c>
    </row>
    <row r="591" spans="1:8" x14ac:dyDescent="0.25">
      <c r="A591" t="s">
        <v>114</v>
      </c>
      <c r="B591" t="s">
        <v>13</v>
      </c>
      <c r="C591" t="s">
        <v>85</v>
      </c>
      <c r="D591" t="s">
        <v>99</v>
      </c>
      <c r="E591">
        <v>3</v>
      </c>
      <c r="F591">
        <v>412.5</v>
      </c>
      <c r="G591">
        <v>454.05597725850407</v>
      </c>
      <c r="H591">
        <v>11</v>
      </c>
    </row>
    <row r="592" spans="1:8" x14ac:dyDescent="0.25">
      <c r="A592" t="s">
        <v>114</v>
      </c>
      <c r="B592" t="s">
        <v>13</v>
      </c>
      <c r="C592" t="s">
        <v>85</v>
      </c>
      <c r="D592" t="s">
        <v>99</v>
      </c>
      <c r="E592">
        <v>4</v>
      </c>
      <c r="F592">
        <v>21</v>
      </c>
      <c r="G592">
        <v>60.338176338575224</v>
      </c>
      <c r="H592">
        <v>3</v>
      </c>
    </row>
    <row r="593" spans="1:8" x14ac:dyDescent="0.25">
      <c r="A593" t="s">
        <v>114</v>
      </c>
      <c r="B593" t="s">
        <v>13</v>
      </c>
      <c r="C593" t="s">
        <v>85</v>
      </c>
      <c r="D593" t="s">
        <v>99</v>
      </c>
      <c r="E593">
        <v>5</v>
      </c>
      <c r="F593">
        <v>308.5</v>
      </c>
      <c r="G593">
        <v>322.60473972900365</v>
      </c>
      <c r="H593">
        <v>8</v>
      </c>
    </row>
    <row r="594" spans="1:8" x14ac:dyDescent="0.25">
      <c r="A594" t="s">
        <v>114</v>
      </c>
      <c r="B594" t="s">
        <v>13</v>
      </c>
      <c r="C594" t="s">
        <v>86</v>
      </c>
      <c r="D594" t="s">
        <v>98</v>
      </c>
      <c r="E594">
        <v>0</v>
      </c>
      <c r="F594">
        <v>143.5</v>
      </c>
      <c r="G594">
        <v>71.088995855138251</v>
      </c>
      <c r="H594">
        <v>2</v>
      </c>
    </row>
    <row r="595" spans="1:8" x14ac:dyDescent="0.25">
      <c r="A595" t="s">
        <v>114</v>
      </c>
      <c r="B595" t="s">
        <v>13</v>
      </c>
      <c r="C595" t="s">
        <v>86</v>
      </c>
      <c r="D595" t="s">
        <v>98</v>
      </c>
      <c r="E595">
        <v>1</v>
      </c>
      <c r="F595">
        <v>3701</v>
      </c>
      <c r="G595">
        <v>3752.3020291508601</v>
      </c>
      <c r="H595">
        <v>111</v>
      </c>
    </row>
    <row r="596" spans="1:8" x14ac:dyDescent="0.25">
      <c r="A596" t="s">
        <v>114</v>
      </c>
      <c r="B596" t="s">
        <v>13</v>
      </c>
      <c r="C596" t="s">
        <v>86</v>
      </c>
      <c r="D596" t="s">
        <v>98</v>
      </c>
      <c r="E596">
        <v>2</v>
      </c>
      <c r="F596">
        <v>6262</v>
      </c>
      <c r="G596">
        <v>5886.8285923521053</v>
      </c>
      <c r="H596">
        <v>127</v>
      </c>
    </row>
    <row r="597" spans="1:8" x14ac:dyDescent="0.25">
      <c r="A597" t="s">
        <v>114</v>
      </c>
      <c r="B597" t="s">
        <v>13</v>
      </c>
      <c r="C597" t="s">
        <v>86</v>
      </c>
      <c r="D597" t="s">
        <v>98</v>
      </c>
      <c r="E597">
        <v>3</v>
      </c>
      <c r="F597">
        <v>13505.5</v>
      </c>
      <c r="G597">
        <v>13275.884893827073</v>
      </c>
      <c r="H597">
        <v>374</v>
      </c>
    </row>
    <row r="598" spans="1:8" x14ac:dyDescent="0.25">
      <c r="A598" t="s">
        <v>114</v>
      </c>
      <c r="B598" t="s">
        <v>13</v>
      </c>
      <c r="C598" t="s">
        <v>86</v>
      </c>
      <c r="D598" t="s">
        <v>98</v>
      </c>
      <c r="E598">
        <v>4</v>
      </c>
      <c r="F598">
        <v>29479.5</v>
      </c>
      <c r="G598">
        <v>27963.284228180928</v>
      </c>
      <c r="H598">
        <v>706</v>
      </c>
    </row>
    <row r="599" spans="1:8" x14ac:dyDescent="0.25">
      <c r="A599" t="s">
        <v>114</v>
      </c>
      <c r="B599" t="s">
        <v>13</v>
      </c>
      <c r="C599" t="s">
        <v>86</v>
      </c>
      <c r="D599" t="s">
        <v>98</v>
      </c>
      <c r="E599">
        <v>5</v>
      </c>
      <c r="F599">
        <v>47319</v>
      </c>
      <c r="G599">
        <v>46475.33092393681</v>
      </c>
      <c r="H599">
        <v>1199</v>
      </c>
    </row>
    <row r="600" spans="1:8" x14ac:dyDescent="0.25">
      <c r="A600" t="s">
        <v>114</v>
      </c>
      <c r="B600" t="s">
        <v>13</v>
      </c>
      <c r="C600" t="s">
        <v>86</v>
      </c>
      <c r="D600" t="s">
        <v>100</v>
      </c>
      <c r="E600">
        <v>0</v>
      </c>
      <c r="F600">
        <v>4</v>
      </c>
      <c r="G600">
        <v>4.2566785396260016</v>
      </c>
      <c r="H600">
        <v>1</v>
      </c>
    </row>
    <row r="601" spans="1:8" x14ac:dyDescent="0.25">
      <c r="A601" t="s">
        <v>114</v>
      </c>
      <c r="B601" t="s">
        <v>13</v>
      </c>
      <c r="C601" t="s">
        <v>86</v>
      </c>
      <c r="D601" t="s">
        <v>100</v>
      </c>
      <c r="E601">
        <v>1</v>
      </c>
      <c r="F601">
        <v>45674.5</v>
      </c>
      <c r="G601">
        <v>45080.941628230983</v>
      </c>
      <c r="H601">
        <v>1206</v>
      </c>
    </row>
    <row r="602" spans="1:8" x14ac:dyDescent="0.25">
      <c r="A602" t="s">
        <v>114</v>
      </c>
      <c r="B602" t="s">
        <v>13</v>
      </c>
      <c r="C602" t="s">
        <v>86</v>
      </c>
      <c r="D602" t="s">
        <v>100</v>
      </c>
      <c r="E602">
        <v>2</v>
      </c>
      <c r="F602">
        <v>36410.5</v>
      </c>
      <c r="G602">
        <v>35609.182370987342</v>
      </c>
      <c r="H602">
        <v>904</v>
      </c>
    </row>
    <row r="603" spans="1:8" x14ac:dyDescent="0.25">
      <c r="A603" t="s">
        <v>114</v>
      </c>
      <c r="B603" t="s">
        <v>13</v>
      </c>
      <c r="C603" t="s">
        <v>86</v>
      </c>
      <c r="D603" t="s">
        <v>100</v>
      </c>
      <c r="E603">
        <v>3</v>
      </c>
      <c r="F603">
        <v>83956.5</v>
      </c>
      <c r="G603">
        <v>82554.838623727177</v>
      </c>
      <c r="H603">
        <v>2120</v>
      </c>
    </row>
    <row r="604" spans="1:8" x14ac:dyDescent="0.25">
      <c r="A604" t="s">
        <v>114</v>
      </c>
      <c r="B604" t="s">
        <v>13</v>
      </c>
      <c r="C604" t="s">
        <v>86</v>
      </c>
      <c r="D604" t="s">
        <v>100</v>
      </c>
      <c r="E604">
        <v>4</v>
      </c>
      <c r="F604">
        <v>130739.5</v>
      </c>
      <c r="G604">
        <v>125209.96607816676</v>
      </c>
      <c r="H604">
        <v>3232</v>
      </c>
    </row>
    <row r="605" spans="1:8" x14ac:dyDescent="0.25">
      <c r="A605" t="s">
        <v>114</v>
      </c>
      <c r="B605" t="s">
        <v>13</v>
      </c>
      <c r="C605" t="s">
        <v>86</v>
      </c>
      <c r="D605" t="s">
        <v>100</v>
      </c>
      <c r="E605">
        <v>5</v>
      </c>
      <c r="F605">
        <v>109482</v>
      </c>
      <c r="G605">
        <v>98288.775773758593</v>
      </c>
      <c r="H605">
        <v>2577</v>
      </c>
    </row>
    <row r="606" spans="1:8" x14ac:dyDescent="0.25">
      <c r="A606" t="s">
        <v>114</v>
      </c>
      <c r="B606" t="s">
        <v>13</v>
      </c>
      <c r="C606" t="s">
        <v>86</v>
      </c>
      <c r="D606" t="s">
        <v>99</v>
      </c>
      <c r="E606">
        <v>1</v>
      </c>
      <c r="F606">
        <v>300</v>
      </c>
      <c r="G606">
        <v>353.41500880885457</v>
      </c>
      <c r="H606">
        <v>25</v>
      </c>
    </row>
    <row r="607" spans="1:8" x14ac:dyDescent="0.25">
      <c r="A607" t="s">
        <v>114</v>
      </c>
      <c r="B607" t="s">
        <v>13</v>
      </c>
      <c r="C607" t="s">
        <v>86</v>
      </c>
      <c r="D607" t="s">
        <v>99</v>
      </c>
      <c r="E607">
        <v>2</v>
      </c>
      <c r="F607">
        <v>615.5</v>
      </c>
      <c r="G607">
        <v>470.05003334495183</v>
      </c>
      <c r="H607">
        <v>18</v>
      </c>
    </row>
    <row r="608" spans="1:8" x14ac:dyDescent="0.25">
      <c r="A608" t="s">
        <v>114</v>
      </c>
      <c r="B608" t="s">
        <v>13</v>
      </c>
      <c r="C608" t="s">
        <v>86</v>
      </c>
      <c r="D608" t="s">
        <v>99</v>
      </c>
      <c r="E608">
        <v>3</v>
      </c>
      <c r="F608">
        <v>1457.5</v>
      </c>
      <c r="G608">
        <v>1256.9270973018181</v>
      </c>
      <c r="H608">
        <v>41</v>
      </c>
    </row>
    <row r="609" spans="1:8" x14ac:dyDescent="0.25">
      <c r="A609" t="s">
        <v>114</v>
      </c>
      <c r="B609" t="s">
        <v>13</v>
      </c>
      <c r="C609" t="s">
        <v>86</v>
      </c>
      <c r="D609" t="s">
        <v>99</v>
      </c>
      <c r="E609">
        <v>4</v>
      </c>
      <c r="F609">
        <v>1902</v>
      </c>
      <c r="G609">
        <v>2061.8366594496797</v>
      </c>
      <c r="H609">
        <v>74</v>
      </c>
    </row>
    <row r="610" spans="1:8" x14ac:dyDescent="0.25">
      <c r="A610" t="s">
        <v>114</v>
      </c>
      <c r="B610" t="s">
        <v>13</v>
      </c>
      <c r="C610" t="s">
        <v>86</v>
      </c>
      <c r="D610" t="s">
        <v>99</v>
      </c>
      <c r="E610">
        <v>5</v>
      </c>
      <c r="F610">
        <v>5148.5</v>
      </c>
      <c r="G610">
        <v>5130.2081454017552</v>
      </c>
      <c r="H610">
        <v>149</v>
      </c>
    </row>
    <row r="611" spans="1:8" x14ac:dyDescent="0.25">
      <c r="A611" t="s">
        <v>114</v>
      </c>
      <c r="B611" t="s">
        <v>13</v>
      </c>
      <c r="C611" t="s">
        <v>87</v>
      </c>
      <c r="D611" t="s">
        <v>98</v>
      </c>
      <c r="E611">
        <v>1</v>
      </c>
      <c r="F611">
        <v>169</v>
      </c>
      <c r="G611">
        <v>246.11708168707685</v>
      </c>
      <c r="H611">
        <v>7</v>
      </c>
    </row>
    <row r="612" spans="1:8" x14ac:dyDescent="0.25">
      <c r="A612" t="s">
        <v>114</v>
      </c>
      <c r="B612" t="s">
        <v>13</v>
      </c>
      <c r="C612" t="s">
        <v>87</v>
      </c>
      <c r="D612" t="s">
        <v>98</v>
      </c>
      <c r="E612">
        <v>2</v>
      </c>
      <c r="F612">
        <v>414</v>
      </c>
      <c r="G612">
        <v>393.4114785509189</v>
      </c>
      <c r="H612">
        <v>17</v>
      </c>
    </row>
    <row r="613" spans="1:8" x14ac:dyDescent="0.25">
      <c r="A613" t="s">
        <v>114</v>
      </c>
      <c r="B613" t="s">
        <v>13</v>
      </c>
      <c r="C613" t="s">
        <v>87</v>
      </c>
      <c r="D613" t="s">
        <v>98</v>
      </c>
      <c r="E613">
        <v>3</v>
      </c>
      <c r="F613">
        <v>301</v>
      </c>
      <c r="G613">
        <v>382.5416900559195</v>
      </c>
      <c r="H613">
        <v>13</v>
      </c>
    </row>
    <row r="614" spans="1:8" x14ac:dyDescent="0.25">
      <c r="A614" t="s">
        <v>114</v>
      </c>
      <c r="B614" t="s">
        <v>13</v>
      </c>
      <c r="C614" t="s">
        <v>87</v>
      </c>
      <c r="D614" t="s">
        <v>98</v>
      </c>
      <c r="E614">
        <v>4</v>
      </c>
      <c r="F614">
        <v>1739</v>
      </c>
      <c r="G614">
        <v>1932.5190539226849</v>
      </c>
      <c r="H614">
        <v>62</v>
      </c>
    </row>
    <row r="615" spans="1:8" x14ac:dyDescent="0.25">
      <c r="A615" t="s">
        <v>114</v>
      </c>
      <c r="B615" t="s">
        <v>13</v>
      </c>
      <c r="C615" t="s">
        <v>87</v>
      </c>
      <c r="D615" t="s">
        <v>98</v>
      </c>
      <c r="E615">
        <v>5</v>
      </c>
      <c r="F615">
        <v>980</v>
      </c>
      <c r="G615">
        <v>1031.0958138169053</v>
      </c>
      <c r="H615">
        <v>43</v>
      </c>
    </row>
    <row r="616" spans="1:8" x14ac:dyDescent="0.25">
      <c r="A616" t="s">
        <v>114</v>
      </c>
      <c r="B616" t="s">
        <v>13</v>
      </c>
      <c r="C616" t="s">
        <v>87</v>
      </c>
      <c r="D616" t="s">
        <v>100</v>
      </c>
      <c r="E616">
        <v>0</v>
      </c>
      <c r="F616">
        <v>11</v>
      </c>
      <c r="G616">
        <v>27.507459500263629</v>
      </c>
      <c r="H616">
        <v>2</v>
      </c>
    </row>
    <row r="617" spans="1:8" x14ac:dyDescent="0.25">
      <c r="A617" t="s">
        <v>114</v>
      </c>
      <c r="B617" t="s">
        <v>13</v>
      </c>
      <c r="C617" t="s">
        <v>87</v>
      </c>
      <c r="D617" t="s">
        <v>100</v>
      </c>
      <c r="E617">
        <v>1</v>
      </c>
      <c r="F617">
        <v>2590.5</v>
      </c>
      <c r="G617">
        <v>2989.9938995596744</v>
      </c>
      <c r="H617">
        <v>104</v>
      </c>
    </row>
    <row r="618" spans="1:8" x14ac:dyDescent="0.25">
      <c r="A618" t="s">
        <v>114</v>
      </c>
      <c r="B618" t="s">
        <v>13</v>
      </c>
      <c r="C618" t="s">
        <v>87</v>
      </c>
      <c r="D618" t="s">
        <v>100</v>
      </c>
      <c r="E618">
        <v>2</v>
      </c>
      <c r="F618">
        <v>3291</v>
      </c>
      <c r="G618">
        <v>3402.6881745926526</v>
      </c>
      <c r="H618">
        <v>118</v>
      </c>
    </row>
    <row r="619" spans="1:8" x14ac:dyDescent="0.25">
      <c r="A619" t="s">
        <v>114</v>
      </c>
      <c r="B619" t="s">
        <v>13</v>
      </c>
      <c r="C619" t="s">
        <v>87</v>
      </c>
      <c r="D619" t="s">
        <v>100</v>
      </c>
      <c r="E619">
        <v>3</v>
      </c>
      <c r="F619">
        <v>2291.5</v>
      </c>
      <c r="G619">
        <v>2483.4133432821159</v>
      </c>
      <c r="H619">
        <v>113</v>
      </c>
    </row>
    <row r="620" spans="1:8" x14ac:dyDescent="0.25">
      <c r="A620" t="s">
        <v>114</v>
      </c>
      <c r="B620" t="s">
        <v>13</v>
      </c>
      <c r="C620" t="s">
        <v>87</v>
      </c>
      <c r="D620" t="s">
        <v>100</v>
      </c>
      <c r="E620">
        <v>4</v>
      </c>
      <c r="F620">
        <v>11098</v>
      </c>
      <c r="G620">
        <v>12225.571602457421</v>
      </c>
      <c r="H620">
        <v>466</v>
      </c>
    </row>
    <row r="621" spans="1:8" x14ac:dyDescent="0.25">
      <c r="A621" t="s">
        <v>114</v>
      </c>
      <c r="B621" t="s">
        <v>13</v>
      </c>
      <c r="C621" t="s">
        <v>87</v>
      </c>
      <c r="D621" t="s">
        <v>100</v>
      </c>
      <c r="E621">
        <v>5</v>
      </c>
      <c r="F621">
        <v>4367</v>
      </c>
      <c r="G621">
        <v>4743.287319288348</v>
      </c>
      <c r="H621">
        <v>214</v>
      </c>
    </row>
    <row r="622" spans="1:8" x14ac:dyDescent="0.25">
      <c r="A622" t="s">
        <v>114</v>
      </c>
      <c r="B622" t="s">
        <v>13</v>
      </c>
      <c r="C622" t="s">
        <v>87</v>
      </c>
      <c r="D622" t="s">
        <v>99</v>
      </c>
      <c r="E622">
        <v>2</v>
      </c>
      <c r="F622">
        <v>3.5</v>
      </c>
      <c r="G622">
        <v>4.2261360580801295</v>
      </c>
      <c r="H622">
        <v>1</v>
      </c>
    </row>
    <row r="623" spans="1:8" x14ac:dyDescent="0.25">
      <c r="A623" t="s">
        <v>114</v>
      </c>
      <c r="B623" t="s">
        <v>13</v>
      </c>
      <c r="C623" t="s">
        <v>87</v>
      </c>
      <c r="D623" t="s">
        <v>99</v>
      </c>
      <c r="E623">
        <v>3</v>
      </c>
      <c r="F623">
        <v>3.5</v>
      </c>
      <c r="G623">
        <v>4.1126064735945489</v>
      </c>
      <c r="H623">
        <v>1</v>
      </c>
    </row>
    <row r="624" spans="1:8" x14ac:dyDescent="0.25">
      <c r="A624" t="s">
        <v>114</v>
      </c>
      <c r="B624" t="s">
        <v>13</v>
      </c>
      <c r="C624" t="s">
        <v>87</v>
      </c>
      <c r="D624" t="s">
        <v>99</v>
      </c>
      <c r="E624">
        <v>4</v>
      </c>
      <c r="F624">
        <v>208.5</v>
      </c>
      <c r="G624">
        <v>201.64963610205143</v>
      </c>
      <c r="H624">
        <v>10</v>
      </c>
    </row>
    <row r="625" spans="1:8" x14ac:dyDescent="0.25">
      <c r="A625" t="s">
        <v>114</v>
      </c>
      <c r="B625" t="s">
        <v>13</v>
      </c>
      <c r="C625" t="s">
        <v>87</v>
      </c>
      <c r="D625" t="s">
        <v>99</v>
      </c>
      <c r="E625">
        <v>5</v>
      </c>
      <c r="F625">
        <v>83</v>
      </c>
      <c r="G625">
        <v>175.0050126429505</v>
      </c>
      <c r="H625">
        <v>6</v>
      </c>
    </row>
    <row r="626" spans="1:8" x14ac:dyDescent="0.25">
      <c r="A626" t="s">
        <v>114</v>
      </c>
      <c r="B626" t="s">
        <v>13</v>
      </c>
      <c r="C626" t="s">
        <v>88</v>
      </c>
      <c r="D626" t="s">
        <v>98</v>
      </c>
      <c r="E626">
        <v>1</v>
      </c>
      <c r="F626">
        <v>3672.5</v>
      </c>
      <c r="G626">
        <v>4460.5730542166884</v>
      </c>
      <c r="H626">
        <v>126</v>
      </c>
    </row>
    <row r="627" spans="1:8" x14ac:dyDescent="0.25">
      <c r="A627" t="s">
        <v>114</v>
      </c>
      <c r="B627" t="s">
        <v>13</v>
      </c>
      <c r="C627" t="s">
        <v>88</v>
      </c>
      <c r="D627" t="s">
        <v>98</v>
      </c>
      <c r="E627">
        <v>2</v>
      </c>
      <c r="F627">
        <v>4068</v>
      </c>
      <c r="G627">
        <v>5340.2104985773221</v>
      </c>
      <c r="H627">
        <v>171</v>
      </c>
    </row>
    <row r="628" spans="1:8" x14ac:dyDescent="0.25">
      <c r="A628" t="s">
        <v>114</v>
      </c>
      <c r="B628" t="s">
        <v>13</v>
      </c>
      <c r="C628" t="s">
        <v>88</v>
      </c>
      <c r="D628" t="s">
        <v>98</v>
      </c>
      <c r="E628">
        <v>3</v>
      </c>
      <c r="F628">
        <v>7783</v>
      </c>
      <c r="G628">
        <v>8199.3743312767292</v>
      </c>
      <c r="H628">
        <v>196</v>
      </c>
    </row>
    <row r="629" spans="1:8" x14ac:dyDescent="0.25">
      <c r="A629" t="s">
        <v>114</v>
      </c>
      <c r="B629" t="s">
        <v>13</v>
      </c>
      <c r="C629" t="s">
        <v>88</v>
      </c>
      <c r="D629" t="s">
        <v>98</v>
      </c>
      <c r="E629">
        <v>4</v>
      </c>
      <c r="F629">
        <v>8355</v>
      </c>
      <c r="G629">
        <v>8361.6627527624205</v>
      </c>
      <c r="H629">
        <v>225</v>
      </c>
    </row>
    <row r="630" spans="1:8" x14ac:dyDescent="0.25">
      <c r="A630" t="s">
        <v>114</v>
      </c>
      <c r="B630" t="s">
        <v>13</v>
      </c>
      <c r="C630" t="s">
        <v>88</v>
      </c>
      <c r="D630" t="s">
        <v>98</v>
      </c>
      <c r="E630">
        <v>5</v>
      </c>
      <c r="F630">
        <v>4277</v>
      </c>
      <c r="G630">
        <v>4971.276916023583</v>
      </c>
      <c r="H630">
        <v>138</v>
      </c>
    </row>
    <row r="631" spans="1:8" x14ac:dyDescent="0.25">
      <c r="A631" t="s">
        <v>114</v>
      </c>
      <c r="B631" t="s">
        <v>13</v>
      </c>
      <c r="C631" t="s">
        <v>88</v>
      </c>
      <c r="D631" t="s">
        <v>100</v>
      </c>
      <c r="E631">
        <v>0</v>
      </c>
      <c r="F631">
        <v>5.5</v>
      </c>
      <c r="G631">
        <v>14.478169226136705</v>
      </c>
      <c r="H631">
        <v>1</v>
      </c>
    </row>
    <row r="632" spans="1:8" x14ac:dyDescent="0.25">
      <c r="A632" t="s">
        <v>114</v>
      </c>
      <c r="B632" t="s">
        <v>13</v>
      </c>
      <c r="C632" t="s">
        <v>88</v>
      </c>
      <c r="D632" t="s">
        <v>100</v>
      </c>
      <c r="E632">
        <v>1</v>
      </c>
      <c r="F632">
        <v>81009</v>
      </c>
      <c r="G632">
        <v>89719.957579811977</v>
      </c>
      <c r="H632">
        <v>2136</v>
      </c>
    </row>
    <row r="633" spans="1:8" x14ac:dyDescent="0.25">
      <c r="A633" t="s">
        <v>114</v>
      </c>
      <c r="B633" t="s">
        <v>13</v>
      </c>
      <c r="C633" t="s">
        <v>88</v>
      </c>
      <c r="D633" t="s">
        <v>100</v>
      </c>
      <c r="E633">
        <v>2</v>
      </c>
      <c r="F633">
        <v>89132.5</v>
      </c>
      <c r="G633">
        <v>98992.973877770608</v>
      </c>
      <c r="H633">
        <v>2336</v>
      </c>
    </row>
    <row r="634" spans="1:8" x14ac:dyDescent="0.25">
      <c r="A634" t="s">
        <v>114</v>
      </c>
      <c r="B634" t="s">
        <v>13</v>
      </c>
      <c r="C634" t="s">
        <v>88</v>
      </c>
      <c r="D634" t="s">
        <v>100</v>
      </c>
      <c r="E634">
        <v>3</v>
      </c>
      <c r="F634">
        <v>79425</v>
      </c>
      <c r="G634">
        <v>85699.478218233678</v>
      </c>
      <c r="H634">
        <v>2139</v>
      </c>
    </row>
    <row r="635" spans="1:8" x14ac:dyDescent="0.25">
      <c r="A635" t="s">
        <v>114</v>
      </c>
      <c r="B635" t="s">
        <v>13</v>
      </c>
      <c r="C635" t="s">
        <v>88</v>
      </c>
      <c r="D635" t="s">
        <v>100</v>
      </c>
      <c r="E635">
        <v>4</v>
      </c>
      <c r="F635">
        <v>41225</v>
      </c>
      <c r="G635">
        <v>46722.464598657774</v>
      </c>
      <c r="H635">
        <v>1162</v>
      </c>
    </row>
    <row r="636" spans="1:8" x14ac:dyDescent="0.25">
      <c r="A636" t="s">
        <v>114</v>
      </c>
      <c r="B636" t="s">
        <v>13</v>
      </c>
      <c r="C636" t="s">
        <v>88</v>
      </c>
      <c r="D636" t="s">
        <v>100</v>
      </c>
      <c r="E636">
        <v>5</v>
      </c>
      <c r="F636">
        <v>25783</v>
      </c>
      <c r="G636">
        <v>28097.21106356696</v>
      </c>
      <c r="H636">
        <v>610</v>
      </c>
    </row>
    <row r="637" spans="1:8" x14ac:dyDescent="0.25">
      <c r="A637" t="s">
        <v>114</v>
      </c>
      <c r="B637" t="s">
        <v>13</v>
      </c>
      <c r="C637" t="s">
        <v>88</v>
      </c>
      <c r="D637" t="s">
        <v>99</v>
      </c>
      <c r="E637">
        <v>0</v>
      </c>
      <c r="F637">
        <v>46</v>
      </c>
      <c r="G637">
        <v>17.898314014752369</v>
      </c>
      <c r="H637">
        <v>1</v>
      </c>
    </row>
    <row r="638" spans="1:8" x14ac:dyDescent="0.25">
      <c r="A638" t="s">
        <v>114</v>
      </c>
      <c r="B638" t="s">
        <v>13</v>
      </c>
      <c r="C638" t="s">
        <v>88</v>
      </c>
      <c r="D638" t="s">
        <v>99</v>
      </c>
      <c r="E638">
        <v>1</v>
      </c>
      <c r="F638">
        <v>711</v>
      </c>
      <c r="G638">
        <v>1041.7574115592131</v>
      </c>
      <c r="H638">
        <v>36</v>
      </c>
    </row>
    <row r="639" spans="1:8" x14ac:dyDescent="0.25">
      <c r="A639" t="s">
        <v>114</v>
      </c>
      <c r="B639" t="s">
        <v>13</v>
      </c>
      <c r="C639" t="s">
        <v>88</v>
      </c>
      <c r="D639" t="s">
        <v>99</v>
      </c>
      <c r="E639">
        <v>2</v>
      </c>
      <c r="F639">
        <v>932</v>
      </c>
      <c r="G639">
        <v>1315.5789504671827</v>
      </c>
      <c r="H639">
        <v>59</v>
      </c>
    </row>
    <row r="640" spans="1:8" x14ac:dyDescent="0.25">
      <c r="A640" t="s">
        <v>114</v>
      </c>
      <c r="B640" t="s">
        <v>13</v>
      </c>
      <c r="C640" t="s">
        <v>88</v>
      </c>
      <c r="D640" t="s">
        <v>99</v>
      </c>
      <c r="E640">
        <v>3</v>
      </c>
      <c r="F640">
        <v>4160</v>
      </c>
      <c r="G640">
        <v>3394.9087607253223</v>
      </c>
      <c r="H640">
        <v>105</v>
      </c>
    </row>
    <row r="641" spans="1:8" x14ac:dyDescent="0.25">
      <c r="A641" t="s">
        <v>114</v>
      </c>
      <c r="B641" t="s">
        <v>13</v>
      </c>
      <c r="C641" t="s">
        <v>88</v>
      </c>
      <c r="D641" t="s">
        <v>99</v>
      </c>
      <c r="E641">
        <v>4</v>
      </c>
      <c r="F641">
        <v>7817.5</v>
      </c>
      <c r="G641">
        <v>9129.2347933495585</v>
      </c>
      <c r="H641">
        <v>213</v>
      </c>
    </row>
    <row r="642" spans="1:8" x14ac:dyDescent="0.25">
      <c r="A642" t="s">
        <v>114</v>
      </c>
      <c r="B642" t="s">
        <v>13</v>
      </c>
      <c r="C642" t="s">
        <v>88</v>
      </c>
      <c r="D642" t="s">
        <v>99</v>
      </c>
      <c r="E642">
        <v>5</v>
      </c>
      <c r="F642">
        <v>6866</v>
      </c>
      <c r="G642">
        <v>7491.6007904793614</v>
      </c>
      <c r="H642">
        <v>175</v>
      </c>
    </row>
    <row r="643" spans="1:8" x14ac:dyDescent="0.25">
      <c r="A643" t="s">
        <v>114</v>
      </c>
      <c r="B643" t="s">
        <v>13</v>
      </c>
      <c r="C643" t="s">
        <v>89</v>
      </c>
      <c r="D643" t="s">
        <v>98</v>
      </c>
      <c r="E643">
        <v>1</v>
      </c>
      <c r="F643">
        <v>16.5</v>
      </c>
      <c r="G643">
        <v>34.520593778812227</v>
      </c>
      <c r="H643">
        <v>3</v>
      </c>
    </row>
    <row r="644" spans="1:8" x14ac:dyDescent="0.25">
      <c r="A644" t="s">
        <v>114</v>
      </c>
      <c r="B644" t="s">
        <v>13</v>
      </c>
      <c r="C644" t="s">
        <v>89</v>
      </c>
      <c r="D644" t="s">
        <v>98</v>
      </c>
      <c r="E644">
        <v>2</v>
      </c>
      <c r="F644">
        <v>399</v>
      </c>
      <c r="G644">
        <v>406.86440286455837</v>
      </c>
      <c r="H644">
        <v>14</v>
      </c>
    </row>
    <row r="645" spans="1:8" x14ac:dyDescent="0.25">
      <c r="A645" t="s">
        <v>114</v>
      </c>
      <c r="B645" t="s">
        <v>13</v>
      </c>
      <c r="C645" t="s">
        <v>89</v>
      </c>
      <c r="D645" t="s">
        <v>98</v>
      </c>
      <c r="E645">
        <v>3</v>
      </c>
      <c r="F645">
        <v>194</v>
      </c>
      <c r="G645">
        <v>358.42470844820855</v>
      </c>
      <c r="H645">
        <v>16</v>
      </c>
    </row>
    <row r="646" spans="1:8" x14ac:dyDescent="0.25">
      <c r="A646" t="s">
        <v>114</v>
      </c>
      <c r="B646" t="s">
        <v>13</v>
      </c>
      <c r="C646" t="s">
        <v>89</v>
      </c>
      <c r="D646" t="s">
        <v>98</v>
      </c>
      <c r="E646">
        <v>4</v>
      </c>
      <c r="F646">
        <v>522</v>
      </c>
      <c r="G646">
        <v>725.74429276513297</v>
      </c>
      <c r="H646">
        <v>23</v>
      </c>
    </row>
    <row r="647" spans="1:8" x14ac:dyDescent="0.25">
      <c r="A647" t="s">
        <v>114</v>
      </c>
      <c r="B647" t="s">
        <v>13</v>
      </c>
      <c r="C647" t="s">
        <v>89</v>
      </c>
      <c r="D647" t="s">
        <v>98</v>
      </c>
      <c r="E647">
        <v>5</v>
      </c>
      <c r="F647">
        <v>225.5</v>
      </c>
      <c r="G647">
        <v>141.25841697657316</v>
      </c>
      <c r="H647">
        <v>9</v>
      </c>
    </row>
    <row r="648" spans="1:8" x14ac:dyDescent="0.25">
      <c r="A648" t="s">
        <v>114</v>
      </c>
      <c r="B648" t="s">
        <v>13</v>
      </c>
      <c r="C648" t="s">
        <v>89</v>
      </c>
      <c r="D648" t="s">
        <v>100</v>
      </c>
      <c r="E648">
        <v>1</v>
      </c>
      <c r="F648">
        <v>1387.5</v>
      </c>
      <c r="G648">
        <v>1983.3028789225516</v>
      </c>
      <c r="H648">
        <v>65</v>
      </c>
    </row>
    <row r="649" spans="1:8" x14ac:dyDescent="0.25">
      <c r="A649" t="s">
        <v>114</v>
      </c>
      <c r="B649" t="s">
        <v>13</v>
      </c>
      <c r="C649" t="s">
        <v>89</v>
      </c>
      <c r="D649" t="s">
        <v>100</v>
      </c>
      <c r="E649">
        <v>2</v>
      </c>
      <c r="F649">
        <v>2825.5</v>
      </c>
      <c r="G649">
        <v>3973.8442153745254</v>
      </c>
      <c r="H649">
        <v>139</v>
      </c>
    </row>
    <row r="650" spans="1:8" x14ac:dyDescent="0.25">
      <c r="A650" t="s">
        <v>114</v>
      </c>
      <c r="B650" t="s">
        <v>13</v>
      </c>
      <c r="C650" t="s">
        <v>89</v>
      </c>
      <c r="D650" t="s">
        <v>100</v>
      </c>
      <c r="E650">
        <v>3</v>
      </c>
      <c r="F650">
        <v>5111.5</v>
      </c>
      <c r="G650">
        <v>7195.1757843564383</v>
      </c>
      <c r="H650">
        <v>212</v>
      </c>
    </row>
    <row r="651" spans="1:8" x14ac:dyDescent="0.25">
      <c r="A651" t="s">
        <v>114</v>
      </c>
      <c r="B651" t="s">
        <v>13</v>
      </c>
      <c r="C651" t="s">
        <v>89</v>
      </c>
      <c r="D651" t="s">
        <v>100</v>
      </c>
      <c r="E651">
        <v>4</v>
      </c>
      <c r="F651">
        <v>8370.5</v>
      </c>
      <c r="G651">
        <v>10737.529958126264</v>
      </c>
      <c r="H651">
        <v>354</v>
      </c>
    </row>
    <row r="652" spans="1:8" x14ac:dyDescent="0.25">
      <c r="A652" t="s">
        <v>114</v>
      </c>
      <c r="B652" t="s">
        <v>13</v>
      </c>
      <c r="C652" t="s">
        <v>89</v>
      </c>
      <c r="D652" t="s">
        <v>100</v>
      </c>
      <c r="E652">
        <v>5</v>
      </c>
      <c r="F652">
        <v>1465.5</v>
      </c>
      <c r="G652">
        <v>2539.6908047286797</v>
      </c>
      <c r="H652">
        <v>62</v>
      </c>
    </row>
    <row r="653" spans="1:8" x14ac:dyDescent="0.25">
      <c r="A653" t="s">
        <v>114</v>
      </c>
      <c r="B653" t="s">
        <v>13</v>
      </c>
      <c r="C653" t="s">
        <v>89</v>
      </c>
      <c r="D653" t="s">
        <v>99</v>
      </c>
      <c r="E653">
        <v>1</v>
      </c>
      <c r="F653">
        <v>4</v>
      </c>
      <c r="G653">
        <v>6.46901051105473</v>
      </c>
      <c r="H653">
        <v>1</v>
      </c>
    </row>
    <row r="654" spans="1:8" x14ac:dyDescent="0.25">
      <c r="A654" t="s">
        <v>114</v>
      </c>
      <c r="B654" t="s">
        <v>13</v>
      </c>
      <c r="C654" t="s">
        <v>89</v>
      </c>
      <c r="D654" t="s">
        <v>99</v>
      </c>
      <c r="E654">
        <v>3</v>
      </c>
      <c r="F654">
        <v>8</v>
      </c>
      <c r="G654">
        <v>7.4026086956521739</v>
      </c>
      <c r="H654">
        <v>1</v>
      </c>
    </row>
    <row r="655" spans="1:8" x14ac:dyDescent="0.25">
      <c r="A655" t="s">
        <v>114</v>
      </c>
      <c r="B655" t="s">
        <v>13</v>
      </c>
      <c r="C655" t="s">
        <v>89</v>
      </c>
      <c r="D655" t="s">
        <v>99</v>
      </c>
      <c r="E655">
        <v>4</v>
      </c>
      <c r="F655">
        <v>34.5</v>
      </c>
      <c r="G655">
        <v>31.014269865348197</v>
      </c>
      <c r="H655">
        <v>4</v>
      </c>
    </row>
    <row r="656" spans="1:8" x14ac:dyDescent="0.25">
      <c r="A656" t="s">
        <v>114</v>
      </c>
      <c r="B656" t="s">
        <v>13</v>
      </c>
      <c r="C656" t="s">
        <v>90</v>
      </c>
      <c r="D656" t="s">
        <v>98</v>
      </c>
      <c r="E656">
        <v>1</v>
      </c>
      <c r="F656">
        <v>25</v>
      </c>
      <c r="G656">
        <v>34.530612244897959</v>
      </c>
      <c r="H656">
        <v>1</v>
      </c>
    </row>
    <row r="657" spans="1:8" x14ac:dyDescent="0.25">
      <c r="A657" t="s">
        <v>114</v>
      </c>
      <c r="B657" t="s">
        <v>13</v>
      </c>
      <c r="C657" t="s">
        <v>90</v>
      </c>
      <c r="D657" t="s">
        <v>98</v>
      </c>
      <c r="E657">
        <v>2</v>
      </c>
      <c r="F657">
        <v>511</v>
      </c>
      <c r="G657">
        <v>474.92904428668493</v>
      </c>
      <c r="H657">
        <v>16</v>
      </c>
    </row>
    <row r="658" spans="1:8" x14ac:dyDescent="0.25">
      <c r="A658" t="s">
        <v>114</v>
      </c>
      <c r="B658" t="s">
        <v>13</v>
      </c>
      <c r="C658" t="s">
        <v>90</v>
      </c>
      <c r="D658" t="s">
        <v>98</v>
      </c>
      <c r="E658">
        <v>3</v>
      </c>
      <c r="F658">
        <v>959.5</v>
      </c>
      <c r="G658">
        <v>934.10534602891744</v>
      </c>
      <c r="H658">
        <v>37</v>
      </c>
    </row>
    <row r="659" spans="1:8" x14ac:dyDescent="0.25">
      <c r="A659" t="s">
        <v>114</v>
      </c>
      <c r="B659" t="s">
        <v>13</v>
      </c>
      <c r="C659" t="s">
        <v>90</v>
      </c>
      <c r="D659" t="s">
        <v>98</v>
      </c>
      <c r="E659">
        <v>4</v>
      </c>
      <c r="F659">
        <v>3018.5</v>
      </c>
      <c r="G659">
        <v>3365.7728099026358</v>
      </c>
      <c r="H659">
        <v>118</v>
      </c>
    </row>
    <row r="660" spans="1:8" x14ac:dyDescent="0.25">
      <c r="A660" t="s">
        <v>114</v>
      </c>
      <c r="B660" t="s">
        <v>13</v>
      </c>
      <c r="C660" t="s">
        <v>90</v>
      </c>
      <c r="D660" t="s">
        <v>98</v>
      </c>
      <c r="E660">
        <v>5</v>
      </c>
      <c r="F660">
        <v>6865.5</v>
      </c>
      <c r="G660">
        <v>7191.630201498996</v>
      </c>
      <c r="H660">
        <v>231</v>
      </c>
    </row>
    <row r="661" spans="1:8" x14ac:dyDescent="0.25">
      <c r="A661" t="s">
        <v>114</v>
      </c>
      <c r="B661" t="s">
        <v>13</v>
      </c>
      <c r="C661" t="s">
        <v>90</v>
      </c>
      <c r="D661" t="s">
        <v>100</v>
      </c>
      <c r="E661">
        <v>0</v>
      </c>
      <c r="F661">
        <v>25</v>
      </c>
      <c r="G661">
        <v>26.934430027803522</v>
      </c>
      <c r="H661">
        <v>1</v>
      </c>
    </row>
    <row r="662" spans="1:8" x14ac:dyDescent="0.25">
      <c r="A662" t="s">
        <v>114</v>
      </c>
      <c r="B662" t="s">
        <v>13</v>
      </c>
      <c r="C662" t="s">
        <v>90</v>
      </c>
      <c r="D662" t="s">
        <v>100</v>
      </c>
      <c r="E662">
        <v>1</v>
      </c>
      <c r="F662">
        <v>926.5</v>
      </c>
      <c r="G662">
        <v>1082.3973614584327</v>
      </c>
      <c r="H662">
        <v>37</v>
      </c>
    </row>
    <row r="663" spans="1:8" x14ac:dyDescent="0.25">
      <c r="A663" t="s">
        <v>114</v>
      </c>
      <c r="B663" t="s">
        <v>13</v>
      </c>
      <c r="C663" t="s">
        <v>90</v>
      </c>
      <c r="D663" t="s">
        <v>100</v>
      </c>
      <c r="E663">
        <v>2</v>
      </c>
      <c r="F663">
        <v>6893.5</v>
      </c>
      <c r="G663">
        <v>8015.6031854443154</v>
      </c>
      <c r="H663">
        <v>217</v>
      </c>
    </row>
    <row r="664" spans="1:8" x14ac:dyDescent="0.25">
      <c r="A664" t="s">
        <v>114</v>
      </c>
      <c r="B664" t="s">
        <v>13</v>
      </c>
      <c r="C664" t="s">
        <v>90</v>
      </c>
      <c r="D664" t="s">
        <v>100</v>
      </c>
      <c r="E664">
        <v>3</v>
      </c>
      <c r="F664">
        <v>9322.5</v>
      </c>
      <c r="G664">
        <v>9621.0647483541725</v>
      </c>
      <c r="H664">
        <v>274</v>
      </c>
    </row>
    <row r="665" spans="1:8" x14ac:dyDescent="0.25">
      <c r="A665" t="s">
        <v>114</v>
      </c>
      <c r="B665" t="s">
        <v>13</v>
      </c>
      <c r="C665" t="s">
        <v>90</v>
      </c>
      <c r="D665" t="s">
        <v>100</v>
      </c>
      <c r="E665">
        <v>4</v>
      </c>
      <c r="F665">
        <v>11807.5</v>
      </c>
      <c r="G665">
        <v>13902.921014645364</v>
      </c>
      <c r="H665">
        <v>399</v>
      </c>
    </row>
    <row r="666" spans="1:8" x14ac:dyDescent="0.25">
      <c r="A666" t="s">
        <v>114</v>
      </c>
      <c r="B666" t="s">
        <v>13</v>
      </c>
      <c r="C666" t="s">
        <v>90</v>
      </c>
      <c r="D666" t="s">
        <v>100</v>
      </c>
      <c r="E666">
        <v>5</v>
      </c>
      <c r="F666">
        <v>21852.5</v>
      </c>
      <c r="G666">
        <v>23718.688771727164</v>
      </c>
      <c r="H666">
        <v>683</v>
      </c>
    </row>
    <row r="667" spans="1:8" x14ac:dyDescent="0.25">
      <c r="A667" t="s">
        <v>114</v>
      </c>
      <c r="B667" t="s">
        <v>13</v>
      </c>
      <c r="C667" t="s">
        <v>90</v>
      </c>
      <c r="D667" t="s">
        <v>99</v>
      </c>
      <c r="E667">
        <v>3</v>
      </c>
      <c r="F667">
        <v>139</v>
      </c>
      <c r="G667">
        <v>203.93962521294719</v>
      </c>
      <c r="H667">
        <v>3</v>
      </c>
    </row>
    <row r="668" spans="1:8" x14ac:dyDescent="0.25">
      <c r="A668" t="s">
        <v>114</v>
      </c>
      <c r="B668" t="s">
        <v>13</v>
      </c>
      <c r="C668" t="s">
        <v>90</v>
      </c>
      <c r="D668" t="s">
        <v>99</v>
      </c>
      <c r="E668">
        <v>4</v>
      </c>
      <c r="F668">
        <v>322</v>
      </c>
      <c r="G668">
        <v>426.16534561614526</v>
      </c>
      <c r="H668">
        <v>8</v>
      </c>
    </row>
    <row r="669" spans="1:8" x14ac:dyDescent="0.25">
      <c r="A669" t="s">
        <v>114</v>
      </c>
      <c r="B669" t="s">
        <v>13</v>
      </c>
      <c r="C669" t="s">
        <v>90</v>
      </c>
      <c r="D669" t="s">
        <v>99</v>
      </c>
      <c r="E669">
        <v>5</v>
      </c>
      <c r="F669">
        <v>423.5</v>
      </c>
      <c r="G669">
        <v>330.55724953082489</v>
      </c>
      <c r="H669">
        <v>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0" tint="-0.249977111117893"/>
  </sheetPr>
  <dimension ref="B2:P35"/>
  <sheetViews>
    <sheetView zoomScaleNormal="100" workbookViewId="0"/>
  </sheetViews>
  <sheetFormatPr defaultColWidth="17.109375" defaultRowHeight="13.2" x14ac:dyDescent="0.25"/>
  <cols>
    <col min="1" max="1" width="2.88671875" customWidth="1"/>
    <col min="2" max="5" width="17.109375" customWidth="1"/>
    <col min="6" max="6" width="2.88671875" customWidth="1"/>
    <col min="7" max="9" width="17.109375" customWidth="1"/>
    <col min="10" max="10" width="2.88671875" customWidth="1"/>
    <col min="11" max="12" width="17.109375" customWidth="1"/>
  </cols>
  <sheetData>
    <row r="2" spans="2:16" ht="13.8" x14ac:dyDescent="0.3">
      <c r="B2" s="3" t="s">
        <v>60</v>
      </c>
      <c r="C2" s="2" t="str">
        <f>'User Interaction'!C5</f>
        <v>Acute</v>
      </c>
    </row>
    <row r="3" spans="2:16" ht="13.8" x14ac:dyDescent="0.3">
      <c r="B3" s="3" t="s">
        <v>7</v>
      </c>
      <c r="C3" s="7">
        <f>(MATCH('User Interaction'!C5, 'User Interaction'!B2:B3, 0) - 1) * 20</f>
        <v>0</v>
      </c>
    </row>
    <row r="4" spans="2:16" ht="13.8" x14ac:dyDescent="0.3">
      <c r="B4" s="37" t="s">
        <v>9</v>
      </c>
      <c r="C4" s="9" t="str">
        <f>RIGHT(Data!A2, 6)</f>
        <v>2020Q2</v>
      </c>
    </row>
    <row r="5" spans="2:16" ht="13.8" x14ac:dyDescent="0.3">
      <c r="B5" s="37" t="s">
        <v>61</v>
      </c>
      <c r="C5" s="9" t="str">
        <f>C2 &amp; " Average Length of Stay, 12 months to end of " &amp; IF(RIGHT(C4, 1) = "1", "March", "") &amp; IF(RIGHT(C4, 1) = "2", "June", "") &amp; IF(RIGHT(C4, 1) = "3", "September", "") &amp; IF(RIGHT(C4, 1) = "4", "December", "") &amp; " " &amp; LEFT(C4, 4)</f>
        <v>Acute Average Length of Stay, 12 months to end of June 2020</v>
      </c>
    </row>
    <row r="7" spans="2:16" ht="13.8" x14ac:dyDescent="0.3">
      <c r="C7" s="124" t="s">
        <v>5</v>
      </c>
      <c r="D7" s="124"/>
      <c r="E7" s="124"/>
      <c r="G7" s="124" t="s">
        <v>2</v>
      </c>
      <c r="H7" s="124"/>
      <c r="I7" s="124"/>
      <c r="K7" s="124" t="s">
        <v>6</v>
      </c>
      <c r="L7" s="124"/>
      <c r="M7" s="124"/>
      <c r="N7" s="124"/>
      <c r="O7" s="124"/>
      <c r="P7" s="8"/>
    </row>
    <row r="8" spans="2:16" ht="25.5" customHeight="1" x14ac:dyDescent="0.25">
      <c r="B8" s="4" t="s">
        <v>3</v>
      </c>
      <c r="C8" s="4" t="s">
        <v>27</v>
      </c>
      <c r="D8" s="4" t="s">
        <v>14</v>
      </c>
      <c r="E8" s="4" t="s">
        <v>15</v>
      </c>
      <c r="G8" s="4" t="s">
        <v>16</v>
      </c>
      <c r="H8" s="21" t="s">
        <v>20</v>
      </c>
      <c r="I8" s="4" t="s">
        <v>17</v>
      </c>
      <c r="K8" s="4" t="s">
        <v>4</v>
      </c>
      <c r="L8" s="4" t="s">
        <v>28</v>
      </c>
      <c r="M8" s="4" t="s">
        <v>26</v>
      </c>
      <c r="N8" s="4" t="s">
        <v>11</v>
      </c>
      <c r="O8" s="4" t="s">
        <v>10</v>
      </c>
      <c r="P8" s="4" t="s">
        <v>8</v>
      </c>
    </row>
    <row r="9" spans="2:16" ht="13.8" x14ac:dyDescent="0.3">
      <c r="B9" s="5" t="str">
        <f ca="1">OFFSET(Data!C2, $C$3, 0)</f>
        <v>Auckland</v>
      </c>
      <c r="C9" s="5">
        <f ca="1">OFFSET(Data!F2, $C$3, 0)</f>
        <v>76914</v>
      </c>
      <c r="D9" s="5">
        <f ca="1">OFFSET(Data!D2, $C$3, 0)</f>
        <v>4889001.5</v>
      </c>
      <c r="E9" s="5">
        <f ca="1">OFFSET(Data!E2, $C$3, 0)</f>
        <v>4886911.9397407351</v>
      </c>
      <c r="G9" s="10">
        <f ca="1">D9 / C9 / 24</f>
        <v>2.6485216713905575</v>
      </c>
      <c r="H9" s="10">
        <f ca="1">(D9 / E9)</f>
        <v>1.0004275829573013</v>
      </c>
      <c r="I9" s="10">
        <f ca="1">H9 * $G$30</f>
        <v>2.5350890671573376</v>
      </c>
      <c r="K9" s="5" t="str">
        <f ca="1">B9</f>
        <v>Auckland</v>
      </c>
      <c r="L9" s="5">
        <f ca="1">C9</f>
        <v>76914</v>
      </c>
      <c r="M9" s="5">
        <f ca="1">D9 / 24</f>
        <v>203708.39583333334</v>
      </c>
      <c r="N9" s="10">
        <f ca="1">G9</f>
        <v>2.6485216713905575</v>
      </c>
      <c r="O9" s="10">
        <f ca="1">I9</f>
        <v>2.5350890671573376</v>
      </c>
      <c r="P9" s="10">
        <f ca="1">$O$30</f>
        <v>2.5340055695621015</v>
      </c>
    </row>
    <row r="10" spans="2:16" ht="13.8" x14ac:dyDescent="0.3">
      <c r="B10" s="5" t="str">
        <f ca="1">OFFSET(Data!C3, $C$3, 0)</f>
        <v>Bay of Plenty</v>
      </c>
      <c r="C10" s="5">
        <f ca="1">OFFSET(Data!F3, $C$3, 0)</f>
        <v>33064</v>
      </c>
      <c r="D10" s="5">
        <f ca="1">OFFSET(Data!D3, $C$3, 0)</f>
        <v>1922615</v>
      </c>
      <c r="E10" s="5">
        <f ca="1">OFFSET(Data!E3, $C$3, 0)</f>
        <v>1926044.1280020804</v>
      </c>
      <c r="G10" s="10">
        <f t="shared" ref="G10:G30" ca="1" si="0">D10 / C10 / 24</f>
        <v>2.4228453403500283</v>
      </c>
      <c r="H10" s="10">
        <f t="shared" ref="H10:H30" ca="1" si="1">(D10 / E10)</f>
        <v>0.99821960050020375</v>
      </c>
      <c r="I10" s="10">
        <f ca="1">H10 * $G$30</f>
        <v>2.5294940273135573</v>
      </c>
      <c r="K10" s="5" t="str">
        <f t="shared" ref="K10:K28" ca="1" si="2">B10</f>
        <v>Bay of Plenty</v>
      </c>
      <c r="L10" s="5">
        <f t="shared" ref="L10:L28" ca="1" si="3">C10</f>
        <v>33064</v>
      </c>
      <c r="M10" s="5">
        <f t="shared" ref="M10:M28" ca="1" si="4">D10 / 24</f>
        <v>80108.958333333328</v>
      </c>
      <c r="N10" s="10">
        <f t="shared" ref="N10:N30" ca="1" si="5">G10</f>
        <v>2.4228453403500283</v>
      </c>
      <c r="O10" s="10">
        <f t="shared" ref="O10:O30" ca="1" si="6">I10</f>
        <v>2.5294940273135573</v>
      </c>
      <c r="P10" s="10">
        <f t="shared" ref="P10:P28" ca="1" si="7">$O$30</f>
        <v>2.5340055695621015</v>
      </c>
    </row>
    <row r="11" spans="2:16" ht="13.8" x14ac:dyDescent="0.3">
      <c r="B11" s="5" t="str">
        <f ca="1">OFFSET(Data!C4, $C$3, 0)</f>
        <v>Canterbury</v>
      </c>
      <c r="C11" s="5">
        <f ca="1">OFFSET(Data!F4, $C$3, 0)</f>
        <v>57750</v>
      </c>
      <c r="D11" s="5">
        <f ca="1">OFFSET(Data!D4, $C$3, 0)</f>
        <v>3930780</v>
      </c>
      <c r="E11" s="5">
        <f ca="1">OFFSET(Data!E4, $C$3, 0)</f>
        <v>3885014.6733330591</v>
      </c>
      <c r="G11" s="10">
        <f t="shared" ca="1" si="0"/>
        <v>2.8360606060606059</v>
      </c>
      <c r="H11" s="10">
        <f t="shared" ca="1" si="1"/>
        <v>1.0117799623721055</v>
      </c>
      <c r="I11" s="10">
        <f t="shared" ref="I11:I30" ca="1" si="8">H11 * $G$30</f>
        <v>2.5638560598222337</v>
      </c>
      <c r="K11" s="5" t="str">
        <f t="shared" ca="1" si="2"/>
        <v>Canterbury</v>
      </c>
      <c r="L11" s="5">
        <f t="shared" ca="1" si="3"/>
        <v>57750</v>
      </c>
      <c r="M11" s="5">
        <f t="shared" ca="1" si="4"/>
        <v>163782.5</v>
      </c>
      <c r="N11" s="10">
        <f t="shared" ca="1" si="5"/>
        <v>2.8360606060606059</v>
      </c>
      <c r="O11" s="10">
        <f t="shared" ca="1" si="6"/>
        <v>2.5638560598222337</v>
      </c>
      <c r="P11" s="10">
        <f t="shared" ca="1" si="7"/>
        <v>2.5340055695621015</v>
      </c>
    </row>
    <row r="12" spans="2:16" ht="13.8" x14ac:dyDescent="0.3">
      <c r="B12" s="5" t="str">
        <f ca="1">OFFSET(Data!C5, $C$3, 0)</f>
        <v>Capital and Coast</v>
      </c>
      <c r="C12" s="5">
        <f ca="1">OFFSET(Data!F5, $C$3, 0)</f>
        <v>37681</v>
      </c>
      <c r="D12" s="5">
        <f ca="1">OFFSET(Data!D5, $C$3, 0)</f>
        <v>2081431</v>
      </c>
      <c r="E12" s="5">
        <f ca="1">OFFSET(Data!E5, $C$3, 0)</f>
        <v>2351445.0305587379</v>
      </c>
      <c r="G12" s="10">
        <f t="shared" ca="1" si="0"/>
        <v>2.3015920932742406</v>
      </c>
      <c r="H12" s="10">
        <f t="shared" ca="1" si="1"/>
        <v>0.88517102162725081</v>
      </c>
      <c r="I12" s="10">
        <f t="shared" ca="1" si="8"/>
        <v>2.2430282988184156</v>
      </c>
      <c r="K12" s="5" t="str">
        <f t="shared" ca="1" si="2"/>
        <v>Capital and Coast</v>
      </c>
      <c r="L12" s="5">
        <f t="shared" ca="1" si="3"/>
        <v>37681</v>
      </c>
      <c r="M12" s="5">
        <f t="shared" ca="1" si="4"/>
        <v>86726.291666666672</v>
      </c>
      <c r="N12" s="10">
        <f t="shared" ca="1" si="5"/>
        <v>2.3015920932742406</v>
      </c>
      <c r="O12" s="10">
        <f t="shared" ca="1" si="6"/>
        <v>2.2430282988184156</v>
      </c>
      <c r="P12" s="10">
        <f t="shared" ca="1" si="7"/>
        <v>2.5340055695621015</v>
      </c>
    </row>
    <row r="13" spans="2:16" ht="13.8" x14ac:dyDescent="0.3">
      <c r="B13" s="5" t="str">
        <f ca="1">OFFSET(Data!C6, $C$3, 0)</f>
        <v>Counties Manukau</v>
      </c>
      <c r="C13" s="5">
        <f ca="1">OFFSET(Data!F6, $C$3, 0)</f>
        <v>59129</v>
      </c>
      <c r="D13" s="5">
        <f ca="1">OFFSET(Data!D6, $C$3, 0)</f>
        <v>3996821</v>
      </c>
      <c r="E13" s="5">
        <f ca="1">OFFSET(Data!E6, $C$3, 0)</f>
        <v>3703702.0570798125</v>
      </c>
      <c r="G13" s="10">
        <f t="shared" ca="1" si="0"/>
        <v>2.8164556872826076</v>
      </c>
      <c r="H13" s="10">
        <f ca="1">(D13 / E13)</f>
        <v>1.0791421497741365</v>
      </c>
      <c r="I13" s="10">
        <f t="shared" ca="1" si="8"/>
        <v>2.7345522178768653</v>
      </c>
      <c r="K13" s="5" t="str">
        <f t="shared" ca="1" si="2"/>
        <v>Counties Manukau</v>
      </c>
      <c r="L13" s="5">
        <f t="shared" ca="1" si="3"/>
        <v>59129</v>
      </c>
      <c r="M13" s="5">
        <f t="shared" ca="1" si="4"/>
        <v>166534.20833333334</v>
      </c>
      <c r="N13" s="10">
        <f t="shared" ca="1" si="5"/>
        <v>2.8164556872826076</v>
      </c>
      <c r="O13" s="10">
        <f t="shared" ca="1" si="6"/>
        <v>2.7345522178768653</v>
      </c>
      <c r="P13" s="10">
        <f t="shared" ca="1" si="7"/>
        <v>2.5340055695621015</v>
      </c>
    </row>
    <row r="14" spans="2:16" ht="13.8" x14ac:dyDescent="0.3">
      <c r="B14" s="5" t="str">
        <f ca="1">OFFSET(Data!C7, $C$3, 0)</f>
        <v>Hawkes Bay</v>
      </c>
      <c r="C14" s="5">
        <f ca="1">OFFSET(Data!F7, $C$3, 0)</f>
        <v>23943</v>
      </c>
      <c r="D14" s="5">
        <f ca="1">OFFSET(Data!D7, $C$3, 0)</f>
        <v>1411385.5</v>
      </c>
      <c r="E14" s="5">
        <f ca="1">OFFSET(Data!E7, $C$3, 0)</f>
        <v>1478888.6235120127</v>
      </c>
      <c r="G14" s="10">
        <f t="shared" ca="1" si="0"/>
        <v>2.4561554177282159</v>
      </c>
      <c r="H14" s="10">
        <f t="shared" ca="1" si="1"/>
        <v>0.95435550558789983</v>
      </c>
      <c r="I14" s="10">
        <f t="shared" ca="1" si="8"/>
        <v>2.4183421665019793</v>
      </c>
      <c r="K14" s="5" t="str">
        <f t="shared" ca="1" si="2"/>
        <v>Hawkes Bay</v>
      </c>
      <c r="L14" s="5">
        <f t="shared" ca="1" si="3"/>
        <v>23943</v>
      </c>
      <c r="M14" s="5">
        <f t="shared" ca="1" si="4"/>
        <v>58807.729166666664</v>
      </c>
      <c r="N14" s="10">
        <f t="shared" ca="1" si="5"/>
        <v>2.4561554177282159</v>
      </c>
      <c r="O14" s="10">
        <f t="shared" ca="1" si="6"/>
        <v>2.4183421665019793</v>
      </c>
      <c r="P14" s="10">
        <f t="shared" ca="1" si="7"/>
        <v>2.5340055695621015</v>
      </c>
    </row>
    <row r="15" spans="2:16" ht="13.8" x14ac:dyDescent="0.3">
      <c r="B15" s="5" t="str">
        <f ca="1">OFFSET(Data!C8, $C$3, 0)</f>
        <v>Hutt</v>
      </c>
      <c r="C15" s="5">
        <f ca="1">OFFSET(Data!F8, $C$3, 0)</f>
        <v>18381</v>
      </c>
      <c r="D15" s="5">
        <f ca="1">OFFSET(Data!D8, $C$3, 0)</f>
        <v>896121</v>
      </c>
      <c r="E15" s="5">
        <f ca="1">OFFSET(Data!E8, $C$3, 0)</f>
        <v>1020274.2321981902</v>
      </c>
      <c r="G15" s="10">
        <f t="shared" ca="1" si="0"/>
        <v>2.0313571078831401</v>
      </c>
      <c r="H15" s="10">
        <f t="shared" ca="1" si="1"/>
        <v>0.87831386084239249</v>
      </c>
      <c r="I15" s="10">
        <f ca="1">H15 * $G$30</f>
        <v>2.2256522151982021</v>
      </c>
      <c r="K15" s="5" t="str">
        <f t="shared" ca="1" si="2"/>
        <v>Hutt</v>
      </c>
      <c r="L15" s="5">
        <f t="shared" ca="1" si="3"/>
        <v>18381</v>
      </c>
      <c r="M15" s="5">
        <f t="shared" ca="1" si="4"/>
        <v>37338.375</v>
      </c>
      <c r="N15" s="10">
        <f t="shared" ca="1" si="5"/>
        <v>2.0313571078831401</v>
      </c>
      <c r="O15" s="10">
        <f t="shared" ca="1" si="6"/>
        <v>2.2256522151982021</v>
      </c>
      <c r="P15" s="10">
        <f t="shared" ca="1" si="7"/>
        <v>2.5340055695621015</v>
      </c>
    </row>
    <row r="16" spans="2:16" ht="13.8" x14ac:dyDescent="0.3">
      <c r="B16" s="5" t="str">
        <f ca="1">OFFSET(Data!C9, $C$3, 0)</f>
        <v>Lakes</v>
      </c>
      <c r="C16" s="5">
        <f ca="1">OFFSET(Data!F9, $C$3, 0)</f>
        <v>14553</v>
      </c>
      <c r="D16" s="5">
        <f ca="1">OFFSET(Data!D9, $C$3, 0)</f>
        <v>814339</v>
      </c>
      <c r="E16" s="5">
        <f ca="1">OFFSET(Data!E9, $C$3, 0)</f>
        <v>832268.50292366405</v>
      </c>
      <c r="G16" s="10">
        <f t="shared" ca="1" si="0"/>
        <v>2.3315324446276828</v>
      </c>
      <c r="H16" s="10">
        <f t="shared" ca="1" si="1"/>
        <v>0.97845706900996521</v>
      </c>
      <c r="I16" s="10">
        <f t="shared" ca="1" si="8"/>
        <v>2.4794156624486465</v>
      </c>
      <c r="K16" s="5" t="str">
        <f t="shared" ca="1" si="2"/>
        <v>Lakes</v>
      </c>
      <c r="L16" s="5">
        <f t="shared" ca="1" si="3"/>
        <v>14553</v>
      </c>
      <c r="M16" s="5">
        <f t="shared" ca="1" si="4"/>
        <v>33930.791666666664</v>
      </c>
      <c r="N16" s="10">
        <f t="shared" ca="1" si="5"/>
        <v>2.3315324446276828</v>
      </c>
      <c r="O16" s="10">
        <f t="shared" ca="1" si="6"/>
        <v>2.4794156624486465</v>
      </c>
      <c r="P16" s="10">
        <f t="shared" ca="1" si="7"/>
        <v>2.5340055695621015</v>
      </c>
    </row>
    <row r="17" spans="2:16" ht="13.8" x14ac:dyDescent="0.3">
      <c r="B17" s="5" t="str">
        <f ca="1">OFFSET(Data!C10, $C$3, 0)</f>
        <v>MidCentral</v>
      </c>
      <c r="C17" s="5">
        <f ca="1">OFFSET(Data!F10, $C$3, 0)</f>
        <v>21858</v>
      </c>
      <c r="D17" s="5">
        <f ca="1">OFFSET(Data!D10, $C$3, 0)</f>
        <v>1356977</v>
      </c>
      <c r="E17" s="5">
        <f ca="1">OFFSET(Data!E10, $C$3, 0)</f>
        <v>1227236.4712341074</v>
      </c>
      <c r="G17" s="10">
        <f t="shared" ca="1" si="0"/>
        <v>2.5867283527007658</v>
      </c>
      <c r="H17" s="10">
        <f t="shared" ca="1" si="1"/>
        <v>1.1057176280260199</v>
      </c>
      <c r="I17" s="10">
        <f t="shared" ca="1" si="8"/>
        <v>2.8018946277809138</v>
      </c>
      <c r="K17" s="5" t="str">
        <f t="shared" ca="1" si="2"/>
        <v>MidCentral</v>
      </c>
      <c r="L17" s="5">
        <f t="shared" ca="1" si="3"/>
        <v>21858</v>
      </c>
      <c r="M17" s="5">
        <f t="shared" ca="1" si="4"/>
        <v>56540.708333333336</v>
      </c>
      <c r="N17" s="10">
        <f t="shared" ca="1" si="5"/>
        <v>2.5867283527007658</v>
      </c>
      <c r="O17" s="10">
        <f t="shared" ca="1" si="6"/>
        <v>2.8018946277809138</v>
      </c>
      <c r="P17" s="10">
        <f t="shared" ca="1" si="7"/>
        <v>2.5340055695621015</v>
      </c>
    </row>
    <row r="18" spans="2:16" ht="13.8" x14ac:dyDescent="0.3">
      <c r="B18" s="5" t="str">
        <f ca="1">OFFSET(Data!C11, $C$3, 0)</f>
        <v>Nelson Marlborough</v>
      </c>
      <c r="C18" s="5">
        <f ca="1">OFFSET(Data!F11, $C$3, 0)</f>
        <v>17301</v>
      </c>
      <c r="D18" s="5">
        <f ca="1">OFFSET(Data!D11, $C$3, 0)</f>
        <v>795848.5</v>
      </c>
      <c r="E18" s="5">
        <f ca="1">OFFSET(Data!E11, $C$3, 0)</f>
        <v>899536.69681118196</v>
      </c>
      <c r="G18" s="10">
        <f t="shared" ca="1" si="0"/>
        <v>1.9166726875132458</v>
      </c>
      <c r="H18" s="10">
        <f t="shared" ca="1" si="1"/>
        <v>0.88473155438932949</v>
      </c>
      <c r="I18" s="10">
        <f t="shared" ca="1" si="8"/>
        <v>2.2419146863898831</v>
      </c>
      <c r="K18" s="5" t="str">
        <f t="shared" ca="1" si="2"/>
        <v>Nelson Marlborough</v>
      </c>
      <c r="L18" s="5">
        <f t="shared" ca="1" si="3"/>
        <v>17301</v>
      </c>
      <c r="M18" s="5">
        <f t="shared" ca="1" si="4"/>
        <v>33160.354166666664</v>
      </c>
      <c r="N18" s="10">
        <f t="shared" ca="1" si="5"/>
        <v>1.9166726875132458</v>
      </c>
      <c r="O18" s="10">
        <f t="shared" ca="1" si="6"/>
        <v>2.2419146863898831</v>
      </c>
      <c r="P18" s="10">
        <f t="shared" ca="1" si="7"/>
        <v>2.5340055695621015</v>
      </c>
    </row>
    <row r="19" spans="2:16" ht="13.8" x14ac:dyDescent="0.3">
      <c r="B19" s="5" t="str">
        <f ca="1">OFFSET(Data!C12, $C$3, 0)</f>
        <v>Northland</v>
      </c>
      <c r="C19" s="5">
        <f ca="1">OFFSET(Data!F12, $C$3, 0)</f>
        <v>23852</v>
      </c>
      <c r="D19" s="5">
        <f ca="1">OFFSET(Data!D12, $C$3, 0)</f>
        <v>1373765</v>
      </c>
      <c r="E19" s="5">
        <f ca="1">OFFSET(Data!E12, $C$3, 0)</f>
        <v>1318401.6149691162</v>
      </c>
      <c r="G19" s="10">
        <f t="shared" ca="1" si="0"/>
        <v>2.3998074934317177</v>
      </c>
      <c r="H19" s="10">
        <f t="shared" ca="1" si="1"/>
        <v>1.0419928073526978</v>
      </c>
      <c r="I19" s="10">
        <f t="shared" ca="1" si="8"/>
        <v>2.6404155772753706</v>
      </c>
      <c r="K19" s="5" t="str">
        <f t="shared" ca="1" si="2"/>
        <v>Northland</v>
      </c>
      <c r="L19" s="5">
        <f t="shared" ca="1" si="3"/>
        <v>23852</v>
      </c>
      <c r="M19" s="5">
        <f t="shared" ca="1" si="4"/>
        <v>57240.208333333336</v>
      </c>
      <c r="N19" s="10">
        <f t="shared" ca="1" si="5"/>
        <v>2.3998074934317177</v>
      </c>
      <c r="O19" s="10">
        <f t="shared" ca="1" si="6"/>
        <v>2.6404155772753706</v>
      </c>
      <c r="P19" s="10">
        <f t="shared" ca="1" si="7"/>
        <v>2.5340055695621015</v>
      </c>
    </row>
    <row r="20" spans="2:16" ht="13.8" x14ac:dyDescent="0.3">
      <c r="B20" s="5" t="str">
        <f ca="1">OFFSET(Data!C13, $C$3, 0)</f>
        <v>South Canterbury</v>
      </c>
      <c r="C20" s="5">
        <f ca="1">OFFSET(Data!F13, $C$3, 0)</f>
        <v>7852</v>
      </c>
      <c r="D20" s="5">
        <f ca="1">OFFSET(Data!D13, $C$3, 0)</f>
        <v>513239</v>
      </c>
      <c r="E20" s="5">
        <f ca="1">OFFSET(Data!E13, $C$3, 0)</f>
        <v>475973.47959110158</v>
      </c>
      <c r="G20" s="10">
        <f t="shared" ca="1" si="0"/>
        <v>2.7235046272711831</v>
      </c>
      <c r="H20" s="10">
        <f t="shared" ca="1" si="1"/>
        <v>1.0782932705429564</v>
      </c>
      <c r="I20" s="10">
        <f t="shared" ca="1" si="8"/>
        <v>2.7324011531771695</v>
      </c>
      <c r="K20" s="5" t="str">
        <f t="shared" ca="1" si="2"/>
        <v>South Canterbury</v>
      </c>
      <c r="L20" s="5">
        <f t="shared" ca="1" si="3"/>
        <v>7852</v>
      </c>
      <c r="M20" s="5">
        <f t="shared" ca="1" si="4"/>
        <v>21384.958333333332</v>
      </c>
      <c r="N20" s="10">
        <f t="shared" ca="1" si="5"/>
        <v>2.7235046272711831</v>
      </c>
      <c r="O20" s="10">
        <f t="shared" ca="1" si="6"/>
        <v>2.7324011531771695</v>
      </c>
      <c r="P20" s="10">
        <f t="shared" ca="1" si="7"/>
        <v>2.5340055695621015</v>
      </c>
    </row>
    <row r="21" spans="2:16" ht="13.8" x14ac:dyDescent="0.3">
      <c r="B21" s="5" t="str">
        <f ca="1">OFFSET(Data!C14, $C$3, 0)</f>
        <v>Southern</v>
      </c>
      <c r="C21" s="5">
        <f ca="1">OFFSET(Data!F14, $C$3, 0)</f>
        <v>36275</v>
      </c>
      <c r="D21" s="5">
        <f ca="1">OFFSET(Data!D14, $C$3, 0)</f>
        <v>2136432</v>
      </c>
      <c r="E21" s="5">
        <f ca="1">OFFSET(Data!E14, $C$3, 0)</f>
        <v>2271879.4962248905</v>
      </c>
      <c r="G21" s="10">
        <f t="shared" ca="1" si="0"/>
        <v>2.4539765678842178</v>
      </c>
      <c r="H21" s="10">
        <f t="shared" ca="1" si="1"/>
        <v>0.94038086243132202</v>
      </c>
      <c r="I21" s="10">
        <f t="shared" ca="1" si="8"/>
        <v>2.3829303429105684</v>
      </c>
      <c r="K21" s="5" t="str">
        <f t="shared" ca="1" si="2"/>
        <v>Southern</v>
      </c>
      <c r="L21" s="5">
        <f t="shared" ca="1" si="3"/>
        <v>36275</v>
      </c>
      <c r="M21" s="5">
        <f t="shared" ca="1" si="4"/>
        <v>89018</v>
      </c>
      <c r="N21" s="10">
        <f t="shared" ca="1" si="5"/>
        <v>2.4539765678842178</v>
      </c>
      <c r="O21" s="10">
        <f t="shared" ca="1" si="6"/>
        <v>2.3829303429105684</v>
      </c>
      <c r="P21" s="10">
        <f t="shared" ca="1" si="7"/>
        <v>2.5340055695621015</v>
      </c>
    </row>
    <row r="22" spans="2:16" ht="13.8" x14ac:dyDescent="0.3">
      <c r="B22" s="5" t="str">
        <f ca="1">OFFSET(Data!C15, $C$3, 0)</f>
        <v>Tairawhiti</v>
      </c>
      <c r="C22" s="5">
        <f ca="1">OFFSET(Data!F15, $C$3, 0)</f>
        <v>6238</v>
      </c>
      <c r="D22" s="5">
        <f ca="1">OFFSET(Data!D15, $C$3, 0)</f>
        <v>378761.5</v>
      </c>
      <c r="E22" s="5">
        <f ca="1">OFFSET(Data!E15, $C$3, 0)</f>
        <v>381736.44571173529</v>
      </c>
      <c r="G22" s="10">
        <f t="shared" ca="1" si="0"/>
        <v>2.529934140215881</v>
      </c>
      <c r="H22" s="10">
        <f t="shared" ca="1" si="1"/>
        <v>0.9922068072222221</v>
      </c>
      <c r="I22" s="10">
        <f t="shared" ca="1" si="8"/>
        <v>2.5142575756585264</v>
      </c>
      <c r="K22" s="5" t="str">
        <f t="shared" ca="1" si="2"/>
        <v>Tairawhiti</v>
      </c>
      <c r="L22" s="5">
        <f t="shared" ca="1" si="3"/>
        <v>6238</v>
      </c>
      <c r="M22" s="5">
        <f t="shared" ca="1" si="4"/>
        <v>15781.729166666666</v>
      </c>
      <c r="N22" s="10">
        <f t="shared" ca="1" si="5"/>
        <v>2.529934140215881</v>
      </c>
      <c r="O22" s="10">
        <f t="shared" ca="1" si="6"/>
        <v>2.5142575756585264</v>
      </c>
      <c r="P22" s="10">
        <f t="shared" ca="1" si="7"/>
        <v>2.5340055695621015</v>
      </c>
    </row>
    <row r="23" spans="2:16" ht="13.8" x14ac:dyDescent="0.3">
      <c r="B23" s="5" t="str">
        <f ca="1">OFFSET(Data!C16, $C$3, 0)</f>
        <v>Taranaki</v>
      </c>
      <c r="C23" s="5">
        <f ca="1">OFFSET(Data!F16, $C$3, 0)</f>
        <v>17624</v>
      </c>
      <c r="D23" s="5">
        <f ca="1">OFFSET(Data!D16, $C$3, 0)</f>
        <v>973577</v>
      </c>
      <c r="E23" s="5">
        <f ca="1">OFFSET(Data!E16, $C$3, 0)</f>
        <v>909888.12667348166</v>
      </c>
      <c r="G23" s="10">
        <f t="shared" ca="1" si="0"/>
        <v>2.3017310674837343</v>
      </c>
      <c r="H23" s="10">
        <f t="shared" ca="1" si="1"/>
        <v>1.0699963780815149</v>
      </c>
      <c r="I23" s="10">
        <f t="shared" ca="1" si="8"/>
        <v>2.7113767814698186</v>
      </c>
      <c r="K23" s="5" t="str">
        <f t="shared" ca="1" si="2"/>
        <v>Taranaki</v>
      </c>
      <c r="L23" s="5">
        <f t="shared" ca="1" si="3"/>
        <v>17624</v>
      </c>
      <c r="M23" s="5">
        <f t="shared" ca="1" si="4"/>
        <v>40565.708333333336</v>
      </c>
      <c r="N23" s="10">
        <f t="shared" ca="1" si="5"/>
        <v>2.3017310674837343</v>
      </c>
      <c r="O23" s="10">
        <f t="shared" ca="1" si="6"/>
        <v>2.7113767814698186</v>
      </c>
      <c r="P23" s="10">
        <f t="shared" ca="1" si="7"/>
        <v>2.5340055695621015</v>
      </c>
    </row>
    <row r="24" spans="2:16" ht="13.8" x14ac:dyDescent="0.3">
      <c r="B24" s="5" t="str">
        <f ca="1">OFFSET(Data!C17, $C$3, 0)</f>
        <v>Waikato</v>
      </c>
      <c r="C24" s="5">
        <f ca="1">OFFSET(Data!F17, $C$3, 0)</f>
        <v>58095</v>
      </c>
      <c r="D24" s="5">
        <f ca="1">OFFSET(Data!D17, $C$3, 0)</f>
        <v>3692440</v>
      </c>
      <c r="E24" s="5">
        <f ca="1">OFFSET(Data!E17, $C$3, 0)</f>
        <v>3786694.7431413056</v>
      </c>
      <c r="G24" s="10">
        <f t="shared" ca="1" si="0"/>
        <v>2.6482772470378975</v>
      </c>
      <c r="H24" s="10">
        <f t="shared" ca="1" si="1"/>
        <v>0.97510896717723927</v>
      </c>
      <c r="I24" s="10">
        <f t="shared" ca="1" si="8"/>
        <v>2.4709315537570582</v>
      </c>
      <c r="K24" s="5" t="str">
        <f t="shared" ca="1" si="2"/>
        <v>Waikato</v>
      </c>
      <c r="L24" s="5">
        <f t="shared" ca="1" si="3"/>
        <v>58095</v>
      </c>
      <c r="M24" s="5">
        <f t="shared" ca="1" si="4"/>
        <v>153851.66666666666</v>
      </c>
      <c r="N24" s="10">
        <f t="shared" ca="1" si="5"/>
        <v>2.6482772470378975</v>
      </c>
      <c r="O24" s="10">
        <f t="shared" ca="1" si="6"/>
        <v>2.4709315537570582</v>
      </c>
      <c r="P24" s="10">
        <f t="shared" ca="1" si="7"/>
        <v>2.5340055695621015</v>
      </c>
    </row>
    <row r="25" spans="2:16" ht="13.8" x14ac:dyDescent="0.3">
      <c r="B25" s="5" t="str">
        <f ca="1">OFFSET(Data!C18, $C$3, 0)</f>
        <v>Wairarapa</v>
      </c>
      <c r="C25" s="5">
        <f ca="1">OFFSET(Data!F18, $C$3, 0)</f>
        <v>4887</v>
      </c>
      <c r="D25" s="5">
        <f ca="1">OFFSET(Data!D18, $C$3, 0)</f>
        <v>266948.5</v>
      </c>
      <c r="E25" s="5">
        <f ca="1">OFFSET(Data!E18, $C$3, 0)</f>
        <v>264058.4652626373</v>
      </c>
      <c r="G25" s="10">
        <f t="shared" ca="1" si="0"/>
        <v>2.2760086283336745</v>
      </c>
      <c r="H25" s="10">
        <f t="shared" ca="1" si="1"/>
        <v>1.0109446774769679</v>
      </c>
      <c r="I25" s="10">
        <f t="shared" ca="1" si="8"/>
        <v>2.5617394432457838</v>
      </c>
      <c r="K25" s="5" t="str">
        <f t="shared" ca="1" si="2"/>
        <v>Wairarapa</v>
      </c>
      <c r="L25" s="5">
        <f t="shared" ca="1" si="3"/>
        <v>4887</v>
      </c>
      <c r="M25" s="5">
        <f t="shared" ca="1" si="4"/>
        <v>11122.854166666666</v>
      </c>
      <c r="N25" s="10">
        <f t="shared" ca="1" si="5"/>
        <v>2.2760086283336745</v>
      </c>
      <c r="O25" s="10">
        <f t="shared" ca="1" si="6"/>
        <v>2.5617394432457838</v>
      </c>
      <c r="P25" s="10">
        <f t="shared" ca="1" si="7"/>
        <v>2.5340055695621015</v>
      </c>
    </row>
    <row r="26" spans="2:16" ht="13.8" x14ac:dyDescent="0.3">
      <c r="B26" s="5" t="str">
        <f ca="1">OFFSET(Data!C19, $C$3, 0)</f>
        <v>Waitemata</v>
      </c>
      <c r="C26" s="5">
        <f ca="1">OFFSET(Data!F19, $C$3, 0)</f>
        <v>64181</v>
      </c>
      <c r="D26" s="5">
        <f ca="1">OFFSET(Data!D19, $C$3, 0)</f>
        <v>4034930.5</v>
      </c>
      <c r="E26" s="5">
        <f ca="1">OFFSET(Data!E19, $C$3, 0)</f>
        <v>3766076.4519296899</v>
      </c>
      <c r="G26" s="10">
        <f t="shared" ca="1" si="0"/>
        <v>2.6194996052829755</v>
      </c>
      <c r="H26" s="10">
        <f t="shared" ca="1" si="1"/>
        <v>1.0713883670451121</v>
      </c>
      <c r="I26" s="10">
        <f t="shared" ca="1" si="8"/>
        <v>2.714904089256343</v>
      </c>
      <c r="K26" s="5" t="str">
        <f t="shared" ca="1" si="2"/>
        <v>Waitemata</v>
      </c>
      <c r="L26" s="5">
        <f t="shared" ca="1" si="3"/>
        <v>64181</v>
      </c>
      <c r="M26" s="5">
        <f t="shared" ca="1" si="4"/>
        <v>168122.10416666666</v>
      </c>
      <c r="N26" s="10">
        <f t="shared" ca="1" si="5"/>
        <v>2.6194996052829755</v>
      </c>
      <c r="O26" s="10">
        <f t="shared" ca="1" si="6"/>
        <v>2.714904089256343</v>
      </c>
      <c r="P26" s="10">
        <f t="shared" ca="1" si="7"/>
        <v>2.5340055695621015</v>
      </c>
    </row>
    <row r="27" spans="2:16" ht="13.8" x14ac:dyDescent="0.3">
      <c r="B27" s="5" t="str">
        <f ca="1">OFFSET(Data!C20, $C$3, 0)</f>
        <v>West Coast</v>
      </c>
      <c r="C27" s="5">
        <f ca="1">OFFSET(Data!F20, $C$3, 0)</f>
        <v>3193</v>
      </c>
      <c r="D27" s="5">
        <f ca="1">OFFSET(Data!D20, $C$3, 0)</f>
        <v>150682.5</v>
      </c>
      <c r="E27" s="5">
        <f ca="1">OFFSET(Data!E20, $C$3, 0)</f>
        <v>185383.92201268606</v>
      </c>
      <c r="G27" s="10">
        <f t="shared" ca="1" si="0"/>
        <v>1.9663130284998436</v>
      </c>
      <c r="H27" s="10">
        <f t="shared" ca="1" si="1"/>
        <v>0.81281320604323282</v>
      </c>
      <c r="I27" s="10">
        <f t="shared" ca="1" si="8"/>
        <v>2.0596731911271675</v>
      </c>
      <c r="K27" s="5" t="str">
        <f t="shared" ca="1" si="2"/>
        <v>West Coast</v>
      </c>
      <c r="L27" s="5">
        <f t="shared" ca="1" si="3"/>
        <v>3193</v>
      </c>
      <c r="M27" s="5">
        <f t="shared" ca="1" si="4"/>
        <v>6278.4375</v>
      </c>
      <c r="N27" s="10">
        <f t="shared" ca="1" si="5"/>
        <v>1.9663130284998436</v>
      </c>
      <c r="O27" s="10">
        <f t="shared" ca="1" si="6"/>
        <v>2.0596731911271675</v>
      </c>
      <c r="P27" s="10">
        <f t="shared" ca="1" si="7"/>
        <v>2.5340055695621015</v>
      </c>
    </row>
    <row r="28" spans="2:16" ht="13.8" x14ac:dyDescent="0.3">
      <c r="B28" s="5" t="str">
        <f ca="1">OFFSET(Data!C21, $C$3, 0)</f>
        <v>Whanganui</v>
      </c>
      <c r="C28" s="5">
        <f ca="1">OFFSET(Data!F21, $C$3, 0)</f>
        <v>10603</v>
      </c>
      <c r="D28" s="5">
        <f ca="1">OFFSET(Data!D21, $C$3, 0)</f>
        <v>470617</v>
      </c>
      <c r="E28" s="5">
        <f ca="1">OFFSET(Data!E21, $C$3, 0)</f>
        <v>515297.39908955729</v>
      </c>
      <c r="G28" s="10">
        <f t="shared" ca="1" si="0"/>
        <v>1.8493861800119464</v>
      </c>
      <c r="H28" s="10">
        <f t="shared" ca="1" si="1"/>
        <v>0.91329201511884217</v>
      </c>
      <c r="I28" s="10">
        <f t="shared" ca="1" si="8"/>
        <v>2.3142870529477273</v>
      </c>
      <c r="K28" s="5" t="str">
        <f t="shared" ca="1" si="2"/>
        <v>Whanganui</v>
      </c>
      <c r="L28" s="5">
        <f t="shared" ca="1" si="3"/>
        <v>10603</v>
      </c>
      <c r="M28" s="5">
        <f t="shared" ca="1" si="4"/>
        <v>19609.041666666668</v>
      </c>
      <c r="N28" s="10">
        <f t="shared" ca="1" si="5"/>
        <v>1.8493861800119464</v>
      </c>
      <c r="O28" s="10">
        <f t="shared" ca="1" si="6"/>
        <v>2.3142870529477273</v>
      </c>
      <c r="P28" s="10">
        <f t="shared" ca="1" si="7"/>
        <v>2.5340055695621015</v>
      </c>
    </row>
    <row r="29" spans="2:16" ht="13.8" x14ac:dyDescent="0.3">
      <c r="H29" s="10"/>
      <c r="I29" s="10"/>
      <c r="K29" s="5"/>
      <c r="L29" s="5"/>
      <c r="M29" s="5"/>
      <c r="N29" s="6"/>
      <c r="O29" s="6"/>
    </row>
    <row r="30" spans="2:16" ht="13.8" x14ac:dyDescent="0.3">
      <c r="C30" s="5">
        <f ca="1">SUM(C9:C28)</f>
        <v>593374</v>
      </c>
      <c r="D30" s="5">
        <f ca="1">SUM(D9:D28)</f>
        <v>36086712.5</v>
      </c>
      <c r="E30" s="5">
        <f ca="1">SUM(E9:E28)</f>
        <v>36086712.499999784</v>
      </c>
      <c r="G30" s="10">
        <f t="shared" ca="1" si="0"/>
        <v>2.5340055695620864</v>
      </c>
      <c r="H30" s="10">
        <f t="shared" ca="1" si="1"/>
        <v>1.000000000000006</v>
      </c>
      <c r="I30" s="10">
        <f t="shared" ca="1" si="8"/>
        <v>2.5340055695621015</v>
      </c>
      <c r="K30" s="5" t="s">
        <v>0</v>
      </c>
      <c r="L30" s="5">
        <f ca="1">SUM(L9:L28)</f>
        <v>593374</v>
      </c>
      <c r="M30" s="5">
        <f ca="1">SUM(M9:M28)</f>
        <v>1503613.0208333337</v>
      </c>
      <c r="N30" s="10">
        <f t="shared" ca="1" si="5"/>
        <v>2.5340055695620864</v>
      </c>
      <c r="O30" s="10">
        <f t="shared" ca="1" si="6"/>
        <v>2.5340055695621015</v>
      </c>
    </row>
    <row r="33" spans="5:5" x14ac:dyDescent="0.25">
      <c r="E33" s="11"/>
    </row>
    <row r="35" spans="5:5" x14ac:dyDescent="0.25">
      <c r="E35" s="11"/>
    </row>
  </sheetData>
  <mergeCells count="3">
    <mergeCell ref="C7:E7"/>
    <mergeCell ref="G7:I7"/>
    <mergeCell ref="K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by DHB</vt:lpstr>
      <vt:lpstr>Ethnicity</vt:lpstr>
      <vt:lpstr>Deprivation</vt:lpstr>
      <vt:lpstr>Technical Description</vt:lpstr>
      <vt:lpstr>pivots_deprivation</vt:lpstr>
      <vt:lpstr>Data</vt:lpstr>
      <vt:lpstr>pivots_ethnicity</vt:lpstr>
      <vt:lpstr>Data2</vt:lpstr>
      <vt:lpstr>Standardisation</vt:lpstr>
      <vt:lpstr>User Interaction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Smith</dc:creator>
  <cp:lastModifiedBy>Sheetalpreet Singh</cp:lastModifiedBy>
  <dcterms:created xsi:type="dcterms:W3CDTF">2013-06-18T03:48:33Z</dcterms:created>
  <dcterms:modified xsi:type="dcterms:W3CDTF">2020-09-03T03:41:11Z</dcterms:modified>
</cp:coreProperties>
</file>