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G:\Z_SAM Report\SLM\ALOS\"/>
    </mc:Choice>
  </mc:AlternateContent>
  <xr:revisionPtr revIDLastSave="0" documentId="13_ncr:1_{6B753F82-9065-4992-8A83-876868DBADC1}" xr6:coauthVersionLast="47" xr6:coauthVersionMax="47" xr10:uidLastSave="{00000000-0000-0000-0000-000000000000}"/>
  <bookViews>
    <workbookView xWindow="-120" yWindow="-120" windowWidth="29040" windowHeight="15225" tabRatio="608" xr2:uid="{00000000-000D-0000-FFFF-FFFF00000000}"/>
  </bookViews>
  <sheets>
    <sheet name="Technical Description" sheetId="18" r:id="rId1"/>
    <sheet name="Summary by DHB" sheetId="22" r:id="rId2"/>
    <sheet name="Ethnicity" sheetId="27" r:id="rId3"/>
    <sheet name="Deprivation" sheetId="32" r:id="rId4"/>
    <sheet name="Cube" sheetId="34" state="hidden" r:id="rId5"/>
    <sheet name="tables" sheetId="35" r:id="rId6"/>
    <sheet name="User Interaction" sheetId="26" state="hidden" r:id="rId7"/>
  </sheets>
  <definedNames>
    <definedName name="_AMO_SingleObject_171447580_PivotTable_171447580" localSheetId="1" hidden="1">'Summary by DHB'!#REF!</definedName>
    <definedName name="_AMO_SingleObject_232306399_PivotTable_232306399" localSheetId="1" hidden="1">'Summary by DHB'!#REF!</definedName>
    <definedName name="_AMO_XmlVersion" hidden="1">"'1'"</definedName>
    <definedName name="_xlnm._FilterDatabase" localSheetId="4" hidden="1">Cube!$A$1:$M$379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34" l="1"/>
  <c r="M4" i="34"/>
  <c r="M5" i="34"/>
  <c r="M6" i="34"/>
  <c r="M7" i="34"/>
  <c r="M8" i="34"/>
  <c r="M9" i="34"/>
  <c r="M10" i="34"/>
  <c r="M11" i="34"/>
  <c r="M12" i="34"/>
  <c r="M13" i="34"/>
  <c r="M14" i="34"/>
  <c r="M15" i="34"/>
  <c r="M16" i="34"/>
  <c r="M17" i="34"/>
  <c r="M18" i="34"/>
  <c r="M19" i="34"/>
  <c r="M20" i="34"/>
  <c r="M21" i="34"/>
  <c r="M22" i="34"/>
  <c r="M23" i="34"/>
  <c r="M24" i="34"/>
  <c r="M25" i="34"/>
  <c r="M26" i="34"/>
  <c r="M27" i="34"/>
  <c r="M28" i="34"/>
  <c r="M29" i="34"/>
  <c r="M30" i="34"/>
  <c r="M31" i="34"/>
  <c r="M32" i="34"/>
  <c r="M33" i="34"/>
  <c r="M34" i="34"/>
  <c r="M35" i="34"/>
  <c r="M36" i="34"/>
  <c r="M37" i="34"/>
  <c r="M38" i="34"/>
  <c r="M39" i="34"/>
  <c r="M40" i="34"/>
  <c r="M41" i="34"/>
  <c r="M42" i="34"/>
  <c r="M43" i="34"/>
  <c r="M44" i="34"/>
  <c r="M45" i="34"/>
  <c r="M46" i="34"/>
  <c r="M47" i="34"/>
  <c r="M48" i="34"/>
  <c r="M49" i="34"/>
  <c r="M50" i="34"/>
  <c r="M51" i="34"/>
  <c r="M52" i="34"/>
  <c r="M53" i="34"/>
  <c r="M54" i="34"/>
  <c r="M55" i="34"/>
  <c r="M56" i="34"/>
  <c r="M57" i="34"/>
  <c r="M58" i="34"/>
  <c r="M59" i="34"/>
  <c r="M60" i="34"/>
  <c r="M61" i="34"/>
  <c r="M62" i="34"/>
  <c r="M63" i="34"/>
  <c r="M64" i="34"/>
  <c r="M65" i="34"/>
  <c r="M66" i="34"/>
  <c r="M67" i="34"/>
  <c r="M68" i="34"/>
  <c r="M69" i="34"/>
  <c r="M70" i="34"/>
  <c r="M71" i="34"/>
  <c r="M72" i="34"/>
  <c r="M73" i="34"/>
  <c r="M74" i="34"/>
  <c r="M75" i="34"/>
  <c r="M76" i="34"/>
  <c r="M77" i="34"/>
  <c r="M78" i="34"/>
  <c r="M79" i="34"/>
  <c r="M80" i="34"/>
  <c r="M81" i="34"/>
  <c r="M82" i="34"/>
  <c r="M83" i="34"/>
  <c r="M84" i="34"/>
  <c r="M85" i="34"/>
  <c r="M86" i="34"/>
  <c r="M87" i="34"/>
  <c r="M88" i="34"/>
  <c r="M89" i="34"/>
  <c r="M90" i="34"/>
  <c r="M91" i="34"/>
  <c r="M92" i="34"/>
  <c r="M93" i="34"/>
  <c r="M94" i="34"/>
  <c r="M95" i="34"/>
  <c r="M96" i="34"/>
  <c r="M97" i="34"/>
  <c r="M98" i="34"/>
  <c r="M99" i="34"/>
  <c r="M100" i="34"/>
  <c r="M101" i="34"/>
  <c r="M102" i="34"/>
  <c r="M103" i="34"/>
  <c r="M104" i="34"/>
  <c r="M105" i="34"/>
  <c r="M106" i="34"/>
  <c r="M107" i="34"/>
  <c r="M108" i="34"/>
  <c r="M109" i="34"/>
  <c r="M110" i="34"/>
  <c r="M111" i="34"/>
  <c r="M112" i="34"/>
  <c r="M113" i="34"/>
  <c r="M114" i="34"/>
  <c r="M115" i="34"/>
  <c r="M116" i="34"/>
  <c r="M117" i="34"/>
  <c r="M118" i="34"/>
  <c r="M119" i="34"/>
  <c r="M120" i="34"/>
  <c r="M121" i="34"/>
  <c r="M122" i="34"/>
  <c r="M123" i="34"/>
  <c r="M124" i="34"/>
  <c r="M125" i="34"/>
  <c r="M126" i="34"/>
  <c r="M127" i="34"/>
  <c r="M128" i="34"/>
  <c r="M129" i="34"/>
  <c r="M130" i="34"/>
  <c r="M131" i="34"/>
  <c r="M132" i="34"/>
  <c r="M133" i="34"/>
  <c r="M134" i="34"/>
  <c r="M135" i="34"/>
  <c r="M136" i="34"/>
  <c r="M137" i="34"/>
  <c r="M138" i="34"/>
  <c r="M139" i="34"/>
  <c r="M140" i="34"/>
  <c r="M141" i="34"/>
  <c r="M142" i="34"/>
  <c r="M143" i="34"/>
  <c r="M144" i="34"/>
  <c r="M145" i="34"/>
  <c r="M146" i="34"/>
  <c r="M147" i="34"/>
  <c r="M148" i="34"/>
  <c r="M149" i="34"/>
  <c r="M150" i="34"/>
  <c r="M151" i="34"/>
  <c r="M152" i="34"/>
  <c r="M153" i="34"/>
  <c r="M154" i="34"/>
  <c r="M155" i="34"/>
  <c r="M156" i="34"/>
  <c r="M157" i="34"/>
  <c r="M158" i="34"/>
  <c r="M159" i="34"/>
  <c r="M160" i="34"/>
  <c r="M161" i="34"/>
  <c r="M162" i="34"/>
  <c r="M163" i="34"/>
  <c r="M164" i="34"/>
  <c r="M165" i="34"/>
  <c r="M166" i="34"/>
  <c r="M167" i="34"/>
  <c r="M168" i="34"/>
  <c r="M169" i="34"/>
  <c r="M170" i="34"/>
  <c r="M171" i="34"/>
  <c r="M172" i="34"/>
  <c r="M173" i="34"/>
  <c r="M174" i="34"/>
  <c r="M175" i="34"/>
  <c r="M176" i="34"/>
  <c r="M177" i="34"/>
  <c r="M178" i="34"/>
  <c r="M179" i="34"/>
  <c r="M180" i="34"/>
  <c r="M181" i="34"/>
  <c r="M182" i="34"/>
  <c r="M183" i="34"/>
  <c r="M184" i="34"/>
  <c r="M185" i="34"/>
  <c r="M186" i="34"/>
  <c r="M187" i="34"/>
  <c r="M188" i="34"/>
  <c r="M189" i="34"/>
  <c r="M190" i="34"/>
  <c r="M191" i="34"/>
  <c r="M192" i="34"/>
  <c r="M193" i="34"/>
  <c r="M194" i="34"/>
  <c r="M195" i="34"/>
  <c r="M196" i="34"/>
  <c r="M197" i="34"/>
  <c r="M198" i="34"/>
  <c r="M199" i="34"/>
  <c r="M200" i="34"/>
  <c r="M201" i="34"/>
  <c r="M202" i="34"/>
  <c r="M203" i="34"/>
  <c r="M204" i="34"/>
  <c r="M205" i="34"/>
  <c r="M206" i="34"/>
  <c r="M207" i="34"/>
  <c r="M208" i="34"/>
  <c r="M209" i="34"/>
  <c r="M210" i="34"/>
  <c r="M211" i="34"/>
  <c r="M212" i="34"/>
  <c r="M213" i="34"/>
  <c r="M214" i="34"/>
  <c r="M215" i="34"/>
  <c r="M216" i="34"/>
  <c r="M217" i="34"/>
  <c r="M218" i="34"/>
  <c r="M219" i="34"/>
  <c r="M220" i="34"/>
  <c r="M221" i="34"/>
  <c r="M222" i="34"/>
  <c r="M223" i="34"/>
  <c r="M224" i="34"/>
  <c r="M225" i="34"/>
  <c r="M226" i="34"/>
  <c r="M227" i="34"/>
  <c r="M228" i="34"/>
  <c r="M229" i="34"/>
  <c r="M230" i="34"/>
  <c r="M231" i="34"/>
  <c r="M232" i="34"/>
  <c r="M233" i="34"/>
  <c r="M234" i="34"/>
  <c r="M235" i="34"/>
  <c r="M236" i="34"/>
  <c r="M237" i="34"/>
  <c r="M238" i="34"/>
  <c r="M239" i="34"/>
  <c r="M240" i="34"/>
  <c r="M241" i="34"/>
  <c r="M242" i="34"/>
  <c r="M243" i="34"/>
  <c r="M244" i="34"/>
  <c r="M245" i="34"/>
  <c r="M246" i="34"/>
  <c r="M247" i="34"/>
  <c r="M248" i="34"/>
  <c r="M249" i="34"/>
  <c r="M250" i="34"/>
  <c r="M251" i="34"/>
  <c r="M252" i="34"/>
  <c r="M253" i="34"/>
  <c r="M254" i="34"/>
  <c r="M255" i="34"/>
  <c r="M256" i="34"/>
  <c r="M257" i="34"/>
  <c r="M258" i="34"/>
  <c r="M259" i="34"/>
  <c r="M260" i="34"/>
  <c r="M261" i="34"/>
  <c r="M262" i="34"/>
  <c r="M263" i="34"/>
  <c r="M264" i="34"/>
  <c r="M265" i="34"/>
  <c r="M266" i="34"/>
  <c r="M267" i="34"/>
  <c r="M268" i="34"/>
  <c r="M269" i="34"/>
  <c r="M270" i="34"/>
  <c r="M271" i="34"/>
  <c r="M272" i="34"/>
  <c r="M273" i="34"/>
  <c r="M274" i="34"/>
  <c r="M275" i="34"/>
  <c r="M276" i="34"/>
  <c r="M277" i="34"/>
  <c r="M278" i="34"/>
  <c r="M279" i="34"/>
  <c r="M280" i="34"/>
  <c r="M281" i="34"/>
  <c r="M282" i="34"/>
  <c r="M283" i="34"/>
  <c r="M284" i="34"/>
  <c r="M285" i="34"/>
  <c r="M286" i="34"/>
  <c r="M287" i="34"/>
  <c r="M288" i="34"/>
  <c r="M289" i="34"/>
  <c r="M290" i="34"/>
  <c r="M291" i="34"/>
  <c r="M292" i="34"/>
  <c r="M293" i="34"/>
  <c r="M294" i="34"/>
  <c r="M295" i="34"/>
  <c r="M296" i="34"/>
  <c r="M297" i="34"/>
  <c r="M298" i="34"/>
  <c r="M299" i="34"/>
  <c r="M300" i="34"/>
  <c r="M301" i="34"/>
  <c r="M302" i="34"/>
  <c r="M303" i="34"/>
  <c r="M304" i="34"/>
  <c r="M305" i="34"/>
  <c r="M306" i="34"/>
  <c r="M307" i="34"/>
  <c r="M308" i="34"/>
  <c r="M309" i="34"/>
  <c r="M310" i="34"/>
  <c r="M311" i="34"/>
  <c r="M312" i="34"/>
  <c r="M313" i="34"/>
  <c r="M314" i="34"/>
  <c r="M315" i="34"/>
  <c r="M316" i="34"/>
  <c r="M317" i="34"/>
  <c r="M318" i="34"/>
  <c r="M319" i="34"/>
  <c r="M320" i="34"/>
  <c r="M321" i="34"/>
  <c r="M322" i="34"/>
  <c r="M323" i="34"/>
  <c r="M324" i="34"/>
  <c r="M325" i="34"/>
  <c r="M326" i="34"/>
  <c r="M327" i="34"/>
  <c r="M328" i="34"/>
  <c r="M329" i="34"/>
  <c r="M330" i="34"/>
  <c r="M331" i="34"/>
  <c r="M332" i="34"/>
  <c r="M333" i="34"/>
  <c r="M334" i="34"/>
  <c r="M335" i="34"/>
  <c r="M336" i="34"/>
  <c r="M337" i="34"/>
  <c r="M338" i="34"/>
  <c r="M339" i="34"/>
  <c r="M340" i="34"/>
  <c r="M341" i="34"/>
  <c r="M342" i="34"/>
  <c r="M343" i="34"/>
  <c r="M344" i="34"/>
  <c r="M345" i="34"/>
  <c r="M346" i="34"/>
  <c r="M347" i="34"/>
  <c r="M348" i="34"/>
  <c r="M349" i="34"/>
  <c r="M350" i="34"/>
  <c r="M351" i="34"/>
  <c r="M352" i="34"/>
  <c r="M353" i="34"/>
  <c r="M354" i="34"/>
  <c r="M355" i="34"/>
  <c r="M356" i="34"/>
  <c r="M357" i="34"/>
  <c r="M358" i="34"/>
  <c r="M359" i="34"/>
  <c r="M360" i="34"/>
  <c r="M361" i="34"/>
  <c r="M362" i="34"/>
  <c r="M363" i="34"/>
  <c r="M364" i="34"/>
  <c r="M365" i="34"/>
  <c r="M366" i="34"/>
  <c r="M367" i="34"/>
  <c r="M368" i="34"/>
  <c r="M369" i="34"/>
  <c r="M370" i="34"/>
  <c r="M371" i="34"/>
  <c r="M372" i="34"/>
  <c r="M373" i="34"/>
  <c r="M374" i="34"/>
  <c r="M375" i="34"/>
  <c r="M376" i="34"/>
  <c r="M377" i="34"/>
  <c r="M378" i="34"/>
  <c r="M379" i="34"/>
  <c r="M2" i="34"/>
  <c r="C44" i="26"/>
  <c r="C27" i="26"/>
  <c r="C7" i="26" s="1"/>
  <c r="G24" i="22"/>
  <c r="F24" i="22"/>
  <c r="E24" i="22"/>
  <c r="D24" i="22"/>
  <c r="C24" i="22"/>
  <c r="M3" i="35" l="1"/>
  <c r="C53" i="32"/>
  <c r="C52" i="32"/>
  <c r="C51" i="32"/>
  <c r="C50" i="32"/>
  <c r="C49" i="32"/>
  <c r="C48" i="32"/>
  <c r="C47" i="32"/>
  <c r="C46" i="32"/>
  <c r="C45" i="32"/>
  <c r="C44" i="32"/>
  <c r="C43" i="32"/>
  <c r="C42" i="32"/>
  <c r="C41" i="32"/>
  <c r="C40" i="32"/>
  <c r="C39" i="32"/>
  <c r="C38" i="32"/>
  <c r="C37" i="32"/>
  <c r="C36" i="32"/>
  <c r="C35" i="32"/>
  <c r="C34" i="32"/>
  <c r="C35" i="27"/>
  <c r="C36" i="27"/>
  <c r="C37" i="27"/>
  <c r="C38" i="27"/>
  <c r="C39" i="27"/>
  <c r="C40" i="27"/>
  <c r="C41" i="27"/>
  <c r="C42" i="27"/>
  <c r="C43" i="27"/>
  <c r="C44" i="27"/>
  <c r="C45" i="27"/>
  <c r="C46" i="27"/>
  <c r="C47" i="27"/>
  <c r="C48" i="27"/>
  <c r="C49" i="27"/>
  <c r="C50" i="27"/>
  <c r="C51" i="27"/>
  <c r="C52" i="27"/>
  <c r="C53" i="27"/>
  <c r="C34" i="27"/>
  <c r="C5" i="26"/>
  <c r="E3" i="35" s="1"/>
  <c r="E23" i="35" l="1"/>
  <c r="G42" i="22" s="1"/>
  <c r="B23" i="35"/>
  <c r="D42" i="22" s="1"/>
  <c r="C11" i="35"/>
  <c r="E30" i="22" s="1"/>
  <c r="B19" i="35"/>
  <c r="D38" i="22" s="1"/>
  <c r="C15" i="35"/>
  <c r="E34" i="22" s="1"/>
  <c r="D21" i="35"/>
  <c r="F40" i="22" s="1"/>
  <c r="C26" i="35"/>
  <c r="E46" i="22" s="1"/>
  <c r="D13" i="35"/>
  <c r="F32" i="22" s="1"/>
  <c r="C13" i="35"/>
  <c r="E32" i="22" s="1"/>
  <c r="E10" i="35"/>
  <c r="G29" i="22" s="1"/>
  <c r="B7" i="35"/>
  <c r="D26" i="22" s="1"/>
  <c r="C19" i="35"/>
  <c r="E38" i="22" s="1"/>
  <c r="E17" i="35"/>
  <c r="G36" i="22" s="1"/>
  <c r="B6" i="35"/>
  <c r="D25" i="22" s="1"/>
  <c r="B15" i="35"/>
  <c r="D34" i="22" s="1"/>
  <c r="D11" i="35"/>
  <c r="F30" i="22" s="1"/>
  <c r="E18" i="35"/>
  <c r="G37" i="22" s="1"/>
  <c r="B17" i="35"/>
  <c r="D36" i="22" s="1"/>
  <c r="D7" i="35"/>
  <c r="F26" i="22" s="1"/>
  <c r="B9" i="35"/>
  <c r="D28" i="22" s="1"/>
  <c r="B25" i="35"/>
  <c r="D44" i="22" s="1"/>
  <c r="C21" i="35"/>
  <c r="E40" i="22" s="1"/>
  <c r="D19" i="35"/>
  <c r="F38" i="22" s="1"/>
  <c r="E6" i="35"/>
  <c r="G25" i="22" s="1"/>
  <c r="E22" i="35"/>
  <c r="G41" i="22" s="1"/>
  <c r="B10" i="35"/>
  <c r="D29" i="22" s="1"/>
  <c r="C6" i="35"/>
  <c r="E25" i="22" s="1"/>
  <c r="C22" i="35"/>
  <c r="E41" i="22" s="1"/>
  <c r="D18" i="35"/>
  <c r="F37" i="22" s="1"/>
  <c r="E8" i="35"/>
  <c r="G27" i="22" s="1"/>
  <c r="E24" i="35"/>
  <c r="G43" i="22" s="1"/>
  <c r="B11" i="35"/>
  <c r="D30" i="22" s="1"/>
  <c r="C7" i="35"/>
  <c r="E26" i="22" s="1"/>
  <c r="C23" i="35"/>
  <c r="E42" i="22" s="1"/>
  <c r="D17" i="35"/>
  <c r="F36" i="22" s="1"/>
  <c r="E9" i="35"/>
  <c r="G28" i="22" s="1"/>
  <c r="E25" i="35"/>
  <c r="G44" i="22" s="1"/>
  <c r="D9" i="35"/>
  <c r="F28" i="22" s="1"/>
  <c r="D25" i="35"/>
  <c r="F44" i="22" s="1"/>
  <c r="E14" i="35"/>
  <c r="G33" i="22" s="1"/>
  <c r="B18" i="35"/>
  <c r="D37" i="22" s="1"/>
  <c r="C14" i="35"/>
  <c r="E33" i="22" s="1"/>
  <c r="D8" i="35"/>
  <c r="F27" i="22" s="1"/>
  <c r="B26" i="35"/>
  <c r="D46" i="22" s="1"/>
  <c r="E16" i="35"/>
  <c r="G35" i="22" s="1"/>
  <c r="B12" i="35"/>
  <c r="D31" i="22" s="1"/>
  <c r="B20" i="35"/>
  <c r="D39" i="22" s="1"/>
  <c r="C8" i="35"/>
  <c r="E27" i="22" s="1"/>
  <c r="C16" i="35"/>
  <c r="E35" i="22" s="1"/>
  <c r="C24" i="35"/>
  <c r="E43" i="22" s="1"/>
  <c r="D24" i="35"/>
  <c r="F43" i="22" s="1"/>
  <c r="D16" i="35"/>
  <c r="F35" i="22" s="1"/>
  <c r="D26" i="35"/>
  <c r="F46" i="22" s="1"/>
  <c r="E11" i="35"/>
  <c r="G30" i="22" s="1"/>
  <c r="E19" i="35"/>
  <c r="G38" i="22" s="1"/>
  <c r="B13" i="35"/>
  <c r="D32" i="22" s="1"/>
  <c r="B21" i="35"/>
  <c r="D40" i="22" s="1"/>
  <c r="C9" i="35"/>
  <c r="E28" i="22" s="1"/>
  <c r="C17" i="35"/>
  <c r="E36" i="22" s="1"/>
  <c r="C25" i="35"/>
  <c r="E44" i="22" s="1"/>
  <c r="D23" i="35"/>
  <c r="F42" i="22" s="1"/>
  <c r="D15" i="35"/>
  <c r="F34" i="22" s="1"/>
  <c r="E26" i="35"/>
  <c r="G46" i="22" s="1"/>
  <c r="E12" i="35"/>
  <c r="G31" i="22" s="1"/>
  <c r="E20" i="35"/>
  <c r="G39" i="22" s="1"/>
  <c r="B14" i="35"/>
  <c r="D33" i="22" s="1"/>
  <c r="B22" i="35"/>
  <c r="D41" i="22" s="1"/>
  <c r="C10" i="35"/>
  <c r="E29" i="22" s="1"/>
  <c r="C18" i="35"/>
  <c r="E37" i="22" s="1"/>
  <c r="D6" i="35"/>
  <c r="F25" i="22" s="1"/>
  <c r="D22" i="35"/>
  <c r="F41" i="22" s="1"/>
  <c r="D14" i="35"/>
  <c r="F33" i="22" s="1"/>
  <c r="E13" i="35"/>
  <c r="G32" i="22" s="1"/>
  <c r="E21" i="35"/>
  <c r="G40" i="22" s="1"/>
  <c r="B8" i="35"/>
  <c r="D27" i="22" s="1"/>
  <c r="B16" i="35"/>
  <c r="D35" i="22" s="1"/>
  <c r="B24" i="35"/>
  <c r="D43" i="22" s="1"/>
  <c r="C12" i="35"/>
  <c r="E31" i="22" s="1"/>
  <c r="C20" i="35"/>
  <c r="E39" i="22" s="1"/>
  <c r="D10" i="35"/>
  <c r="F29" i="22" s="1"/>
  <c r="D20" i="35"/>
  <c r="F39" i="22" s="1"/>
  <c r="D12" i="35"/>
  <c r="F31" i="22" s="1"/>
  <c r="E7" i="35"/>
  <c r="G26" i="22" s="1"/>
  <c r="E15" i="35"/>
  <c r="G34" i="22" s="1"/>
  <c r="C43" i="26"/>
  <c r="O3" i="35" s="1"/>
  <c r="H26" i="22" l="1"/>
  <c r="H34" i="22"/>
  <c r="H42" i="22"/>
  <c r="H44" i="22"/>
  <c r="H41" i="22"/>
  <c r="H27" i="22"/>
  <c r="H35" i="22"/>
  <c r="H43" i="22"/>
  <c r="H36" i="22"/>
  <c r="H28" i="22"/>
  <c r="H29" i="22"/>
  <c r="H37" i="22"/>
  <c r="H45" i="22"/>
  <c r="H39" i="22"/>
  <c r="H25" i="22"/>
  <c r="H30" i="22"/>
  <c r="H38" i="22"/>
  <c r="H46" i="22"/>
  <c r="H31" i="22"/>
  <c r="H32" i="22"/>
  <c r="H40" i="22"/>
  <c r="H33" i="22"/>
  <c r="L13" i="35"/>
  <c r="D41" i="32" s="1"/>
  <c r="N20" i="35"/>
  <c r="F48" i="32" s="1"/>
  <c r="M26" i="35"/>
  <c r="E54" i="32" s="1"/>
  <c r="L10" i="35"/>
  <c r="D38" i="32" s="1"/>
  <c r="N17" i="35"/>
  <c r="F45" i="32" s="1"/>
  <c r="N18" i="35"/>
  <c r="F46" i="32" s="1"/>
  <c r="N11" i="35"/>
  <c r="F39" i="32" s="1"/>
  <c r="M22" i="35"/>
  <c r="E50" i="32" s="1"/>
  <c r="N16" i="35"/>
  <c r="F44" i="32" s="1"/>
  <c r="M20" i="35"/>
  <c r="E48" i="32" s="1"/>
  <c r="O23" i="35"/>
  <c r="G51" i="32" s="1"/>
  <c r="N26" i="35"/>
  <c r="F54" i="32" s="1"/>
  <c r="O19" i="35"/>
  <c r="G47" i="32" s="1"/>
  <c r="L12" i="35"/>
  <c r="D40" i="32" s="1"/>
  <c r="N14" i="35"/>
  <c r="F42" i="32" s="1"/>
  <c r="M6" i="35"/>
  <c r="E34" i="32" s="1"/>
  <c r="O17" i="35"/>
  <c r="G45" i="32" s="1"/>
  <c r="M25" i="35"/>
  <c r="E53" i="32" s="1"/>
  <c r="N22" i="35"/>
  <c r="F50" i="32" s="1"/>
  <c r="M10" i="35"/>
  <c r="E38" i="32" s="1"/>
  <c r="N12" i="35"/>
  <c r="F40" i="32" s="1"/>
  <c r="N6" i="35"/>
  <c r="F34" i="32" s="1"/>
  <c r="L26" i="35"/>
  <c r="D54" i="32" s="1"/>
  <c r="O7" i="35"/>
  <c r="G35" i="32" s="1"/>
  <c r="M19" i="35"/>
  <c r="E47" i="32" s="1"/>
  <c r="L16" i="35"/>
  <c r="D44" i="32" s="1"/>
  <c r="M9" i="35"/>
  <c r="E37" i="32" s="1"/>
  <c r="M24" i="35"/>
  <c r="E52" i="32" s="1"/>
  <c r="M8" i="35"/>
  <c r="E36" i="32" s="1"/>
  <c r="L14" i="35"/>
  <c r="D42" i="32" s="1"/>
  <c r="O21" i="35"/>
  <c r="G49" i="32" s="1"/>
  <c r="N15" i="35"/>
  <c r="F43" i="32" s="1"/>
  <c r="M23" i="35"/>
  <c r="E51" i="32" s="1"/>
  <c r="M7" i="35"/>
  <c r="E35" i="32" s="1"/>
  <c r="L11" i="35"/>
  <c r="D39" i="32" s="1"/>
  <c r="O22" i="35"/>
  <c r="G50" i="32" s="1"/>
  <c r="O10" i="35"/>
  <c r="G38" i="32" s="1"/>
  <c r="N13" i="35"/>
  <c r="F41" i="32" s="1"/>
  <c r="M21" i="35"/>
  <c r="E49" i="32" s="1"/>
  <c r="L25" i="35"/>
  <c r="D53" i="32" s="1"/>
  <c r="L9" i="35"/>
  <c r="D37" i="32" s="1"/>
  <c r="O6" i="35"/>
  <c r="G34" i="32" s="1"/>
  <c r="O16" i="35"/>
  <c r="G44" i="32" s="1"/>
  <c r="O12" i="35"/>
  <c r="G40" i="32" s="1"/>
  <c r="N10" i="35"/>
  <c r="F38" i="32" s="1"/>
  <c r="M18" i="35"/>
  <c r="E46" i="32" s="1"/>
  <c r="L24" i="35"/>
  <c r="D52" i="32" s="1"/>
  <c r="L8" i="35"/>
  <c r="D36" i="32" s="1"/>
  <c r="O15" i="35"/>
  <c r="G43" i="32" s="1"/>
  <c r="N25" i="35"/>
  <c r="F53" i="32" s="1"/>
  <c r="N9" i="35"/>
  <c r="F37" i="32" s="1"/>
  <c r="M17" i="35"/>
  <c r="E45" i="32" s="1"/>
  <c r="L21" i="35"/>
  <c r="D49" i="32" s="1"/>
  <c r="O24" i="35"/>
  <c r="G52" i="32" s="1"/>
  <c r="O20" i="35"/>
  <c r="G48" i="32" s="1"/>
  <c r="O26" i="35"/>
  <c r="G54" i="32" s="1"/>
  <c r="L23" i="35"/>
  <c r="D51" i="32" s="1"/>
  <c r="L7" i="35"/>
  <c r="D35" i="32" s="1"/>
  <c r="N24" i="35"/>
  <c r="F52" i="32" s="1"/>
  <c r="N8" i="35"/>
  <c r="F36" i="32" s="1"/>
  <c r="M16" i="35"/>
  <c r="E44" i="32" s="1"/>
  <c r="L22" i="35"/>
  <c r="D50" i="32" s="1"/>
  <c r="L6" i="35"/>
  <c r="D34" i="32" s="1"/>
  <c r="O13" i="35"/>
  <c r="G41" i="32" s="1"/>
  <c r="N23" i="35"/>
  <c r="F51" i="32" s="1"/>
  <c r="N7" i="35"/>
  <c r="F35" i="32" s="1"/>
  <c r="M15" i="35"/>
  <c r="E43" i="32" s="1"/>
  <c r="L19" i="35"/>
  <c r="D47" i="32" s="1"/>
  <c r="O8" i="35"/>
  <c r="G36" i="32" s="1"/>
  <c r="O18" i="35"/>
  <c r="G46" i="32" s="1"/>
  <c r="M14" i="35"/>
  <c r="E42" i="32" s="1"/>
  <c r="L20" i="35"/>
  <c r="D48" i="32" s="1"/>
  <c r="O11" i="35"/>
  <c r="G39" i="32" s="1"/>
  <c r="N21" i="35"/>
  <c r="F49" i="32" s="1"/>
  <c r="M13" i="35"/>
  <c r="E41" i="32" s="1"/>
  <c r="L17" i="35"/>
  <c r="D45" i="32" s="1"/>
  <c r="O14" i="35"/>
  <c r="G42" i="32" s="1"/>
  <c r="M12" i="35"/>
  <c r="E40" i="32" s="1"/>
  <c r="L18" i="35"/>
  <c r="D46" i="32" s="1"/>
  <c r="O25" i="35"/>
  <c r="G53" i="32" s="1"/>
  <c r="O9" i="35"/>
  <c r="G37" i="32" s="1"/>
  <c r="N19" i="35"/>
  <c r="F47" i="32" s="1"/>
  <c r="M11" i="35"/>
  <c r="E39" i="32" s="1"/>
  <c r="L15" i="35"/>
  <c r="D43" i="32" s="1"/>
  <c r="C36" i="26"/>
  <c r="H38" i="32" l="1"/>
  <c r="H46" i="32"/>
  <c r="H54" i="32"/>
  <c r="H40" i="32"/>
  <c r="H43" i="32"/>
  <c r="H44" i="32"/>
  <c r="H37" i="32"/>
  <c r="H39" i="32"/>
  <c r="H47" i="32"/>
  <c r="H34" i="32"/>
  <c r="H48" i="32"/>
  <c r="H51" i="32"/>
  <c r="H52" i="32"/>
  <c r="H53" i="32"/>
  <c r="H41" i="32"/>
  <c r="H49" i="32"/>
  <c r="H42" i="32"/>
  <c r="H50" i="32"/>
  <c r="H35" i="32"/>
  <c r="H36" i="32"/>
  <c r="H45" i="32"/>
  <c r="J3" i="35"/>
  <c r="C15" i="26" l="1"/>
  <c r="H3" i="35" l="1"/>
  <c r="C28" i="26"/>
  <c r="I26" i="35" l="1"/>
  <c r="I24" i="35"/>
  <c r="I22" i="35"/>
  <c r="I20" i="35"/>
  <c r="I18" i="35"/>
  <c r="F46" i="27" s="1"/>
  <c r="I16" i="35"/>
  <c r="I14" i="35"/>
  <c r="I12" i="35"/>
  <c r="I10" i="35"/>
  <c r="I8" i="35"/>
  <c r="I6" i="35"/>
  <c r="H22" i="35"/>
  <c r="H14" i="35"/>
  <c r="E42" i="27" s="1"/>
  <c r="H10" i="35"/>
  <c r="H6" i="35"/>
  <c r="J22" i="35"/>
  <c r="J10" i="35"/>
  <c r="H26" i="35"/>
  <c r="H24" i="35"/>
  <c r="E52" i="27" s="1"/>
  <c r="H20" i="35"/>
  <c r="H18" i="35"/>
  <c r="E46" i="27" s="1"/>
  <c r="H16" i="35"/>
  <c r="H12" i="35"/>
  <c r="H8" i="35"/>
  <c r="J18" i="35"/>
  <c r="J8" i="35"/>
  <c r="G26" i="35"/>
  <c r="G24" i="35"/>
  <c r="D52" i="27" s="1"/>
  <c r="G22" i="35"/>
  <c r="D50" i="27" s="1"/>
  <c r="G20" i="35"/>
  <c r="G18" i="35"/>
  <c r="G16" i="35"/>
  <c r="G14" i="35"/>
  <c r="D42" i="27" s="1"/>
  <c r="G12" i="35"/>
  <c r="D40" i="27" s="1"/>
  <c r="G10" i="35"/>
  <c r="G8" i="35"/>
  <c r="D36" i="27" s="1"/>
  <c r="G6" i="35"/>
  <c r="D34" i="27" s="1"/>
  <c r="I23" i="35"/>
  <c r="I21" i="35"/>
  <c r="I17" i="35"/>
  <c r="F45" i="27" s="1"/>
  <c r="I13" i="35"/>
  <c r="I9" i="35"/>
  <c r="J24" i="35"/>
  <c r="J16" i="35"/>
  <c r="G44" i="27" s="1"/>
  <c r="J6" i="35"/>
  <c r="G34" i="27" s="1"/>
  <c r="J25" i="35"/>
  <c r="J23" i="35"/>
  <c r="G51" i="27" s="1"/>
  <c r="J21" i="35"/>
  <c r="G49" i="27" s="1"/>
  <c r="J19" i="35"/>
  <c r="J17" i="35"/>
  <c r="J15" i="35"/>
  <c r="J13" i="35"/>
  <c r="G41" i="27" s="1"/>
  <c r="J11" i="35"/>
  <c r="G39" i="27" s="1"/>
  <c r="J9" i="35"/>
  <c r="J7" i="35"/>
  <c r="G35" i="27" s="1"/>
  <c r="I25" i="35"/>
  <c r="F53" i="27" s="1"/>
  <c r="I19" i="35"/>
  <c r="I15" i="35"/>
  <c r="F43" i="27" s="1"/>
  <c r="I11" i="35"/>
  <c r="I7" i="35"/>
  <c r="J20" i="35"/>
  <c r="G48" i="27" s="1"/>
  <c r="J12" i="35"/>
  <c r="H25" i="35"/>
  <c r="E53" i="27" s="1"/>
  <c r="H23" i="35"/>
  <c r="E51" i="27" s="1"/>
  <c r="H21" i="35"/>
  <c r="H19" i="35"/>
  <c r="E47" i="27" s="1"/>
  <c r="H17" i="35"/>
  <c r="H15" i="35"/>
  <c r="E43" i="27" s="1"/>
  <c r="H13" i="35"/>
  <c r="E41" i="27" s="1"/>
  <c r="H11" i="35"/>
  <c r="H9" i="35"/>
  <c r="H7" i="35"/>
  <c r="E35" i="27" s="1"/>
  <c r="G25" i="35"/>
  <c r="G23" i="35"/>
  <c r="D51" i="27" s="1"/>
  <c r="G21" i="35"/>
  <c r="G19" i="35"/>
  <c r="G17" i="35"/>
  <c r="D45" i="27" s="1"/>
  <c r="G15" i="35"/>
  <c r="D43" i="27" s="1"/>
  <c r="G13" i="35"/>
  <c r="D41" i="27" s="1"/>
  <c r="G11" i="35"/>
  <c r="D39" i="27" s="1"/>
  <c r="G9" i="35"/>
  <c r="D37" i="27" s="1"/>
  <c r="G7" i="35"/>
  <c r="D35" i="27" s="1"/>
  <c r="J26" i="35"/>
  <c r="G54" i="27" s="1"/>
  <c r="J14" i="35"/>
  <c r="G42" i="27" s="1"/>
  <c r="E37" i="27"/>
  <c r="G45" i="27"/>
  <c r="F36" i="27"/>
  <c r="F41" i="27"/>
  <c r="E49" i="27"/>
  <c r="G53" i="27"/>
  <c r="F47" i="27"/>
  <c r="D47" i="27"/>
  <c r="F52" i="27"/>
  <c r="F48" i="27"/>
  <c r="F42" i="27"/>
  <c r="F40" i="27"/>
  <c r="G50" i="27"/>
  <c r="G38" i="27"/>
  <c r="F38" i="27"/>
  <c r="D38" i="27"/>
  <c r="D46" i="27"/>
  <c r="D54" i="27"/>
  <c r="E45" i="27"/>
  <c r="F49" i="27"/>
  <c r="E36" i="27"/>
  <c r="G43" i="27"/>
  <c r="E48" i="27"/>
  <c r="D48" i="27"/>
  <c r="E34" i="27"/>
  <c r="F39" i="27"/>
  <c r="F51" i="27"/>
  <c r="G36" i="27"/>
  <c r="G46" i="27"/>
  <c r="G40" i="27"/>
  <c r="D44" i="27"/>
  <c r="F54" i="27"/>
  <c r="E54" i="27"/>
  <c r="F44" i="27"/>
  <c r="D49" i="27"/>
  <c r="E40" i="27"/>
  <c r="E44" i="27"/>
  <c r="E38" i="27"/>
  <c r="F37" i="27"/>
  <c r="G52" i="27"/>
  <c r="G47" i="27"/>
  <c r="F35" i="27"/>
  <c r="E39" i="27"/>
  <c r="E50" i="27"/>
  <c r="D53" i="27"/>
  <c r="F50" i="27"/>
  <c r="F34" i="27"/>
  <c r="G37" i="27"/>
  <c r="H43" i="27" l="1"/>
  <c r="H38" i="27"/>
  <c r="H50" i="27"/>
  <c r="H46" i="27"/>
  <c r="H49" i="27"/>
  <c r="H35" i="27"/>
  <c r="H36" i="27"/>
  <c r="H41" i="27"/>
  <c r="H45" i="27"/>
  <c r="H39" i="27"/>
  <c r="H40" i="27"/>
  <c r="H42" i="27"/>
  <c r="H37" i="27"/>
  <c r="H53" i="27"/>
  <c r="H51" i="27"/>
  <c r="H47" i="27"/>
  <c r="H52" i="27"/>
  <c r="H34" i="27"/>
  <c r="H44" i="27"/>
  <c r="H48" i="27"/>
  <c r="H54" i="27"/>
</calcChain>
</file>

<file path=xl/sharedStrings.xml><?xml version="1.0" encoding="utf-8"?>
<sst xmlns="http://schemas.openxmlformats.org/spreadsheetml/2006/main" count="2083" uniqueCount="145">
  <si>
    <t>Total</t>
  </si>
  <si>
    <t>Selected:</t>
  </si>
  <si>
    <t>Standardisation</t>
  </si>
  <si>
    <t>DHB</t>
  </si>
  <si>
    <t>Standardised Average Length of Stay</t>
  </si>
  <si>
    <t>Unstandardised Average Length of Stay</t>
  </si>
  <si>
    <t>Acute</t>
  </si>
  <si>
    <t>Elective</t>
  </si>
  <si>
    <t>length_of_stay_predicted</t>
  </si>
  <si>
    <t>National Average Length of Stay</t>
  </si>
  <si>
    <t>admission_type</t>
  </si>
  <si>
    <t>location_dhb</t>
  </si>
  <si>
    <t>length_of_stay</t>
  </si>
  <si>
    <t>Bed Day Equivalents</t>
  </si>
  <si>
    <t>stays</t>
  </si>
  <si>
    <t>Stays</t>
  </si>
  <si>
    <t>Source Data</t>
  </si>
  <si>
    <t>National Minimum Dataset (NMDS)</t>
  </si>
  <si>
    <t>nmds_v6</t>
  </si>
  <si>
    <t>Programmer's Notes:</t>
  </si>
  <si>
    <t>WIES Version</t>
  </si>
  <si>
    <t>webpage</t>
  </si>
  <si>
    <t>Direct Standardisation using DRG cluster and PCCL of highest cost-weighted event</t>
  </si>
  <si>
    <t>DHB Domicile or Service</t>
  </si>
  <si>
    <t>DHB of Service</t>
  </si>
  <si>
    <t>Joining Events into Stays</t>
  </si>
  <si>
    <t>The events have the same NHI</t>
  </si>
  <si>
    <t>The events have the same DHB of Service</t>
  </si>
  <si>
    <t>event_end_type in ('DA', 'DF', 'DO', 'DP', 'DT', 'DW', 'ET')</t>
  </si>
  <si>
    <t>Stays to Exclude</t>
  </si>
  <si>
    <t>No adjustment is made for leave days.</t>
  </si>
  <si>
    <t>Each event's length is calculated, rounded to the closest half hour, then summed together.</t>
  </si>
  <si>
    <t>Non-casemix events have their length set to zero</t>
  </si>
  <si>
    <t>If the first event in the stay doesn't have a valid DHB of service</t>
  </si>
  <si>
    <t>('AC', 'ZC') then 'Acute', ('AP', 'WN') then 'Elective'</t>
  </si>
  <si>
    <t>S00.01, S05.01, S15.01, S25.01, S30.01, S35.01, S40.01, S45.01, S55.01, S60.01, S70.01, S75.01</t>
  </si>
  <si>
    <t>If every event in the stay is non-casemix</t>
  </si>
  <si>
    <t>Calculating Length of Stay</t>
  </si>
  <si>
    <t>If an event starts before the end of a previous event with the same NHI, its start time is set to the end time of the prior event</t>
  </si>
  <si>
    <t>The quarter before the 12 month time period is also loaded to help detect long stays. Only stays which end within the 12 month time period are included.</t>
  </si>
  <si>
    <t>If an event ends before the end of a previous event with the same NHI, its end time is set to the end time of the prior event</t>
  </si>
  <si>
    <t>Events are considered to be part of the same stay if:</t>
  </si>
  <si>
    <t>The prior event ends in a transfer</t>
  </si>
  <si>
    <t>DHB; the first event's DHB</t>
  </si>
  <si>
    <t>Admission Type; the first event's admission type</t>
  </si>
  <si>
    <t>Length of Stay; the sum of every events' length</t>
  </si>
  <si>
    <t>If the stay is Elective and no event has a surgical purchase unit</t>
  </si>
  <si>
    <t>Chart Title:</t>
  </si>
  <si>
    <t>If the first event in the stay is not Elective or Acute</t>
  </si>
  <si>
    <t>WIES 14</t>
  </si>
  <si>
    <t>20, 34, 35</t>
  </si>
  <si>
    <t>wiesnz14</t>
  </si>
  <si>
    <t>There is less than 24 hours between the prior event ending and the next starting</t>
  </si>
  <si>
    <t>Start Date; the first event's start date</t>
  </si>
  <si>
    <t>End Date; the last event's end date</t>
  </si>
  <si>
    <t>If the last event in the stay ended in a transfer, i.e. the stay is ongoing</t>
  </si>
  <si>
    <t>If the first event in the stay does not have an accepted purchaser</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</si>
  <si>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</si>
  <si>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</si>
  <si>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</si>
  <si>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</si>
  <si>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</si>
  <si>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</si>
  <si>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</si>
  <si>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</si>
  <si>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</si>
  <si>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</si>
  <si>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</si>
  <si>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</si>
  <si>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</si>
  <si>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</si>
  <si>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</si>
  <si>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</si>
  <si>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</si>
  <si>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</si>
  <si>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</si>
  <si>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</si>
  <si>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Determining Stay Information</t>
  </si>
  <si>
    <t>DRG; the DRG of the highest case-weight event</t>
  </si>
  <si>
    <t>PCCL; the PCCL of the highest case-weight event</t>
  </si>
  <si>
    <t>Case-weight; the sum of every events' case-weight</t>
  </si>
  <si>
    <t>3 Character DRG and PCCL into contingency table</t>
  </si>
  <si>
    <t>Admission type</t>
  </si>
  <si>
    <t>Ethnicity</t>
  </si>
  <si>
    <t>Maori</t>
  </si>
  <si>
    <t>Pacific</t>
  </si>
  <si>
    <t>Other</t>
  </si>
  <si>
    <t>Deprivation</t>
  </si>
  <si>
    <t>Selected (Linked to listbox)</t>
  </si>
  <si>
    <t>Selected Name</t>
  </si>
  <si>
    <t>ethnicity</t>
  </si>
  <si>
    <t xml:space="preserve">Selected (Linked to listbox) </t>
  </si>
  <si>
    <t>Date</t>
  </si>
  <si>
    <t>Chart Title Ethnicity</t>
  </si>
  <si>
    <t>Admission type for ethnicity report</t>
  </si>
  <si>
    <t>Admission type for deprivation report</t>
  </si>
  <si>
    <t>Deprivation quintile</t>
  </si>
  <si>
    <t xml:space="preserve">There is a small proportion of records with missing deprivation information.  
</t>
  </si>
  <si>
    <t>Admission type for DHB report</t>
  </si>
  <si>
    <t>Chart Title Deprivation</t>
  </si>
  <si>
    <t xml:space="preserve">Selected (linked to listbox) </t>
  </si>
  <si>
    <t>These records, although included in the other tabs, are not displayed in the "Deprivation" tables</t>
  </si>
  <si>
    <t>and graphs on the Deprivation tab (i.e. breakdowns are only available for Quintiles 1-5)</t>
  </si>
  <si>
    <t>Change from  August 2021</t>
  </si>
  <si>
    <t>NZ Deprivation 2013 to NZ Deprivation 2018 when providing breakdown by deprivation</t>
  </si>
  <si>
    <t xml:space="preserve">quintile for applicable numerators and denominators. In some cases, this can result in </t>
  </si>
  <si>
    <t xml:space="preserve">significant differences when comparing against historical performance so caution should be </t>
  </si>
  <si>
    <t>exercised when looking at data breakdown by deprivation quintile.</t>
  </si>
  <si>
    <t>Change in Deprivation in 2021/22</t>
  </si>
  <si>
    <t xml:space="preserve">Please note that from 2021Q3 onwards, we have switched from using </t>
  </si>
  <si>
    <t xml:space="preserve"> </t>
  </si>
  <si>
    <t>There have been some changes in data recording for short-stay ED cases in Christchurch since</t>
  </si>
  <si>
    <t>for services where the patients come into hospital via the ED. Instead of being reported to NMDS</t>
  </si>
  <si>
    <t>Caveat - Canterbury hospital data</t>
  </si>
  <si>
    <t>these events are now included in NNPAC data only.</t>
  </si>
  <si>
    <t>Dec 2020 since they moved to the new hospital. This has reduced the number of inpatient records</t>
  </si>
  <si>
    <t>We estimate that this change has increased Canterbury DHB’s non-standardised ALOS by 0.2 days.</t>
  </si>
  <si>
    <t xml:space="preserve">There have been some changes in data recording for short-stay ED cases in Christchurch since Dec 2020 with the move to the new hospital. This has reduced the number of inpatient records for services where the patients come into hospital via the ED. Instead of being reported to NMDS these events are now included in NNPAC data only. We estimate that this change has increased Canterbury DHB’s non-standardised ALOS by 0.2 days.
</t>
  </si>
  <si>
    <t>!</t>
  </si>
  <si>
    <t>See caveats and changes at bottom</t>
  </si>
  <si>
    <t>Hawke's Bay</t>
  </si>
  <si>
    <t>Hutt Valley</t>
  </si>
  <si>
    <t>Waitematā</t>
  </si>
  <si>
    <t>Tairāwhiti</t>
  </si>
  <si>
    <t>Capital &amp; Coast</t>
  </si>
  <si>
    <t>quintile</t>
  </si>
  <si>
    <t>avg</t>
  </si>
  <si>
    <t>nat_avg</t>
  </si>
  <si>
    <t>standardised</t>
  </si>
  <si>
    <t>bed_days</t>
  </si>
  <si>
    <t>all</t>
  </si>
  <si>
    <t>national</t>
  </si>
  <si>
    <t>Q1</t>
  </si>
  <si>
    <t>Q2</t>
  </si>
  <si>
    <t>Q3</t>
  </si>
  <si>
    <t>Q4</t>
  </si>
  <si>
    <t>Q5</t>
  </si>
  <si>
    <t>DHB summary</t>
  </si>
  <si>
    <t xml:space="preserve">Admission Type: </t>
  </si>
  <si>
    <t xml:space="preserve">Date: </t>
  </si>
  <si>
    <t>TOTAL</t>
  </si>
  <si>
    <t>Māori</t>
  </si>
  <si>
    <t>Ethnic group</t>
  </si>
  <si>
    <t>selection</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</si>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</sst>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3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0"/>
      <name val="MS Sans Serif"/>
      <family val="2"/>
    </font>
    <font>
      <sz val="11"/>
      <color theme="1"/>
      <name val="Calibri"/>
      <family val="2"/>
      <scheme val="minor"/>
    </font>
    <font>
      <u/>
      <sz val="10"/>
      <color theme="10"/>
      <name val="Arial"/>
      <family val="2"/>
    </font>
    <font>
      <sz val="10"/>
      <name val="Arial"/>
      <family val="2"/>
    </font>
    <font>
      <sz val="1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name val="MS Sans Serif"/>
      <family val="2"/>
    </font>
    <font>
      <sz val="10"/>
      <color theme="1" tint="0.249977111117893"/>
      <name val="Calibri"/>
      <family val="2"/>
      <scheme val="minor"/>
    </font>
    <font>
      <u/>
      <sz val="10"/>
      <color theme="10"/>
      <name val="Calibri"/>
      <family val="2"/>
      <scheme val="minor"/>
    </font>
    <font>
      <sz val="10"/>
      <color theme="0"/>
      <name val="Calibri"/>
      <family val="2"/>
      <scheme val="minor"/>
    </font>
    <font>
      <b/>
      <sz val="10"/>
      <color theme="1"/>
      <name val="Arial"/>
      <family val="2"/>
    </font>
    <font>
      <sz val="10"/>
      <name val="Calibri"/>
      <family val="2"/>
      <scheme val="minor"/>
    </font>
    <font>
      <b/>
      <sz val="10"/>
      <name val="Calibri"/>
      <family val="2"/>
      <scheme val="minor"/>
    </font>
    <font>
      <b/>
      <sz val="9"/>
      <color theme="0"/>
      <name val="Arial"/>
      <family val="2"/>
    </font>
    <font>
      <b/>
      <sz val="9"/>
      <color theme="1"/>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9"/>
      <color theme="1"/>
      <name val="Arial"/>
      <family val="2"/>
    </font>
    <font>
      <sz val="10"/>
      <color theme="1"/>
      <name val="Calibri"/>
      <family val="2"/>
    </font>
    <font>
      <b/>
      <sz val="10"/>
      <color rgb="FF0070C0"/>
      <name val="Calibri"/>
      <family val="2"/>
    </font>
    <font>
      <b/>
      <sz val="10"/>
      <color rgb="FF7030A0"/>
      <name val="Calibri"/>
      <family val="2"/>
      <scheme val="minor"/>
    </font>
    <font>
      <sz val="10"/>
      <color rgb="FF7030A0"/>
      <name val="Calibri"/>
      <family val="2"/>
      <scheme val="minor"/>
    </font>
    <font>
      <sz val="11"/>
      <color rgb="FFFF0000"/>
      <name val="Calibri"/>
      <family val="2"/>
      <scheme val="minor"/>
    </font>
    <font>
      <sz val="10"/>
      <color rgb="FF7030A0"/>
      <name val="Calibri"/>
      <family val="2"/>
    </font>
    <font>
      <b/>
      <sz val="11"/>
      <color rgb="FF7030A0"/>
      <name val="Calibri"/>
      <family val="2"/>
      <scheme val="minor"/>
    </font>
    <font>
      <b/>
      <sz val="12"/>
      <color theme="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0">
    <xf numFmtId="0" fontId="0"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 fillId="0" borderId="0"/>
  </cellStyleXfs>
  <cellXfs count="174">
    <xf numFmtId="0" fontId="0" fillId="0" borderId="0" xfId="0"/>
    <xf numFmtId="0" fontId="9" fillId="0" borderId="0" xfId="0" applyFont="1"/>
    <xf numFmtId="0" fontId="11" fillId="0" borderId="0" xfId="0" applyFont="1"/>
    <xf numFmtId="0" fontId="9" fillId="2" borderId="1" xfId="0" applyFont="1" applyFill="1" applyBorder="1"/>
    <xf numFmtId="0" fontId="0" fillId="2" borderId="4" xfId="0" applyFill="1" applyBorder="1"/>
    <xf numFmtId="0" fontId="11" fillId="2" borderId="8" xfId="0" applyFont="1" applyFill="1" applyBorder="1"/>
    <xf numFmtId="0" fontId="9" fillId="2" borderId="8" xfId="0" applyFont="1" applyFill="1" applyBorder="1"/>
    <xf numFmtId="0" fontId="15" fillId="2" borderId="0" xfId="14" applyFont="1" applyFill="1" applyBorder="1"/>
    <xf numFmtId="0" fontId="0" fillId="2" borderId="0" xfId="0" applyFill="1" applyBorder="1"/>
    <xf numFmtId="0" fontId="9" fillId="2" borderId="2" xfId="0" applyFont="1" applyFill="1" applyBorder="1"/>
    <xf numFmtId="0" fontId="9" fillId="2" borderId="4" xfId="0" applyFont="1" applyFill="1" applyBorder="1"/>
    <xf numFmtId="0" fontId="9" fillId="2" borderId="5" xfId="0" applyFont="1" applyFill="1" applyBorder="1"/>
    <xf numFmtId="0" fontId="11" fillId="2" borderId="0" xfId="0" applyFont="1" applyFill="1" applyBorder="1"/>
    <xf numFmtId="0" fontId="14" fillId="2" borderId="0" xfId="0" applyFont="1" applyFill="1" applyBorder="1"/>
    <xf numFmtId="0" fontId="9" fillId="2" borderId="3" xfId="0" applyFont="1" applyFill="1" applyBorder="1"/>
    <xf numFmtId="0" fontId="9" fillId="2" borderId="0" xfId="0" applyFont="1" applyFill="1"/>
    <xf numFmtId="0" fontId="9" fillId="2" borderId="0" xfId="0" applyFont="1" applyFill="1" applyBorder="1"/>
    <xf numFmtId="0" fontId="9" fillId="2" borderId="7" xfId="0" applyFont="1" applyFill="1" applyBorder="1"/>
    <xf numFmtId="0" fontId="9" fillId="2" borderId="6" xfId="0" applyFont="1" applyFill="1" applyBorder="1"/>
    <xf numFmtId="0" fontId="14" fillId="2" borderId="7" xfId="0" applyFont="1" applyFill="1" applyBorder="1"/>
    <xf numFmtId="0" fontId="14" fillId="2" borderId="0" xfId="0" applyFont="1" applyFill="1"/>
    <xf numFmtId="0" fontId="9" fillId="2" borderId="0" xfId="0" applyFont="1" applyFill="1" applyBorder="1" applyAlignment="1">
      <alignment horizontal="left" wrapText="1"/>
    </xf>
    <xf numFmtId="0" fontId="9" fillId="2" borderId="0" xfId="0" quotePrefix="1" applyFont="1" applyFill="1" applyBorder="1"/>
    <xf numFmtId="0" fontId="9" fillId="2" borderId="0" xfId="0" applyFont="1" applyFill="1" applyBorder="1" applyAlignment="1">
      <alignment horizontal="left" indent="1"/>
    </xf>
    <xf numFmtId="0" fontId="11" fillId="2" borderId="0" xfId="0" applyFont="1" applyFill="1"/>
    <xf numFmtId="0" fontId="9" fillId="2" borderId="0" xfId="0" applyFont="1" applyFill="1"/>
    <xf numFmtId="0" fontId="9" fillId="2" borderId="0" xfId="0" applyFont="1" applyFill="1" applyBorder="1"/>
    <xf numFmtId="0" fontId="9" fillId="2" borderId="0" xfId="0" applyFont="1" applyFill="1" applyBorder="1" applyAlignment="1">
      <alignment horizontal="left" vertical="top" wrapText="1"/>
    </xf>
    <xf numFmtId="0" fontId="0" fillId="2" borderId="4" xfId="0" applyFill="1" applyBorder="1"/>
    <xf numFmtId="0" fontId="0" fillId="2" borderId="0" xfId="0" applyFill="1" applyBorder="1"/>
    <xf numFmtId="0" fontId="9" fillId="2" borderId="4" xfId="0" applyFont="1" applyFill="1" applyBorder="1"/>
    <xf numFmtId="0" fontId="11" fillId="2" borderId="0" xfId="0" applyFont="1" applyFill="1" applyBorder="1"/>
    <xf numFmtId="0" fontId="14" fillId="2" borderId="0" xfId="0" applyFont="1" applyFill="1" applyBorder="1"/>
    <xf numFmtId="0" fontId="9" fillId="2" borderId="3" xfId="0" applyFont="1" applyFill="1" applyBorder="1"/>
    <xf numFmtId="0" fontId="7" fillId="2" borderId="0" xfId="14" applyFill="1" applyBorder="1"/>
    <xf numFmtId="0" fontId="9" fillId="0" borderId="0" xfId="0" applyFont="1" applyFill="1"/>
    <xf numFmtId="0" fontId="9" fillId="0" borderId="0" xfId="0" applyFont="1" applyFill="1" applyBorder="1" applyAlignment="1">
      <alignment vertical="center"/>
    </xf>
    <xf numFmtId="0" fontId="9" fillId="0" borderId="0" xfId="0" applyFont="1" applyFill="1" applyBorder="1"/>
    <xf numFmtId="0" fontId="9" fillId="0" borderId="0" xfId="0" applyFont="1" applyFill="1" applyAlignment="1">
      <alignment vertical="center"/>
    </xf>
    <xf numFmtId="0" fontId="12" fillId="0" borderId="0" xfId="0" applyFont="1" applyFill="1" applyBorder="1" applyAlignment="1">
      <alignment horizontal="center"/>
    </xf>
    <xf numFmtId="49" fontId="11" fillId="0" borderId="7" xfId="1" applyNumberFormat="1" applyFont="1" applyFill="1" applyBorder="1" applyAlignment="1">
      <alignment horizontal="center" vertical="top" wrapText="1"/>
    </xf>
    <xf numFmtId="43" fontId="16" fillId="0" borderId="0" xfId="1" applyFont="1" applyFill="1" applyBorder="1" applyAlignment="1">
      <alignment vertical="center"/>
    </xf>
    <xf numFmtId="165" fontId="9" fillId="0" borderId="0" xfId="1" applyNumberFormat="1" applyFont="1" applyFill="1" applyBorder="1" applyAlignment="1">
      <alignment horizontal="right" vertical="center" indent="1"/>
    </xf>
    <xf numFmtId="43" fontId="9" fillId="0" borderId="0" xfId="1" applyFont="1" applyFill="1" applyBorder="1" applyAlignment="1">
      <alignment horizontal="right" vertical="center" indent="1"/>
    </xf>
    <xf numFmtId="43" fontId="16" fillId="0" borderId="0" xfId="1" applyFont="1" applyFill="1" applyBorder="1" applyAlignment="1">
      <alignment horizontal="right" vertical="center" indent="1"/>
    </xf>
    <xf numFmtId="0" fontId="9" fillId="0" borderId="9" xfId="0" applyFont="1" applyFill="1" applyBorder="1" applyAlignment="1">
      <alignment vertical="center"/>
    </xf>
    <xf numFmtId="165" fontId="9" fillId="0" borderId="9" xfId="1" applyNumberFormat="1" applyFont="1" applyFill="1" applyBorder="1" applyAlignment="1">
      <alignment horizontal="right" vertical="center" indent="1"/>
    </xf>
    <xf numFmtId="43" fontId="9" fillId="0" borderId="9" xfId="1" applyFont="1" applyFill="1" applyBorder="1" applyAlignment="1">
      <alignment horizontal="right" vertical="center" indent="1"/>
    </xf>
    <xf numFmtId="3" fontId="9" fillId="0" borderId="0" xfId="0" applyNumberFormat="1" applyFont="1" applyFill="1"/>
    <xf numFmtId="0" fontId="0" fillId="0" borderId="0" xfId="0" applyFill="1"/>
    <xf numFmtId="0" fontId="9" fillId="0" borderId="10" xfId="0" applyFont="1" applyFill="1" applyBorder="1" applyAlignment="1">
      <alignment vertical="center"/>
    </xf>
    <xf numFmtId="0" fontId="9" fillId="0" borderId="12" xfId="0" applyFont="1" applyFill="1" applyBorder="1"/>
    <xf numFmtId="0" fontId="9" fillId="0" borderId="13" xfId="0" applyFont="1" applyFill="1" applyBorder="1" applyAlignment="1">
      <alignment vertical="center"/>
    </xf>
    <xf numFmtId="0" fontId="9" fillId="0" borderId="14" xfId="0" applyFont="1" applyFill="1" applyBorder="1"/>
    <xf numFmtId="43" fontId="9" fillId="0" borderId="0" xfId="1" applyFont="1" applyFill="1" applyBorder="1" applyAlignment="1">
      <alignment vertical="center"/>
    </xf>
    <xf numFmtId="0" fontId="9" fillId="0" borderId="15" xfId="0" applyFont="1" applyFill="1" applyBorder="1"/>
    <xf numFmtId="0" fontId="9" fillId="0" borderId="16" xfId="0" applyFont="1" applyFill="1" applyBorder="1"/>
    <xf numFmtId="3" fontId="9" fillId="0" borderId="16" xfId="0" applyNumberFormat="1" applyFont="1" applyFill="1" applyBorder="1"/>
    <xf numFmtId="0" fontId="9" fillId="0" borderId="17" xfId="0" applyFont="1" applyFill="1" applyBorder="1"/>
    <xf numFmtId="0" fontId="18" fillId="0" borderId="0" xfId="6" applyFont="1" applyBorder="1" applyAlignment="1">
      <alignment horizontal="right"/>
    </xf>
    <xf numFmtId="0" fontId="18" fillId="0" borderId="5" xfId="6" applyFont="1" applyBorder="1"/>
    <xf numFmtId="0" fontId="19" fillId="0" borderId="0" xfId="6" applyFont="1" applyBorder="1"/>
    <xf numFmtId="0" fontId="18" fillId="0" borderId="0" xfId="6" applyFont="1" applyBorder="1"/>
    <xf numFmtId="0" fontId="0" fillId="0" borderId="0" xfId="0" applyBorder="1"/>
    <xf numFmtId="0" fontId="18" fillId="0" borderId="0" xfId="6" applyFont="1" applyFill="1" applyBorder="1"/>
    <xf numFmtId="0" fontId="11" fillId="0" borderId="7" xfId="0" applyFont="1" applyBorder="1" applyAlignment="1">
      <alignment vertical="top"/>
    </xf>
    <xf numFmtId="0" fontId="11" fillId="0" borderId="7" xfId="0" applyFont="1" applyBorder="1" applyAlignment="1">
      <alignment vertical="top" wrapText="1"/>
    </xf>
    <xf numFmtId="0" fontId="0" fillId="0" borderId="0" xfId="0" applyAlignment="1">
      <alignment vertical="top"/>
    </xf>
    <xf numFmtId="0" fontId="9" fillId="0" borderId="9" xfId="0" applyFont="1" applyBorder="1"/>
    <xf numFmtId="164" fontId="9" fillId="0" borderId="9" xfId="1" applyNumberFormat="1" applyFont="1" applyBorder="1"/>
    <xf numFmtId="43" fontId="9" fillId="0" borderId="9" xfId="1" applyNumberFormat="1" applyFont="1" applyBorder="1"/>
    <xf numFmtId="0" fontId="0" fillId="0" borderId="18" xfId="0" applyBorder="1"/>
    <xf numFmtId="0" fontId="0" fillId="0" borderId="19" xfId="0" applyBorder="1"/>
    <xf numFmtId="0" fontId="10" fillId="0" borderId="19" xfId="0" applyFont="1" applyFill="1" applyBorder="1" applyAlignment="1"/>
    <xf numFmtId="0" fontId="10" fillId="0" borderId="20" xfId="0" applyFont="1" applyFill="1" applyBorder="1" applyAlignment="1"/>
    <xf numFmtId="0" fontId="0" fillId="0" borderId="21" xfId="0" applyBorder="1"/>
    <xf numFmtId="0" fontId="0" fillId="0" borderId="22" xfId="0" applyBorder="1"/>
    <xf numFmtId="0" fontId="9" fillId="0" borderId="0" xfId="0" applyFont="1" applyBorder="1" applyAlignment="1">
      <alignment horizontal="right" indent="1"/>
    </xf>
    <xf numFmtId="0" fontId="11" fillId="0" borderId="0" xfId="0" applyFont="1" applyBorder="1"/>
    <xf numFmtId="17" fontId="11" fillId="0" borderId="0" xfId="0" applyNumberFormat="1" applyFont="1" applyBorder="1" applyAlignment="1">
      <alignment horizontal="left"/>
    </xf>
    <xf numFmtId="0" fontId="0" fillId="0" borderId="21" xfId="0" applyBorder="1" applyAlignment="1">
      <alignment vertical="top"/>
    </xf>
    <xf numFmtId="0" fontId="0" fillId="0" borderId="0" xfId="0" applyBorder="1" applyAlignment="1">
      <alignment vertical="top"/>
    </xf>
    <xf numFmtId="0" fontId="20" fillId="0" borderId="0" xfId="0" applyFont="1" applyBorder="1" applyAlignment="1">
      <alignment vertical="top"/>
    </xf>
    <xf numFmtId="0" fontId="0" fillId="0" borderId="22" xfId="0" applyBorder="1" applyAlignment="1">
      <alignment vertical="top"/>
    </xf>
    <xf numFmtId="0" fontId="9" fillId="0" borderId="0" xfId="0" applyFont="1" applyBorder="1"/>
    <xf numFmtId="164" fontId="9" fillId="0" borderId="0" xfId="1" applyNumberFormat="1" applyFont="1" applyBorder="1"/>
    <xf numFmtId="43" fontId="9" fillId="0" borderId="0" xfId="1" applyNumberFormat="1" applyFont="1" applyBorder="1"/>
    <xf numFmtId="43" fontId="16" fillId="0" borderId="0" xfId="1" applyNumberFormat="1" applyFont="1" applyBorder="1"/>
    <xf numFmtId="0" fontId="0" fillId="0" borderId="23" xfId="0" applyBorder="1"/>
    <xf numFmtId="0" fontId="0" fillId="0" borderId="24" xfId="0" applyBorder="1"/>
    <xf numFmtId="0" fontId="0" fillId="0" borderId="25" xfId="0" applyBorder="1"/>
    <xf numFmtId="164" fontId="9" fillId="0" borderId="0" xfId="1" applyNumberFormat="1" applyFont="1" applyBorder="1" applyAlignment="1">
      <alignment wrapText="1"/>
    </xf>
    <xf numFmtId="2" fontId="9" fillId="0" borderId="0" xfId="1" applyNumberFormat="1" applyFont="1" applyBorder="1" applyAlignment="1">
      <alignment wrapText="1"/>
    </xf>
    <xf numFmtId="0" fontId="10" fillId="0" borderId="0" xfId="0" applyFont="1"/>
    <xf numFmtId="164" fontId="9" fillId="0" borderId="9" xfId="1" applyNumberFormat="1" applyFont="1" applyBorder="1" applyAlignment="1">
      <alignment wrapText="1"/>
    </xf>
    <xf numFmtId="2" fontId="9" fillId="0" borderId="9" xfId="1" applyNumberFormat="1" applyFont="1" applyBorder="1" applyAlignment="1">
      <alignment wrapText="1"/>
    </xf>
    <xf numFmtId="0" fontId="21" fillId="0" borderId="0" xfId="0" applyFont="1" applyBorder="1" applyAlignment="1">
      <alignment horizontal="left"/>
    </xf>
    <xf numFmtId="0" fontId="21" fillId="0" borderId="0" xfId="0" applyFont="1" applyBorder="1"/>
    <xf numFmtId="0" fontId="9" fillId="2" borderId="0" xfId="0" applyFont="1" applyFill="1" applyBorder="1" applyAlignment="1"/>
    <xf numFmtId="0" fontId="9" fillId="3" borderId="0" xfId="0" applyFont="1" applyFill="1"/>
    <xf numFmtId="0" fontId="22" fillId="0" borderId="3" xfId="6" applyFont="1" applyBorder="1"/>
    <xf numFmtId="0" fontId="23" fillId="0" borderId="0" xfId="0" applyFont="1"/>
    <xf numFmtId="0" fontId="0" fillId="0" borderId="8" xfId="0" applyBorder="1"/>
    <xf numFmtId="0" fontId="17" fillId="0" borderId="8" xfId="0" applyFont="1" applyBorder="1"/>
    <xf numFmtId="0" fontId="9" fillId="0" borderId="8" xfId="0" applyFont="1" applyBorder="1"/>
    <xf numFmtId="0" fontId="24" fillId="4" borderId="8" xfId="0" applyFont="1" applyFill="1" applyBorder="1"/>
    <xf numFmtId="0" fontId="24" fillId="3" borderId="0" xfId="0" applyFont="1" applyFill="1"/>
    <xf numFmtId="0" fontId="18" fillId="4" borderId="0" xfId="6" applyFont="1" applyFill="1" applyBorder="1" applyAlignment="1">
      <alignment horizontal="right"/>
    </xf>
    <xf numFmtId="0" fontId="17" fillId="5" borderId="8" xfId="0" applyFont="1" applyFill="1" applyBorder="1"/>
    <xf numFmtId="0" fontId="25" fillId="5" borderId="8" xfId="6" applyFont="1" applyFill="1" applyBorder="1"/>
    <xf numFmtId="0" fontId="18" fillId="5" borderId="8" xfId="6" applyFont="1" applyFill="1" applyBorder="1" applyAlignment="1">
      <alignment horizontal="right"/>
    </xf>
    <xf numFmtId="0" fontId="0" fillId="5" borderId="8" xfId="0" applyFill="1" applyBorder="1"/>
    <xf numFmtId="0" fontId="0" fillId="5" borderId="0" xfId="0" applyFill="1"/>
    <xf numFmtId="0" fontId="18" fillId="5" borderId="0" xfId="6" applyFont="1" applyFill="1" applyBorder="1" applyAlignment="1">
      <alignment horizontal="right"/>
    </xf>
    <xf numFmtId="0" fontId="9" fillId="4" borderId="0" xfId="0" applyFont="1" applyFill="1"/>
    <xf numFmtId="0" fontId="26" fillId="0" borderId="0" xfId="0" applyFont="1"/>
    <xf numFmtId="0" fontId="25" fillId="4" borderId="0" xfId="6" applyFont="1" applyFill="1" applyBorder="1"/>
    <xf numFmtId="0" fontId="0" fillId="4" borderId="0" xfId="0" applyFill="1" applyBorder="1"/>
    <xf numFmtId="0" fontId="29" fillId="2" borderId="0" xfId="0" applyFont="1" applyFill="1" applyBorder="1"/>
    <xf numFmtId="0" fontId="30" fillId="2" borderId="0" xfId="0" applyFont="1" applyFill="1" applyBorder="1"/>
    <xf numFmtId="0" fontId="30" fillId="2" borderId="0" xfId="0" applyFont="1" applyFill="1" applyBorder="1" applyAlignment="1"/>
    <xf numFmtId="0" fontId="30" fillId="2" borderId="0" xfId="0" applyFont="1" applyFill="1" applyBorder="1" applyAlignment="1">
      <alignment horizontal="left"/>
    </xf>
    <xf numFmtId="0" fontId="29" fillId="2" borderId="8" xfId="0" applyFont="1" applyFill="1" applyBorder="1"/>
    <xf numFmtId="0" fontId="30" fillId="2" borderId="8" xfId="0" applyFont="1" applyFill="1" applyBorder="1"/>
    <xf numFmtId="0" fontId="30" fillId="2" borderId="2" xfId="0" applyFont="1" applyFill="1" applyBorder="1"/>
    <xf numFmtId="0" fontId="30" fillId="2" borderId="4" xfId="0" applyFont="1" applyFill="1" applyBorder="1"/>
    <xf numFmtId="0" fontId="32" fillId="0" borderId="0" xfId="0" applyFont="1" applyAlignment="1">
      <alignment vertical="center"/>
    </xf>
    <xf numFmtId="0" fontId="32" fillId="0" borderId="7" xfId="0" applyFont="1" applyBorder="1" applyAlignment="1">
      <alignment vertical="center"/>
    </xf>
    <xf numFmtId="0" fontId="31" fillId="2" borderId="0" xfId="0" applyFont="1" applyFill="1" applyAlignment="1">
      <alignment horizontal="right"/>
    </xf>
    <xf numFmtId="0" fontId="33" fillId="2" borderId="0" xfId="0" applyFont="1" applyFill="1"/>
    <xf numFmtId="0" fontId="2" fillId="2" borderId="0" xfId="0" applyFont="1" applyFill="1"/>
    <xf numFmtId="0" fontId="24" fillId="0" borderId="0" xfId="0" applyFont="1"/>
    <xf numFmtId="49" fontId="11" fillId="0" borderId="7" xfId="1" applyNumberFormat="1" applyFont="1" applyFill="1" applyBorder="1" applyAlignment="1">
      <alignment horizontal="center" vertical="center" wrapText="1"/>
    </xf>
    <xf numFmtId="0" fontId="17" fillId="0" borderId="0" xfId="0" applyFont="1"/>
    <xf numFmtId="0" fontId="34" fillId="0" borderId="0" xfId="0" applyFont="1"/>
    <xf numFmtId="0" fontId="0" fillId="0" borderId="0" xfId="0"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17" fillId="3" borderId="0" xfId="0" applyFont="1" applyFill="1"/>
    <xf numFmtId="0" fontId="0" fillId="0" borderId="0" xfId="0" applyFont="1" applyAlignment="1">
      <alignment horizontal="right"/>
    </xf>
    <xf numFmtId="0" fontId="34" fillId="0" borderId="0" xfId="0" applyFont="1" applyAlignment="1">
      <alignment horizontal="right"/>
    </xf>
    <xf numFmtId="0" fontId="17" fillId="4" borderId="0" xfId="0" applyFont="1" applyFill="1"/>
    <xf numFmtId="0" fontId="34" fillId="5" borderId="0" xfId="0" applyFont="1" applyFill="1" applyAlignment="1">
      <alignment horizontal="left"/>
    </xf>
    <xf numFmtId="43" fontId="24" fillId="0" borderId="0" xfId="1" applyFont="1"/>
    <xf numFmtId="43" fontId="0" fillId="0" borderId="0" xfId="1" applyFont="1"/>
    <xf numFmtId="164" fontId="24" fillId="0" borderId="0" xfId="1" applyNumberFormat="1" applyFont="1"/>
    <xf numFmtId="164" fontId="0" fillId="0" borderId="0" xfId="1" applyNumberFormat="1" applyFont="1"/>
    <xf numFmtId="165" fontId="0" fillId="0" borderId="0" xfId="0" applyNumberFormat="1"/>
    <xf numFmtId="0" fontId="11" fillId="0" borderId="0" xfId="0" applyFont="1" applyFill="1" applyBorder="1" applyAlignment="1">
      <alignment vertical="center"/>
    </xf>
    <xf numFmtId="165" fontId="11" fillId="0" borderId="0" xfId="1" applyNumberFormat="1" applyFont="1" applyFill="1" applyBorder="1" applyAlignment="1">
      <alignment horizontal="right" vertical="center" indent="1"/>
    </xf>
    <xf numFmtId="43" fontId="11" fillId="0" borderId="0" xfId="1" applyFont="1" applyFill="1" applyBorder="1" applyAlignment="1">
      <alignment horizontal="right" vertical="center" indent="1"/>
    </xf>
    <xf numFmtId="164" fontId="11" fillId="0" borderId="0" xfId="1" applyNumberFormat="1" applyFont="1" applyBorder="1"/>
    <xf numFmtId="43" fontId="11" fillId="0" borderId="0" xfId="1" applyNumberFormat="1" applyFont="1" applyBorder="1"/>
    <xf numFmtId="164" fontId="11" fillId="0" borderId="0" xfId="1" applyNumberFormat="1" applyFont="1" applyBorder="1" applyAlignment="1">
      <alignment wrapText="1"/>
    </xf>
    <xf numFmtId="43" fontId="9" fillId="0" borderId="0" xfId="1" applyFont="1" applyBorder="1" applyAlignment="1">
      <alignment wrapText="1"/>
    </xf>
    <xf numFmtId="43" fontId="9" fillId="0" borderId="9" xfId="1" applyFont="1" applyBorder="1" applyAlignment="1">
      <alignment wrapText="1"/>
    </xf>
    <xf numFmtId="43" fontId="11" fillId="0" borderId="0" xfId="1" applyFont="1" applyBorder="1" applyAlignment="1">
      <alignment wrapText="1"/>
    </xf>
    <xf numFmtId="164" fontId="0" fillId="0" borderId="0" xfId="1" applyNumberFormat="1" applyFont="1" applyAlignment="1">
      <alignment horizontal="right"/>
    </xf>
    <xf numFmtId="164" fontId="11" fillId="0" borderId="7" xfId="1" applyNumberFormat="1" applyFont="1" applyBorder="1" applyAlignment="1">
      <alignment horizontal="center" vertical="center" wrapText="1"/>
    </xf>
    <xf numFmtId="0" fontId="17" fillId="5" borderId="0" xfId="0" applyFont="1" applyFill="1"/>
    <xf numFmtId="17" fontId="35" fillId="3" borderId="0" xfId="0" quotePrefix="1" applyNumberFormat="1" applyFont="1" applyFill="1"/>
    <xf numFmtId="0" fontId="0" fillId="3" borderId="0" xfId="0" applyFill="1"/>
    <xf numFmtId="17" fontId="0" fillId="0" borderId="8" xfId="0" applyNumberFormat="1" applyBorder="1"/>
    <xf numFmtId="2" fontId="20" fillId="0" borderId="0" xfId="0" applyNumberFormat="1" applyFont="1" applyBorder="1" applyAlignment="1">
      <alignment vertical="top"/>
    </xf>
    <xf numFmtId="17" fontId="11" fillId="2" borderId="0" xfId="0" applyNumberFormat="1" applyFont="1" applyFill="1"/>
    <xf numFmtId="0" fontId="9" fillId="2" borderId="0" xfId="0" applyFont="1" applyFill="1" applyBorder="1" applyAlignment="1">
      <alignment horizontal="left" wrapText="1"/>
    </xf>
    <xf numFmtId="0" fontId="9" fillId="2" borderId="0" xfId="0" applyFont="1" applyFill="1" applyBorder="1" applyAlignment="1">
      <alignment horizontal="left" vertical="top"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12" fillId="0" borderId="11" xfId="0" applyFont="1" applyFill="1" applyBorder="1" applyAlignment="1">
      <alignment horizontal="center"/>
    </xf>
    <xf numFmtId="0" fontId="28" fillId="0" borderId="0" xfId="0" applyFont="1" applyAlignment="1">
      <alignment horizontal="left" wrapText="1"/>
    </xf>
    <xf numFmtId="0" fontId="28" fillId="0" borderId="4" xfId="0" applyFont="1" applyBorder="1" applyAlignment="1">
      <alignment horizontal="left" wrapText="1"/>
    </xf>
    <xf numFmtId="0" fontId="28" fillId="0" borderId="0" xfId="0" applyFont="1" applyAlignment="1">
      <alignment horizontal="left" vertical="center" wrapText="1"/>
    </xf>
    <xf numFmtId="0" fontId="28" fillId="0" borderId="4" xfId="0" applyFont="1" applyBorder="1" applyAlignment="1">
      <alignment horizontal="left" vertical="center" wrapText="1"/>
    </xf>
  </cellXfs>
  <cellStyles count="30">
    <cellStyle name="Comma" xfId="1" builtinId="3"/>
    <cellStyle name="Comma 2" xfId="4" xr:uid="{00000000-0005-0000-0000-000001000000}"/>
    <cellStyle name="Comma 2 2" xfId="17" xr:uid="{00000000-0005-0000-0000-000002000000}"/>
    <cellStyle name="Comma 3" xfId="5" xr:uid="{00000000-0005-0000-0000-000003000000}"/>
    <cellStyle name="Comma 3 2" xfId="18" xr:uid="{00000000-0005-0000-0000-000004000000}"/>
    <cellStyle name="Comma 4" xfId="3" xr:uid="{00000000-0005-0000-0000-000005000000}"/>
    <cellStyle name="Comma 4 2" xfId="27" xr:uid="{00000000-0005-0000-0000-000006000000}"/>
    <cellStyle name="Comma 5" xfId="16" xr:uid="{00000000-0005-0000-0000-000007000000}"/>
    <cellStyle name="Hyperlink" xfId="14" builtinId="8"/>
    <cellStyle name="Normal" xfId="0" builtinId="0"/>
    <cellStyle name="Normal 2" xfId="6" xr:uid="{00000000-0005-0000-0000-00000A000000}"/>
    <cellStyle name="Normal 2 2" xfId="19" xr:uid="{00000000-0005-0000-0000-00000B000000}"/>
    <cellStyle name="Normal 3" xfId="7" xr:uid="{00000000-0005-0000-0000-00000C000000}"/>
    <cellStyle name="Normal 4" xfId="2" xr:uid="{00000000-0005-0000-0000-00000D000000}"/>
    <cellStyle name="Normal 4 2" xfId="26" xr:uid="{00000000-0005-0000-0000-00000E000000}"/>
    <cellStyle name="Normal 5" xfId="15" xr:uid="{00000000-0005-0000-0000-00000F000000}"/>
    <cellStyle name="Normal 6" xfId="29" xr:uid="{A6535F35-8D22-461E-93B5-89AE01ABE5FC}"/>
    <cellStyle name="Percent 2" xfId="9" xr:uid="{00000000-0005-0000-0000-000011000000}"/>
    <cellStyle name="Percent 2 2" xfId="10" xr:uid="{00000000-0005-0000-0000-000012000000}"/>
    <cellStyle name="Percent 2 2 2" xfId="22" xr:uid="{00000000-0005-0000-0000-000013000000}"/>
    <cellStyle name="Percent 2 3" xfId="11" xr:uid="{00000000-0005-0000-0000-000014000000}"/>
    <cellStyle name="Percent 2 3 2" xfId="23" xr:uid="{00000000-0005-0000-0000-000015000000}"/>
    <cellStyle name="Percent 2 4" xfId="21" xr:uid="{00000000-0005-0000-0000-000016000000}"/>
    <cellStyle name="Percent 3" xfId="12" xr:uid="{00000000-0005-0000-0000-000017000000}"/>
    <cellStyle name="Percent 3 2" xfId="24" xr:uid="{00000000-0005-0000-0000-000018000000}"/>
    <cellStyle name="Percent 4" xfId="13" xr:uid="{00000000-0005-0000-0000-000019000000}"/>
    <cellStyle name="Percent 4 2" xfId="25" xr:uid="{00000000-0005-0000-0000-00001A000000}"/>
    <cellStyle name="Percent 5" xfId="8" xr:uid="{00000000-0005-0000-0000-00001B000000}"/>
    <cellStyle name="Percent 5 2" xfId="28" xr:uid="{00000000-0005-0000-0000-00001C000000}"/>
    <cellStyle name="Percent 6" xfId="20" xr:uid="{00000000-0005-0000-0000-00001D000000}"/>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Interaction'!$C$7</c:f>
          <c:strCache>
            <c:ptCount val="1"/>
            <c:pt idx="0">
              <c:v>Average Length of Stay, 12 months to end of June 2022</c:v>
            </c:pt>
          </c:strCache>
        </c:strRef>
      </c:tx>
      <c:layout>
        <c:manualLayout>
          <c:xMode val="edge"/>
          <c:yMode val="edge"/>
          <c:x val="0.24294550996712677"/>
          <c:y val="1.7812836182218302E-2"/>
        </c:manualLayout>
      </c:layout>
      <c:overlay val="1"/>
      <c:txPr>
        <a:bodyPr/>
        <a:lstStyle/>
        <a:p>
          <a:pPr>
            <a:defRPr sz="1200"/>
          </a:pPr>
          <a:endParaRPr lang="en-US"/>
        </a:p>
      </c:txPr>
    </c:title>
    <c:autoTitleDeleted val="0"/>
    <c:plotArea>
      <c:layout>
        <c:manualLayout>
          <c:layoutTarget val="inner"/>
          <c:xMode val="edge"/>
          <c:yMode val="edge"/>
          <c:x val="6.9832770903637043E-2"/>
          <c:y val="0.1095963910214257"/>
          <c:w val="0.90873848461250029"/>
          <c:h val="0.54218841014336017"/>
        </c:manualLayout>
      </c:layout>
      <c:barChart>
        <c:barDir val="col"/>
        <c:grouping val="clustered"/>
        <c:varyColors val="0"/>
        <c:ser>
          <c:idx val="1"/>
          <c:order val="1"/>
          <c:tx>
            <c:strRef>
              <c:f>'Summary by DHB'!$G$24</c:f>
              <c:strCache>
                <c:ptCount val="1"/>
                <c:pt idx="0">
                  <c:v>Standardised Average Length of Stay</c:v>
                </c:pt>
              </c:strCache>
            </c:strRef>
          </c:tx>
          <c:spPr>
            <a:solidFill>
              <a:schemeClr val="accent1"/>
            </a:solidFill>
          </c:spPr>
          <c:invertIfNegative val="0"/>
          <c:cat>
            <c:strRef>
              <c:f>'Summary by DHB'!$C$25:$C$44</c:f>
              <c:strCache>
                <c:ptCount val="20"/>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strCache>
            </c:strRef>
          </c:cat>
          <c:val>
            <c:numRef>
              <c:f>'Summary by DHB'!$G$25:$G$44</c:f>
              <c:numCache>
                <c:formatCode>_(* #,##0.00_);_(* \(#,##0.00\);_(* "-"??_);_(@_)</c:formatCode>
                <c:ptCount val="20"/>
                <c:pt idx="0">
                  <c:v>1.5075250886</c:v>
                </c:pt>
                <c:pt idx="1">
                  <c:v>1.4555321701999999</c:v>
                </c:pt>
                <c:pt idx="2">
                  <c:v>1.4287660203999999</c:v>
                </c:pt>
                <c:pt idx="3">
                  <c:v>1.5175209008999999</c:v>
                </c:pt>
                <c:pt idx="4">
                  <c:v>1.3926944965000001</c:v>
                </c:pt>
                <c:pt idx="5">
                  <c:v>1.4913063214</c:v>
                </c:pt>
                <c:pt idx="6">
                  <c:v>1.4208708238000001</c:v>
                </c:pt>
                <c:pt idx="7">
                  <c:v>1.3313714160000001</c:v>
                </c:pt>
                <c:pt idx="8">
                  <c:v>1.6984952139</c:v>
                </c:pt>
                <c:pt idx="9">
                  <c:v>1.3518950768</c:v>
                </c:pt>
                <c:pt idx="10">
                  <c:v>1.5106671209</c:v>
                </c:pt>
                <c:pt idx="11">
                  <c:v>1.2905215883000001</c:v>
                </c:pt>
                <c:pt idx="12">
                  <c:v>1.4207381661</c:v>
                </c:pt>
                <c:pt idx="13">
                  <c:v>1.5004862324999999</c:v>
                </c:pt>
                <c:pt idx="14">
                  <c:v>1.4094859698</c:v>
                </c:pt>
                <c:pt idx="15">
                  <c:v>1.5425107119000001</c:v>
                </c:pt>
                <c:pt idx="16">
                  <c:v>1.2628596254</c:v>
                </c:pt>
                <c:pt idx="17">
                  <c:v>1.3277319990000001</c:v>
                </c:pt>
                <c:pt idx="18">
                  <c:v>1.1478023981000001</c:v>
                </c:pt>
                <c:pt idx="19">
                  <c:v>1.5537862280000001</c:v>
                </c:pt>
              </c:numCache>
            </c:numRef>
          </c:val>
          <c:extLst>
            <c:ext xmlns:c16="http://schemas.microsoft.com/office/drawing/2014/chart" uri="{C3380CC4-5D6E-409C-BE32-E72D297353CC}">
              <c16:uniqueId val="{00000000-6FC3-4BBC-B8F6-2512656C3A03}"/>
            </c:ext>
          </c:extLst>
        </c:ser>
        <c:dLbls>
          <c:showLegendKey val="0"/>
          <c:showVal val="0"/>
          <c:showCatName val="0"/>
          <c:showSerName val="0"/>
          <c:showPercent val="0"/>
          <c:showBubbleSize val="0"/>
        </c:dLbls>
        <c:gapWidth val="100"/>
        <c:axId val="154969688"/>
        <c:axId val="469065584"/>
      </c:barChart>
      <c:lineChart>
        <c:grouping val="standard"/>
        <c:varyColors val="0"/>
        <c:ser>
          <c:idx val="0"/>
          <c:order val="0"/>
          <c:tx>
            <c:strRef>
              <c:f>'Summary by DHB'!$F$24</c:f>
              <c:strCache>
                <c:ptCount val="1"/>
                <c:pt idx="0">
                  <c:v>Unstandardised Average Length of Stay</c:v>
                </c:pt>
              </c:strCache>
            </c:strRef>
          </c:tx>
          <c:spPr>
            <a:ln>
              <a:noFill/>
            </a:ln>
          </c:spPr>
          <c:marker>
            <c:symbol val="diamond"/>
            <c:size val="10"/>
            <c:spPr>
              <a:solidFill>
                <a:schemeClr val="tx1">
                  <a:lumMod val="75000"/>
                  <a:lumOff val="25000"/>
                </a:schemeClr>
              </a:solidFill>
              <a:ln>
                <a:noFill/>
              </a:ln>
            </c:spPr>
          </c:marker>
          <c:cat>
            <c:strRef>
              <c:f>'Summary by DHB'!$C$25:$C$44</c:f>
              <c:strCache>
                <c:ptCount val="20"/>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strCache>
            </c:strRef>
          </c:cat>
          <c:val>
            <c:numRef>
              <c:f>'Summary by DHB'!$F$25:$F$44</c:f>
              <c:numCache>
                <c:formatCode>_(* #,##0.00_);_(* \(#,##0.00\);_(* "-"??_);_(@_)</c:formatCode>
                <c:ptCount val="20"/>
                <c:pt idx="0">
                  <c:v>1.6061753090999999</c:v>
                </c:pt>
                <c:pt idx="1">
                  <c:v>1.2369874397</c:v>
                </c:pt>
                <c:pt idx="2">
                  <c:v>1.6707639146</c:v>
                </c:pt>
                <c:pt idx="3">
                  <c:v>1.7744379004999999</c:v>
                </c:pt>
                <c:pt idx="4">
                  <c:v>1.1388400832000001</c:v>
                </c:pt>
                <c:pt idx="5">
                  <c:v>1.3114965824</c:v>
                </c:pt>
                <c:pt idx="6">
                  <c:v>1.2867507349</c:v>
                </c:pt>
                <c:pt idx="7">
                  <c:v>1.2331536004000001</c:v>
                </c:pt>
                <c:pt idx="8">
                  <c:v>1.5704385463999999</c:v>
                </c:pt>
                <c:pt idx="9">
                  <c:v>1.1809499999999999</c:v>
                </c:pt>
                <c:pt idx="10">
                  <c:v>1.220559046</c:v>
                </c:pt>
                <c:pt idx="11">
                  <c:v>1.1138065462</c:v>
                </c:pt>
                <c:pt idx="12">
                  <c:v>1.5691647961999999</c:v>
                </c:pt>
                <c:pt idx="13">
                  <c:v>1.1381524224999999</c:v>
                </c:pt>
                <c:pt idx="14">
                  <c:v>1.306851312</c:v>
                </c:pt>
                <c:pt idx="15">
                  <c:v>1.6535850161000001</c:v>
                </c:pt>
                <c:pt idx="16">
                  <c:v>0.83135880080000002</c:v>
                </c:pt>
                <c:pt idx="17">
                  <c:v>1.5012009244</c:v>
                </c:pt>
                <c:pt idx="18">
                  <c:v>0.86481542160000002</c:v>
                </c:pt>
                <c:pt idx="19">
                  <c:v>1.2112459359000001</c:v>
                </c:pt>
              </c:numCache>
            </c:numRef>
          </c:val>
          <c:smooth val="0"/>
          <c:extLst>
            <c:ext xmlns:c16="http://schemas.microsoft.com/office/drawing/2014/chart" uri="{C3380CC4-5D6E-409C-BE32-E72D297353CC}">
              <c16:uniqueId val="{00000001-6FC3-4BBC-B8F6-2512656C3A03}"/>
            </c:ext>
          </c:extLst>
        </c:ser>
        <c:ser>
          <c:idx val="2"/>
          <c:order val="2"/>
          <c:tx>
            <c:strRef>
              <c:f>'Summary by DHB'!$H$24</c:f>
              <c:strCache>
                <c:ptCount val="1"/>
                <c:pt idx="0">
                  <c:v> National Average Length of Stay </c:v>
                </c:pt>
              </c:strCache>
            </c:strRef>
          </c:tx>
          <c:spPr>
            <a:ln w="25400" cap="sq">
              <a:solidFill>
                <a:schemeClr val="tx1">
                  <a:lumMod val="75000"/>
                  <a:lumOff val="25000"/>
                </a:schemeClr>
              </a:solidFill>
              <a:prstDash val="dash"/>
            </a:ln>
          </c:spPr>
          <c:marker>
            <c:symbol val="none"/>
          </c:marker>
          <c:cat>
            <c:strRef>
              <c:f>'Summary by DHB'!$C$25:$C$44</c:f>
              <c:strCache>
                <c:ptCount val="20"/>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strCache>
            </c:strRef>
          </c:cat>
          <c:val>
            <c:numRef>
              <c:f>'Summary by DHB'!$H$25:$H$44</c:f>
              <c:numCache>
                <c:formatCode>_(* #,##0.00_);_(* \(#,##0.00\);_(* "-"??_);_(@_)</c:formatCode>
                <c:ptCount val="20"/>
                <c:pt idx="0">
                  <c:v>1.4556005547999999</c:v>
                </c:pt>
                <c:pt idx="1">
                  <c:v>1.4556005547999999</c:v>
                </c:pt>
                <c:pt idx="2">
                  <c:v>1.4556005547999999</c:v>
                </c:pt>
                <c:pt idx="3">
                  <c:v>1.4556005547999999</c:v>
                </c:pt>
                <c:pt idx="4">
                  <c:v>1.4556005547999999</c:v>
                </c:pt>
                <c:pt idx="5">
                  <c:v>1.4556005547999999</c:v>
                </c:pt>
                <c:pt idx="6">
                  <c:v>1.4556005547999999</c:v>
                </c:pt>
                <c:pt idx="7">
                  <c:v>1.4556005547999999</c:v>
                </c:pt>
                <c:pt idx="8">
                  <c:v>1.4556005547999999</c:v>
                </c:pt>
                <c:pt idx="9">
                  <c:v>1.4556005547999999</c:v>
                </c:pt>
                <c:pt idx="10">
                  <c:v>1.4556005547999999</c:v>
                </c:pt>
                <c:pt idx="11">
                  <c:v>1.4556005547999999</c:v>
                </c:pt>
                <c:pt idx="12">
                  <c:v>1.4556005547999999</c:v>
                </c:pt>
                <c:pt idx="13">
                  <c:v>1.4556005547999999</c:v>
                </c:pt>
                <c:pt idx="14">
                  <c:v>1.4556005547999999</c:v>
                </c:pt>
                <c:pt idx="15">
                  <c:v>1.4556005547999999</c:v>
                </c:pt>
                <c:pt idx="16">
                  <c:v>1.4556005547999999</c:v>
                </c:pt>
                <c:pt idx="17">
                  <c:v>1.4556005547999999</c:v>
                </c:pt>
                <c:pt idx="18">
                  <c:v>1.4556005547999999</c:v>
                </c:pt>
                <c:pt idx="19">
                  <c:v>1.4556005547999999</c:v>
                </c:pt>
              </c:numCache>
            </c:numRef>
          </c:val>
          <c:smooth val="0"/>
          <c:extLst>
            <c:ext xmlns:c16="http://schemas.microsoft.com/office/drawing/2014/chart" uri="{C3380CC4-5D6E-409C-BE32-E72D297353CC}">
              <c16:uniqueId val="{00000002-6FC3-4BBC-B8F6-2512656C3A03}"/>
            </c:ext>
          </c:extLst>
        </c:ser>
        <c:dLbls>
          <c:showLegendKey val="0"/>
          <c:showVal val="0"/>
          <c:showCatName val="0"/>
          <c:showSerName val="0"/>
          <c:showPercent val="0"/>
          <c:showBubbleSize val="0"/>
        </c:dLbls>
        <c:marker val="1"/>
        <c:smooth val="0"/>
        <c:axId val="154969688"/>
        <c:axId val="469065584"/>
      </c:lineChart>
      <c:catAx>
        <c:axId val="154969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69065584"/>
        <c:crosses val="autoZero"/>
        <c:auto val="1"/>
        <c:lblAlgn val="ctr"/>
        <c:lblOffset val="100"/>
        <c:noMultiLvlLbl val="0"/>
      </c:catAx>
      <c:valAx>
        <c:axId val="469065584"/>
        <c:scaling>
          <c:orientation val="minMax"/>
        </c:scaling>
        <c:delete val="0"/>
        <c:axPos val="l"/>
        <c:majorGridlines>
          <c:spPr>
            <a:ln>
              <a:solidFill>
                <a:schemeClr val="bg1">
                  <a:lumMod val="85000"/>
                </a:schemeClr>
              </a:solidFill>
            </a:ln>
          </c:spPr>
        </c:majorGridlines>
        <c:title>
          <c:tx>
            <c:rich>
              <a:bodyPr rot="-5400000" vert="horz"/>
              <a:lstStyle/>
              <a:p>
                <a:pPr>
                  <a:defRPr/>
                </a:pPr>
                <a:r>
                  <a:rPr lang="en-NZ"/>
                  <a:t> Days</a:t>
                </a:r>
              </a:p>
            </c:rich>
          </c:tx>
          <c:overlay val="0"/>
        </c:title>
        <c:numFmt formatCode="#,##0.0" sourceLinked="0"/>
        <c:majorTickMark val="out"/>
        <c:minorTickMark val="none"/>
        <c:tickLblPos val="nextTo"/>
        <c:crossAx val="154969688"/>
        <c:crosses val="autoZero"/>
        <c:crossBetween val="between"/>
      </c:valAx>
    </c:plotArea>
    <c:legend>
      <c:legendPos val="r"/>
      <c:layout>
        <c:manualLayout>
          <c:xMode val="edge"/>
          <c:yMode val="edge"/>
          <c:x val="2.3259900204782098E-2"/>
          <c:y val="0.93518507082042401"/>
          <c:w val="0.96062288367800186"/>
          <c:h val="6.481492917957593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Interaction'!$C$28</c:f>
          <c:strCache>
            <c:ptCount val="1"/>
            <c:pt idx="0">
              <c:v>Elective Average Length of Stay, Ethnic group =Māori, 12 months to end of June 2022</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Ethnicity!$G$33</c:f>
              <c:strCache>
                <c:ptCount val="1"/>
                <c:pt idx="0">
                  <c:v>Standardised Average Length of Stay</c:v>
                </c:pt>
              </c:strCache>
            </c:strRef>
          </c:tx>
          <c:spPr>
            <a:solidFill>
              <a:schemeClr val="accent1"/>
            </a:solidFill>
            <a:ln>
              <a:noFill/>
            </a:ln>
            <a:effectLst/>
          </c:spPr>
          <c:invertIfNegative val="0"/>
          <c:cat>
            <c:strRef>
              <c:f>Ethnicity!$C$34:$C$54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Ethnicity!$G$34:$G$54</c:f>
              <c:numCache>
                <c:formatCode>_(* #,##0.00_);_(* \(#,##0.00\);_(* "-"??_);_(@_)</c:formatCode>
                <c:ptCount val="21"/>
                <c:pt idx="0">
                  <c:v>1.3604062697999999</c:v>
                </c:pt>
                <c:pt idx="1">
                  <c:v>1.2902599939999999</c:v>
                </c:pt>
                <c:pt idx="2">
                  <c:v>1.2581992569</c:v>
                </c:pt>
                <c:pt idx="3">
                  <c:v>1.3551473968000001</c:v>
                </c:pt>
                <c:pt idx="4">
                  <c:v>1.1911474019999999</c:v>
                </c:pt>
                <c:pt idx="5">
                  <c:v>1.2538014876000001</c:v>
                </c:pt>
                <c:pt idx="6">
                  <c:v>1.2014354267</c:v>
                </c:pt>
                <c:pt idx="7">
                  <c:v>1.1318206613999999</c:v>
                </c:pt>
                <c:pt idx="8">
                  <c:v>1.612365984</c:v>
                </c:pt>
                <c:pt idx="9">
                  <c:v>1.1682030323999999</c:v>
                </c:pt>
                <c:pt idx="10">
                  <c:v>1.2946023277000001</c:v>
                </c:pt>
                <c:pt idx="11">
                  <c:v>1.0481676567</c:v>
                </c:pt>
                <c:pt idx="12">
                  <c:v>1.2234662582</c:v>
                </c:pt>
                <c:pt idx="13">
                  <c:v>1.3250525034</c:v>
                </c:pt>
                <c:pt idx="14">
                  <c:v>1.3358951621999999</c:v>
                </c:pt>
                <c:pt idx="15">
                  <c:v>1.3500199341000001</c:v>
                </c:pt>
                <c:pt idx="16">
                  <c:v>1.1560140794</c:v>
                </c:pt>
                <c:pt idx="17">
                  <c:v>1.2323698769</c:v>
                </c:pt>
                <c:pt idx="18">
                  <c:v>0.9669517353</c:v>
                </c:pt>
                <c:pt idx="19">
                  <c:v>1.3216318722</c:v>
                </c:pt>
                <c:pt idx="20">
                  <c:v>1.2992106161999999</c:v>
                </c:pt>
              </c:numCache>
            </c:numRef>
          </c:val>
          <c:extLst>
            <c:ext xmlns:c16="http://schemas.microsoft.com/office/drawing/2014/chart" uri="{C3380CC4-5D6E-409C-BE32-E72D297353CC}">
              <c16:uniqueId val="{00000001-14D5-416F-B86D-674690C99676}"/>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Ethnicity!$F$33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Ethnicity!$C$34:$C$54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Ethnicity!$F$34:$F$54</c:f>
              <c:numCache>
                <c:formatCode>_(* #,##0.00_);_(* \(#,##0.00\);_(* "-"??_);_(@_)</c:formatCode>
                <c:ptCount val="21"/>
                <c:pt idx="0">
                  <c:v>1.7696582825</c:v>
                </c:pt>
                <c:pt idx="1">
                  <c:v>1.0515418502</c:v>
                </c:pt>
                <c:pt idx="2">
                  <c:v>1.4861362266</c:v>
                </c:pt>
                <c:pt idx="3">
                  <c:v>1.726585695</c:v>
                </c:pt>
                <c:pt idx="4">
                  <c:v>1.1295454545000001</c:v>
                </c:pt>
                <c:pt idx="5">
                  <c:v>1.1234400161</c:v>
                </c:pt>
                <c:pt idx="6">
                  <c:v>1.1527777777999999</c:v>
                </c:pt>
                <c:pt idx="7">
                  <c:v>0.90965323769999995</c:v>
                </c:pt>
                <c:pt idx="8">
                  <c:v>1.6583061446</c:v>
                </c:pt>
                <c:pt idx="9">
                  <c:v>0.89834419109999997</c:v>
                </c:pt>
                <c:pt idx="10">
                  <c:v>1.0102504048000001</c:v>
                </c:pt>
                <c:pt idx="11">
                  <c:v>0.7480916031</c:v>
                </c:pt>
                <c:pt idx="12">
                  <c:v>1.4391393443</c:v>
                </c:pt>
                <c:pt idx="13">
                  <c:v>1.0498161765</c:v>
                </c:pt>
                <c:pt idx="14">
                  <c:v>1.2015306122</c:v>
                </c:pt>
                <c:pt idx="15">
                  <c:v>1.6348536036000001</c:v>
                </c:pt>
                <c:pt idx="16">
                  <c:v>0.79966666669999997</c:v>
                </c:pt>
                <c:pt idx="17">
                  <c:v>1.4834134615000001</c:v>
                </c:pt>
                <c:pt idx="18">
                  <c:v>0.58333333330000003</c:v>
                </c:pt>
                <c:pt idx="19">
                  <c:v>1.0087149339999999</c:v>
                </c:pt>
                <c:pt idx="20">
                  <c:v>1.3416202617999999</c:v>
                </c:pt>
              </c:numCache>
            </c:numRef>
          </c:val>
          <c:smooth val="0"/>
          <c:extLst>
            <c:ext xmlns:c16="http://schemas.microsoft.com/office/drawing/2014/chart" uri="{C3380CC4-5D6E-409C-BE32-E72D297353CC}">
              <c16:uniqueId val="{00000000-14D5-416F-B86D-674690C99676}"/>
            </c:ext>
          </c:extLst>
        </c:ser>
        <c:ser>
          <c:idx val="2"/>
          <c:order val="2"/>
          <c:tx>
            <c:strRef>
              <c:f>Ethnicity!$H$33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Ethnicity!$C$34:$C$54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Ethnicity!$H$34:$H$54</c:f>
              <c:numCache>
                <c:formatCode>_(* #,##0.00_);_(* \(#,##0.00\);_(* "-"??_);_(@_)</c:formatCode>
                <c:ptCount val="21"/>
                <c:pt idx="0">
                  <c:v>1.2992106161999999</c:v>
                </c:pt>
                <c:pt idx="1">
                  <c:v>1.2992106161999999</c:v>
                </c:pt>
                <c:pt idx="2">
                  <c:v>1.2992106161999999</c:v>
                </c:pt>
                <c:pt idx="3">
                  <c:v>1.2992106161999999</c:v>
                </c:pt>
                <c:pt idx="4">
                  <c:v>1.2992106161999999</c:v>
                </c:pt>
                <c:pt idx="5">
                  <c:v>1.2992106161999999</c:v>
                </c:pt>
                <c:pt idx="6">
                  <c:v>1.2992106161999999</c:v>
                </c:pt>
                <c:pt idx="7">
                  <c:v>1.2992106161999999</c:v>
                </c:pt>
                <c:pt idx="8">
                  <c:v>1.2992106161999999</c:v>
                </c:pt>
                <c:pt idx="9">
                  <c:v>1.2992106161999999</c:v>
                </c:pt>
                <c:pt idx="10">
                  <c:v>1.2992106161999999</c:v>
                </c:pt>
                <c:pt idx="11">
                  <c:v>1.2992106161999999</c:v>
                </c:pt>
                <c:pt idx="12">
                  <c:v>1.2992106161999999</c:v>
                </c:pt>
                <c:pt idx="13">
                  <c:v>1.2992106161999999</c:v>
                </c:pt>
                <c:pt idx="14">
                  <c:v>1.2992106161999999</c:v>
                </c:pt>
                <c:pt idx="15">
                  <c:v>1.2992106161999999</c:v>
                </c:pt>
                <c:pt idx="16">
                  <c:v>1.2992106161999999</c:v>
                </c:pt>
                <c:pt idx="17">
                  <c:v>1.2992106161999999</c:v>
                </c:pt>
                <c:pt idx="18">
                  <c:v>1.2992106161999999</c:v>
                </c:pt>
                <c:pt idx="19">
                  <c:v>1.2992106161999999</c:v>
                </c:pt>
                <c:pt idx="20">
                  <c:v>1.2992106161999999</c:v>
                </c:pt>
              </c:numCache>
            </c:numRef>
          </c:val>
          <c:smooth val="0"/>
          <c:extLst>
            <c:ext xmlns:c16="http://schemas.microsoft.com/office/drawing/2014/chart" uri="{C3380CC4-5D6E-409C-BE32-E72D297353CC}">
              <c16:uniqueId val="{00000000-95B5-43DC-BEC1-B5CBA72D796A}"/>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Interaction'!$C$44</c:f>
          <c:strCache>
            <c:ptCount val="1"/>
            <c:pt idx="0">
              <c:v>Elective Average Length of Stay, dep = 5, 12 months to end of June 2022</c:v>
            </c:pt>
          </c:strCache>
        </c:strRef>
      </c:tx>
      <c:layout>
        <c:manualLayout>
          <c:xMode val="edge"/>
          <c:yMode val="edge"/>
          <c:x val="0.25628587326874558"/>
          <c:y val="1.20609075832956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Deprivation!$G$33</c:f>
              <c:strCache>
                <c:ptCount val="1"/>
                <c:pt idx="0">
                  <c:v>Standardised Average Length of Stay</c:v>
                </c:pt>
              </c:strCache>
            </c:strRef>
          </c:tx>
          <c:spPr>
            <a:solidFill>
              <a:schemeClr val="accent1"/>
            </a:solidFill>
            <a:ln>
              <a:noFill/>
            </a:ln>
            <a:effectLst/>
          </c:spPr>
          <c:invertIfNegative val="0"/>
          <c:cat>
            <c:strRef>
              <c:f>Deprivation!$C$34:$C$54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Deprivation!$G$34:$G$54</c:f>
              <c:numCache>
                <c:formatCode>0.00</c:formatCode>
                <c:ptCount val="21"/>
                <c:pt idx="0">
                  <c:v>1.5290736222000001</c:v>
                </c:pt>
                <c:pt idx="1">
                  <c:v>1.3618291906</c:v>
                </c:pt>
                <c:pt idx="2">
                  <c:v>1.4162054414</c:v>
                </c:pt>
                <c:pt idx="3">
                  <c:v>1.4607837089</c:v>
                </c:pt>
                <c:pt idx="4">
                  <c:v>1.4137092236</c:v>
                </c:pt>
                <c:pt idx="5">
                  <c:v>1.4427027283</c:v>
                </c:pt>
                <c:pt idx="6">
                  <c:v>1.4631164332</c:v>
                </c:pt>
                <c:pt idx="7">
                  <c:v>1.3486128610000001</c:v>
                </c:pt>
                <c:pt idx="8">
                  <c:v>1.748140172</c:v>
                </c:pt>
                <c:pt idx="9">
                  <c:v>1.3536945063000001</c:v>
                </c:pt>
                <c:pt idx="10">
                  <c:v>1.5012206155000001</c:v>
                </c:pt>
                <c:pt idx="11">
                  <c:v>1.4418508912000001</c:v>
                </c:pt>
                <c:pt idx="12">
                  <c:v>1.3923879883000001</c:v>
                </c:pt>
                <c:pt idx="13">
                  <c:v>1.508605577</c:v>
                </c:pt>
                <c:pt idx="14">
                  <c:v>1.4146592907</c:v>
                </c:pt>
                <c:pt idx="15">
                  <c:v>1.5645168276999999</c:v>
                </c:pt>
                <c:pt idx="16">
                  <c:v>1.3408792550999999</c:v>
                </c:pt>
                <c:pt idx="17">
                  <c:v>1.4161676443</c:v>
                </c:pt>
                <c:pt idx="18">
                  <c:v>1.1425019552</c:v>
                </c:pt>
                <c:pt idx="19">
                  <c:v>1.5475349617</c:v>
                </c:pt>
                <c:pt idx="20">
                  <c:v>1.4810590366</c:v>
                </c:pt>
              </c:numCache>
            </c:numRef>
          </c:val>
          <c:extLst>
            <c:ext xmlns:c16="http://schemas.microsoft.com/office/drawing/2014/chart" uri="{C3380CC4-5D6E-409C-BE32-E72D297353CC}">
              <c16:uniqueId val="{00000000-A365-4836-AF0D-B6521B8C1C9F}"/>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Deprivation!$F$33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Deprivation!$C$34:$C$54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Deprivation!$F$34:$F$54</c:f>
              <c:numCache>
                <c:formatCode>0.00</c:formatCode>
                <c:ptCount val="21"/>
                <c:pt idx="0">
                  <c:v>1.8305276629</c:v>
                </c:pt>
                <c:pt idx="1">
                  <c:v>1.1242926955000001</c:v>
                </c:pt>
                <c:pt idx="2">
                  <c:v>1.547958613</c:v>
                </c:pt>
                <c:pt idx="3">
                  <c:v>1.8184613454</c:v>
                </c:pt>
                <c:pt idx="4">
                  <c:v>1.0988618827000001</c:v>
                </c:pt>
                <c:pt idx="5">
                  <c:v>1.1760323936999999</c:v>
                </c:pt>
                <c:pt idx="6">
                  <c:v>1.5283608196</c:v>
                </c:pt>
                <c:pt idx="7">
                  <c:v>1.2493479395</c:v>
                </c:pt>
                <c:pt idx="8">
                  <c:v>1.5885765699000001</c:v>
                </c:pt>
                <c:pt idx="9">
                  <c:v>0.9375</c:v>
                </c:pt>
                <c:pt idx="10">
                  <c:v>1.2033677107</c:v>
                </c:pt>
                <c:pt idx="11">
                  <c:v>1.3655778893999999</c:v>
                </c:pt>
                <c:pt idx="12">
                  <c:v>1.668874033</c:v>
                </c:pt>
                <c:pt idx="13">
                  <c:v>1.1626841384</c:v>
                </c:pt>
                <c:pt idx="14">
                  <c:v>1.3740441176</c:v>
                </c:pt>
                <c:pt idx="15">
                  <c:v>1.7362481315</c:v>
                </c:pt>
                <c:pt idx="16">
                  <c:v>0.84650997149999996</c:v>
                </c:pt>
                <c:pt idx="17">
                  <c:v>1.7252695734000001</c:v>
                </c:pt>
                <c:pt idx="18">
                  <c:v>0.81323877069999995</c:v>
                </c:pt>
                <c:pt idx="19">
                  <c:v>1.2441529937</c:v>
                </c:pt>
                <c:pt idx="20">
                  <c:v>1.4336827146</c:v>
                </c:pt>
              </c:numCache>
            </c:numRef>
          </c:val>
          <c:smooth val="0"/>
          <c:extLst>
            <c:ext xmlns:c16="http://schemas.microsoft.com/office/drawing/2014/chart" uri="{C3380CC4-5D6E-409C-BE32-E72D297353CC}">
              <c16:uniqueId val="{00000001-A365-4836-AF0D-B6521B8C1C9F}"/>
            </c:ext>
          </c:extLst>
        </c:ser>
        <c:ser>
          <c:idx val="2"/>
          <c:order val="2"/>
          <c:tx>
            <c:strRef>
              <c:f>Deprivation!$H$33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Deprivation!$C$34:$C$54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Deprivation!$H$34:$H$54</c:f>
              <c:numCache>
                <c:formatCode>0.00</c:formatCode>
                <c:ptCount val="21"/>
                <c:pt idx="0">
                  <c:v>1.4810590366</c:v>
                </c:pt>
                <c:pt idx="1">
                  <c:v>1.4810590366</c:v>
                </c:pt>
                <c:pt idx="2">
                  <c:v>1.4810590366</c:v>
                </c:pt>
                <c:pt idx="3">
                  <c:v>1.4810590366</c:v>
                </c:pt>
                <c:pt idx="4">
                  <c:v>1.4810590366</c:v>
                </c:pt>
                <c:pt idx="5">
                  <c:v>1.4810590366</c:v>
                </c:pt>
                <c:pt idx="6">
                  <c:v>1.4810590366</c:v>
                </c:pt>
                <c:pt idx="7">
                  <c:v>1.4810590366</c:v>
                </c:pt>
                <c:pt idx="8">
                  <c:v>1.4810590366</c:v>
                </c:pt>
                <c:pt idx="9">
                  <c:v>1.4810590366</c:v>
                </c:pt>
                <c:pt idx="10">
                  <c:v>1.4810590366</c:v>
                </c:pt>
                <c:pt idx="11">
                  <c:v>1.4810590366</c:v>
                </c:pt>
                <c:pt idx="12">
                  <c:v>1.4810590366</c:v>
                </c:pt>
                <c:pt idx="13">
                  <c:v>1.4810590366</c:v>
                </c:pt>
                <c:pt idx="14">
                  <c:v>1.4810590366</c:v>
                </c:pt>
                <c:pt idx="15">
                  <c:v>1.4810590366</c:v>
                </c:pt>
                <c:pt idx="16">
                  <c:v>1.4810590366</c:v>
                </c:pt>
                <c:pt idx="17">
                  <c:v>1.4810590366</c:v>
                </c:pt>
                <c:pt idx="18">
                  <c:v>1.4810590366</c:v>
                </c:pt>
                <c:pt idx="19">
                  <c:v>1.4810590366</c:v>
                </c:pt>
                <c:pt idx="20">
                  <c:v>1.4810590366</c:v>
                </c:pt>
              </c:numCache>
            </c:numRef>
          </c:val>
          <c:smooth val="0"/>
          <c:extLst>
            <c:ext xmlns:c16="http://schemas.microsoft.com/office/drawing/2014/chart" uri="{C3380CC4-5D6E-409C-BE32-E72D297353CC}">
              <c16:uniqueId val="{00000002-A365-4836-AF0D-B6521B8C1C9F}"/>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6" fmlaLink="'User Interaction'!$C$4" fmlaRange="'User Interaction'!$B$2:$B$3" noThreeD="1" sel="2" val="0"/>
</file>

<file path=xl/ctrlProps/ctrlProp2.xml><?xml version="1.0" encoding="utf-8"?>
<formControlPr xmlns="http://schemas.microsoft.com/office/spreadsheetml/2009/9/main" objectType="Drop" dropStyle="combo" dx="26" fmlaLink="'User Interaction'!$C$35" fmlaRange="'User Interaction'!$B$33:$B$34" noThreeD="1" sel="2" val="0"/>
</file>

<file path=xl/ctrlProps/ctrlProp3.xml><?xml version="1.0" encoding="utf-8"?>
<formControlPr xmlns="http://schemas.microsoft.com/office/spreadsheetml/2009/9/main" objectType="Drop" dropLines="3" dropStyle="combo" dx="16" fmlaLink="'User Interaction'!$C$14" fmlaRange="'User Interaction'!$B$10:$B$12" noThreeD="1" sel="1" val="0"/>
</file>

<file path=xl/ctrlProps/ctrlProp4.xml><?xml version="1.0" encoding="utf-8"?>
<formControlPr xmlns="http://schemas.microsoft.com/office/spreadsheetml/2009/9/main" objectType="Drop" dropStyle="combo" dx="26" fmlaLink="'User Interaction'!$C$42" fmlaRange="'User Interaction'!$B$40:$B$41" noThreeD="1" sel="2" val="0"/>
</file>

<file path=xl/ctrlProps/ctrlProp5.xml><?xml version="1.0" encoding="utf-8"?>
<formControlPr xmlns="http://schemas.microsoft.com/office/spreadsheetml/2009/9/main" objectType="Drop" dropStyle="combo" dx="26" fmlaLink="'User Interaction'!$C$25" fmlaRange="'User Interaction'!$B$19:$B$23" noThreeD="1" sel="5"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3</xdr:row>
      <xdr:rowOff>97971</xdr:rowOff>
    </xdr:from>
    <xdr:to>
      <xdr:col>8</xdr:col>
      <xdr:colOff>670469</xdr:colOff>
      <xdr:row>21</xdr:row>
      <xdr:rowOff>136525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171450</xdr:colOff>
          <xdr:row>5</xdr:row>
          <xdr:rowOff>133350</xdr:rowOff>
        </xdr:from>
        <xdr:to>
          <xdr:col>8</xdr:col>
          <xdr:colOff>219075</xdr:colOff>
          <xdr:row>6</xdr:row>
          <xdr:rowOff>95250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0.81505</cdr:x>
      <cdr:y>0.05231</cdr:y>
    </cdr:from>
    <cdr:to>
      <cdr:x>0.95681</cdr:x>
      <cdr:y>0.09718</cdr:y>
    </cdr:to>
    <cdr:sp macro="" textlink="">
      <cdr:nvSpPr>
        <cdr:cNvPr id="2" name="TextBox 1">
          <a:extLst xmlns:a="http://schemas.openxmlformats.org/drawingml/2006/main">
            <a:ext uri="{FF2B5EF4-FFF2-40B4-BE49-F238E27FC236}">
              <a16:creationId xmlns:a16="http://schemas.microsoft.com/office/drawing/2014/main" id="{FD56EC21-3795-44DD-9EE9-095F421A76A4}"/>
            </a:ext>
          </a:extLst>
        </cdr:cNvPr>
        <cdr:cNvSpPr txBox="1"/>
      </cdr:nvSpPr>
      <cdr:spPr>
        <a:xfrm xmlns:a="http://schemas.openxmlformats.org/drawingml/2006/main">
          <a:off x="7272746" y="222069"/>
          <a:ext cx="12649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50" b="1"/>
            <a:t>Admission Type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17145</xdr:colOff>
      <xdr:row>5</xdr:row>
      <xdr:rowOff>7620</xdr:rowOff>
    </xdr:from>
    <xdr:to>
      <xdr:col>11</xdr:col>
      <xdr:colOff>455295</xdr:colOff>
      <xdr:row>31</xdr:row>
      <xdr:rowOff>15240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28575</xdr:colOff>
          <xdr:row>5</xdr:row>
          <xdr:rowOff>38100</xdr:rowOff>
        </xdr:from>
        <xdr:to>
          <xdr:col>3</xdr:col>
          <xdr:colOff>57150</xdr:colOff>
          <xdr:row>6</xdr:row>
          <xdr:rowOff>76200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5</xdr:row>
          <xdr:rowOff>28575</xdr:rowOff>
        </xdr:from>
        <xdr:to>
          <xdr:col>11</xdr:col>
          <xdr:colOff>466725</xdr:colOff>
          <xdr:row>6</xdr:row>
          <xdr:rowOff>57150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15240</xdr:colOff>
      <xdr:row>5</xdr:row>
      <xdr:rowOff>17145</xdr:rowOff>
    </xdr:from>
    <xdr:to>
      <xdr:col>11</xdr:col>
      <xdr:colOff>548640</xdr:colOff>
      <xdr:row>31</xdr:row>
      <xdr:rowOff>19050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104775</xdr:colOff>
          <xdr:row>5</xdr:row>
          <xdr:rowOff>57150</xdr:rowOff>
        </xdr:from>
        <xdr:to>
          <xdr:col>3</xdr:col>
          <xdr:colOff>0</xdr:colOff>
          <xdr:row>6</xdr:row>
          <xdr:rowOff>95250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57150</xdr:rowOff>
        </xdr:from>
        <xdr:to>
          <xdr:col>10</xdr:col>
          <xdr:colOff>390525</xdr:colOff>
          <xdr:row>6</xdr:row>
          <xdr:rowOff>133350</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ealth.govt.nz/nz-health-statistics/data-references/weighted-inlier-equivalent-separations/wiesnz14-cost-weigh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X91"/>
  <sheetViews>
    <sheetView showGridLines="0" tabSelected="1" workbookViewId="0">
      <selection activeCell="A2" sqref="A2"/>
    </sheetView>
  </sheetViews>
  <sheetFormatPr defaultColWidth="8.5703125" defaultRowHeight="13.5" customHeight="1" x14ac:dyDescent="0.2"/>
  <cols>
    <col min="1" max="3" width="2.85546875" style="15" customWidth="1"/>
    <col min="4" max="11" width="8.5703125" style="15" customWidth="1"/>
    <col min="12" max="12" width="6.42578125" style="15" customWidth="1"/>
    <col min="13" max="15" width="2.85546875" style="15" customWidth="1"/>
    <col min="16" max="256" width="8.5703125" style="15"/>
    <col min="257" max="259" width="2.85546875" style="15" customWidth="1"/>
    <col min="260" max="268" width="8.5703125" style="15" customWidth="1"/>
    <col min="269" max="271" width="2.85546875" style="15" customWidth="1"/>
    <col min="272" max="512" width="8.5703125" style="15"/>
    <col min="513" max="515" width="2.85546875" style="15" customWidth="1"/>
    <col min="516" max="524" width="8.5703125" style="15" customWidth="1"/>
    <col min="525" max="527" width="2.85546875" style="15" customWidth="1"/>
    <col min="528" max="768" width="8.5703125" style="15"/>
    <col min="769" max="771" width="2.85546875" style="15" customWidth="1"/>
    <col min="772" max="780" width="8.5703125" style="15" customWidth="1"/>
    <col min="781" max="783" width="2.85546875" style="15" customWidth="1"/>
    <col min="784" max="1024" width="8.5703125" style="15"/>
    <col min="1025" max="1027" width="2.85546875" style="15" customWidth="1"/>
    <col min="1028" max="1036" width="8.5703125" style="15" customWidth="1"/>
    <col min="1037" max="1039" width="2.85546875" style="15" customWidth="1"/>
    <col min="1040" max="1280" width="8.5703125" style="15"/>
    <col min="1281" max="1283" width="2.85546875" style="15" customWidth="1"/>
    <col min="1284" max="1292" width="8.5703125" style="15" customWidth="1"/>
    <col min="1293" max="1295" width="2.85546875" style="15" customWidth="1"/>
    <col min="1296" max="1536" width="8.5703125" style="15"/>
    <col min="1537" max="1539" width="2.85546875" style="15" customWidth="1"/>
    <col min="1540" max="1548" width="8.5703125" style="15" customWidth="1"/>
    <col min="1549" max="1551" width="2.85546875" style="15" customWidth="1"/>
    <col min="1552" max="1792" width="8.5703125" style="15"/>
    <col min="1793" max="1795" width="2.85546875" style="15" customWidth="1"/>
    <col min="1796" max="1804" width="8.5703125" style="15" customWidth="1"/>
    <col min="1805" max="1807" width="2.85546875" style="15" customWidth="1"/>
    <col min="1808" max="2048" width="8.5703125" style="15"/>
    <col min="2049" max="2051" width="2.85546875" style="15" customWidth="1"/>
    <col min="2052" max="2060" width="8.5703125" style="15" customWidth="1"/>
    <col min="2061" max="2063" width="2.85546875" style="15" customWidth="1"/>
    <col min="2064" max="2304" width="8.5703125" style="15"/>
    <col min="2305" max="2307" width="2.85546875" style="15" customWidth="1"/>
    <col min="2308" max="2316" width="8.5703125" style="15" customWidth="1"/>
    <col min="2317" max="2319" width="2.85546875" style="15" customWidth="1"/>
    <col min="2320" max="2560" width="8.5703125" style="15"/>
    <col min="2561" max="2563" width="2.85546875" style="15" customWidth="1"/>
    <col min="2564" max="2572" width="8.5703125" style="15" customWidth="1"/>
    <col min="2573" max="2575" width="2.85546875" style="15" customWidth="1"/>
    <col min="2576" max="2816" width="8.5703125" style="15"/>
    <col min="2817" max="2819" width="2.85546875" style="15" customWidth="1"/>
    <col min="2820" max="2828" width="8.5703125" style="15" customWidth="1"/>
    <col min="2829" max="2831" width="2.85546875" style="15" customWidth="1"/>
    <col min="2832" max="3072" width="8.5703125" style="15"/>
    <col min="3073" max="3075" width="2.85546875" style="15" customWidth="1"/>
    <col min="3076" max="3084" width="8.5703125" style="15" customWidth="1"/>
    <col min="3085" max="3087" width="2.85546875" style="15" customWidth="1"/>
    <col min="3088" max="3328" width="8.5703125" style="15"/>
    <col min="3329" max="3331" width="2.85546875" style="15" customWidth="1"/>
    <col min="3332" max="3340" width="8.5703125" style="15" customWidth="1"/>
    <col min="3341" max="3343" width="2.85546875" style="15" customWidth="1"/>
    <col min="3344" max="3584" width="8.5703125" style="15"/>
    <col min="3585" max="3587" width="2.85546875" style="15" customWidth="1"/>
    <col min="3588" max="3596" width="8.5703125" style="15" customWidth="1"/>
    <col min="3597" max="3599" width="2.85546875" style="15" customWidth="1"/>
    <col min="3600" max="3840" width="8.5703125" style="15"/>
    <col min="3841" max="3843" width="2.85546875" style="15" customWidth="1"/>
    <col min="3844" max="3852" width="8.5703125" style="15" customWidth="1"/>
    <col min="3853" max="3855" width="2.85546875" style="15" customWidth="1"/>
    <col min="3856" max="4096" width="8.5703125" style="15"/>
    <col min="4097" max="4099" width="2.85546875" style="15" customWidth="1"/>
    <col min="4100" max="4108" width="8.5703125" style="15" customWidth="1"/>
    <col min="4109" max="4111" width="2.85546875" style="15" customWidth="1"/>
    <col min="4112" max="4352" width="8.5703125" style="15"/>
    <col min="4353" max="4355" width="2.85546875" style="15" customWidth="1"/>
    <col min="4356" max="4364" width="8.5703125" style="15" customWidth="1"/>
    <col min="4365" max="4367" width="2.85546875" style="15" customWidth="1"/>
    <col min="4368" max="4608" width="8.5703125" style="15"/>
    <col min="4609" max="4611" width="2.85546875" style="15" customWidth="1"/>
    <col min="4612" max="4620" width="8.5703125" style="15" customWidth="1"/>
    <col min="4621" max="4623" width="2.85546875" style="15" customWidth="1"/>
    <col min="4624" max="4864" width="8.5703125" style="15"/>
    <col min="4865" max="4867" width="2.85546875" style="15" customWidth="1"/>
    <col min="4868" max="4876" width="8.5703125" style="15" customWidth="1"/>
    <col min="4877" max="4879" width="2.85546875" style="15" customWidth="1"/>
    <col min="4880" max="5120" width="8.5703125" style="15"/>
    <col min="5121" max="5123" width="2.85546875" style="15" customWidth="1"/>
    <col min="5124" max="5132" width="8.5703125" style="15" customWidth="1"/>
    <col min="5133" max="5135" width="2.85546875" style="15" customWidth="1"/>
    <col min="5136" max="5376" width="8.5703125" style="15"/>
    <col min="5377" max="5379" width="2.85546875" style="15" customWidth="1"/>
    <col min="5380" max="5388" width="8.5703125" style="15" customWidth="1"/>
    <col min="5389" max="5391" width="2.85546875" style="15" customWidth="1"/>
    <col min="5392" max="5632" width="8.5703125" style="15"/>
    <col min="5633" max="5635" width="2.85546875" style="15" customWidth="1"/>
    <col min="5636" max="5644" width="8.5703125" style="15" customWidth="1"/>
    <col min="5645" max="5647" width="2.85546875" style="15" customWidth="1"/>
    <col min="5648" max="5888" width="8.5703125" style="15"/>
    <col min="5889" max="5891" width="2.85546875" style="15" customWidth="1"/>
    <col min="5892" max="5900" width="8.5703125" style="15" customWidth="1"/>
    <col min="5901" max="5903" width="2.85546875" style="15" customWidth="1"/>
    <col min="5904" max="6144" width="8.5703125" style="15"/>
    <col min="6145" max="6147" width="2.85546875" style="15" customWidth="1"/>
    <col min="6148" max="6156" width="8.5703125" style="15" customWidth="1"/>
    <col min="6157" max="6159" width="2.85546875" style="15" customWidth="1"/>
    <col min="6160" max="6400" width="8.5703125" style="15"/>
    <col min="6401" max="6403" width="2.85546875" style="15" customWidth="1"/>
    <col min="6404" max="6412" width="8.5703125" style="15" customWidth="1"/>
    <col min="6413" max="6415" width="2.85546875" style="15" customWidth="1"/>
    <col min="6416" max="6656" width="8.5703125" style="15"/>
    <col min="6657" max="6659" width="2.85546875" style="15" customWidth="1"/>
    <col min="6660" max="6668" width="8.5703125" style="15" customWidth="1"/>
    <col min="6669" max="6671" width="2.85546875" style="15" customWidth="1"/>
    <col min="6672" max="6912" width="8.5703125" style="15"/>
    <col min="6913" max="6915" width="2.85546875" style="15" customWidth="1"/>
    <col min="6916" max="6924" width="8.5703125" style="15" customWidth="1"/>
    <col min="6925" max="6927" width="2.85546875" style="15" customWidth="1"/>
    <col min="6928" max="7168" width="8.5703125" style="15"/>
    <col min="7169" max="7171" width="2.85546875" style="15" customWidth="1"/>
    <col min="7172" max="7180" width="8.5703125" style="15" customWidth="1"/>
    <col min="7181" max="7183" width="2.85546875" style="15" customWidth="1"/>
    <col min="7184" max="7424" width="8.5703125" style="15"/>
    <col min="7425" max="7427" width="2.85546875" style="15" customWidth="1"/>
    <col min="7428" max="7436" width="8.5703125" style="15" customWidth="1"/>
    <col min="7437" max="7439" width="2.85546875" style="15" customWidth="1"/>
    <col min="7440" max="7680" width="8.5703125" style="15"/>
    <col min="7681" max="7683" width="2.85546875" style="15" customWidth="1"/>
    <col min="7684" max="7692" width="8.5703125" style="15" customWidth="1"/>
    <col min="7693" max="7695" width="2.85546875" style="15" customWidth="1"/>
    <col min="7696" max="7936" width="8.5703125" style="15"/>
    <col min="7937" max="7939" width="2.85546875" style="15" customWidth="1"/>
    <col min="7940" max="7948" width="8.5703125" style="15" customWidth="1"/>
    <col min="7949" max="7951" width="2.85546875" style="15" customWidth="1"/>
    <col min="7952" max="8192" width="8.5703125" style="15"/>
    <col min="8193" max="8195" width="2.85546875" style="15" customWidth="1"/>
    <col min="8196" max="8204" width="8.5703125" style="15" customWidth="1"/>
    <col min="8205" max="8207" width="2.85546875" style="15" customWidth="1"/>
    <col min="8208" max="8448" width="8.5703125" style="15"/>
    <col min="8449" max="8451" width="2.85546875" style="15" customWidth="1"/>
    <col min="8452" max="8460" width="8.5703125" style="15" customWidth="1"/>
    <col min="8461" max="8463" width="2.85546875" style="15" customWidth="1"/>
    <col min="8464" max="8704" width="8.5703125" style="15"/>
    <col min="8705" max="8707" width="2.85546875" style="15" customWidth="1"/>
    <col min="8708" max="8716" width="8.5703125" style="15" customWidth="1"/>
    <col min="8717" max="8719" width="2.85546875" style="15" customWidth="1"/>
    <col min="8720" max="8960" width="8.5703125" style="15"/>
    <col min="8961" max="8963" width="2.85546875" style="15" customWidth="1"/>
    <col min="8964" max="8972" width="8.5703125" style="15" customWidth="1"/>
    <col min="8973" max="8975" width="2.85546875" style="15" customWidth="1"/>
    <col min="8976" max="9216" width="8.5703125" style="15"/>
    <col min="9217" max="9219" width="2.85546875" style="15" customWidth="1"/>
    <col min="9220" max="9228" width="8.5703125" style="15" customWidth="1"/>
    <col min="9229" max="9231" width="2.85546875" style="15" customWidth="1"/>
    <col min="9232" max="9472" width="8.5703125" style="15"/>
    <col min="9473" max="9475" width="2.85546875" style="15" customWidth="1"/>
    <col min="9476" max="9484" width="8.5703125" style="15" customWidth="1"/>
    <col min="9485" max="9487" width="2.85546875" style="15" customWidth="1"/>
    <col min="9488" max="9728" width="8.5703125" style="15"/>
    <col min="9729" max="9731" width="2.85546875" style="15" customWidth="1"/>
    <col min="9732" max="9740" width="8.5703125" style="15" customWidth="1"/>
    <col min="9741" max="9743" width="2.85546875" style="15" customWidth="1"/>
    <col min="9744" max="9984" width="8.5703125" style="15"/>
    <col min="9985" max="9987" width="2.85546875" style="15" customWidth="1"/>
    <col min="9988" max="9996" width="8.5703125" style="15" customWidth="1"/>
    <col min="9997" max="9999" width="2.85546875" style="15" customWidth="1"/>
    <col min="10000" max="10240" width="8.5703125" style="15"/>
    <col min="10241" max="10243" width="2.85546875" style="15" customWidth="1"/>
    <col min="10244" max="10252" width="8.5703125" style="15" customWidth="1"/>
    <col min="10253" max="10255" width="2.85546875" style="15" customWidth="1"/>
    <col min="10256" max="10496" width="8.5703125" style="15"/>
    <col min="10497" max="10499" width="2.85546875" style="15" customWidth="1"/>
    <col min="10500" max="10508" width="8.5703125" style="15" customWidth="1"/>
    <col min="10509" max="10511" width="2.85546875" style="15" customWidth="1"/>
    <col min="10512" max="10752" width="8.5703125" style="15"/>
    <col min="10753" max="10755" width="2.85546875" style="15" customWidth="1"/>
    <col min="10756" max="10764" width="8.5703125" style="15" customWidth="1"/>
    <col min="10765" max="10767" width="2.85546875" style="15" customWidth="1"/>
    <col min="10768" max="11008" width="8.5703125" style="15"/>
    <col min="11009" max="11011" width="2.85546875" style="15" customWidth="1"/>
    <col min="11012" max="11020" width="8.5703125" style="15" customWidth="1"/>
    <col min="11021" max="11023" width="2.85546875" style="15" customWidth="1"/>
    <col min="11024" max="11264" width="8.5703125" style="15"/>
    <col min="11265" max="11267" width="2.85546875" style="15" customWidth="1"/>
    <col min="11268" max="11276" width="8.5703125" style="15" customWidth="1"/>
    <col min="11277" max="11279" width="2.85546875" style="15" customWidth="1"/>
    <col min="11280" max="11520" width="8.5703125" style="15"/>
    <col min="11521" max="11523" width="2.85546875" style="15" customWidth="1"/>
    <col min="11524" max="11532" width="8.5703125" style="15" customWidth="1"/>
    <col min="11533" max="11535" width="2.85546875" style="15" customWidth="1"/>
    <col min="11536" max="11776" width="8.5703125" style="15"/>
    <col min="11777" max="11779" width="2.85546875" style="15" customWidth="1"/>
    <col min="11780" max="11788" width="8.5703125" style="15" customWidth="1"/>
    <col min="11789" max="11791" width="2.85546875" style="15" customWidth="1"/>
    <col min="11792" max="12032" width="8.5703125" style="15"/>
    <col min="12033" max="12035" width="2.85546875" style="15" customWidth="1"/>
    <col min="12036" max="12044" width="8.5703125" style="15" customWidth="1"/>
    <col min="12045" max="12047" width="2.85546875" style="15" customWidth="1"/>
    <col min="12048" max="12288" width="8.5703125" style="15"/>
    <col min="12289" max="12291" width="2.85546875" style="15" customWidth="1"/>
    <col min="12292" max="12300" width="8.5703125" style="15" customWidth="1"/>
    <col min="12301" max="12303" width="2.85546875" style="15" customWidth="1"/>
    <col min="12304" max="12544" width="8.5703125" style="15"/>
    <col min="12545" max="12547" width="2.85546875" style="15" customWidth="1"/>
    <col min="12548" max="12556" width="8.5703125" style="15" customWidth="1"/>
    <col min="12557" max="12559" width="2.85546875" style="15" customWidth="1"/>
    <col min="12560" max="12800" width="8.5703125" style="15"/>
    <col min="12801" max="12803" width="2.85546875" style="15" customWidth="1"/>
    <col min="12804" max="12812" width="8.5703125" style="15" customWidth="1"/>
    <col min="12813" max="12815" width="2.85546875" style="15" customWidth="1"/>
    <col min="12816" max="13056" width="8.5703125" style="15"/>
    <col min="13057" max="13059" width="2.85546875" style="15" customWidth="1"/>
    <col min="13060" max="13068" width="8.5703125" style="15" customWidth="1"/>
    <col min="13069" max="13071" width="2.85546875" style="15" customWidth="1"/>
    <col min="13072" max="13312" width="8.5703125" style="15"/>
    <col min="13313" max="13315" width="2.85546875" style="15" customWidth="1"/>
    <col min="13316" max="13324" width="8.5703125" style="15" customWidth="1"/>
    <col min="13325" max="13327" width="2.85546875" style="15" customWidth="1"/>
    <col min="13328" max="13568" width="8.5703125" style="15"/>
    <col min="13569" max="13571" width="2.85546875" style="15" customWidth="1"/>
    <col min="13572" max="13580" width="8.5703125" style="15" customWidth="1"/>
    <col min="13581" max="13583" width="2.85546875" style="15" customWidth="1"/>
    <col min="13584" max="13824" width="8.5703125" style="15"/>
    <col min="13825" max="13827" width="2.85546875" style="15" customWidth="1"/>
    <col min="13828" max="13836" width="8.5703125" style="15" customWidth="1"/>
    <col min="13837" max="13839" width="2.85546875" style="15" customWidth="1"/>
    <col min="13840" max="14080" width="8.5703125" style="15"/>
    <col min="14081" max="14083" width="2.85546875" style="15" customWidth="1"/>
    <col min="14084" max="14092" width="8.5703125" style="15" customWidth="1"/>
    <col min="14093" max="14095" width="2.85546875" style="15" customWidth="1"/>
    <col min="14096" max="14336" width="8.5703125" style="15"/>
    <col min="14337" max="14339" width="2.85546875" style="15" customWidth="1"/>
    <col min="14340" max="14348" width="8.5703125" style="15" customWidth="1"/>
    <col min="14349" max="14351" width="2.85546875" style="15" customWidth="1"/>
    <col min="14352" max="14592" width="8.5703125" style="15"/>
    <col min="14593" max="14595" width="2.85546875" style="15" customWidth="1"/>
    <col min="14596" max="14604" width="8.5703125" style="15" customWidth="1"/>
    <col min="14605" max="14607" width="2.85546875" style="15" customWidth="1"/>
    <col min="14608" max="14848" width="8.5703125" style="15"/>
    <col min="14849" max="14851" width="2.85546875" style="15" customWidth="1"/>
    <col min="14852" max="14860" width="8.5703125" style="15" customWidth="1"/>
    <col min="14861" max="14863" width="2.85546875" style="15" customWidth="1"/>
    <col min="14864" max="15104" width="8.5703125" style="15"/>
    <col min="15105" max="15107" width="2.85546875" style="15" customWidth="1"/>
    <col min="15108" max="15116" width="8.5703125" style="15" customWidth="1"/>
    <col min="15117" max="15119" width="2.85546875" style="15" customWidth="1"/>
    <col min="15120" max="15360" width="8.5703125" style="15"/>
    <col min="15361" max="15363" width="2.85546875" style="15" customWidth="1"/>
    <col min="15364" max="15372" width="8.5703125" style="15" customWidth="1"/>
    <col min="15373" max="15375" width="2.85546875" style="15" customWidth="1"/>
    <col min="15376" max="15616" width="8.5703125" style="15"/>
    <col min="15617" max="15619" width="2.85546875" style="15" customWidth="1"/>
    <col min="15620" max="15628" width="8.5703125" style="15" customWidth="1"/>
    <col min="15629" max="15631" width="2.85546875" style="15" customWidth="1"/>
    <col min="15632" max="15872" width="8.5703125" style="15"/>
    <col min="15873" max="15875" width="2.85546875" style="15" customWidth="1"/>
    <col min="15876" max="15884" width="8.5703125" style="15" customWidth="1"/>
    <col min="15885" max="15887" width="2.85546875" style="15" customWidth="1"/>
    <col min="15888" max="16128" width="8.5703125" style="15"/>
    <col min="16129" max="16131" width="2.85546875" style="15" customWidth="1"/>
    <col min="16132" max="16140" width="8.5703125" style="15" customWidth="1"/>
    <col min="16141" max="16143" width="2.85546875" style="15" customWidth="1"/>
    <col min="16144" max="16384" width="8.5703125" style="15"/>
  </cols>
  <sheetData>
    <row r="1" spans="1:24" ht="13.5" customHeight="1" x14ac:dyDescent="0.25">
      <c r="A1" s="128" t="s">
        <v>118</v>
      </c>
      <c r="B1" s="129" t="s">
        <v>119</v>
      </c>
      <c r="C1" s="130"/>
      <c r="D1" s="130"/>
      <c r="J1" s="164"/>
    </row>
    <row r="3" spans="1:24" ht="13.5" customHeight="1" x14ac:dyDescent="0.2">
      <c r="B3" s="3"/>
      <c r="C3" s="5"/>
      <c r="D3" s="6"/>
      <c r="E3" s="6"/>
      <c r="F3" s="6"/>
      <c r="G3" s="6"/>
      <c r="H3" s="6"/>
      <c r="I3" s="6"/>
      <c r="J3" s="6"/>
      <c r="K3" s="6"/>
      <c r="L3" s="9"/>
      <c r="N3" s="3"/>
      <c r="O3" s="5"/>
      <c r="P3" s="6"/>
      <c r="Q3" s="6"/>
      <c r="R3" s="6"/>
      <c r="S3" s="6"/>
      <c r="T3" s="6"/>
      <c r="U3" s="6"/>
      <c r="V3" s="6"/>
      <c r="W3" s="6"/>
      <c r="X3" s="9"/>
    </row>
    <row r="4" spans="1:24" ht="13.5" customHeight="1" x14ac:dyDescent="0.2">
      <c r="B4" s="14"/>
      <c r="C4" s="12" t="s">
        <v>16</v>
      </c>
      <c r="D4" s="16"/>
      <c r="E4" s="16"/>
      <c r="F4" s="16"/>
      <c r="G4" s="16"/>
      <c r="H4" s="16"/>
      <c r="I4" s="16"/>
      <c r="J4" s="16"/>
      <c r="K4" s="16"/>
      <c r="L4" s="10"/>
      <c r="N4" s="14"/>
      <c r="O4" s="12" t="s">
        <v>19</v>
      </c>
      <c r="P4" s="16"/>
      <c r="Q4" s="16"/>
      <c r="R4" s="16"/>
      <c r="S4" s="16"/>
      <c r="T4" s="16"/>
      <c r="U4" s="16"/>
      <c r="V4" s="16"/>
      <c r="W4" s="16"/>
      <c r="X4" s="10"/>
    </row>
    <row r="5" spans="1:24" ht="13.5" customHeight="1" x14ac:dyDescent="0.2">
      <c r="B5" s="14"/>
      <c r="C5" s="16"/>
      <c r="D5" s="16"/>
      <c r="E5" s="16"/>
      <c r="F5" s="16"/>
      <c r="G5" s="16"/>
      <c r="H5" s="16"/>
      <c r="I5" s="16"/>
      <c r="J5" s="16"/>
      <c r="K5" s="16"/>
      <c r="L5" s="10"/>
      <c r="N5" s="14"/>
      <c r="O5" s="16"/>
      <c r="P5" s="16"/>
      <c r="Q5" s="16"/>
      <c r="R5" s="16"/>
      <c r="S5" s="16"/>
      <c r="T5" s="16"/>
      <c r="U5" s="16"/>
      <c r="V5" s="16"/>
      <c r="W5" s="16"/>
      <c r="X5" s="10"/>
    </row>
    <row r="6" spans="1:24" ht="13.5" customHeight="1" x14ac:dyDescent="0.2">
      <c r="B6" s="14"/>
      <c r="C6" s="16"/>
      <c r="D6" s="16" t="s">
        <v>17</v>
      </c>
      <c r="E6" s="16"/>
      <c r="F6" s="16"/>
      <c r="G6" s="16"/>
      <c r="H6" s="16"/>
      <c r="I6" s="16"/>
      <c r="J6" s="16"/>
      <c r="K6" s="16"/>
      <c r="L6" s="10"/>
      <c r="N6" s="14"/>
      <c r="O6" s="13"/>
      <c r="P6" s="13" t="s">
        <v>18</v>
      </c>
      <c r="Q6" s="16"/>
      <c r="R6" s="16"/>
      <c r="S6" s="16"/>
      <c r="T6" s="16"/>
      <c r="U6" s="16"/>
      <c r="V6" s="16"/>
      <c r="W6" s="16"/>
      <c r="X6" s="10"/>
    </row>
    <row r="7" spans="1:24" s="25" customFormat="1" ht="13.5" customHeight="1" x14ac:dyDescent="0.2">
      <c r="B7" s="33"/>
      <c r="C7" s="167"/>
      <c r="D7" s="167"/>
      <c r="E7" s="167"/>
      <c r="F7" s="167"/>
      <c r="G7" s="167"/>
      <c r="H7" s="167"/>
      <c r="I7" s="167"/>
      <c r="J7" s="167"/>
      <c r="K7" s="167"/>
      <c r="L7" s="168"/>
      <c r="N7" s="33"/>
      <c r="O7" s="32"/>
      <c r="P7" s="32"/>
      <c r="Q7" s="26"/>
      <c r="R7" s="26"/>
      <c r="S7" s="26"/>
      <c r="T7" s="26"/>
      <c r="U7" s="26"/>
      <c r="V7" s="26"/>
      <c r="W7" s="26"/>
      <c r="X7" s="30"/>
    </row>
    <row r="8" spans="1:24" ht="13.5" customHeight="1" x14ac:dyDescent="0.2">
      <c r="B8" s="33"/>
      <c r="C8" s="167"/>
      <c r="D8" s="167"/>
      <c r="E8" s="167"/>
      <c r="F8" s="167"/>
      <c r="G8" s="167"/>
      <c r="H8" s="167"/>
      <c r="I8" s="167"/>
      <c r="J8" s="167"/>
      <c r="K8" s="167"/>
      <c r="L8" s="168"/>
      <c r="N8" s="14"/>
      <c r="O8" s="16"/>
      <c r="P8" s="16"/>
      <c r="Q8" s="16"/>
      <c r="R8" s="16"/>
      <c r="S8" s="16"/>
      <c r="T8" s="16"/>
      <c r="U8" s="16"/>
      <c r="V8" s="16"/>
      <c r="W8" s="16"/>
      <c r="X8" s="10"/>
    </row>
    <row r="9" spans="1:24" ht="13.5" customHeight="1" x14ac:dyDescent="0.2">
      <c r="B9" s="14"/>
      <c r="D9" s="26"/>
      <c r="E9" s="26"/>
      <c r="F9" s="26"/>
      <c r="G9" s="26"/>
      <c r="H9" s="26"/>
      <c r="I9" s="26"/>
      <c r="J9" s="26"/>
      <c r="K9" s="26"/>
      <c r="L9" s="30"/>
      <c r="N9" s="14"/>
      <c r="O9" s="16"/>
      <c r="P9" s="16"/>
      <c r="Q9" s="16"/>
      <c r="R9" s="16"/>
      <c r="S9" s="16"/>
      <c r="T9" s="16"/>
      <c r="U9" s="16"/>
      <c r="V9" s="16"/>
      <c r="W9" s="16"/>
      <c r="X9" s="10"/>
    </row>
    <row r="10" spans="1:24" ht="13.5" customHeight="1" x14ac:dyDescent="0.2">
      <c r="B10" s="14"/>
      <c r="C10" s="31" t="s">
        <v>20</v>
      </c>
      <c r="D10" s="16"/>
      <c r="E10" s="16"/>
      <c r="F10" s="16"/>
      <c r="G10" s="16"/>
      <c r="H10" s="16"/>
      <c r="I10" s="16"/>
      <c r="J10" s="16"/>
      <c r="K10" s="16"/>
      <c r="L10" s="10"/>
      <c r="N10" s="14"/>
      <c r="O10" s="16"/>
      <c r="P10" s="16"/>
      <c r="Q10" s="16"/>
      <c r="R10" s="16"/>
      <c r="S10" s="16"/>
      <c r="T10" s="16"/>
      <c r="U10" s="16"/>
      <c r="V10" s="16"/>
      <c r="W10" s="16"/>
      <c r="X10" s="10"/>
    </row>
    <row r="11" spans="1:24" ht="13.5" customHeight="1" x14ac:dyDescent="0.2">
      <c r="B11" s="14"/>
      <c r="C11" s="12"/>
      <c r="D11" s="16" t="s">
        <v>49</v>
      </c>
      <c r="E11" s="16"/>
      <c r="F11" s="16"/>
      <c r="G11" s="16"/>
      <c r="H11" s="16"/>
      <c r="I11" s="16"/>
      <c r="J11" s="16"/>
      <c r="K11" s="16"/>
      <c r="L11" s="10"/>
      <c r="N11" s="14"/>
      <c r="O11" s="16"/>
      <c r="P11" s="16" t="s">
        <v>51</v>
      </c>
      <c r="Q11" s="16"/>
      <c r="R11" s="16"/>
      <c r="S11" s="16"/>
      <c r="T11" s="16"/>
      <c r="U11" s="16"/>
      <c r="V11" s="16"/>
      <c r="W11" s="16"/>
      <c r="X11" s="10"/>
    </row>
    <row r="12" spans="1:24" ht="13.5" customHeight="1" x14ac:dyDescent="0.2">
      <c r="B12" s="14"/>
      <c r="C12" s="16"/>
      <c r="D12" s="16"/>
      <c r="E12" s="16"/>
      <c r="F12" s="16"/>
      <c r="G12" s="16"/>
      <c r="H12" s="16"/>
      <c r="I12" s="16"/>
      <c r="J12" s="16"/>
      <c r="K12" s="16"/>
      <c r="L12" s="10"/>
      <c r="N12" s="14"/>
      <c r="O12" s="13"/>
      <c r="P12" s="34" t="s">
        <v>21</v>
      </c>
      <c r="Q12" s="16"/>
      <c r="R12" s="16"/>
      <c r="S12" s="16"/>
      <c r="T12" s="16"/>
      <c r="U12" s="16"/>
      <c r="V12" s="16"/>
      <c r="W12" s="16"/>
      <c r="X12" s="10"/>
    </row>
    <row r="13" spans="1:24" ht="13.5" customHeight="1" x14ac:dyDescent="0.2">
      <c r="B13" s="14"/>
      <c r="C13" s="16"/>
      <c r="D13" s="16"/>
      <c r="E13" s="16"/>
      <c r="F13" s="16"/>
      <c r="G13" s="16"/>
      <c r="H13" s="16"/>
      <c r="I13" s="16"/>
      <c r="J13" s="16"/>
      <c r="K13" s="16"/>
      <c r="L13" s="10"/>
      <c r="N13" s="14"/>
      <c r="O13" s="16"/>
      <c r="P13" s="7"/>
      <c r="Q13" s="16"/>
      <c r="R13" s="16"/>
      <c r="S13" s="16"/>
      <c r="T13" s="16"/>
      <c r="U13" s="16"/>
      <c r="V13" s="16"/>
      <c r="W13" s="16"/>
      <c r="X13" s="10"/>
    </row>
    <row r="14" spans="1:24" ht="13.5" customHeight="1" x14ac:dyDescent="0.2">
      <c r="B14" s="14"/>
      <c r="C14" s="12" t="s">
        <v>2</v>
      </c>
      <c r="D14" s="16"/>
      <c r="E14" s="16"/>
      <c r="F14" s="16"/>
      <c r="G14" s="16"/>
      <c r="H14" s="16"/>
      <c r="I14" s="16"/>
      <c r="J14" s="16"/>
      <c r="K14" s="16"/>
      <c r="L14" s="10"/>
      <c r="N14" s="14"/>
      <c r="O14" s="16"/>
      <c r="P14" s="16"/>
      <c r="Q14" s="16"/>
      <c r="R14" s="16"/>
      <c r="S14" s="16"/>
      <c r="T14" s="16"/>
      <c r="U14" s="16"/>
      <c r="V14" s="16"/>
      <c r="W14" s="16"/>
      <c r="X14" s="10"/>
    </row>
    <row r="15" spans="1:24" ht="13.5" customHeight="1" x14ac:dyDescent="0.2">
      <c r="B15" s="14"/>
      <c r="C15" s="12"/>
      <c r="D15" s="16"/>
      <c r="E15" s="16"/>
      <c r="F15" s="16"/>
      <c r="G15" s="16"/>
      <c r="H15" s="16"/>
      <c r="I15" s="16"/>
      <c r="J15" s="16"/>
      <c r="K15" s="16"/>
      <c r="L15" s="10"/>
      <c r="N15" s="14"/>
      <c r="O15" s="16"/>
      <c r="P15" s="16"/>
      <c r="Q15" s="16"/>
      <c r="R15" s="16"/>
      <c r="S15" s="16"/>
      <c r="T15" s="16"/>
      <c r="U15" s="16"/>
      <c r="V15" s="16"/>
      <c r="W15" s="16"/>
      <c r="X15" s="10"/>
    </row>
    <row r="16" spans="1:24" ht="13.5" customHeight="1" x14ac:dyDescent="0.2">
      <c r="B16" s="14"/>
      <c r="C16" s="12"/>
      <c r="D16" s="16" t="s">
        <v>22</v>
      </c>
      <c r="E16" s="16"/>
      <c r="F16" s="16"/>
      <c r="G16" s="16"/>
      <c r="H16" s="16"/>
      <c r="I16" s="16"/>
      <c r="J16" s="16"/>
      <c r="K16" s="16"/>
      <c r="L16" s="10"/>
      <c r="N16" s="14"/>
      <c r="O16" s="8"/>
      <c r="P16" s="16" t="s">
        <v>81</v>
      </c>
      <c r="Q16" s="8"/>
      <c r="R16" s="8"/>
      <c r="S16" s="8"/>
      <c r="T16" s="8"/>
      <c r="U16" s="8"/>
      <c r="V16" s="8"/>
      <c r="W16" s="8"/>
      <c r="X16" s="4"/>
    </row>
    <row r="17" spans="2:24" ht="13.5" customHeight="1" x14ac:dyDescent="0.2">
      <c r="B17" s="14"/>
      <c r="C17" s="12"/>
      <c r="D17" s="16"/>
      <c r="E17" s="16"/>
      <c r="F17" s="16"/>
      <c r="G17" s="16"/>
      <c r="H17" s="16"/>
      <c r="I17" s="16"/>
      <c r="J17" s="16"/>
      <c r="K17" s="16"/>
      <c r="L17" s="10"/>
      <c r="N17" s="14"/>
      <c r="O17" s="8"/>
      <c r="P17" s="8"/>
      <c r="Q17" s="8"/>
      <c r="R17" s="8"/>
      <c r="S17" s="8"/>
      <c r="T17" s="8"/>
      <c r="U17" s="8"/>
      <c r="V17" s="8"/>
      <c r="W17" s="8"/>
      <c r="X17" s="4"/>
    </row>
    <row r="18" spans="2:24" ht="13.5" customHeight="1" x14ac:dyDescent="0.2">
      <c r="B18" s="14"/>
      <c r="C18" s="12"/>
      <c r="D18" s="16"/>
      <c r="E18" s="16"/>
      <c r="F18" s="16"/>
      <c r="G18" s="16"/>
      <c r="H18" s="16"/>
      <c r="I18" s="16"/>
      <c r="J18" s="16"/>
      <c r="K18" s="16"/>
      <c r="L18" s="10"/>
      <c r="N18" s="14"/>
      <c r="O18" s="8"/>
      <c r="P18" s="8"/>
      <c r="Q18" s="8"/>
      <c r="R18" s="8"/>
      <c r="S18" s="8"/>
      <c r="T18" s="8"/>
      <c r="U18" s="8"/>
      <c r="V18" s="8"/>
      <c r="W18" s="8"/>
      <c r="X18" s="4"/>
    </row>
    <row r="19" spans="2:24" ht="13.5" customHeight="1" x14ac:dyDescent="0.2">
      <c r="B19" s="14"/>
      <c r="C19" s="31" t="s">
        <v>23</v>
      </c>
      <c r="D19" s="26"/>
      <c r="E19" s="16"/>
      <c r="F19" s="16"/>
      <c r="G19" s="16"/>
      <c r="H19" s="16"/>
      <c r="I19" s="16"/>
      <c r="J19" s="16"/>
      <c r="K19" s="16"/>
      <c r="L19" s="10"/>
      <c r="N19" s="14"/>
      <c r="O19" s="8"/>
      <c r="P19" s="8"/>
      <c r="Q19" s="8"/>
      <c r="R19" s="8"/>
      <c r="S19" s="8"/>
      <c r="T19" s="8"/>
      <c r="U19" s="8"/>
      <c r="V19" s="8"/>
      <c r="W19" s="8"/>
      <c r="X19" s="4"/>
    </row>
    <row r="20" spans="2:24" ht="13.5" customHeight="1" x14ac:dyDescent="0.2">
      <c r="B20" s="14"/>
      <c r="C20" s="26"/>
      <c r="D20" s="26"/>
      <c r="E20" s="16"/>
      <c r="F20" s="16"/>
      <c r="G20" s="16"/>
      <c r="H20" s="16"/>
      <c r="I20" s="16"/>
      <c r="J20" s="16"/>
      <c r="K20" s="16"/>
      <c r="L20" s="10"/>
      <c r="N20" s="14"/>
      <c r="O20" s="8"/>
      <c r="P20" s="8"/>
      <c r="Q20" s="8"/>
      <c r="R20" s="8"/>
      <c r="S20" s="8"/>
      <c r="T20" s="8"/>
      <c r="U20" s="8"/>
      <c r="V20" s="8"/>
      <c r="W20" s="8"/>
      <c r="X20" s="4"/>
    </row>
    <row r="21" spans="2:24" ht="13.5" customHeight="1" x14ac:dyDescent="0.2">
      <c r="B21" s="14"/>
      <c r="C21" s="26"/>
      <c r="D21" s="26" t="s">
        <v>24</v>
      </c>
      <c r="E21" s="16"/>
      <c r="F21" s="16"/>
      <c r="G21" s="16"/>
      <c r="H21" s="16"/>
      <c r="I21" s="16"/>
      <c r="J21" s="16"/>
      <c r="K21" s="16"/>
      <c r="L21" s="10"/>
      <c r="N21" s="14"/>
      <c r="O21" s="8"/>
      <c r="P21" s="26"/>
      <c r="Q21" s="8"/>
      <c r="R21" s="8"/>
      <c r="S21" s="8"/>
      <c r="T21" s="8"/>
      <c r="U21" s="8"/>
      <c r="V21" s="8"/>
      <c r="W21" s="8"/>
      <c r="X21" s="4"/>
    </row>
    <row r="22" spans="2:24" ht="13.5" customHeight="1" x14ac:dyDescent="0.2">
      <c r="B22" s="14"/>
      <c r="C22" s="12"/>
      <c r="D22" s="16"/>
      <c r="E22" s="16"/>
      <c r="F22" s="16"/>
      <c r="G22" s="16"/>
      <c r="H22" s="16"/>
      <c r="I22" s="16"/>
      <c r="J22" s="16"/>
      <c r="K22" s="16"/>
      <c r="L22" s="10"/>
      <c r="N22" s="14"/>
      <c r="O22" s="8"/>
      <c r="P22" s="26"/>
      <c r="Q22" s="8"/>
      <c r="R22" s="8"/>
      <c r="S22" s="8"/>
      <c r="T22" s="8"/>
      <c r="U22" s="8"/>
      <c r="V22" s="8"/>
      <c r="W22" s="8"/>
      <c r="X22" s="4"/>
    </row>
    <row r="23" spans="2:24" s="25" customFormat="1" ht="13.5" customHeight="1" x14ac:dyDescent="0.2">
      <c r="B23" s="33"/>
      <c r="C23" s="31"/>
      <c r="D23" s="26"/>
      <c r="E23" s="26"/>
      <c r="F23" s="26"/>
      <c r="G23" s="26"/>
      <c r="H23" s="26"/>
      <c r="I23" s="26"/>
      <c r="J23" s="26"/>
      <c r="K23" s="26"/>
      <c r="L23" s="30"/>
      <c r="N23" s="33"/>
      <c r="O23" s="29"/>
      <c r="P23" s="26"/>
      <c r="Q23" s="29"/>
      <c r="R23" s="29"/>
      <c r="S23" s="29"/>
      <c r="T23" s="29"/>
      <c r="U23" s="29"/>
      <c r="V23" s="29"/>
      <c r="W23" s="29"/>
      <c r="X23" s="28"/>
    </row>
    <row r="24" spans="2:24" ht="13.5" customHeight="1" x14ac:dyDescent="0.2">
      <c r="B24" s="14"/>
      <c r="C24" s="31" t="s">
        <v>25</v>
      </c>
      <c r="D24" s="16"/>
      <c r="E24" s="16"/>
      <c r="F24" s="16"/>
      <c r="G24" s="16"/>
      <c r="H24" s="16"/>
      <c r="I24" s="16"/>
      <c r="J24" s="16"/>
      <c r="K24" s="16"/>
      <c r="L24" s="10"/>
      <c r="N24" s="14"/>
      <c r="O24" s="8"/>
      <c r="P24" s="26"/>
      <c r="Q24" s="8"/>
      <c r="R24" s="8"/>
      <c r="S24" s="8"/>
      <c r="T24" s="8"/>
      <c r="U24" s="8"/>
      <c r="V24" s="8"/>
      <c r="W24" s="8"/>
      <c r="X24" s="4"/>
    </row>
    <row r="25" spans="2:24" ht="13.5" customHeight="1" x14ac:dyDescent="0.2">
      <c r="B25" s="14"/>
      <c r="C25" s="12"/>
      <c r="D25" s="16"/>
      <c r="E25" s="16"/>
      <c r="F25" s="16"/>
      <c r="G25" s="16"/>
      <c r="H25" s="16"/>
      <c r="I25" s="16"/>
      <c r="J25" s="16"/>
      <c r="K25" s="16"/>
      <c r="L25" s="10"/>
      <c r="N25" s="14"/>
      <c r="O25" s="8"/>
      <c r="P25" s="26"/>
      <c r="Q25" s="8"/>
      <c r="R25" s="8"/>
      <c r="S25" s="8"/>
      <c r="T25" s="8"/>
      <c r="U25" s="8"/>
      <c r="V25" s="8"/>
      <c r="W25" s="8"/>
      <c r="X25" s="4"/>
    </row>
    <row r="26" spans="2:24" s="25" customFormat="1" ht="13.5" customHeight="1" x14ac:dyDescent="0.2">
      <c r="B26" s="33"/>
      <c r="C26" s="31"/>
      <c r="D26" s="165" t="s">
        <v>38</v>
      </c>
      <c r="E26" s="165"/>
      <c r="F26" s="165"/>
      <c r="G26" s="165"/>
      <c r="H26" s="165"/>
      <c r="I26" s="165"/>
      <c r="J26" s="165"/>
      <c r="K26" s="165"/>
      <c r="L26" s="30"/>
      <c r="N26" s="33"/>
      <c r="O26" s="29"/>
      <c r="P26" s="26"/>
      <c r="Q26" s="29"/>
      <c r="R26" s="29"/>
      <c r="S26" s="29"/>
      <c r="T26" s="29"/>
      <c r="U26" s="29"/>
      <c r="V26" s="29"/>
      <c r="W26" s="29"/>
      <c r="X26" s="28"/>
    </row>
    <row r="27" spans="2:24" s="25" customFormat="1" ht="13.5" customHeight="1" x14ac:dyDescent="0.2">
      <c r="B27" s="33"/>
      <c r="C27" s="31"/>
      <c r="D27" s="165"/>
      <c r="E27" s="165"/>
      <c r="F27" s="165"/>
      <c r="G27" s="165"/>
      <c r="H27" s="165"/>
      <c r="I27" s="165"/>
      <c r="J27" s="165"/>
      <c r="K27" s="165"/>
      <c r="L27" s="30"/>
      <c r="N27" s="33"/>
      <c r="O27" s="29"/>
      <c r="P27" s="26"/>
      <c r="Q27" s="29"/>
      <c r="R27" s="29"/>
      <c r="S27" s="29"/>
      <c r="T27" s="29"/>
      <c r="U27" s="29"/>
      <c r="V27" s="29"/>
      <c r="W27" s="29"/>
      <c r="X27" s="28"/>
    </row>
    <row r="28" spans="2:24" s="25" customFormat="1" ht="13.5" customHeight="1" x14ac:dyDescent="0.2">
      <c r="B28" s="33"/>
      <c r="C28" s="31"/>
      <c r="D28" s="165" t="s">
        <v>40</v>
      </c>
      <c r="E28" s="165"/>
      <c r="F28" s="165"/>
      <c r="G28" s="165"/>
      <c r="H28" s="165"/>
      <c r="I28" s="165"/>
      <c r="J28" s="165"/>
      <c r="K28" s="165"/>
      <c r="L28" s="30"/>
      <c r="N28" s="33"/>
      <c r="O28" s="29"/>
      <c r="P28" s="26"/>
      <c r="Q28" s="29"/>
      <c r="R28" s="29"/>
      <c r="S28" s="29"/>
      <c r="T28" s="29"/>
      <c r="U28" s="29"/>
      <c r="V28" s="29"/>
      <c r="W28" s="29"/>
      <c r="X28" s="28"/>
    </row>
    <row r="29" spans="2:24" s="25" customFormat="1" ht="13.5" customHeight="1" x14ac:dyDescent="0.2">
      <c r="B29" s="33"/>
      <c r="C29" s="31"/>
      <c r="D29" s="165"/>
      <c r="E29" s="165"/>
      <c r="F29" s="165"/>
      <c r="G29" s="165"/>
      <c r="H29" s="165"/>
      <c r="I29" s="165"/>
      <c r="J29" s="165"/>
      <c r="K29" s="165"/>
      <c r="L29" s="30"/>
      <c r="N29" s="33"/>
      <c r="O29" s="29"/>
      <c r="P29" s="26"/>
      <c r="Q29" s="29"/>
      <c r="R29" s="29"/>
      <c r="S29" s="29"/>
      <c r="T29" s="29"/>
      <c r="U29" s="29"/>
      <c r="V29" s="29"/>
      <c r="W29" s="29"/>
      <c r="X29" s="28"/>
    </row>
    <row r="30" spans="2:24" s="25" customFormat="1" ht="13.5" customHeight="1" x14ac:dyDescent="0.2">
      <c r="B30" s="33"/>
      <c r="C30" s="31"/>
      <c r="D30" s="21"/>
      <c r="E30" s="21"/>
      <c r="F30" s="21"/>
      <c r="G30" s="21"/>
      <c r="H30" s="21"/>
      <c r="I30" s="21"/>
      <c r="J30" s="21"/>
      <c r="K30" s="21"/>
      <c r="L30" s="30"/>
      <c r="N30" s="33"/>
      <c r="O30" s="29"/>
      <c r="P30" s="26"/>
      <c r="Q30" s="29"/>
      <c r="R30" s="29"/>
      <c r="S30" s="29"/>
      <c r="T30" s="29"/>
      <c r="U30" s="29"/>
      <c r="V30" s="29"/>
      <c r="W30" s="29"/>
      <c r="X30" s="28"/>
    </row>
    <row r="31" spans="2:24" s="25" customFormat="1" ht="13.5" customHeight="1" x14ac:dyDescent="0.2">
      <c r="B31" s="33"/>
      <c r="C31" s="31"/>
      <c r="D31" s="26" t="s">
        <v>41</v>
      </c>
      <c r="E31" s="26"/>
      <c r="F31" s="26"/>
      <c r="G31" s="26"/>
      <c r="H31" s="26"/>
      <c r="I31" s="26"/>
      <c r="J31" s="26"/>
      <c r="K31" s="26"/>
      <c r="L31" s="30"/>
      <c r="N31" s="33"/>
      <c r="O31" s="29"/>
      <c r="P31" s="26"/>
      <c r="Q31" s="29"/>
      <c r="R31" s="29"/>
      <c r="S31" s="29"/>
      <c r="T31" s="29"/>
      <c r="U31" s="29"/>
      <c r="V31" s="29"/>
      <c r="W31" s="29"/>
      <c r="X31" s="28"/>
    </row>
    <row r="32" spans="2:24" ht="13.5" customHeight="1" x14ac:dyDescent="0.2">
      <c r="B32" s="14"/>
      <c r="C32" s="12"/>
      <c r="D32" s="23" t="s">
        <v>26</v>
      </c>
      <c r="E32" s="16"/>
      <c r="F32" s="16"/>
      <c r="G32" s="16"/>
      <c r="H32" s="16"/>
      <c r="I32" s="16"/>
      <c r="J32" s="16"/>
      <c r="K32" s="16"/>
      <c r="L32" s="10"/>
      <c r="N32" s="14"/>
      <c r="O32" s="8"/>
      <c r="P32" s="26"/>
      <c r="Q32" s="8"/>
      <c r="R32" s="8"/>
      <c r="S32" s="8"/>
      <c r="T32" s="8"/>
      <c r="U32" s="8"/>
      <c r="V32" s="8"/>
      <c r="W32" s="8"/>
      <c r="X32" s="4"/>
    </row>
    <row r="33" spans="2:24" ht="13.5" customHeight="1" x14ac:dyDescent="0.2">
      <c r="B33" s="14"/>
      <c r="C33" s="12"/>
      <c r="D33" s="23" t="s">
        <v>27</v>
      </c>
      <c r="E33" s="16"/>
      <c r="F33" s="16"/>
      <c r="G33" s="16"/>
      <c r="H33" s="16"/>
      <c r="I33" s="16"/>
      <c r="J33" s="16"/>
      <c r="K33" s="16"/>
      <c r="L33" s="10"/>
      <c r="N33" s="14"/>
      <c r="O33" s="8"/>
      <c r="P33" s="26"/>
      <c r="Q33" s="8"/>
      <c r="R33" s="8"/>
      <c r="S33" s="8"/>
      <c r="T33" s="8"/>
      <c r="U33" s="8"/>
      <c r="V33" s="8"/>
      <c r="W33" s="8"/>
      <c r="X33" s="4"/>
    </row>
    <row r="34" spans="2:24" ht="13.5" customHeight="1" x14ac:dyDescent="0.2">
      <c r="B34" s="14"/>
      <c r="C34" s="12"/>
      <c r="D34" s="23" t="s">
        <v>42</v>
      </c>
      <c r="E34" s="16"/>
      <c r="F34" s="16"/>
      <c r="G34" s="16"/>
      <c r="H34" s="16"/>
      <c r="I34" s="16"/>
      <c r="J34" s="16"/>
      <c r="K34" s="16"/>
      <c r="L34" s="10"/>
      <c r="N34" s="14"/>
      <c r="O34" s="8"/>
      <c r="P34" s="26" t="s">
        <v>28</v>
      </c>
      <c r="Q34" s="8"/>
      <c r="R34" s="8"/>
      <c r="S34" s="8"/>
      <c r="T34" s="8"/>
      <c r="U34" s="8"/>
      <c r="V34" s="8"/>
      <c r="W34" s="8"/>
      <c r="X34" s="4"/>
    </row>
    <row r="35" spans="2:24" ht="13.5" customHeight="1" x14ac:dyDescent="0.2">
      <c r="B35" s="14"/>
      <c r="C35" s="12"/>
      <c r="D35" s="23" t="s">
        <v>52</v>
      </c>
      <c r="E35" s="16"/>
      <c r="F35" s="16"/>
      <c r="G35" s="16"/>
      <c r="H35" s="16"/>
      <c r="I35" s="16"/>
      <c r="J35" s="16"/>
      <c r="K35" s="16"/>
      <c r="L35" s="10"/>
      <c r="N35" s="14"/>
      <c r="O35" s="8"/>
      <c r="P35" s="26"/>
      <c r="Q35" s="8"/>
      <c r="R35" s="8"/>
      <c r="S35" s="8"/>
      <c r="T35" s="8"/>
      <c r="U35" s="8"/>
      <c r="V35" s="8"/>
      <c r="W35" s="8"/>
      <c r="X35" s="4"/>
    </row>
    <row r="36" spans="2:24" ht="13.5" customHeight="1" x14ac:dyDescent="0.2">
      <c r="B36" s="14"/>
      <c r="C36" s="12"/>
      <c r="D36" s="16"/>
      <c r="E36" s="16"/>
      <c r="F36" s="16"/>
      <c r="G36" s="16"/>
      <c r="H36" s="16"/>
      <c r="I36" s="16"/>
      <c r="J36" s="16"/>
      <c r="K36" s="16"/>
      <c r="L36" s="10"/>
      <c r="N36" s="14"/>
      <c r="O36" s="8"/>
      <c r="P36" s="26"/>
      <c r="Q36" s="8"/>
      <c r="R36" s="8"/>
      <c r="S36" s="8"/>
      <c r="T36" s="8"/>
      <c r="U36" s="8"/>
      <c r="V36" s="8"/>
      <c r="W36" s="8"/>
      <c r="X36" s="4"/>
    </row>
    <row r="37" spans="2:24" s="25" customFormat="1" ht="13.5" customHeight="1" x14ac:dyDescent="0.2">
      <c r="B37" s="33"/>
      <c r="C37" s="31"/>
      <c r="D37" s="166" t="s">
        <v>39</v>
      </c>
      <c r="E37" s="166"/>
      <c r="F37" s="166"/>
      <c r="G37" s="166"/>
      <c r="H37" s="166"/>
      <c r="I37" s="166"/>
      <c r="J37" s="166"/>
      <c r="K37" s="166"/>
      <c r="L37" s="30"/>
      <c r="N37" s="33"/>
      <c r="O37" s="29"/>
      <c r="P37" s="26"/>
      <c r="Q37" s="29"/>
      <c r="R37" s="29"/>
      <c r="S37" s="29"/>
      <c r="T37" s="29"/>
      <c r="U37" s="29"/>
      <c r="V37" s="29"/>
      <c r="W37" s="29"/>
      <c r="X37" s="28"/>
    </row>
    <row r="38" spans="2:24" s="25" customFormat="1" ht="13.5" customHeight="1" x14ac:dyDescent="0.2">
      <c r="B38" s="33"/>
      <c r="C38" s="31"/>
      <c r="D38" s="166"/>
      <c r="E38" s="166"/>
      <c r="F38" s="166"/>
      <c r="G38" s="166"/>
      <c r="H38" s="166"/>
      <c r="I38" s="166"/>
      <c r="J38" s="166"/>
      <c r="K38" s="166"/>
      <c r="L38" s="30"/>
      <c r="N38" s="33"/>
      <c r="O38" s="29"/>
      <c r="P38" s="26"/>
      <c r="Q38" s="29"/>
      <c r="R38" s="29"/>
      <c r="S38" s="29"/>
      <c r="T38" s="29"/>
      <c r="U38" s="29"/>
      <c r="V38" s="29"/>
      <c r="W38" s="29"/>
      <c r="X38" s="28"/>
    </row>
    <row r="39" spans="2:24" s="25" customFormat="1" ht="13.5" customHeight="1" x14ac:dyDescent="0.2">
      <c r="B39" s="33"/>
      <c r="C39" s="31"/>
      <c r="D39" s="27"/>
      <c r="E39" s="27"/>
      <c r="F39" s="27"/>
      <c r="G39" s="27"/>
      <c r="H39" s="27"/>
      <c r="I39" s="27"/>
      <c r="J39" s="27"/>
      <c r="K39" s="27"/>
      <c r="L39" s="30"/>
      <c r="N39" s="33"/>
      <c r="O39" s="29"/>
      <c r="P39" s="26"/>
      <c r="Q39" s="29"/>
      <c r="R39" s="29"/>
      <c r="S39" s="29"/>
      <c r="T39" s="29"/>
      <c r="U39" s="29"/>
      <c r="V39" s="29"/>
      <c r="W39" s="29"/>
      <c r="X39" s="28"/>
    </row>
    <row r="40" spans="2:24" s="25" customFormat="1" ht="13.5" customHeight="1" x14ac:dyDescent="0.2">
      <c r="B40" s="33"/>
      <c r="C40" s="31"/>
      <c r="D40" s="26"/>
      <c r="E40" s="26"/>
      <c r="F40" s="26"/>
      <c r="G40" s="26"/>
      <c r="H40" s="26"/>
      <c r="I40" s="26"/>
      <c r="J40" s="26"/>
      <c r="K40" s="26"/>
      <c r="L40" s="30"/>
      <c r="N40" s="33"/>
      <c r="O40" s="29"/>
      <c r="P40" s="26"/>
      <c r="Q40" s="29"/>
      <c r="R40" s="29"/>
      <c r="S40" s="29"/>
      <c r="T40" s="29"/>
      <c r="U40" s="29"/>
      <c r="V40" s="29"/>
      <c r="W40" s="29"/>
      <c r="X40" s="28"/>
    </row>
    <row r="41" spans="2:24" s="25" customFormat="1" ht="13.5" customHeight="1" x14ac:dyDescent="0.2">
      <c r="B41" s="33"/>
      <c r="C41" s="24" t="s">
        <v>37</v>
      </c>
      <c r="D41" s="26"/>
      <c r="E41" s="26"/>
      <c r="F41" s="26"/>
      <c r="G41" s="26"/>
      <c r="H41" s="26"/>
      <c r="I41" s="26"/>
      <c r="J41" s="26"/>
      <c r="K41" s="26"/>
      <c r="L41" s="30"/>
      <c r="N41" s="33"/>
      <c r="O41" s="29"/>
      <c r="P41" s="26"/>
      <c r="Q41" s="29"/>
      <c r="R41" s="29"/>
      <c r="S41" s="29"/>
      <c r="T41" s="29"/>
      <c r="U41" s="29"/>
      <c r="V41" s="29"/>
      <c r="W41" s="29"/>
      <c r="X41" s="28"/>
    </row>
    <row r="42" spans="2:24" s="25" customFormat="1" ht="13.5" customHeight="1" x14ac:dyDescent="0.2">
      <c r="B42" s="33"/>
      <c r="C42" s="31"/>
      <c r="D42" s="26"/>
      <c r="E42" s="26"/>
      <c r="F42" s="26"/>
      <c r="G42" s="26"/>
      <c r="H42" s="26"/>
      <c r="I42" s="26"/>
      <c r="J42" s="26"/>
      <c r="K42" s="26"/>
      <c r="L42" s="30"/>
      <c r="N42" s="33"/>
      <c r="O42" s="29"/>
      <c r="P42" s="26"/>
      <c r="Q42" s="29"/>
      <c r="R42" s="29"/>
      <c r="S42" s="29"/>
      <c r="T42" s="29"/>
      <c r="U42" s="29"/>
      <c r="V42" s="29"/>
      <c r="W42" s="29"/>
      <c r="X42" s="28"/>
    </row>
    <row r="43" spans="2:24" s="25" customFormat="1" ht="13.5" customHeight="1" x14ac:dyDescent="0.2">
      <c r="B43" s="33"/>
      <c r="C43" s="31"/>
      <c r="D43" s="26" t="s">
        <v>31</v>
      </c>
      <c r="E43" s="26"/>
      <c r="F43" s="26"/>
      <c r="G43" s="26"/>
      <c r="H43" s="26"/>
      <c r="I43" s="26"/>
      <c r="J43" s="26"/>
      <c r="K43" s="26"/>
      <c r="L43" s="30"/>
      <c r="N43" s="33"/>
      <c r="O43" s="29"/>
      <c r="P43" s="26"/>
      <c r="Q43" s="29"/>
      <c r="R43" s="29"/>
      <c r="S43" s="29"/>
      <c r="T43" s="29"/>
      <c r="U43" s="29"/>
      <c r="V43" s="29"/>
      <c r="W43" s="29"/>
      <c r="X43" s="28"/>
    </row>
    <row r="44" spans="2:24" s="25" customFormat="1" ht="13.5" customHeight="1" x14ac:dyDescent="0.2">
      <c r="B44" s="33"/>
      <c r="C44" s="31"/>
      <c r="D44" s="26" t="s">
        <v>30</v>
      </c>
      <c r="E44" s="26"/>
      <c r="F44" s="26"/>
      <c r="G44" s="26"/>
      <c r="H44" s="26"/>
      <c r="I44" s="26"/>
      <c r="J44" s="26"/>
      <c r="K44" s="26"/>
      <c r="L44" s="30"/>
      <c r="N44" s="33"/>
      <c r="O44" s="29"/>
      <c r="P44" s="26"/>
      <c r="Q44" s="29"/>
      <c r="R44" s="29"/>
      <c r="S44" s="29"/>
      <c r="T44" s="29"/>
      <c r="U44" s="29"/>
      <c r="V44" s="29"/>
      <c r="W44" s="29"/>
      <c r="X44" s="28"/>
    </row>
    <row r="45" spans="2:24" s="25" customFormat="1" ht="13.5" customHeight="1" x14ac:dyDescent="0.2">
      <c r="B45" s="33"/>
      <c r="C45" s="31"/>
      <c r="D45" s="26" t="s">
        <v>32</v>
      </c>
      <c r="E45" s="26"/>
      <c r="F45" s="26"/>
      <c r="G45" s="26"/>
      <c r="H45" s="26"/>
      <c r="I45" s="26"/>
      <c r="J45" s="26"/>
      <c r="K45" s="26"/>
      <c r="L45" s="30"/>
      <c r="N45" s="33"/>
      <c r="O45" s="29"/>
      <c r="P45" s="26"/>
      <c r="Q45" s="29"/>
      <c r="R45" s="29"/>
      <c r="S45" s="29"/>
      <c r="T45" s="29"/>
      <c r="U45" s="29"/>
      <c r="V45" s="29"/>
      <c r="W45" s="29"/>
      <c r="X45" s="28"/>
    </row>
    <row r="46" spans="2:24" s="25" customFormat="1" ht="13.5" customHeight="1" x14ac:dyDescent="0.2">
      <c r="B46" s="33"/>
      <c r="C46" s="31"/>
      <c r="D46" s="26"/>
      <c r="E46" s="26"/>
      <c r="F46" s="26"/>
      <c r="G46" s="26"/>
      <c r="H46" s="26"/>
      <c r="I46" s="26"/>
      <c r="J46" s="26"/>
      <c r="K46" s="26"/>
      <c r="L46" s="30"/>
      <c r="N46" s="33"/>
      <c r="O46" s="29"/>
      <c r="P46" s="26"/>
      <c r="Q46" s="29"/>
      <c r="R46" s="29"/>
      <c r="S46" s="29"/>
      <c r="T46" s="29"/>
      <c r="U46" s="29"/>
      <c r="V46" s="29"/>
      <c r="W46" s="29"/>
      <c r="X46" s="28"/>
    </row>
    <row r="47" spans="2:24" ht="13.5" customHeight="1" x14ac:dyDescent="0.2">
      <c r="B47" s="14"/>
      <c r="C47" s="12"/>
      <c r="D47" s="16"/>
      <c r="E47" s="16"/>
      <c r="F47" s="16"/>
      <c r="G47" s="16"/>
      <c r="H47" s="16"/>
      <c r="I47" s="16"/>
      <c r="J47" s="16"/>
      <c r="K47" s="16"/>
      <c r="L47" s="10"/>
      <c r="N47" s="14"/>
      <c r="O47" s="8"/>
      <c r="P47" s="26"/>
      <c r="Q47" s="8"/>
      <c r="R47" s="8"/>
      <c r="S47" s="8"/>
      <c r="T47" s="8"/>
      <c r="U47" s="8"/>
      <c r="V47" s="8"/>
      <c r="W47" s="8"/>
      <c r="X47" s="4"/>
    </row>
    <row r="48" spans="2:24" s="25" customFormat="1" ht="13.5" customHeight="1" x14ac:dyDescent="0.2">
      <c r="B48" s="33"/>
      <c r="C48" s="31" t="s">
        <v>77</v>
      </c>
      <c r="D48" s="26"/>
      <c r="E48" s="26"/>
      <c r="F48" s="26"/>
      <c r="G48" s="26"/>
      <c r="H48" s="26"/>
      <c r="I48" s="26"/>
      <c r="J48" s="26"/>
      <c r="K48" s="26"/>
      <c r="L48" s="30"/>
      <c r="N48" s="33"/>
      <c r="O48" s="29"/>
      <c r="P48" s="26"/>
      <c r="Q48" s="29"/>
      <c r="R48" s="29"/>
      <c r="S48" s="29"/>
      <c r="T48" s="29"/>
      <c r="U48" s="29"/>
      <c r="V48" s="29"/>
      <c r="W48" s="29"/>
      <c r="X48" s="28"/>
    </row>
    <row r="49" spans="2:24" s="25" customFormat="1" ht="13.5" customHeight="1" x14ac:dyDescent="0.2">
      <c r="B49" s="33"/>
      <c r="C49" s="31"/>
      <c r="D49" s="26"/>
      <c r="E49" s="26"/>
      <c r="F49" s="26"/>
      <c r="G49" s="26"/>
      <c r="H49" s="26"/>
      <c r="I49" s="26"/>
      <c r="J49" s="26"/>
      <c r="K49" s="26"/>
      <c r="L49" s="30"/>
      <c r="N49" s="33"/>
      <c r="O49" s="29"/>
      <c r="P49" s="26"/>
      <c r="Q49" s="29"/>
      <c r="R49" s="29"/>
      <c r="S49" s="29"/>
      <c r="T49" s="29"/>
      <c r="U49" s="29"/>
      <c r="V49" s="29"/>
      <c r="W49" s="29"/>
      <c r="X49" s="28"/>
    </row>
    <row r="50" spans="2:24" s="25" customFormat="1" ht="13.5" customHeight="1" x14ac:dyDescent="0.2">
      <c r="B50" s="33"/>
      <c r="C50" s="31"/>
      <c r="D50" s="26" t="s">
        <v>43</v>
      </c>
      <c r="E50" s="26"/>
      <c r="F50" s="26"/>
      <c r="G50" s="26"/>
      <c r="H50" s="26"/>
      <c r="I50" s="26"/>
      <c r="J50" s="26"/>
      <c r="K50" s="26"/>
      <c r="L50" s="30"/>
      <c r="N50" s="33"/>
      <c r="O50" s="29"/>
      <c r="P50" s="26"/>
      <c r="Q50" s="29"/>
      <c r="R50" s="29"/>
      <c r="S50" s="29"/>
      <c r="T50" s="29"/>
      <c r="U50" s="29"/>
      <c r="V50" s="29"/>
      <c r="W50" s="29"/>
      <c r="X50" s="28"/>
    </row>
    <row r="51" spans="2:24" s="25" customFormat="1" ht="13.5" customHeight="1" x14ac:dyDescent="0.2">
      <c r="B51" s="33"/>
      <c r="C51" s="31"/>
      <c r="D51" s="26" t="s">
        <v>53</v>
      </c>
      <c r="E51" s="26"/>
      <c r="F51" s="26"/>
      <c r="G51" s="26"/>
      <c r="H51" s="26"/>
      <c r="I51" s="26"/>
      <c r="J51" s="26"/>
      <c r="K51" s="26"/>
      <c r="L51" s="30"/>
      <c r="N51" s="33"/>
      <c r="O51" s="29"/>
      <c r="P51" s="26"/>
      <c r="Q51" s="29"/>
      <c r="R51" s="29"/>
      <c r="S51" s="29"/>
      <c r="T51" s="29"/>
      <c r="U51" s="29"/>
      <c r="V51" s="29"/>
      <c r="W51" s="29"/>
      <c r="X51" s="28"/>
    </row>
    <row r="52" spans="2:24" s="25" customFormat="1" ht="13.5" customHeight="1" x14ac:dyDescent="0.2">
      <c r="B52" s="33"/>
      <c r="C52" s="31"/>
      <c r="D52" s="26" t="s">
        <v>54</v>
      </c>
      <c r="E52" s="26"/>
      <c r="F52" s="26"/>
      <c r="G52" s="26"/>
      <c r="H52" s="26"/>
      <c r="I52" s="26"/>
      <c r="J52" s="26"/>
      <c r="K52" s="26"/>
      <c r="L52" s="30"/>
      <c r="N52" s="33"/>
      <c r="O52" s="29"/>
      <c r="P52" s="26"/>
      <c r="Q52" s="29"/>
      <c r="R52" s="29"/>
      <c r="S52" s="29"/>
      <c r="T52" s="29"/>
      <c r="U52" s="29"/>
      <c r="V52" s="29"/>
      <c r="W52" s="29"/>
      <c r="X52" s="28"/>
    </row>
    <row r="53" spans="2:24" s="25" customFormat="1" ht="13.5" customHeight="1" x14ac:dyDescent="0.2">
      <c r="B53" s="33"/>
      <c r="C53" s="31"/>
      <c r="D53" s="26" t="s">
        <v>44</v>
      </c>
      <c r="E53" s="26"/>
      <c r="F53" s="26"/>
      <c r="G53" s="26"/>
      <c r="H53" s="26"/>
      <c r="I53" s="26"/>
      <c r="J53" s="26"/>
      <c r="K53" s="26"/>
      <c r="L53" s="30"/>
      <c r="N53" s="33"/>
      <c r="O53" s="29"/>
      <c r="P53" s="26"/>
      <c r="Q53" s="29"/>
      <c r="R53" s="29"/>
      <c r="S53" s="29"/>
      <c r="T53" s="29"/>
      <c r="U53" s="29"/>
      <c r="V53" s="29"/>
      <c r="W53" s="29"/>
      <c r="X53" s="28"/>
    </row>
    <row r="54" spans="2:24" s="25" customFormat="1" ht="13.5" customHeight="1" x14ac:dyDescent="0.2">
      <c r="B54" s="33"/>
      <c r="C54" s="31"/>
      <c r="D54" s="26" t="s">
        <v>78</v>
      </c>
      <c r="E54" s="26"/>
      <c r="F54" s="26"/>
      <c r="G54" s="26"/>
      <c r="H54" s="26"/>
      <c r="I54" s="26"/>
      <c r="J54" s="26"/>
      <c r="K54" s="26"/>
      <c r="L54" s="30"/>
      <c r="N54" s="33"/>
      <c r="O54" s="29"/>
      <c r="P54" s="26"/>
      <c r="Q54" s="29"/>
      <c r="R54" s="29"/>
      <c r="S54" s="29"/>
      <c r="T54" s="29"/>
      <c r="U54" s="29"/>
      <c r="V54" s="29"/>
      <c r="W54" s="29"/>
      <c r="X54" s="28"/>
    </row>
    <row r="55" spans="2:24" s="25" customFormat="1" ht="13.5" customHeight="1" x14ac:dyDescent="0.2">
      <c r="B55" s="33"/>
      <c r="C55" s="31"/>
      <c r="D55" s="26" t="s">
        <v>79</v>
      </c>
      <c r="E55" s="26"/>
      <c r="F55" s="26"/>
      <c r="G55" s="26"/>
      <c r="H55" s="26"/>
      <c r="I55" s="26"/>
      <c r="J55" s="26"/>
      <c r="K55" s="26"/>
      <c r="L55" s="30"/>
      <c r="N55" s="33"/>
      <c r="O55" s="29"/>
      <c r="P55" s="26"/>
      <c r="Q55" s="29"/>
      <c r="R55" s="29"/>
      <c r="S55" s="29"/>
      <c r="T55" s="29"/>
      <c r="U55" s="29"/>
      <c r="V55" s="29"/>
      <c r="W55" s="29"/>
      <c r="X55" s="28"/>
    </row>
    <row r="56" spans="2:24" s="25" customFormat="1" ht="13.5" customHeight="1" x14ac:dyDescent="0.2">
      <c r="B56" s="33"/>
      <c r="C56" s="31"/>
      <c r="D56" s="26" t="s">
        <v>80</v>
      </c>
      <c r="E56" s="26"/>
      <c r="F56" s="26"/>
      <c r="G56" s="26"/>
      <c r="H56" s="26"/>
      <c r="I56" s="26"/>
      <c r="J56" s="26"/>
      <c r="K56" s="26"/>
      <c r="L56" s="30"/>
      <c r="N56" s="33"/>
      <c r="O56" s="29"/>
      <c r="P56" s="26"/>
      <c r="Q56" s="29"/>
      <c r="R56" s="29"/>
      <c r="S56" s="29"/>
      <c r="T56" s="29"/>
      <c r="U56" s="29"/>
      <c r="V56" s="29"/>
      <c r="W56" s="29"/>
      <c r="X56" s="28"/>
    </row>
    <row r="57" spans="2:24" s="25" customFormat="1" ht="13.5" customHeight="1" x14ac:dyDescent="0.2">
      <c r="B57" s="33"/>
      <c r="C57" s="31"/>
      <c r="D57" s="26" t="s">
        <v>45</v>
      </c>
      <c r="E57" s="26"/>
      <c r="F57" s="26"/>
      <c r="G57" s="26"/>
      <c r="H57" s="26"/>
      <c r="I57" s="26"/>
      <c r="J57" s="26"/>
      <c r="K57" s="26"/>
      <c r="L57" s="30"/>
      <c r="N57" s="33"/>
      <c r="O57" s="29"/>
      <c r="P57" s="26"/>
      <c r="Q57" s="29"/>
      <c r="R57" s="29"/>
      <c r="S57" s="29"/>
      <c r="T57" s="29"/>
      <c r="U57" s="29"/>
      <c r="V57" s="29"/>
      <c r="W57" s="29"/>
      <c r="X57" s="28"/>
    </row>
    <row r="58" spans="2:24" s="25" customFormat="1" ht="13.5" customHeight="1" x14ac:dyDescent="0.2">
      <c r="B58" s="33"/>
      <c r="C58" s="31"/>
      <c r="D58" s="26"/>
      <c r="E58" s="26"/>
      <c r="F58" s="26"/>
      <c r="G58" s="26"/>
      <c r="H58" s="26"/>
      <c r="I58" s="26"/>
      <c r="J58" s="26"/>
      <c r="K58" s="26"/>
      <c r="L58" s="30"/>
      <c r="N58" s="33"/>
      <c r="O58" s="29"/>
      <c r="P58" s="26"/>
      <c r="Q58" s="29"/>
      <c r="R58" s="29"/>
      <c r="S58" s="29"/>
      <c r="T58" s="29"/>
      <c r="U58" s="29"/>
      <c r="V58" s="29"/>
      <c r="W58" s="29"/>
      <c r="X58" s="28"/>
    </row>
    <row r="59" spans="2:24" s="25" customFormat="1" ht="13.5" customHeight="1" x14ac:dyDescent="0.2">
      <c r="B59" s="33"/>
      <c r="C59" s="31"/>
      <c r="D59" s="26"/>
      <c r="E59" s="26"/>
      <c r="F59" s="26"/>
      <c r="G59" s="26"/>
      <c r="H59" s="26"/>
      <c r="I59" s="26"/>
      <c r="J59" s="26"/>
      <c r="K59" s="26"/>
      <c r="L59" s="30"/>
      <c r="N59" s="33"/>
      <c r="O59" s="29"/>
      <c r="P59" s="26"/>
      <c r="Q59" s="29"/>
      <c r="R59" s="29"/>
      <c r="S59" s="29"/>
      <c r="T59" s="29"/>
      <c r="U59" s="29"/>
      <c r="V59" s="29"/>
      <c r="W59" s="29"/>
      <c r="X59" s="28"/>
    </row>
    <row r="60" spans="2:24" ht="13.5" customHeight="1" x14ac:dyDescent="0.2">
      <c r="B60" s="14"/>
      <c r="C60" s="12" t="s">
        <v>29</v>
      </c>
      <c r="D60" s="16"/>
      <c r="E60" s="16"/>
      <c r="F60" s="16"/>
      <c r="G60" s="16"/>
      <c r="H60" s="16"/>
      <c r="I60" s="16"/>
      <c r="J60" s="16"/>
      <c r="K60" s="16"/>
      <c r="L60" s="10"/>
      <c r="N60" s="14"/>
      <c r="O60" s="8"/>
      <c r="P60" s="26"/>
      <c r="Q60" s="8"/>
      <c r="R60" s="8"/>
      <c r="S60" s="8"/>
      <c r="T60" s="8"/>
      <c r="U60" s="8"/>
      <c r="V60" s="8"/>
      <c r="W60" s="8"/>
      <c r="X60" s="4"/>
    </row>
    <row r="61" spans="2:24" ht="13.5" customHeight="1" x14ac:dyDescent="0.2">
      <c r="B61" s="14"/>
      <c r="C61" s="12"/>
      <c r="D61" s="16"/>
      <c r="E61" s="16"/>
      <c r="F61" s="16"/>
      <c r="G61" s="16"/>
      <c r="H61" s="16"/>
      <c r="I61" s="16"/>
      <c r="J61" s="16"/>
      <c r="K61" s="16"/>
      <c r="L61" s="10"/>
      <c r="N61" s="14"/>
      <c r="O61" s="8"/>
      <c r="P61" s="26"/>
      <c r="Q61" s="8"/>
      <c r="R61" s="8"/>
      <c r="S61" s="8"/>
      <c r="T61" s="8"/>
      <c r="U61" s="8"/>
      <c r="V61" s="8"/>
      <c r="W61" s="8"/>
      <c r="X61" s="4"/>
    </row>
    <row r="62" spans="2:24" ht="13.5" customHeight="1" x14ac:dyDescent="0.2">
      <c r="B62" s="14"/>
      <c r="C62" s="12"/>
      <c r="D62" s="16" t="s">
        <v>33</v>
      </c>
      <c r="E62" s="16"/>
      <c r="F62" s="16"/>
      <c r="G62" s="16"/>
      <c r="H62" s="16"/>
      <c r="I62" s="16"/>
      <c r="J62" s="16"/>
      <c r="K62" s="16"/>
      <c r="L62" s="10"/>
      <c r="N62" s="14"/>
      <c r="O62" s="8"/>
      <c r="Q62" s="8"/>
      <c r="R62" s="8"/>
      <c r="S62" s="8"/>
      <c r="T62" s="8"/>
      <c r="U62" s="8"/>
      <c r="V62" s="8"/>
      <c r="W62" s="8"/>
      <c r="X62" s="4"/>
    </row>
    <row r="63" spans="2:24" ht="13.5" customHeight="1" x14ac:dyDescent="0.2">
      <c r="B63" s="14"/>
      <c r="C63" s="12"/>
      <c r="D63" s="16" t="s">
        <v>48</v>
      </c>
      <c r="E63" s="16"/>
      <c r="F63" s="16"/>
      <c r="G63" s="16"/>
      <c r="H63" s="16"/>
      <c r="I63" s="16"/>
      <c r="J63" s="16"/>
      <c r="K63" s="16"/>
      <c r="L63" s="10"/>
      <c r="N63" s="14"/>
      <c r="O63" s="8"/>
      <c r="P63" s="26" t="s">
        <v>34</v>
      </c>
      <c r="Q63" s="8"/>
      <c r="R63" s="8"/>
      <c r="S63" s="8"/>
      <c r="T63" s="8"/>
      <c r="U63" s="8"/>
      <c r="V63" s="8"/>
      <c r="W63" s="8"/>
      <c r="X63" s="4"/>
    </row>
    <row r="64" spans="2:24" ht="13.5" customHeight="1" x14ac:dyDescent="0.2">
      <c r="B64" s="14"/>
      <c r="C64" s="12"/>
      <c r="D64" s="16" t="s">
        <v>46</v>
      </c>
      <c r="E64" s="16"/>
      <c r="F64" s="16"/>
      <c r="G64" s="16"/>
      <c r="H64" s="16"/>
      <c r="I64" s="16"/>
      <c r="J64" s="16"/>
      <c r="K64" s="16"/>
      <c r="L64" s="10"/>
      <c r="N64" s="14"/>
      <c r="O64" s="8"/>
      <c r="P64" s="22" t="s">
        <v>35</v>
      </c>
      <c r="Q64" s="8"/>
      <c r="R64" s="8"/>
      <c r="S64" s="8"/>
      <c r="T64" s="8"/>
      <c r="U64" s="8"/>
      <c r="V64" s="8"/>
      <c r="W64" s="8"/>
      <c r="X64" s="4"/>
    </row>
    <row r="65" spans="2:24" ht="13.5" customHeight="1" x14ac:dyDescent="0.2">
      <c r="B65" s="14"/>
      <c r="C65" s="12"/>
      <c r="D65" s="16" t="s">
        <v>36</v>
      </c>
      <c r="E65" s="16"/>
      <c r="F65" s="16"/>
      <c r="G65" s="16"/>
      <c r="H65" s="16"/>
      <c r="I65" s="16"/>
      <c r="J65" s="16"/>
      <c r="K65" s="16"/>
      <c r="L65" s="10"/>
      <c r="N65" s="14"/>
      <c r="O65" s="8"/>
      <c r="P65" s="26"/>
      <c r="Q65" s="8"/>
      <c r="R65" s="8"/>
      <c r="S65" s="8"/>
      <c r="T65" s="8"/>
      <c r="U65" s="8"/>
      <c r="V65" s="8"/>
      <c r="W65" s="8"/>
      <c r="X65" s="4"/>
    </row>
    <row r="66" spans="2:24" ht="13.5" customHeight="1" x14ac:dyDescent="0.2">
      <c r="B66" s="14"/>
      <c r="C66" s="12"/>
      <c r="D66" s="16" t="s">
        <v>55</v>
      </c>
      <c r="E66" s="16"/>
      <c r="F66" s="16"/>
      <c r="G66" s="16"/>
      <c r="H66" s="16"/>
      <c r="I66" s="16"/>
      <c r="J66" s="16"/>
      <c r="K66" s="16"/>
      <c r="L66" s="10"/>
      <c r="N66" s="14"/>
      <c r="O66" s="8"/>
      <c r="P66" s="26" t="s">
        <v>28</v>
      </c>
      <c r="Q66" s="8"/>
      <c r="R66" s="8"/>
      <c r="S66" s="8"/>
      <c r="T66" s="8"/>
      <c r="U66" s="8"/>
      <c r="V66" s="8"/>
      <c r="W66" s="8"/>
      <c r="X66" s="4"/>
    </row>
    <row r="67" spans="2:24" s="25" customFormat="1" ht="13.5" customHeight="1" x14ac:dyDescent="0.2">
      <c r="B67" s="33"/>
      <c r="C67" s="31"/>
      <c r="D67" s="26" t="s">
        <v>56</v>
      </c>
      <c r="E67" s="26"/>
      <c r="F67" s="26"/>
      <c r="G67" s="26"/>
      <c r="H67" s="26"/>
      <c r="I67" s="26"/>
      <c r="J67" s="26"/>
      <c r="K67" s="26"/>
      <c r="L67" s="30"/>
      <c r="N67" s="33"/>
      <c r="O67" s="29"/>
      <c r="P67" s="26" t="s">
        <v>50</v>
      </c>
      <c r="Q67" s="29"/>
      <c r="R67" s="29"/>
      <c r="S67" s="29"/>
      <c r="T67" s="29"/>
      <c r="U67" s="29"/>
      <c r="V67" s="29"/>
      <c r="W67" s="29"/>
      <c r="X67" s="28"/>
    </row>
    <row r="68" spans="2:24" s="25" customFormat="1" ht="13.5" customHeight="1" x14ac:dyDescent="0.2">
      <c r="B68" s="33"/>
      <c r="C68" s="31"/>
      <c r="D68" s="26"/>
      <c r="E68" s="26"/>
      <c r="F68" s="26"/>
      <c r="G68" s="26"/>
      <c r="H68" s="26"/>
      <c r="I68" s="26"/>
      <c r="J68" s="26"/>
      <c r="K68" s="26"/>
      <c r="L68" s="30"/>
      <c r="N68" s="33"/>
      <c r="O68" s="29"/>
      <c r="P68" s="26"/>
      <c r="Q68" s="29"/>
      <c r="R68" s="29"/>
      <c r="S68" s="29"/>
      <c r="T68" s="29"/>
      <c r="U68" s="29"/>
      <c r="V68" s="29"/>
      <c r="W68" s="29"/>
      <c r="X68" s="28"/>
    </row>
    <row r="69" spans="2:24" s="25" customFormat="1" ht="13.5" customHeight="1" x14ac:dyDescent="0.2">
      <c r="B69" s="33"/>
      <c r="C69" s="118" t="s">
        <v>103</v>
      </c>
      <c r="D69" s="119"/>
      <c r="E69" s="119"/>
      <c r="F69" s="119"/>
      <c r="G69" s="119"/>
      <c r="H69" s="119"/>
      <c r="I69" s="119"/>
      <c r="J69" s="26"/>
      <c r="K69" s="26"/>
      <c r="L69" s="30"/>
      <c r="N69" s="33"/>
      <c r="O69" s="29"/>
      <c r="P69" s="26"/>
      <c r="Q69" s="29"/>
      <c r="R69" s="29"/>
      <c r="S69" s="29"/>
      <c r="T69" s="29"/>
      <c r="U69" s="29"/>
      <c r="V69" s="29"/>
      <c r="W69" s="29"/>
      <c r="X69" s="28"/>
    </row>
    <row r="70" spans="2:24" s="25" customFormat="1" ht="9.75" customHeight="1" x14ac:dyDescent="0.2">
      <c r="B70" s="33"/>
      <c r="C70" s="118"/>
      <c r="D70" s="119"/>
      <c r="E70" s="119"/>
      <c r="F70" s="119"/>
      <c r="G70" s="119"/>
      <c r="H70" s="119"/>
      <c r="I70" s="119"/>
      <c r="J70" s="26"/>
      <c r="K70" s="26"/>
      <c r="L70" s="30"/>
      <c r="N70" s="33"/>
      <c r="O70" s="29"/>
      <c r="P70" s="26"/>
      <c r="Q70" s="29"/>
      <c r="R70" s="29"/>
      <c r="S70" s="29"/>
      <c r="T70" s="29"/>
      <c r="U70" s="29"/>
      <c r="V70" s="29"/>
      <c r="W70" s="29"/>
      <c r="X70" s="28"/>
    </row>
    <row r="71" spans="2:24" s="25" customFormat="1" ht="13.9" customHeight="1" x14ac:dyDescent="0.2">
      <c r="B71" s="33"/>
      <c r="C71" s="120" t="s">
        <v>97</v>
      </c>
      <c r="D71" s="120"/>
      <c r="E71" s="120"/>
      <c r="F71" s="120"/>
      <c r="G71" s="120"/>
      <c r="H71" s="120"/>
      <c r="I71" s="120"/>
      <c r="J71" s="98"/>
      <c r="K71" s="98"/>
      <c r="L71" s="30"/>
      <c r="N71" s="33"/>
      <c r="O71" s="29"/>
      <c r="P71" s="26"/>
      <c r="Q71" s="29"/>
      <c r="R71" s="29"/>
      <c r="S71" s="29"/>
      <c r="T71" s="29"/>
      <c r="U71" s="29"/>
      <c r="V71" s="29"/>
      <c r="W71" s="29"/>
      <c r="X71" s="28"/>
    </row>
    <row r="72" spans="2:24" s="25" customFormat="1" ht="13.5" customHeight="1" x14ac:dyDescent="0.2">
      <c r="B72" s="33"/>
      <c r="C72" s="121" t="s">
        <v>101</v>
      </c>
      <c r="D72" s="119"/>
      <c r="E72" s="119"/>
      <c r="F72" s="119"/>
      <c r="G72" s="119"/>
      <c r="H72" s="119"/>
      <c r="I72" s="119"/>
      <c r="J72" s="26"/>
      <c r="K72" s="26"/>
      <c r="L72" s="30"/>
      <c r="N72" s="33"/>
      <c r="O72" s="29"/>
      <c r="P72" s="26"/>
      <c r="Q72" s="29"/>
      <c r="R72" s="29"/>
      <c r="S72" s="29"/>
      <c r="T72" s="29"/>
      <c r="U72" s="29"/>
      <c r="V72" s="29"/>
      <c r="W72" s="29"/>
      <c r="X72" s="28"/>
    </row>
    <row r="73" spans="2:24" s="25" customFormat="1" ht="13.5" customHeight="1" x14ac:dyDescent="0.2">
      <c r="B73" s="33"/>
      <c r="C73" s="119" t="s">
        <v>102</v>
      </c>
      <c r="D73" s="119"/>
      <c r="E73" s="119"/>
      <c r="F73" s="119"/>
      <c r="G73" s="119"/>
      <c r="H73" s="119"/>
      <c r="I73" s="119"/>
      <c r="J73" s="26"/>
      <c r="K73" s="26"/>
      <c r="L73" s="30"/>
      <c r="N73" s="33"/>
      <c r="O73" s="29"/>
      <c r="P73" s="26"/>
      <c r="Q73" s="29"/>
      <c r="R73" s="29"/>
      <c r="S73" s="29"/>
      <c r="T73" s="29"/>
      <c r="U73" s="29"/>
      <c r="V73" s="29"/>
      <c r="W73" s="29"/>
      <c r="X73" s="28"/>
    </row>
    <row r="74" spans="2:24" s="25" customFormat="1" ht="13.5" customHeight="1" x14ac:dyDescent="0.2">
      <c r="B74" s="33"/>
      <c r="C74" s="119"/>
      <c r="D74" s="119"/>
      <c r="E74" s="119"/>
      <c r="F74" s="119"/>
      <c r="G74" s="119"/>
      <c r="H74" s="119"/>
      <c r="I74" s="119"/>
      <c r="J74" s="26"/>
      <c r="K74" s="26"/>
      <c r="L74" s="30"/>
      <c r="N74" s="33"/>
      <c r="O74" s="29"/>
      <c r="P74" s="26"/>
      <c r="Q74" s="29"/>
      <c r="R74" s="29"/>
      <c r="S74" s="29"/>
      <c r="T74" s="29"/>
      <c r="U74" s="29"/>
      <c r="V74" s="29"/>
      <c r="W74" s="29"/>
      <c r="X74" s="28"/>
    </row>
    <row r="75" spans="2:24" s="25" customFormat="1" ht="13.5" customHeight="1" x14ac:dyDescent="0.2">
      <c r="B75" s="33"/>
      <c r="C75" s="118" t="s">
        <v>108</v>
      </c>
      <c r="D75" s="119"/>
      <c r="E75" s="119"/>
      <c r="F75" s="119"/>
      <c r="G75" s="119" t="s">
        <v>110</v>
      </c>
      <c r="H75" s="119"/>
      <c r="I75" s="119"/>
      <c r="J75" s="26"/>
      <c r="K75" s="26"/>
      <c r="L75" s="30"/>
      <c r="N75" s="33"/>
      <c r="O75" s="29"/>
      <c r="P75" s="26"/>
      <c r="Q75" s="29"/>
      <c r="R75" s="29"/>
      <c r="S75" s="29"/>
      <c r="T75" s="29"/>
      <c r="U75" s="29"/>
      <c r="V75" s="29"/>
      <c r="W75" s="29"/>
      <c r="X75" s="28"/>
    </row>
    <row r="76" spans="2:24" s="25" customFormat="1" ht="13.5" customHeight="1" x14ac:dyDescent="0.2">
      <c r="B76" s="33"/>
      <c r="C76" s="119"/>
      <c r="D76" s="119"/>
      <c r="E76" s="119"/>
      <c r="F76" s="119"/>
      <c r="G76" s="119"/>
      <c r="H76" s="119"/>
      <c r="I76" s="119"/>
      <c r="J76" s="26"/>
      <c r="K76" s="26"/>
      <c r="L76" s="30"/>
      <c r="N76" s="33"/>
      <c r="O76" s="29"/>
      <c r="P76" s="26"/>
      <c r="Q76" s="29"/>
      <c r="R76" s="29"/>
      <c r="S76" s="29"/>
      <c r="T76" s="29"/>
      <c r="U76" s="29"/>
      <c r="V76" s="29"/>
      <c r="W76" s="29"/>
      <c r="X76" s="28"/>
    </row>
    <row r="77" spans="2:24" s="25" customFormat="1" ht="13.5" customHeight="1" x14ac:dyDescent="0.2">
      <c r="B77" s="33"/>
      <c r="C77" s="119" t="s">
        <v>109</v>
      </c>
      <c r="D77" s="119"/>
      <c r="E77" s="119"/>
      <c r="F77" s="119"/>
      <c r="G77" s="119"/>
      <c r="H77" s="119"/>
      <c r="I77" s="119"/>
      <c r="J77" s="26"/>
      <c r="K77" s="26"/>
      <c r="L77" s="30"/>
      <c r="N77" s="33"/>
      <c r="O77" s="29"/>
      <c r="P77" s="26"/>
      <c r="Q77" s="29"/>
      <c r="R77" s="29"/>
      <c r="S77" s="29"/>
      <c r="T77" s="29"/>
      <c r="U77" s="29"/>
      <c r="V77" s="29"/>
      <c r="W77" s="29"/>
      <c r="X77" s="28"/>
    </row>
    <row r="78" spans="2:24" s="25" customFormat="1" ht="13.5" customHeight="1" x14ac:dyDescent="0.2">
      <c r="B78" s="33"/>
      <c r="C78" s="119" t="s">
        <v>104</v>
      </c>
      <c r="D78" s="119"/>
      <c r="E78" s="119"/>
      <c r="F78" s="119"/>
      <c r="G78" s="119"/>
      <c r="H78" s="119"/>
      <c r="I78" s="119"/>
      <c r="J78" s="26"/>
      <c r="K78" s="26"/>
      <c r="L78" s="30"/>
      <c r="N78" s="33"/>
      <c r="O78" s="29"/>
      <c r="P78" s="26"/>
      <c r="Q78" s="29"/>
      <c r="R78" s="29"/>
      <c r="S78" s="29"/>
      <c r="T78" s="29"/>
      <c r="U78" s="29"/>
      <c r="V78" s="29"/>
      <c r="W78" s="29"/>
      <c r="X78" s="28"/>
    </row>
    <row r="79" spans="2:24" s="25" customFormat="1" ht="13.5" customHeight="1" x14ac:dyDescent="0.2">
      <c r="B79" s="33"/>
      <c r="C79" s="119" t="s">
        <v>105</v>
      </c>
      <c r="D79" s="119"/>
      <c r="E79" s="119"/>
      <c r="F79" s="119"/>
      <c r="G79" s="119"/>
      <c r="H79" s="119"/>
      <c r="I79" s="119"/>
      <c r="J79" s="26"/>
      <c r="K79" s="26"/>
      <c r="L79" s="30"/>
      <c r="N79" s="33"/>
      <c r="O79" s="29"/>
      <c r="P79" s="26"/>
      <c r="Q79" s="29"/>
      <c r="R79" s="29"/>
      <c r="S79" s="29"/>
      <c r="T79" s="29"/>
      <c r="U79" s="29"/>
      <c r="V79" s="29"/>
      <c r="W79" s="29"/>
      <c r="X79" s="28"/>
    </row>
    <row r="80" spans="2:24" s="25" customFormat="1" ht="13.5" customHeight="1" x14ac:dyDescent="0.2">
      <c r="B80" s="33"/>
      <c r="C80" s="119" t="s">
        <v>106</v>
      </c>
      <c r="D80" s="119"/>
      <c r="E80" s="119"/>
      <c r="F80" s="119"/>
      <c r="G80" s="119"/>
      <c r="H80" s="119"/>
      <c r="I80" s="119"/>
      <c r="J80" s="26"/>
      <c r="K80" s="26"/>
      <c r="L80" s="30"/>
      <c r="N80" s="33"/>
      <c r="O80" s="29"/>
      <c r="P80" s="26"/>
      <c r="Q80" s="29"/>
      <c r="R80" s="29"/>
      <c r="S80" s="29"/>
      <c r="T80" s="29"/>
      <c r="U80" s="29"/>
      <c r="V80" s="29"/>
      <c r="W80" s="29"/>
      <c r="X80" s="28"/>
    </row>
    <row r="81" spans="2:24" s="25" customFormat="1" ht="13.5" customHeight="1" x14ac:dyDescent="0.2">
      <c r="B81" s="33"/>
      <c r="C81" s="119" t="s">
        <v>107</v>
      </c>
      <c r="D81" s="119"/>
      <c r="E81" s="119"/>
      <c r="F81" s="119"/>
      <c r="G81" s="119"/>
      <c r="H81" s="119"/>
      <c r="I81" s="119"/>
      <c r="J81" s="26"/>
      <c r="K81" s="26"/>
      <c r="L81" s="30"/>
      <c r="N81" s="33"/>
      <c r="O81" s="29"/>
      <c r="P81" s="26"/>
      <c r="Q81" s="29"/>
      <c r="R81" s="29"/>
      <c r="S81" s="29"/>
      <c r="T81" s="29"/>
      <c r="U81" s="29"/>
      <c r="V81" s="29"/>
      <c r="W81" s="29"/>
      <c r="X81" s="28"/>
    </row>
    <row r="82" spans="2:24" s="25" customFormat="1" ht="13.5" customHeight="1" x14ac:dyDescent="0.2">
      <c r="B82" s="33"/>
      <c r="C82" s="119"/>
      <c r="D82" s="119"/>
      <c r="E82" s="119"/>
      <c r="F82" s="119"/>
      <c r="G82" s="119"/>
      <c r="H82" s="119"/>
      <c r="I82" s="119"/>
      <c r="J82" s="26"/>
      <c r="K82" s="26"/>
      <c r="L82" s="30"/>
      <c r="N82" s="33"/>
      <c r="O82" s="29"/>
      <c r="P82" s="26"/>
      <c r="Q82" s="29"/>
      <c r="R82" s="29"/>
      <c r="S82" s="29"/>
      <c r="T82" s="29"/>
      <c r="U82" s="29"/>
      <c r="V82" s="29"/>
      <c r="W82" s="29"/>
      <c r="X82" s="28"/>
    </row>
    <row r="83" spans="2:24" s="25" customFormat="1" ht="13.5" customHeight="1" x14ac:dyDescent="0.2">
      <c r="B83" s="33"/>
      <c r="C83" s="118" t="s">
        <v>113</v>
      </c>
      <c r="D83" s="119"/>
      <c r="E83" s="119"/>
      <c r="F83" s="119"/>
      <c r="G83" s="119"/>
      <c r="H83" s="119"/>
      <c r="I83" s="119"/>
      <c r="J83" s="26"/>
      <c r="K83" s="26"/>
      <c r="L83" s="30"/>
      <c r="N83" s="33"/>
      <c r="O83" s="29"/>
      <c r="P83" s="26"/>
      <c r="Q83" s="29"/>
      <c r="R83" s="29"/>
      <c r="S83" s="29"/>
      <c r="T83" s="29"/>
      <c r="U83" s="29"/>
      <c r="V83" s="29"/>
      <c r="W83" s="29"/>
      <c r="X83" s="28"/>
    </row>
    <row r="84" spans="2:24" s="25" customFormat="1" ht="13.5" customHeight="1" x14ac:dyDescent="0.2">
      <c r="B84" s="33"/>
      <c r="C84" s="119"/>
      <c r="D84" s="119"/>
      <c r="E84" s="119"/>
      <c r="F84" s="119"/>
      <c r="G84" s="119"/>
      <c r="H84" s="119"/>
      <c r="I84" s="119"/>
      <c r="J84" s="26"/>
      <c r="K84" s="26"/>
      <c r="L84" s="30"/>
      <c r="N84" s="33"/>
      <c r="O84" s="29"/>
      <c r="P84" s="26"/>
      <c r="Q84" s="29"/>
      <c r="R84" s="29"/>
      <c r="S84" s="29"/>
      <c r="T84" s="29"/>
      <c r="U84" s="29"/>
      <c r="V84" s="29"/>
      <c r="W84" s="29"/>
      <c r="X84" s="28"/>
    </row>
    <row r="85" spans="2:24" s="25" customFormat="1" ht="13.5" customHeight="1" x14ac:dyDescent="0.2">
      <c r="B85" s="33"/>
      <c r="C85" s="119" t="s">
        <v>111</v>
      </c>
      <c r="D85" s="119"/>
      <c r="E85" s="119"/>
      <c r="F85" s="119"/>
      <c r="G85" s="119"/>
      <c r="H85" s="119"/>
      <c r="I85" s="119"/>
      <c r="J85" s="26"/>
      <c r="K85" s="26"/>
      <c r="L85" s="30"/>
      <c r="N85" s="33"/>
      <c r="O85" s="29"/>
      <c r="P85" s="26"/>
      <c r="Q85" s="29"/>
      <c r="R85" s="29"/>
      <c r="S85" s="29"/>
      <c r="T85" s="29"/>
      <c r="U85" s="29"/>
      <c r="V85" s="29"/>
      <c r="W85" s="29"/>
      <c r="X85" s="28"/>
    </row>
    <row r="86" spans="2:24" s="25" customFormat="1" ht="13.5" customHeight="1" x14ac:dyDescent="0.2">
      <c r="B86" s="33"/>
      <c r="C86" s="119" t="s">
        <v>115</v>
      </c>
      <c r="D86" s="119"/>
      <c r="E86" s="119"/>
      <c r="F86" s="119"/>
      <c r="G86" s="119"/>
      <c r="H86" s="119"/>
      <c r="I86" s="119"/>
      <c r="J86" s="26"/>
      <c r="K86" s="26"/>
      <c r="L86" s="30"/>
      <c r="N86" s="33"/>
      <c r="O86" s="29"/>
      <c r="P86" s="26"/>
      <c r="Q86" s="29"/>
      <c r="R86" s="29"/>
      <c r="S86" s="29"/>
      <c r="T86" s="29"/>
      <c r="U86" s="29"/>
      <c r="V86" s="29"/>
      <c r="W86" s="29"/>
      <c r="X86" s="28"/>
    </row>
    <row r="87" spans="2:24" s="25" customFormat="1" ht="13.5" customHeight="1" x14ac:dyDescent="0.2">
      <c r="B87" s="33"/>
      <c r="C87" s="119" t="s">
        <v>112</v>
      </c>
      <c r="D87" s="119"/>
      <c r="E87" s="119"/>
      <c r="F87" s="119"/>
      <c r="G87" s="119"/>
      <c r="H87" s="119"/>
      <c r="I87" s="119"/>
      <c r="J87" s="26"/>
      <c r="K87" s="26"/>
      <c r="L87" s="30"/>
      <c r="N87" s="33"/>
      <c r="O87" s="29"/>
      <c r="P87" s="26"/>
      <c r="Q87" s="29"/>
      <c r="R87" s="29"/>
      <c r="S87" s="29"/>
      <c r="T87" s="29"/>
      <c r="U87" s="29"/>
      <c r="V87" s="29"/>
      <c r="W87" s="29"/>
      <c r="X87" s="28"/>
    </row>
    <row r="88" spans="2:24" s="25" customFormat="1" ht="13.5" customHeight="1" x14ac:dyDescent="0.2">
      <c r="B88" s="33"/>
      <c r="C88" s="119" t="s">
        <v>114</v>
      </c>
      <c r="D88" s="119"/>
      <c r="E88" s="119"/>
      <c r="F88" s="119"/>
      <c r="G88" s="119"/>
      <c r="H88" s="119"/>
      <c r="I88" s="119"/>
      <c r="J88" s="26"/>
      <c r="K88" s="26"/>
      <c r="L88" s="30"/>
      <c r="N88" s="33"/>
      <c r="O88" s="29"/>
      <c r="P88" s="26"/>
      <c r="Q88" s="29"/>
      <c r="R88" s="29"/>
      <c r="S88" s="29"/>
      <c r="T88" s="29"/>
      <c r="U88" s="29"/>
      <c r="V88" s="29"/>
      <c r="W88" s="29"/>
      <c r="X88" s="28"/>
    </row>
    <row r="89" spans="2:24" s="25" customFormat="1" ht="13.5" customHeight="1" x14ac:dyDescent="0.2">
      <c r="B89" s="33"/>
      <c r="C89" s="126" t="s">
        <v>116</v>
      </c>
      <c r="D89" s="119"/>
      <c r="E89" s="119"/>
      <c r="F89" s="119"/>
      <c r="G89" s="119"/>
      <c r="H89" s="119"/>
      <c r="I89" s="119"/>
      <c r="J89" s="26"/>
      <c r="K89" s="26"/>
      <c r="L89" s="30"/>
      <c r="N89" s="33"/>
      <c r="O89" s="29"/>
      <c r="P89" s="26"/>
      <c r="Q89" s="29"/>
      <c r="R89" s="29"/>
      <c r="S89" s="29"/>
      <c r="T89" s="29"/>
      <c r="U89" s="29"/>
      <c r="V89" s="29"/>
      <c r="W89" s="29"/>
      <c r="X89" s="28"/>
    </row>
    <row r="90" spans="2:24" ht="13.5" customHeight="1" x14ac:dyDescent="0.2">
      <c r="B90" s="11"/>
      <c r="C90" s="127"/>
      <c r="D90" s="17"/>
      <c r="E90" s="17"/>
      <c r="F90" s="17"/>
      <c r="G90" s="17"/>
      <c r="H90" s="17"/>
      <c r="I90" s="17"/>
      <c r="J90" s="17"/>
      <c r="K90" s="17"/>
      <c r="L90" s="18"/>
      <c r="N90" s="11"/>
      <c r="O90" s="19"/>
      <c r="P90" s="17"/>
      <c r="Q90" s="17"/>
      <c r="R90" s="17"/>
      <c r="S90" s="17"/>
      <c r="T90" s="17"/>
      <c r="U90" s="17"/>
      <c r="V90" s="17"/>
      <c r="W90" s="17"/>
      <c r="X90" s="18"/>
    </row>
    <row r="91" spans="2:24" ht="13.5" customHeight="1" x14ac:dyDescent="0.2">
      <c r="O91" s="20"/>
    </row>
  </sheetData>
  <mergeCells count="4">
    <mergeCell ref="D26:K27"/>
    <mergeCell ref="D28:K29"/>
    <mergeCell ref="D37:K38"/>
    <mergeCell ref="C7:L8"/>
  </mergeCells>
  <hyperlinks>
    <hyperlink ref="P12" r:id="rId1" xr:uid="{00000000-0004-0000-0100-000000000000}"/>
  </hyperlinks>
  <pageMargins left="0.7" right="0.7" top="0.75" bottom="0.75" header="0.3" footer="0.3"/>
  <pageSetup paperSize="8"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90"/>
  <sheetViews>
    <sheetView showGridLines="0" zoomScaleNormal="100" workbookViewId="0"/>
  </sheetViews>
  <sheetFormatPr defaultColWidth="0" defaultRowHeight="0" customHeight="1" zeroHeight="1" x14ac:dyDescent="0.2"/>
  <cols>
    <col min="1" max="2" width="2.85546875" style="35" customWidth="1"/>
    <col min="3" max="3" width="22.85546875" style="35" customWidth="1"/>
    <col min="4" max="5" width="17.85546875" style="35" customWidth="1"/>
    <col min="6" max="7" width="21.42578125" style="35" customWidth="1"/>
    <col min="8" max="8" width="17.85546875" style="35" customWidth="1"/>
    <col min="9" max="9" width="10.7109375" style="35" customWidth="1"/>
    <col min="10" max="11" width="2.85546875" style="35" customWidth="1"/>
    <col min="12" max="12" width="0" style="35" hidden="1" customWidth="1"/>
    <col min="13" max="16384" width="14.28515625" style="35" hidden="1"/>
  </cols>
  <sheetData>
    <row r="1" spans="1:12" ht="30.95" customHeight="1" x14ac:dyDescent="0.2">
      <c r="C1" s="170" t="s">
        <v>117</v>
      </c>
      <c r="D1" s="170"/>
      <c r="E1" s="170"/>
      <c r="F1" s="170"/>
      <c r="G1" s="170"/>
      <c r="H1" s="170"/>
      <c r="I1" s="170"/>
      <c r="J1" s="170"/>
      <c r="K1" s="170"/>
      <c r="L1" s="171"/>
    </row>
    <row r="2" spans="1:12" ht="23.1" customHeight="1" x14ac:dyDescent="0.2">
      <c r="C2" s="170"/>
      <c r="D2" s="170"/>
      <c r="E2" s="170"/>
      <c r="F2" s="170"/>
      <c r="G2" s="170"/>
      <c r="H2" s="170"/>
      <c r="I2" s="170"/>
      <c r="J2" s="170"/>
      <c r="K2" s="170"/>
      <c r="L2" s="171"/>
    </row>
    <row r="3" spans="1:12" ht="15" customHeight="1" thickBot="1" x14ac:dyDescent="0.25"/>
    <row r="4" spans="1:12" s="38" customFormat="1" ht="15" customHeight="1" x14ac:dyDescent="0.25">
      <c r="A4" s="36"/>
      <c r="B4" s="50"/>
      <c r="C4" s="169"/>
      <c r="D4" s="169"/>
      <c r="E4" s="169"/>
      <c r="F4" s="169"/>
      <c r="G4" s="169"/>
      <c r="H4" s="169"/>
      <c r="I4" s="169"/>
      <c r="J4" s="51"/>
      <c r="K4" s="37"/>
    </row>
    <row r="5" spans="1:12" s="38" customFormat="1" ht="18.75" customHeight="1" x14ac:dyDescent="0.25">
      <c r="A5" s="36"/>
      <c r="B5" s="52"/>
      <c r="C5" s="39"/>
      <c r="D5" s="39"/>
      <c r="E5" s="39"/>
      <c r="F5" s="39"/>
      <c r="G5" s="39"/>
      <c r="H5" s="39"/>
      <c r="I5" s="39"/>
      <c r="J5" s="53"/>
      <c r="K5" s="37"/>
    </row>
    <row r="6" spans="1:12" s="38" customFormat="1" ht="18.75" customHeight="1" x14ac:dyDescent="0.25">
      <c r="A6" s="36"/>
      <c r="B6" s="52"/>
      <c r="C6" s="39"/>
      <c r="D6" s="39"/>
      <c r="E6" s="39"/>
      <c r="F6" s="39"/>
      <c r="G6" s="39"/>
      <c r="H6" s="39"/>
      <c r="I6" s="39"/>
      <c r="J6" s="53"/>
      <c r="K6" s="37"/>
    </row>
    <row r="7" spans="1:12" s="38" customFormat="1" ht="18.75" customHeight="1" x14ac:dyDescent="0.25">
      <c r="A7" s="36"/>
      <c r="B7" s="52"/>
      <c r="C7" s="39"/>
      <c r="D7" s="39"/>
      <c r="E7" s="39"/>
      <c r="F7" s="35"/>
      <c r="G7" s="39"/>
      <c r="H7" s="39"/>
      <c r="I7" s="39"/>
      <c r="J7" s="53"/>
      <c r="K7" s="37"/>
    </row>
    <row r="8" spans="1:12" s="38" customFormat="1" ht="18.75" customHeight="1" x14ac:dyDescent="0.25">
      <c r="A8" s="36"/>
      <c r="B8" s="52"/>
      <c r="C8" s="39"/>
      <c r="D8" s="39"/>
      <c r="E8" s="39"/>
      <c r="F8" s="39"/>
      <c r="G8" s="39"/>
      <c r="H8" s="39"/>
      <c r="I8" s="39"/>
      <c r="J8" s="53"/>
      <c r="K8" s="37"/>
    </row>
    <row r="9" spans="1:12" s="38" customFormat="1" ht="18.75" customHeight="1" x14ac:dyDescent="0.25">
      <c r="A9" s="36"/>
      <c r="B9" s="52"/>
      <c r="C9" s="39"/>
      <c r="D9" s="39"/>
      <c r="E9" s="39"/>
      <c r="F9" s="39"/>
      <c r="G9" s="39"/>
      <c r="H9" s="39"/>
      <c r="I9" s="39"/>
      <c r="J9" s="53"/>
      <c r="K9" s="37"/>
    </row>
    <row r="10" spans="1:12" s="38" customFormat="1" ht="18.75" customHeight="1" x14ac:dyDescent="0.25">
      <c r="A10" s="36"/>
      <c r="B10" s="52"/>
      <c r="C10" s="39"/>
      <c r="D10" s="39"/>
      <c r="E10" s="39"/>
      <c r="F10" s="39"/>
      <c r="G10" s="39"/>
      <c r="H10" s="39"/>
      <c r="I10" s="39"/>
      <c r="J10" s="53"/>
      <c r="K10" s="37"/>
    </row>
    <row r="11" spans="1:12" s="38" customFormat="1" ht="18.75" customHeight="1" x14ac:dyDescent="0.25">
      <c r="A11" s="36"/>
      <c r="B11" s="52"/>
      <c r="C11" s="39"/>
      <c r="D11" s="39"/>
      <c r="E11" s="39"/>
      <c r="F11" s="39"/>
      <c r="G11" s="39"/>
      <c r="H11" s="39"/>
      <c r="I11" s="39"/>
      <c r="J11" s="53"/>
      <c r="K11" s="37"/>
    </row>
    <row r="12" spans="1:12" s="38" customFormat="1" ht="18.75" customHeight="1" x14ac:dyDescent="0.25">
      <c r="A12" s="36"/>
      <c r="B12" s="52"/>
      <c r="C12" s="39"/>
      <c r="D12" s="39"/>
      <c r="E12" s="39"/>
      <c r="F12" s="39"/>
      <c r="G12" s="39"/>
      <c r="H12" s="39"/>
      <c r="I12" s="39"/>
      <c r="J12" s="53"/>
      <c r="K12" s="37"/>
    </row>
    <row r="13" spans="1:12" s="38" customFormat="1" ht="18.75" customHeight="1" x14ac:dyDescent="0.25">
      <c r="A13" s="36"/>
      <c r="B13" s="52"/>
      <c r="C13" s="39"/>
      <c r="D13" s="39"/>
      <c r="E13" s="39"/>
      <c r="F13" s="39"/>
      <c r="G13" s="39"/>
      <c r="H13" s="39"/>
      <c r="I13" s="39"/>
      <c r="J13" s="53"/>
      <c r="K13" s="37"/>
    </row>
    <row r="14" spans="1:12" s="38" customFormat="1" ht="18.75" customHeight="1" x14ac:dyDescent="0.25">
      <c r="A14" s="36"/>
      <c r="B14" s="52"/>
      <c r="C14" s="39"/>
      <c r="D14" s="39"/>
      <c r="E14" s="39"/>
      <c r="F14" s="39"/>
      <c r="G14" s="39"/>
      <c r="H14" s="39"/>
      <c r="I14" s="39"/>
      <c r="J14" s="53"/>
      <c r="K14" s="37"/>
    </row>
    <row r="15" spans="1:12" s="38" customFormat="1" ht="18.75" customHeight="1" x14ac:dyDescent="0.25">
      <c r="A15" s="36"/>
      <c r="B15" s="52"/>
      <c r="C15" s="39"/>
      <c r="D15" s="39"/>
      <c r="E15" s="39"/>
      <c r="F15" s="39"/>
      <c r="G15" s="39"/>
      <c r="H15" s="39"/>
      <c r="I15" s="39"/>
      <c r="J15" s="53"/>
      <c r="K15" s="37"/>
    </row>
    <row r="16" spans="1:12" s="38" customFormat="1" ht="18.75" customHeight="1" x14ac:dyDescent="0.25">
      <c r="A16" s="36"/>
      <c r="B16" s="52"/>
      <c r="C16" s="39"/>
      <c r="D16" s="39"/>
      <c r="E16" s="39"/>
      <c r="F16" s="39"/>
      <c r="G16" s="39"/>
      <c r="H16" s="39"/>
      <c r="I16" s="39"/>
      <c r="J16" s="53"/>
      <c r="K16" s="37"/>
    </row>
    <row r="17" spans="1:11" s="38" customFormat="1" ht="18.75" customHeight="1" x14ac:dyDescent="0.25">
      <c r="A17" s="36"/>
      <c r="B17" s="52"/>
      <c r="C17" s="39"/>
      <c r="D17" s="39"/>
      <c r="E17" s="39"/>
      <c r="F17" s="39"/>
      <c r="G17" s="39"/>
      <c r="H17" s="39"/>
      <c r="I17" s="39"/>
      <c r="J17" s="53"/>
      <c r="K17" s="37"/>
    </row>
    <row r="18" spans="1:11" s="38" customFormat="1" ht="18.75" customHeight="1" x14ac:dyDescent="0.25">
      <c r="A18" s="36"/>
      <c r="B18" s="52"/>
      <c r="C18" s="39"/>
      <c r="D18" s="39"/>
      <c r="E18" s="39"/>
      <c r="F18" s="39"/>
      <c r="G18" s="39"/>
      <c r="H18" s="39"/>
      <c r="I18" s="39"/>
      <c r="J18" s="53"/>
      <c r="K18" s="37"/>
    </row>
    <row r="19" spans="1:11" s="38" customFormat="1" ht="18.75" customHeight="1" x14ac:dyDescent="0.25">
      <c r="A19" s="36"/>
      <c r="B19" s="52"/>
      <c r="C19" s="39"/>
      <c r="D19" s="39"/>
      <c r="E19" s="39"/>
      <c r="F19" s="39"/>
      <c r="G19" s="39"/>
      <c r="H19" s="39"/>
      <c r="I19" s="39"/>
      <c r="J19" s="53"/>
      <c r="K19" s="37"/>
    </row>
    <row r="20" spans="1:11" s="38" customFormat="1" ht="18.75" customHeight="1" x14ac:dyDescent="0.25">
      <c r="A20" s="36"/>
      <c r="B20" s="52"/>
      <c r="C20" s="39"/>
      <c r="D20" s="39"/>
      <c r="E20" s="39"/>
      <c r="F20" s="39"/>
      <c r="G20" s="39"/>
      <c r="H20" s="39"/>
      <c r="I20" s="39"/>
      <c r="J20" s="53"/>
      <c r="K20" s="37"/>
    </row>
    <row r="21" spans="1:11" s="38" customFormat="1" ht="18.75" customHeight="1" x14ac:dyDescent="0.25">
      <c r="A21" s="36"/>
      <c r="B21" s="52"/>
      <c r="C21" s="39"/>
      <c r="D21" s="39"/>
      <c r="E21" s="39"/>
      <c r="F21" s="39"/>
      <c r="G21" s="39"/>
      <c r="H21" s="39"/>
      <c r="I21" s="39"/>
      <c r="J21" s="53"/>
      <c r="K21" s="37"/>
    </row>
    <row r="22" spans="1:11" s="38" customFormat="1" ht="18.75" customHeight="1" x14ac:dyDescent="0.25">
      <c r="A22" s="36"/>
      <c r="B22" s="52"/>
      <c r="C22" s="39"/>
      <c r="D22" s="39"/>
      <c r="E22" s="39"/>
      <c r="F22" s="39"/>
      <c r="G22" s="39"/>
      <c r="H22" s="39"/>
      <c r="I22" s="39"/>
      <c r="J22" s="53"/>
      <c r="K22" s="37"/>
    </row>
    <row r="23" spans="1:11" s="38" customFormat="1" ht="15" customHeight="1" x14ac:dyDescent="0.25">
      <c r="A23" s="36"/>
      <c r="B23" s="52"/>
      <c r="C23" s="39"/>
      <c r="D23" s="39"/>
      <c r="E23" s="39"/>
      <c r="F23" s="39"/>
      <c r="G23" s="39"/>
      <c r="H23" s="39"/>
      <c r="I23" s="39"/>
      <c r="J23" s="53"/>
      <c r="K23" s="37"/>
    </row>
    <row r="24" spans="1:11" s="38" customFormat="1" ht="30" customHeight="1" x14ac:dyDescent="0.2">
      <c r="A24" s="36"/>
      <c r="B24" s="52"/>
      <c r="C24" s="40" t="str">
        <f>tables!A5</f>
        <v>DHB</v>
      </c>
      <c r="D24" s="40" t="str">
        <f>tables!B5</f>
        <v>Stays</v>
      </c>
      <c r="E24" s="40" t="str">
        <f>tables!C5</f>
        <v>Bed Day Equivalents</v>
      </c>
      <c r="F24" s="40" t="str">
        <f>tables!D5</f>
        <v>Unstandardised Average Length of Stay</v>
      </c>
      <c r="G24" s="40" t="str">
        <f>tables!E5</f>
        <v>Standardised Average Length of Stay</v>
      </c>
      <c r="H24" s="41" t="s">
        <v>9</v>
      </c>
      <c r="I24" s="37"/>
      <c r="J24" s="53"/>
      <c r="K24" s="37"/>
    </row>
    <row r="25" spans="1:11" s="38" customFormat="1" ht="15" customHeight="1" x14ac:dyDescent="0.2">
      <c r="A25" s="36"/>
      <c r="B25" s="52"/>
      <c r="C25" s="36" t="s">
        <v>57</v>
      </c>
      <c r="D25" s="42">
        <f>tables!B6</f>
        <v>17684</v>
      </c>
      <c r="E25" s="42">
        <f>tables!C6</f>
        <v>28403.604167000001</v>
      </c>
      <c r="F25" s="43">
        <f>tables!D6</f>
        <v>1.6061753090999999</v>
      </c>
      <c r="G25" s="43">
        <f>tables!E6</f>
        <v>1.5075250886</v>
      </c>
      <c r="H25" s="44">
        <f>$G$46</f>
        <v>1.4556005547999999</v>
      </c>
      <c r="I25" s="37"/>
      <c r="J25" s="53"/>
      <c r="K25" s="37"/>
    </row>
    <row r="26" spans="1:11" s="38" customFormat="1" ht="15" customHeight="1" x14ac:dyDescent="0.2">
      <c r="A26" s="36"/>
      <c r="B26" s="52"/>
      <c r="C26" s="36" t="s">
        <v>58</v>
      </c>
      <c r="D26" s="42">
        <f>tables!B7</f>
        <v>5666</v>
      </c>
      <c r="E26" s="42">
        <f>tables!C7</f>
        <v>7008.7708333</v>
      </c>
      <c r="F26" s="43">
        <f>tables!D7</f>
        <v>1.2369874397</v>
      </c>
      <c r="G26" s="43">
        <f>tables!E7</f>
        <v>1.4555321701999999</v>
      </c>
      <c r="H26" s="44">
        <f t="shared" ref="H26:H46" si="0">$G$46</f>
        <v>1.4556005547999999</v>
      </c>
      <c r="I26" s="37"/>
      <c r="J26" s="53"/>
      <c r="K26" s="37"/>
    </row>
    <row r="27" spans="1:11" s="38" customFormat="1" ht="15" customHeight="1" x14ac:dyDescent="0.2">
      <c r="A27" s="36"/>
      <c r="B27" s="52"/>
      <c r="C27" s="36" t="s">
        <v>59</v>
      </c>
      <c r="D27" s="42">
        <f>tables!B8</f>
        <v>13505</v>
      </c>
      <c r="E27" s="42">
        <f>tables!C8</f>
        <v>22563.666667000001</v>
      </c>
      <c r="F27" s="43">
        <f>tables!D8</f>
        <v>1.6707639146</v>
      </c>
      <c r="G27" s="43">
        <f>tables!E8</f>
        <v>1.4287660203999999</v>
      </c>
      <c r="H27" s="44">
        <f t="shared" si="0"/>
        <v>1.4556005547999999</v>
      </c>
      <c r="I27" s="37"/>
      <c r="J27" s="53"/>
      <c r="K27" s="37"/>
    </row>
    <row r="28" spans="1:11" s="38" customFormat="1" ht="15" customHeight="1" x14ac:dyDescent="0.2">
      <c r="A28" s="36"/>
      <c r="B28" s="52"/>
      <c r="C28" s="36" t="s">
        <v>124</v>
      </c>
      <c r="D28" s="42">
        <f>tables!B9</f>
        <v>8999</v>
      </c>
      <c r="E28" s="42">
        <f>tables!C9</f>
        <v>15968.166667</v>
      </c>
      <c r="F28" s="43">
        <f>tables!D9</f>
        <v>1.7744379004999999</v>
      </c>
      <c r="G28" s="43">
        <f>tables!E9</f>
        <v>1.5175209008999999</v>
      </c>
      <c r="H28" s="44">
        <f t="shared" si="0"/>
        <v>1.4556005547999999</v>
      </c>
      <c r="I28" s="37"/>
      <c r="J28" s="53"/>
      <c r="K28" s="37"/>
    </row>
    <row r="29" spans="1:11" s="38" customFormat="1" ht="15" customHeight="1" x14ac:dyDescent="0.2">
      <c r="A29" s="36"/>
      <c r="B29" s="52"/>
      <c r="C29" s="36" t="s">
        <v>61</v>
      </c>
      <c r="D29" s="42">
        <f>tables!B10</f>
        <v>11383</v>
      </c>
      <c r="E29" s="42">
        <f>tables!C10</f>
        <v>12963.416667</v>
      </c>
      <c r="F29" s="43">
        <f>tables!D10</f>
        <v>1.1388400832000001</v>
      </c>
      <c r="G29" s="43">
        <f>tables!E10</f>
        <v>1.3926944965000001</v>
      </c>
      <c r="H29" s="44">
        <f t="shared" si="0"/>
        <v>1.4556005547999999</v>
      </c>
      <c r="I29" s="37"/>
      <c r="J29" s="53"/>
      <c r="K29" s="37"/>
    </row>
    <row r="30" spans="1:11" s="38" customFormat="1" ht="15" customHeight="1" x14ac:dyDescent="0.2">
      <c r="A30" s="36"/>
      <c r="B30" s="52"/>
      <c r="C30" s="36" t="s">
        <v>120</v>
      </c>
      <c r="D30" s="42">
        <f>tables!B11</f>
        <v>4194</v>
      </c>
      <c r="E30" s="42">
        <f>tables!C11</f>
        <v>5500.4166667</v>
      </c>
      <c r="F30" s="43">
        <f>tables!D11</f>
        <v>1.3114965824</v>
      </c>
      <c r="G30" s="43">
        <f>tables!E11</f>
        <v>1.4913063214</v>
      </c>
      <c r="H30" s="44">
        <f t="shared" si="0"/>
        <v>1.4556005547999999</v>
      </c>
      <c r="I30" s="37"/>
      <c r="J30" s="53"/>
      <c r="K30" s="37"/>
    </row>
    <row r="31" spans="1:11" s="38" customFormat="1" ht="15" customHeight="1" x14ac:dyDescent="0.2">
      <c r="A31" s="36"/>
      <c r="B31" s="52"/>
      <c r="C31" s="36" t="s">
        <v>121</v>
      </c>
      <c r="D31" s="42">
        <f>tables!B12</f>
        <v>4649</v>
      </c>
      <c r="E31" s="42">
        <f>tables!C12</f>
        <v>5982.1041667</v>
      </c>
      <c r="F31" s="43">
        <f>tables!D12</f>
        <v>1.2867507349</v>
      </c>
      <c r="G31" s="43">
        <f>tables!E12</f>
        <v>1.4208708238000001</v>
      </c>
      <c r="H31" s="44">
        <f t="shared" si="0"/>
        <v>1.4556005547999999</v>
      </c>
      <c r="I31" s="37"/>
      <c r="J31" s="53"/>
      <c r="K31" s="37"/>
    </row>
    <row r="32" spans="1:11" s="38" customFormat="1" ht="15" customHeight="1" x14ac:dyDescent="0.2">
      <c r="A32" s="36"/>
      <c r="B32" s="52"/>
      <c r="C32" s="36" t="s">
        <v>64</v>
      </c>
      <c r="D32" s="42">
        <f>tables!B13</f>
        <v>2921</v>
      </c>
      <c r="E32" s="42">
        <f>tables!C13</f>
        <v>3602.0416667</v>
      </c>
      <c r="F32" s="43">
        <f>tables!D13</f>
        <v>1.2331536004000001</v>
      </c>
      <c r="G32" s="43">
        <f>tables!E13</f>
        <v>1.3313714160000001</v>
      </c>
      <c r="H32" s="44">
        <f t="shared" si="0"/>
        <v>1.4556005547999999</v>
      </c>
      <c r="I32" s="37"/>
      <c r="J32" s="53"/>
      <c r="K32" s="37"/>
    </row>
    <row r="33" spans="1:11" s="38" customFormat="1" ht="15" customHeight="1" x14ac:dyDescent="0.2">
      <c r="A33" s="36"/>
      <c r="B33" s="52"/>
      <c r="C33" s="36" t="s">
        <v>65</v>
      </c>
      <c r="D33" s="42">
        <f>tables!B14</f>
        <v>4380</v>
      </c>
      <c r="E33" s="42">
        <f>tables!C14</f>
        <v>6878.5208333</v>
      </c>
      <c r="F33" s="43">
        <f>tables!D14</f>
        <v>1.5704385463999999</v>
      </c>
      <c r="G33" s="43">
        <f>tables!E14</f>
        <v>1.6984952139</v>
      </c>
      <c r="H33" s="44">
        <f t="shared" si="0"/>
        <v>1.4556005547999999</v>
      </c>
      <c r="I33" s="37"/>
      <c r="J33" s="53"/>
      <c r="K33" s="37"/>
    </row>
    <row r="34" spans="1:11" s="38" customFormat="1" ht="15" customHeight="1" x14ac:dyDescent="0.2">
      <c r="A34" s="36"/>
      <c r="B34" s="52"/>
      <c r="C34" s="36" t="s">
        <v>66</v>
      </c>
      <c r="D34" s="42">
        <f>tables!B15</f>
        <v>3750</v>
      </c>
      <c r="E34" s="42">
        <f>tables!C15</f>
        <v>4428.5625</v>
      </c>
      <c r="F34" s="43">
        <f>tables!D15</f>
        <v>1.1809499999999999</v>
      </c>
      <c r="G34" s="43">
        <f>tables!E15</f>
        <v>1.3518950768</v>
      </c>
      <c r="H34" s="44">
        <f t="shared" si="0"/>
        <v>1.4556005547999999</v>
      </c>
      <c r="I34" s="37"/>
      <c r="J34" s="53"/>
      <c r="K34" s="37"/>
    </row>
    <row r="35" spans="1:11" s="38" customFormat="1" ht="15" customHeight="1" x14ac:dyDescent="0.2">
      <c r="A35" s="36"/>
      <c r="B35" s="52"/>
      <c r="C35" s="36" t="s">
        <v>67</v>
      </c>
      <c r="D35" s="42">
        <f>tables!B16</f>
        <v>5332</v>
      </c>
      <c r="E35" s="42">
        <f>tables!C16</f>
        <v>6508.0208333</v>
      </c>
      <c r="F35" s="43">
        <f>tables!D16</f>
        <v>1.220559046</v>
      </c>
      <c r="G35" s="43">
        <f>tables!E16</f>
        <v>1.5106671209</v>
      </c>
      <c r="H35" s="44">
        <f t="shared" si="0"/>
        <v>1.4556005547999999</v>
      </c>
      <c r="I35" s="37"/>
      <c r="J35" s="53"/>
      <c r="K35" s="37"/>
    </row>
    <row r="36" spans="1:11" s="38" customFormat="1" ht="15" customHeight="1" x14ac:dyDescent="0.2">
      <c r="A36" s="36"/>
      <c r="B36" s="52"/>
      <c r="C36" s="36" t="s">
        <v>68</v>
      </c>
      <c r="D36" s="42">
        <f>tables!B17</f>
        <v>2159</v>
      </c>
      <c r="E36" s="42">
        <f>tables!C17</f>
        <v>2404.7083333</v>
      </c>
      <c r="F36" s="43">
        <f>tables!D17</f>
        <v>1.1138065462</v>
      </c>
      <c r="G36" s="43">
        <f>tables!E17</f>
        <v>1.2905215883000001</v>
      </c>
      <c r="H36" s="44">
        <f t="shared" si="0"/>
        <v>1.4556005547999999</v>
      </c>
      <c r="I36" s="37"/>
      <c r="J36" s="53"/>
      <c r="K36" s="37"/>
    </row>
    <row r="37" spans="1:11" s="38" customFormat="1" ht="15" customHeight="1" x14ac:dyDescent="0.2">
      <c r="A37" s="36"/>
      <c r="B37" s="52"/>
      <c r="C37" s="36" t="s">
        <v>69</v>
      </c>
      <c r="D37" s="42">
        <f>tables!B18</f>
        <v>7574</v>
      </c>
      <c r="E37" s="42">
        <f>tables!C18</f>
        <v>11884.854167</v>
      </c>
      <c r="F37" s="43">
        <f>tables!D18</f>
        <v>1.5691647961999999</v>
      </c>
      <c r="G37" s="43">
        <f>tables!E18</f>
        <v>1.4207381661</v>
      </c>
      <c r="H37" s="44">
        <f t="shared" si="0"/>
        <v>1.4556005547999999</v>
      </c>
      <c r="I37" s="37"/>
      <c r="J37" s="53"/>
      <c r="K37" s="37"/>
    </row>
    <row r="38" spans="1:11" s="38" customFormat="1" ht="15" customHeight="1" x14ac:dyDescent="0.2">
      <c r="A38" s="36"/>
      <c r="B38" s="52"/>
      <c r="C38" s="36" t="s">
        <v>123</v>
      </c>
      <c r="D38" s="42">
        <f>tables!B19</f>
        <v>1603</v>
      </c>
      <c r="E38" s="42">
        <f>tables!C19</f>
        <v>1824.4583333</v>
      </c>
      <c r="F38" s="43">
        <f>tables!D19</f>
        <v>1.1381524224999999</v>
      </c>
      <c r="G38" s="43">
        <f>tables!E19</f>
        <v>1.5004862324999999</v>
      </c>
      <c r="H38" s="44">
        <f t="shared" si="0"/>
        <v>1.4556005547999999</v>
      </c>
      <c r="I38" s="37"/>
      <c r="J38" s="53"/>
      <c r="K38" s="37"/>
    </row>
    <row r="39" spans="1:11" s="38" customFormat="1" ht="15" customHeight="1" x14ac:dyDescent="0.2">
      <c r="A39" s="36"/>
      <c r="B39" s="52"/>
      <c r="C39" s="36" t="s">
        <v>71</v>
      </c>
      <c r="D39" s="42">
        <f>tables!B20</f>
        <v>3087</v>
      </c>
      <c r="E39" s="42">
        <f>tables!C20</f>
        <v>4034.25</v>
      </c>
      <c r="F39" s="43">
        <f>tables!D20</f>
        <v>1.306851312</v>
      </c>
      <c r="G39" s="43">
        <f>tables!E20</f>
        <v>1.4094859698</v>
      </c>
      <c r="H39" s="44">
        <f t="shared" si="0"/>
        <v>1.4556005547999999</v>
      </c>
      <c r="I39" s="37"/>
      <c r="J39" s="53"/>
      <c r="K39" s="37"/>
    </row>
    <row r="40" spans="1:11" s="38" customFormat="1" ht="15" customHeight="1" x14ac:dyDescent="0.2">
      <c r="A40" s="36"/>
      <c r="B40" s="52"/>
      <c r="C40" s="36" t="s">
        <v>72</v>
      </c>
      <c r="D40" s="42">
        <f>tables!B21</f>
        <v>11390</v>
      </c>
      <c r="E40" s="42">
        <f>tables!C21</f>
        <v>18834.333332999999</v>
      </c>
      <c r="F40" s="43">
        <f>tables!D21</f>
        <v>1.6535850161000001</v>
      </c>
      <c r="G40" s="43">
        <f>tables!E21</f>
        <v>1.5425107119000001</v>
      </c>
      <c r="H40" s="44">
        <f t="shared" si="0"/>
        <v>1.4556005547999999</v>
      </c>
      <c r="I40" s="37"/>
      <c r="J40" s="53"/>
      <c r="K40" s="37"/>
    </row>
    <row r="41" spans="1:11" s="38" customFormat="1" ht="15" customHeight="1" x14ac:dyDescent="0.2">
      <c r="A41" s="36"/>
      <c r="B41" s="52"/>
      <c r="C41" s="36" t="s">
        <v>73</v>
      </c>
      <c r="D41" s="42">
        <f>tables!B22</f>
        <v>1034</v>
      </c>
      <c r="E41" s="42">
        <f>tables!C22</f>
        <v>859.625</v>
      </c>
      <c r="F41" s="43">
        <f>tables!D22</f>
        <v>0.83135880080000002</v>
      </c>
      <c r="G41" s="43">
        <f>tables!E22</f>
        <v>1.2628596254</v>
      </c>
      <c r="H41" s="44">
        <f t="shared" si="0"/>
        <v>1.4556005547999999</v>
      </c>
      <c r="I41" s="37"/>
      <c r="J41" s="53"/>
      <c r="K41" s="37"/>
    </row>
    <row r="42" spans="1:11" s="38" customFormat="1" ht="15" customHeight="1" x14ac:dyDescent="0.2">
      <c r="A42" s="36"/>
      <c r="B42" s="52"/>
      <c r="C42" s="36" t="s">
        <v>122</v>
      </c>
      <c r="D42" s="42">
        <f>tables!B23</f>
        <v>9628</v>
      </c>
      <c r="E42" s="42">
        <f>tables!C23</f>
        <v>14453.5625</v>
      </c>
      <c r="F42" s="43">
        <f>tables!D23</f>
        <v>1.5012009244</v>
      </c>
      <c r="G42" s="43">
        <f>tables!E23</f>
        <v>1.3277319990000001</v>
      </c>
      <c r="H42" s="44">
        <f t="shared" si="0"/>
        <v>1.4556005547999999</v>
      </c>
      <c r="I42" s="37"/>
      <c r="J42" s="53"/>
      <c r="K42" s="37"/>
    </row>
    <row r="43" spans="1:11" s="38" customFormat="1" ht="15" customHeight="1" x14ac:dyDescent="0.2">
      <c r="A43" s="36"/>
      <c r="B43" s="52"/>
      <c r="C43" s="36" t="s">
        <v>75</v>
      </c>
      <c r="D43" s="42">
        <f>tables!B24</f>
        <v>763</v>
      </c>
      <c r="E43" s="42">
        <f>tables!C24</f>
        <v>659.85416667000004</v>
      </c>
      <c r="F43" s="43">
        <f>tables!D24</f>
        <v>0.86481542160000002</v>
      </c>
      <c r="G43" s="43">
        <f>tables!E24</f>
        <v>1.1478023981000001</v>
      </c>
      <c r="H43" s="44">
        <f t="shared" si="0"/>
        <v>1.4556005547999999</v>
      </c>
      <c r="I43" s="37"/>
      <c r="J43" s="53"/>
      <c r="K43" s="37"/>
    </row>
    <row r="44" spans="1:11" s="38" customFormat="1" ht="15" customHeight="1" thickBot="1" x14ac:dyDescent="0.25">
      <c r="A44" s="36"/>
      <c r="B44" s="52"/>
      <c r="C44" s="45" t="s">
        <v>76</v>
      </c>
      <c r="D44" s="46">
        <f>tables!B25</f>
        <v>2153</v>
      </c>
      <c r="E44" s="46">
        <f>tables!C25</f>
        <v>2607.8125</v>
      </c>
      <c r="F44" s="47">
        <f>tables!D25</f>
        <v>1.2112459359000001</v>
      </c>
      <c r="G44" s="47">
        <f>tables!E25</f>
        <v>1.5537862280000001</v>
      </c>
      <c r="H44" s="44">
        <f t="shared" si="0"/>
        <v>1.4556005547999999</v>
      </c>
      <c r="I44" s="37"/>
      <c r="J44" s="53"/>
      <c r="K44" s="37"/>
    </row>
    <row r="45" spans="1:11" s="38" customFormat="1" ht="7.5" customHeight="1" thickTop="1" x14ac:dyDescent="0.2">
      <c r="A45" s="36"/>
      <c r="B45" s="52"/>
      <c r="C45" s="36"/>
      <c r="D45" s="36"/>
      <c r="E45" s="36"/>
      <c r="F45" s="54"/>
      <c r="G45" s="54"/>
      <c r="H45" s="44">
        <f t="shared" si="0"/>
        <v>1.4556005547999999</v>
      </c>
      <c r="I45" s="37"/>
      <c r="J45" s="53"/>
      <c r="K45" s="37"/>
    </row>
    <row r="46" spans="1:11" s="38" customFormat="1" ht="15" customHeight="1" x14ac:dyDescent="0.2">
      <c r="A46" s="36"/>
      <c r="B46" s="52"/>
      <c r="C46" s="36" t="s">
        <v>140</v>
      </c>
      <c r="D46" s="42">
        <f>tables!B26</f>
        <v>121854</v>
      </c>
      <c r="E46" s="42">
        <f>tables!C26</f>
        <v>177370.75</v>
      </c>
      <c r="F46" s="43">
        <f>tables!D26</f>
        <v>1.4556005547999999</v>
      </c>
      <c r="G46" s="43">
        <f>tables!E26</f>
        <v>1.4556005547999999</v>
      </c>
      <c r="H46" s="44">
        <f t="shared" si="0"/>
        <v>1.4556005547999999</v>
      </c>
      <c r="I46" s="37"/>
      <c r="J46" s="53"/>
      <c r="K46" s="37"/>
    </row>
    <row r="47" spans="1:11" ht="15" customHeight="1" thickBot="1" x14ac:dyDescent="0.25">
      <c r="B47" s="55"/>
      <c r="C47" s="56"/>
      <c r="D47" s="56"/>
      <c r="E47" s="57"/>
      <c r="F47" s="57"/>
      <c r="G47" s="56"/>
      <c r="H47" s="56"/>
      <c r="I47" s="56"/>
      <c r="J47" s="58"/>
    </row>
    <row r="48" spans="1:11" ht="15" customHeight="1" x14ac:dyDescent="0.2">
      <c r="E48" s="48"/>
      <c r="F48" s="48"/>
    </row>
    <row r="49" s="49" customFormat="1" ht="12.75" hidden="1" x14ac:dyDescent="0.2"/>
    <row r="50" s="49" customFormat="1" ht="12.75" hidden="1" x14ac:dyDescent="0.2"/>
    <row r="51" s="49" customFormat="1" ht="12.75" hidden="1" x14ac:dyDescent="0.2"/>
    <row r="52" s="49" customFormat="1" ht="12.75" hidden="1" x14ac:dyDescent="0.2"/>
    <row r="53" s="49" customFormat="1" ht="12.75" hidden="1" x14ac:dyDescent="0.2"/>
    <row r="54" s="49" customFormat="1" ht="15" hidden="1" customHeight="1" x14ac:dyDescent="0.2"/>
    <row r="55" s="49" customFormat="1" ht="15" hidden="1" customHeight="1" x14ac:dyDescent="0.2"/>
    <row r="56" s="49" customFormat="1" ht="15" hidden="1" customHeight="1" x14ac:dyDescent="0.2"/>
    <row r="57" s="49" customFormat="1" ht="15" hidden="1" customHeight="1" x14ac:dyDescent="0.2"/>
    <row r="58" s="49" customFormat="1" ht="15" hidden="1" customHeight="1" x14ac:dyDescent="0.2"/>
    <row r="59" s="49" customFormat="1" ht="12.75" hidden="1" x14ac:dyDescent="0.2"/>
    <row r="60" s="49" customFormat="1" ht="12.75" hidden="1" x14ac:dyDescent="0.2"/>
    <row r="61" s="49" customFormat="1" ht="12.75" hidden="1" x14ac:dyDescent="0.2"/>
    <row r="62" s="49" customFormat="1" ht="12.75" hidden="1" x14ac:dyDescent="0.2"/>
    <row r="63" s="49" customFormat="1" ht="12.75" hidden="1" x14ac:dyDescent="0.2"/>
    <row r="64" s="49" customFormat="1" ht="12.75" hidden="1" x14ac:dyDescent="0.2"/>
    <row r="65" s="49" customFormat="1" ht="12.75" hidden="1" x14ac:dyDescent="0.2"/>
    <row r="66" s="49" customFormat="1" ht="12.75" hidden="1" x14ac:dyDescent="0.2"/>
    <row r="67" s="49" customFormat="1" ht="12.75" hidden="1" x14ac:dyDescent="0.2"/>
    <row r="68" s="49" customFormat="1" ht="12.75" hidden="1" x14ac:dyDescent="0.2"/>
    <row r="69" s="49" customFormat="1" ht="12.75" hidden="1" x14ac:dyDescent="0.2"/>
    <row r="70" s="49" customFormat="1" ht="12.75" hidden="1" x14ac:dyDescent="0.2"/>
    <row r="71" s="49" customFormat="1" ht="12.75" hidden="1" x14ac:dyDescent="0.2"/>
    <row r="72" s="49" customFormat="1" ht="12.75" hidden="1" x14ac:dyDescent="0.2"/>
    <row r="73" s="49" customFormat="1" ht="12.75" hidden="1" x14ac:dyDescent="0.2"/>
    <row r="74" s="49" customFormat="1" ht="12.75" hidden="1" x14ac:dyDescent="0.2"/>
    <row r="75" s="49" customFormat="1" ht="12.75" hidden="1" x14ac:dyDescent="0.2"/>
    <row r="76" s="49" customFormat="1" ht="12.75" hidden="1" x14ac:dyDescent="0.2"/>
    <row r="77" s="49" customFormat="1" ht="12.75" hidden="1" x14ac:dyDescent="0.2"/>
    <row r="78" s="49" customFormat="1" ht="12.75" hidden="1" x14ac:dyDescent="0.2"/>
    <row r="79" s="49" customFormat="1" ht="12.75" hidden="1" x14ac:dyDescent="0.2"/>
    <row r="80" s="49" customFormat="1" ht="12.75" hidden="1" x14ac:dyDescent="0.2"/>
    <row r="81" s="49" customFormat="1" ht="12.75" hidden="1" x14ac:dyDescent="0.2"/>
    <row r="82" s="49" customFormat="1" ht="12.75" hidden="1" x14ac:dyDescent="0.2"/>
    <row r="83" s="49" customFormat="1" ht="12.75" hidden="1" x14ac:dyDescent="0.2"/>
    <row r="84" s="49" customFormat="1" ht="12.75" hidden="1" x14ac:dyDescent="0.2"/>
    <row r="85" s="49" customFormat="1" ht="12.75" hidden="1" x14ac:dyDescent="0.2"/>
    <row r="86" s="49" customFormat="1" ht="12.75" hidden="1" x14ac:dyDescent="0.2"/>
    <row r="87" s="49" customFormat="1" ht="12.75" hidden="1" x14ac:dyDescent="0.2"/>
    <row r="88" s="49" customFormat="1" ht="12.75" hidden="1" x14ac:dyDescent="0.2"/>
    <row r="89" s="49" customFormat="1" ht="12.75" hidden="1" x14ac:dyDescent="0.2"/>
    <row r="90" ht="12.75" hidden="1" x14ac:dyDescent="0.2"/>
  </sheetData>
  <mergeCells count="2">
    <mergeCell ref="C4:I4"/>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Drop Down 5">
              <controlPr defaultSize="0" autoLine="0" autoPict="0">
                <anchor moveWithCells="1">
                  <from>
                    <xdr:col>7</xdr:col>
                    <xdr:colOff>171450</xdr:colOff>
                    <xdr:row>5</xdr:row>
                    <xdr:rowOff>133350</xdr:rowOff>
                  </from>
                  <to>
                    <xdr:col>8</xdr:col>
                    <xdr:colOff>219075</xdr:colOff>
                    <xdr:row>6</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A116-7A84-48B6-AFB1-25ED37B5659B}">
  <sheetPr codeName="Sheet1"/>
  <dimension ref="A1:M61"/>
  <sheetViews>
    <sheetView showGridLines="0" showRowColHeaders="0" workbookViewId="0"/>
  </sheetViews>
  <sheetFormatPr defaultRowHeight="12.75" x14ac:dyDescent="0.2"/>
  <cols>
    <col min="1" max="1" width="4.140625" customWidth="1"/>
    <col min="2" max="2" width="2.5703125" customWidth="1"/>
    <col min="3" max="3" width="18.85546875" bestFit="1" customWidth="1"/>
    <col min="4" max="4" width="11.42578125" bestFit="1" customWidth="1"/>
    <col min="5" max="5" width="17.28515625" customWidth="1"/>
    <col min="6" max="6" width="25" customWidth="1"/>
    <col min="7" max="7" width="26.140625" customWidth="1"/>
    <col min="9" max="9" width="12.28515625" customWidth="1"/>
    <col min="10" max="10" width="2.140625" customWidth="1"/>
  </cols>
  <sheetData>
    <row r="1" spans="1:13" x14ac:dyDescent="0.2">
      <c r="C1" s="172"/>
      <c r="D1" s="172"/>
      <c r="E1" s="172"/>
      <c r="F1" s="172"/>
      <c r="G1" s="172"/>
      <c r="H1" s="172"/>
      <c r="I1" s="172"/>
      <c r="J1" s="172"/>
      <c r="K1" s="172"/>
      <c r="L1" s="173"/>
    </row>
    <row r="2" spans="1:13" x14ac:dyDescent="0.2">
      <c r="C2" s="172"/>
      <c r="D2" s="172"/>
      <c r="E2" s="172"/>
      <c r="F2" s="172"/>
      <c r="G2" s="172"/>
      <c r="H2" s="172"/>
      <c r="I2" s="172"/>
      <c r="J2" s="172"/>
      <c r="K2" s="172"/>
      <c r="L2" s="173"/>
    </row>
    <row r="3" spans="1:13" ht="12.75" customHeight="1" thickBot="1" x14ac:dyDescent="0.25">
      <c r="A3" s="63"/>
      <c r="B3" s="63"/>
      <c r="C3" s="63"/>
      <c r="D3" s="63"/>
      <c r="E3" s="63"/>
      <c r="G3" s="63"/>
      <c r="H3" s="63"/>
      <c r="I3" s="63"/>
      <c r="J3" s="63"/>
      <c r="K3" s="63"/>
      <c r="L3" s="63"/>
      <c r="M3" s="63"/>
    </row>
    <row r="4" spans="1:13" ht="18.75" x14ac:dyDescent="0.3">
      <c r="A4" s="63"/>
      <c r="B4" s="71"/>
      <c r="C4" s="72"/>
      <c r="D4" s="72"/>
      <c r="E4" s="72"/>
      <c r="F4" s="73"/>
      <c r="G4" s="73"/>
      <c r="H4" s="73"/>
      <c r="I4" s="73"/>
      <c r="J4" s="73"/>
      <c r="K4" s="73"/>
      <c r="L4" s="74"/>
      <c r="M4" s="63"/>
    </row>
    <row r="5" spans="1:13" x14ac:dyDescent="0.2">
      <c r="A5" s="63"/>
      <c r="B5" s="75"/>
      <c r="C5" s="97" t="s">
        <v>82</v>
      </c>
      <c r="D5" s="63"/>
      <c r="E5" s="63"/>
      <c r="F5" s="63"/>
      <c r="G5" s="63"/>
      <c r="H5" s="63"/>
      <c r="I5" s="63"/>
      <c r="J5" s="97" t="s">
        <v>83</v>
      </c>
      <c r="L5" s="76"/>
      <c r="M5" s="63"/>
    </row>
    <row r="6" spans="1:13" x14ac:dyDescent="0.2">
      <c r="A6" s="63"/>
      <c r="B6" s="75"/>
      <c r="C6" s="63"/>
      <c r="D6" s="63"/>
      <c r="E6" s="63"/>
      <c r="F6" s="63"/>
      <c r="G6" s="63"/>
      <c r="H6" s="63"/>
      <c r="I6" s="63"/>
      <c r="J6" s="63"/>
      <c r="K6" s="63"/>
      <c r="L6" s="76"/>
      <c r="M6" s="63"/>
    </row>
    <row r="7" spans="1:13" x14ac:dyDescent="0.2">
      <c r="A7" s="63"/>
      <c r="B7" s="75"/>
      <c r="C7" s="63"/>
      <c r="D7" s="63"/>
      <c r="E7" s="63"/>
      <c r="F7" s="63"/>
      <c r="G7" s="63"/>
      <c r="H7" s="63"/>
      <c r="I7" s="63"/>
      <c r="J7" s="63"/>
      <c r="K7" s="63"/>
      <c r="L7" s="76"/>
      <c r="M7" s="63"/>
    </row>
    <row r="8" spans="1:13" x14ac:dyDescent="0.2">
      <c r="A8" s="63"/>
      <c r="B8" s="75"/>
      <c r="C8" s="77"/>
      <c r="D8" s="78"/>
      <c r="E8" s="63"/>
      <c r="F8" s="63"/>
      <c r="G8" s="63"/>
      <c r="H8" s="63"/>
      <c r="I8" s="63"/>
      <c r="J8" s="63"/>
      <c r="K8" s="63"/>
      <c r="L8" s="76"/>
      <c r="M8" s="63"/>
    </row>
    <row r="9" spans="1:13" x14ac:dyDescent="0.2">
      <c r="A9" s="63"/>
      <c r="B9" s="75"/>
      <c r="C9" s="77"/>
      <c r="D9" s="79"/>
      <c r="E9" s="63"/>
      <c r="F9" s="63"/>
      <c r="G9" s="63"/>
      <c r="H9" s="63"/>
      <c r="I9" s="63"/>
      <c r="J9" s="63"/>
      <c r="K9" s="63"/>
      <c r="L9" s="76"/>
      <c r="M9" s="63"/>
    </row>
    <row r="10" spans="1:13" x14ac:dyDescent="0.2">
      <c r="A10" s="63"/>
      <c r="B10" s="75"/>
      <c r="C10" s="77"/>
      <c r="D10" s="79"/>
      <c r="E10" s="63"/>
      <c r="F10" s="63"/>
      <c r="G10" s="63"/>
      <c r="H10" s="63"/>
      <c r="I10" s="63"/>
      <c r="J10" s="63"/>
      <c r="K10" s="63"/>
      <c r="L10" s="76"/>
      <c r="M10" s="63"/>
    </row>
    <row r="11" spans="1:13" x14ac:dyDescent="0.2">
      <c r="A11" s="63"/>
      <c r="B11" s="75"/>
      <c r="C11" s="63"/>
      <c r="D11" s="63"/>
      <c r="E11" s="63"/>
      <c r="F11" s="63"/>
      <c r="G11" s="63"/>
      <c r="H11" s="63"/>
      <c r="I11" s="63"/>
      <c r="J11" s="63"/>
      <c r="K11" s="63"/>
      <c r="L11" s="76"/>
      <c r="M11" s="63"/>
    </row>
    <row r="12" spans="1:13" x14ac:dyDescent="0.2">
      <c r="A12" s="63"/>
      <c r="B12" s="75"/>
      <c r="C12" s="63"/>
      <c r="D12" s="63"/>
      <c r="E12" s="63"/>
      <c r="F12" s="63"/>
      <c r="G12" s="63"/>
      <c r="H12" s="63"/>
      <c r="I12" s="63"/>
      <c r="J12" s="63"/>
      <c r="K12" s="63"/>
      <c r="L12" s="76"/>
      <c r="M12" s="63"/>
    </row>
    <row r="13" spans="1:13" x14ac:dyDescent="0.2">
      <c r="A13" s="63"/>
      <c r="B13" s="75"/>
      <c r="C13" s="63"/>
      <c r="D13" s="63"/>
      <c r="E13" s="63"/>
      <c r="F13" s="63"/>
      <c r="G13" s="63"/>
      <c r="H13" s="63"/>
      <c r="I13" s="63"/>
      <c r="J13" s="63"/>
      <c r="K13" s="63"/>
      <c r="L13" s="76"/>
      <c r="M13" s="63"/>
    </row>
    <row r="14" spans="1:13" x14ac:dyDescent="0.2">
      <c r="A14" s="63"/>
      <c r="B14" s="75"/>
      <c r="C14" s="63"/>
      <c r="D14" s="63"/>
      <c r="E14" s="63"/>
      <c r="F14" s="63"/>
      <c r="G14" s="63"/>
      <c r="H14" s="63"/>
      <c r="I14" s="63"/>
      <c r="J14" s="63"/>
      <c r="K14" s="63"/>
      <c r="L14" s="76"/>
      <c r="M14" s="63"/>
    </row>
    <row r="15" spans="1:13" x14ac:dyDescent="0.2">
      <c r="A15" s="63"/>
      <c r="B15" s="75"/>
      <c r="C15" s="63"/>
      <c r="D15" s="63"/>
      <c r="E15" s="63"/>
      <c r="F15" s="63"/>
      <c r="G15" s="63"/>
      <c r="H15" s="63"/>
      <c r="I15" s="63"/>
      <c r="J15" s="63"/>
      <c r="K15" s="63"/>
      <c r="L15" s="76"/>
      <c r="M15" s="63"/>
    </row>
    <row r="16" spans="1:13" x14ac:dyDescent="0.2">
      <c r="A16" s="63"/>
      <c r="B16" s="75"/>
      <c r="C16" s="63"/>
      <c r="D16" s="63"/>
      <c r="E16" s="63"/>
      <c r="F16" s="63"/>
      <c r="G16" s="63"/>
      <c r="H16" s="63"/>
      <c r="I16" s="63"/>
      <c r="J16" s="63"/>
      <c r="K16" s="63"/>
      <c r="L16" s="76"/>
      <c r="M16" s="63"/>
    </row>
    <row r="17" spans="1:13" x14ac:dyDescent="0.2">
      <c r="A17" s="63"/>
      <c r="B17" s="75"/>
      <c r="C17" s="63"/>
      <c r="D17" s="63"/>
      <c r="E17" s="63"/>
      <c r="F17" s="63"/>
      <c r="G17" s="63"/>
      <c r="H17" s="63"/>
      <c r="I17" s="63"/>
      <c r="J17" s="63"/>
      <c r="K17" s="63"/>
      <c r="L17" s="76"/>
      <c r="M17" s="63"/>
    </row>
    <row r="18" spans="1:13" x14ac:dyDescent="0.2">
      <c r="A18" s="63"/>
      <c r="B18" s="75"/>
      <c r="C18" s="63"/>
      <c r="D18" s="63"/>
      <c r="E18" s="63"/>
      <c r="F18" s="63"/>
      <c r="G18" s="63"/>
      <c r="H18" s="63"/>
      <c r="I18" s="63"/>
      <c r="J18" s="63"/>
      <c r="K18" s="63"/>
      <c r="L18" s="76"/>
      <c r="M18" s="63"/>
    </row>
    <row r="19" spans="1:13" x14ac:dyDescent="0.2">
      <c r="A19" s="63"/>
      <c r="B19" s="75"/>
      <c r="C19" s="63"/>
      <c r="D19" s="63"/>
      <c r="E19" s="63"/>
      <c r="F19" s="63"/>
      <c r="G19" s="63"/>
      <c r="H19" s="63"/>
      <c r="I19" s="63"/>
      <c r="J19" s="63"/>
      <c r="K19" s="63"/>
      <c r="L19" s="76"/>
      <c r="M19" s="63"/>
    </row>
    <row r="20" spans="1:13" x14ac:dyDescent="0.2">
      <c r="A20" s="63"/>
      <c r="B20" s="75"/>
      <c r="C20" s="63"/>
      <c r="D20" s="63"/>
      <c r="E20" s="63"/>
      <c r="F20" s="63"/>
      <c r="G20" s="63"/>
      <c r="H20" s="63"/>
      <c r="I20" s="63"/>
      <c r="J20" s="63"/>
      <c r="K20" s="63"/>
      <c r="L20" s="76"/>
      <c r="M20" s="63"/>
    </row>
    <row r="21" spans="1:13" x14ac:dyDescent="0.2">
      <c r="A21" s="63"/>
      <c r="B21" s="75"/>
      <c r="C21" s="63"/>
      <c r="D21" s="63"/>
      <c r="E21" s="63"/>
      <c r="F21" s="63"/>
      <c r="G21" s="63"/>
      <c r="H21" s="63"/>
      <c r="I21" s="63"/>
      <c r="J21" s="63"/>
      <c r="K21" s="63"/>
      <c r="L21" s="76"/>
      <c r="M21" s="63"/>
    </row>
    <row r="22" spans="1:13" x14ac:dyDescent="0.2">
      <c r="A22" s="63"/>
      <c r="B22" s="75"/>
      <c r="C22" s="63"/>
      <c r="D22" s="63"/>
      <c r="E22" s="63"/>
      <c r="F22" s="63"/>
      <c r="G22" s="63"/>
      <c r="H22" s="63"/>
      <c r="I22" s="63"/>
      <c r="J22" s="63"/>
      <c r="K22" s="63"/>
      <c r="L22" s="76"/>
      <c r="M22" s="63"/>
    </row>
    <row r="23" spans="1:13" x14ac:dyDescent="0.2">
      <c r="A23" s="63"/>
      <c r="B23" s="75"/>
      <c r="C23" s="63"/>
      <c r="D23" s="63"/>
      <c r="E23" s="63"/>
      <c r="F23" s="63"/>
      <c r="G23" s="63"/>
      <c r="H23" s="63"/>
      <c r="I23" s="63"/>
      <c r="J23" s="63"/>
      <c r="K23" s="63"/>
      <c r="L23" s="76"/>
      <c r="M23" s="63"/>
    </row>
    <row r="24" spans="1:13" x14ac:dyDescent="0.2">
      <c r="A24" s="63"/>
      <c r="B24" s="75"/>
      <c r="C24" s="63"/>
      <c r="D24" s="63"/>
      <c r="E24" s="63"/>
      <c r="F24" s="63"/>
      <c r="G24" s="63"/>
      <c r="H24" s="63"/>
      <c r="I24" s="63"/>
      <c r="J24" s="63"/>
      <c r="K24" s="63"/>
      <c r="L24" s="76"/>
      <c r="M24" s="63"/>
    </row>
    <row r="25" spans="1:13" x14ac:dyDescent="0.2">
      <c r="A25" s="63"/>
      <c r="B25" s="75"/>
      <c r="C25" s="63"/>
      <c r="D25" s="63"/>
      <c r="E25" s="63"/>
      <c r="F25" s="63"/>
      <c r="G25" s="63"/>
      <c r="H25" s="63"/>
      <c r="I25" s="63"/>
      <c r="J25" s="63"/>
      <c r="K25" s="63"/>
      <c r="L25" s="76"/>
      <c r="M25" s="63"/>
    </row>
    <row r="26" spans="1:13" x14ac:dyDescent="0.2">
      <c r="A26" s="63"/>
      <c r="B26" s="75"/>
      <c r="C26" s="63"/>
      <c r="D26" s="63"/>
      <c r="E26" s="63"/>
      <c r="F26" s="63"/>
      <c r="G26" s="63"/>
      <c r="H26" s="63"/>
      <c r="I26" s="63"/>
      <c r="J26" s="63"/>
      <c r="K26" s="63"/>
      <c r="L26" s="76"/>
      <c r="M26" s="63"/>
    </row>
    <row r="27" spans="1:13" x14ac:dyDescent="0.2">
      <c r="A27" s="63"/>
      <c r="B27" s="75"/>
      <c r="C27" s="63"/>
      <c r="D27" s="63"/>
      <c r="E27" s="63"/>
      <c r="F27" s="63"/>
      <c r="G27" s="63"/>
      <c r="H27" s="63"/>
      <c r="I27" s="63"/>
      <c r="J27" s="63"/>
      <c r="K27" s="63"/>
      <c r="L27" s="76"/>
      <c r="M27" s="63"/>
    </row>
    <row r="28" spans="1:13" x14ac:dyDescent="0.2">
      <c r="A28" s="63"/>
      <c r="B28" s="75"/>
      <c r="C28" s="63"/>
      <c r="D28" s="63"/>
      <c r="E28" s="63"/>
      <c r="F28" s="63"/>
      <c r="G28" s="63"/>
      <c r="H28" s="63"/>
      <c r="I28" s="63"/>
      <c r="J28" s="63"/>
      <c r="K28" s="63"/>
      <c r="L28" s="76"/>
      <c r="M28" s="63"/>
    </row>
    <row r="29" spans="1:13" x14ac:dyDescent="0.2">
      <c r="A29" s="63"/>
      <c r="B29" s="75"/>
      <c r="C29" s="63"/>
      <c r="D29" s="63"/>
      <c r="E29" s="63"/>
      <c r="F29" s="63"/>
      <c r="G29" s="63"/>
      <c r="H29" s="63"/>
      <c r="I29" s="63"/>
      <c r="J29" s="63"/>
      <c r="K29" s="63"/>
      <c r="L29" s="76"/>
      <c r="M29" s="63"/>
    </row>
    <row r="30" spans="1:13" x14ac:dyDescent="0.2">
      <c r="A30" s="63"/>
      <c r="B30" s="75"/>
      <c r="C30" s="63"/>
      <c r="D30" s="63"/>
      <c r="E30" s="63"/>
      <c r="F30" s="63"/>
      <c r="G30" s="63"/>
      <c r="H30" s="63"/>
      <c r="I30" s="63"/>
      <c r="J30" s="63"/>
      <c r="K30" s="63"/>
      <c r="L30" s="76"/>
      <c r="M30" s="63"/>
    </row>
    <row r="31" spans="1:13" x14ac:dyDescent="0.2">
      <c r="A31" s="63"/>
      <c r="B31" s="75"/>
      <c r="C31" s="63"/>
      <c r="D31" s="63"/>
      <c r="E31" s="63"/>
      <c r="F31" s="63"/>
      <c r="G31" s="63"/>
      <c r="H31" s="63"/>
      <c r="I31" s="63"/>
      <c r="J31" s="63"/>
      <c r="K31" s="63"/>
      <c r="L31" s="76"/>
      <c r="M31" s="63"/>
    </row>
    <row r="32" spans="1:13" x14ac:dyDescent="0.2">
      <c r="A32" s="63"/>
      <c r="B32" s="75"/>
      <c r="C32" s="63"/>
      <c r="D32" s="63"/>
      <c r="E32" s="63"/>
      <c r="F32" s="63"/>
      <c r="G32" s="63"/>
      <c r="H32" s="63"/>
      <c r="I32" s="63"/>
      <c r="J32" s="63"/>
      <c r="K32" s="63"/>
      <c r="L32" s="76"/>
      <c r="M32" s="63"/>
    </row>
    <row r="33" spans="1:13" s="67" customFormat="1" ht="25.5" x14ac:dyDescent="0.2">
      <c r="A33" s="81"/>
      <c r="B33" s="80"/>
      <c r="C33" s="65" t="s">
        <v>3</v>
      </c>
      <c r="D33" s="65" t="s">
        <v>15</v>
      </c>
      <c r="E33" s="65" t="s">
        <v>13</v>
      </c>
      <c r="F33" s="66" t="s">
        <v>5</v>
      </c>
      <c r="G33" s="66" t="s">
        <v>4</v>
      </c>
      <c r="H33" s="82" t="s">
        <v>9</v>
      </c>
      <c r="I33" s="81"/>
      <c r="J33" s="81"/>
      <c r="K33" s="81"/>
      <c r="L33" s="83"/>
      <c r="M33" s="81"/>
    </row>
    <row r="34" spans="1:13" x14ac:dyDescent="0.2">
      <c r="A34" s="63"/>
      <c r="B34" s="75"/>
      <c r="C34" s="84" t="str">
        <f>'Summary by DHB'!C25</f>
        <v>Auckland</v>
      </c>
      <c r="D34" s="85">
        <f>tables!G6</f>
        <v>1968</v>
      </c>
      <c r="E34" s="85">
        <f>tables!H6</f>
        <v>3482.6875</v>
      </c>
      <c r="F34" s="86">
        <f>tables!I6</f>
        <v>1.7696582825</v>
      </c>
      <c r="G34" s="86">
        <f>tables!J6</f>
        <v>1.3604062697999999</v>
      </c>
      <c r="H34" s="87">
        <f>$G$54</f>
        <v>1.2992106161999999</v>
      </c>
      <c r="I34" s="63"/>
      <c r="J34" s="63"/>
      <c r="K34" s="63"/>
      <c r="L34" s="76"/>
      <c r="M34" s="63"/>
    </row>
    <row r="35" spans="1:13" x14ac:dyDescent="0.2">
      <c r="A35" s="63"/>
      <c r="B35" s="75"/>
      <c r="C35" s="84" t="str">
        <f>'Summary by DHB'!C26</f>
        <v>Bay of Plenty</v>
      </c>
      <c r="D35" s="85">
        <f>tables!G7</f>
        <v>1135</v>
      </c>
      <c r="E35" s="85">
        <f>tables!H7</f>
        <v>1193.5</v>
      </c>
      <c r="F35" s="86">
        <f>tables!I7</f>
        <v>1.0515418502</v>
      </c>
      <c r="G35" s="86">
        <f>tables!J7</f>
        <v>1.2902599939999999</v>
      </c>
      <c r="H35" s="87">
        <f t="shared" ref="H35:H53" si="0">$G$54</f>
        <v>1.2992106161999999</v>
      </c>
      <c r="I35" s="63"/>
      <c r="J35" s="63"/>
      <c r="K35" s="63"/>
      <c r="L35" s="76"/>
      <c r="M35" s="63"/>
    </row>
    <row r="36" spans="1:13" x14ac:dyDescent="0.2">
      <c r="A36" s="63"/>
      <c r="B36" s="75"/>
      <c r="C36" s="84" t="str">
        <f>'Summary by DHB'!C27</f>
        <v>Canterbury</v>
      </c>
      <c r="D36" s="85">
        <f>tables!G8</f>
        <v>1106</v>
      </c>
      <c r="E36" s="85">
        <f>tables!H8</f>
        <v>1643.6666667</v>
      </c>
      <c r="F36" s="86">
        <f>tables!I8</f>
        <v>1.4861362266</v>
      </c>
      <c r="G36" s="86">
        <f>tables!J8</f>
        <v>1.2581992569</v>
      </c>
      <c r="H36" s="87">
        <f t="shared" si="0"/>
        <v>1.2992106161999999</v>
      </c>
      <c r="I36" s="63"/>
      <c r="J36" s="63"/>
      <c r="K36" s="63"/>
      <c r="L36" s="76"/>
      <c r="M36" s="63"/>
    </row>
    <row r="37" spans="1:13" x14ac:dyDescent="0.2">
      <c r="A37" s="63"/>
      <c r="B37" s="75"/>
      <c r="C37" s="84" t="str">
        <f>'Summary by DHB'!C28</f>
        <v>Capital &amp; Coast</v>
      </c>
      <c r="D37" s="85">
        <f>tables!G9</f>
        <v>1235</v>
      </c>
      <c r="E37" s="85">
        <f>tables!H9</f>
        <v>2132.3333333</v>
      </c>
      <c r="F37" s="86">
        <f>tables!I9</f>
        <v>1.726585695</v>
      </c>
      <c r="G37" s="86">
        <f>tables!J9</f>
        <v>1.3551473968000001</v>
      </c>
      <c r="H37" s="87">
        <f t="shared" si="0"/>
        <v>1.2992106161999999</v>
      </c>
      <c r="I37" s="63"/>
      <c r="J37" s="63"/>
      <c r="K37" s="63"/>
      <c r="L37" s="76"/>
      <c r="M37" s="63"/>
    </row>
    <row r="38" spans="1:13" x14ac:dyDescent="0.2">
      <c r="A38" s="63"/>
      <c r="B38" s="75"/>
      <c r="C38" s="84" t="str">
        <f>'Summary by DHB'!C29</f>
        <v>Counties Manukau</v>
      </c>
      <c r="D38" s="85">
        <f>tables!G10</f>
        <v>1375</v>
      </c>
      <c r="E38" s="85">
        <f>tables!H10</f>
        <v>1553.125</v>
      </c>
      <c r="F38" s="86">
        <f>tables!I10</f>
        <v>1.1295454545000001</v>
      </c>
      <c r="G38" s="86">
        <f>tables!J10</f>
        <v>1.1911474019999999</v>
      </c>
      <c r="H38" s="87">
        <f t="shared" si="0"/>
        <v>1.2992106161999999</v>
      </c>
      <c r="I38" s="63"/>
      <c r="J38" s="63"/>
      <c r="K38" s="63"/>
      <c r="L38" s="76"/>
      <c r="M38" s="63"/>
    </row>
    <row r="39" spans="1:13" x14ac:dyDescent="0.2">
      <c r="A39" s="63"/>
      <c r="B39" s="75"/>
      <c r="C39" s="84" t="str">
        <f>'Summary by DHB'!C30</f>
        <v>Hawke's Bay</v>
      </c>
      <c r="D39" s="85">
        <f>tables!G11</f>
        <v>828</v>
      </c>
      <c r="E39" s="85">
        <f>tables!H11</f>
        <v>930.20833332999996</v>
      </c>
      <c r="F39" s="86">
        <f>tables!I11</f>
        <v>1.1234400161</v>
      </c>
      <c r="G39" s="86">
        <f>tables!J11</f>
        <v>1.2538014876000001</v>
      </c>
      <c r="H39" s="87">
        <f t="shared" si="0"/>
        <v>1.2992106161999999</v>
      </c>
      <c r="I39" s="63"/>
      <c r="J39" s="63"/>
      <c r="K39" s="63"/>
      <c r="L39" s="76"/>
      <c r="M39" s="63"/>
    </row>
    <row r="40" spans="1:13" x14ac:dyDescent="0.2">
      <c r="A40" s="63"/>
      <c r="B40" s="75"/>
      <c r="C40" s="84" t="str">
        <f>'Summary by DHB'!C31</f>
        <v>Hutt Valley</v>
      </c>
      <c r="D40" s="85">
        <f>tables!G12</f>
        <v>612</v>
      </c>
      <c r="E40" s="85">
        <f>tables!H12</f>
        <v>705.5</v>
      </c>
      <c r="F40" s="86">
        <f>tables!I12</f>
        <v>1.1527777777999999</v>
      </c>
      <c r="G40" s="86">
        <f>tables!J12</f>
        <v>1.2014354267</v>
      </c>
      <c r="H40" s="87">
        <f t="shared" si="0"/>
        <v>1.2992106161999999</v>
      </c>
      <c r="I40" s="63"/>
      <c r="J40" s="63"/>
      <c r="K40" s="63"/>
      <c r="L40" s="76"/>
      <c r="M40" s="63"/>
    </row>
    <row r="41" spans="1:13" x14ac:dyDescent="0.2">
      <c r="A41" s="63"/>
      <c r="B41" s="75"/>
      <c r="C41" s="84" t="str">
        <f>'Summary by DHB'!C32</f>
        <v>Lakes</v>
      </c>
      <c r="D41" s="85">
        <f>tables!G13</f>
        <v>906</v>
      </c>
      <c r="E41" s="85">
        <f>tables!H13</f>
        <v>824.14583332999996</v>
      </c>
      <c r="F41" s="86">
        <f>tables!I13</f>
        <v>0.90965323769999995</v>
      </c>
      <c r="G41" s="86">
        <f>tables!J13</f>
        <v>1.1318206613999999</v>
      </c>
      <c r="H41" s="87">
        <f t="shared" si="0"/>
        <v>1.2992106161999999</v>
      </c>
      <c r="I41" s="63"/>
      <c r="J41" s="63"/>
      <c r="K41" s="63"/>
      <c r="L41" s="76"/>
      <c r="M41" s="63"/>
    </row>
    <row r="42" spans="1:13" x14ac:dyDescent="0.2">
      <c r="A42" s="63"/>
      <c r="B42" s="75"/>
      <c r="C42" s="84" t="str">
        <f>'Summary by DHB'!C33</f>
        <v>MidCentral</v>
      </c>
      <c r="D42" s="85">
        <f>tables!G14</f>
        <v>613</v>
      </c>
      <c r="E42" s="85">
        <f>tables!H14</f>
        <v>1016.5416667</v>
      </c>
      <c r="F42" s="86">
        <f>tables!I14</f>
        <v>1.6583061446</v>
      </c>
      <c r="G42" s="86">
        <f>tables!J14</f>
        <v>1.612365984</v>
      </c>
      <c r="H42" s="87">
        <f t="shared" si="0"/>
        <v>1.2992106161999999</v>
      </c>
      <c r="I42" s="63"/>
      <c r="J42" s="63"/>
      <c r="K42" s="63"/>
      <c r="L42" s="76"/>
      <c r="M42" s="63"/>
    </row>
    <row r="43" spans="1:13" x14ac:dyDescent="0.2">
      <c r="A43" s="63"/>
      <c r="B43" s="75"/>
      <c r="C43" s="84" t="str">
        <f>'Summary by DHB'!C34</f>
        <v>Nelson Marlborough</v>
      </c>
      <c r="D43" s="85">
        <f>tables!G15</f>
        <v>307</v>
      </c>
      <c r="E43" s="85">
        <f>tables!H15</f>
        <v>275.79166666999998</v>
      </c>
      <c r="F43" s="86">
        <f>tables!I15</f>
        <v>0.89834419109999997</v>
      </c>
      <c r="G43" s="86">
        <f>tables!J15</f>
        <v>1.1682030323999999</v>
      </c>
      <c r="H43" s="87">
        <f t="shared" si="0"/>
        <v>1.2992106161999999</v>
      </c>
      <c r="I43" s="63"/>
      <c r="J43" s="63"/>
      <c r="K43" s="63"/>
      <c r="L43" s="76"/>
      <c r="M43" s="63"/>
    </row>
    <row r="44" spans="1:13" x14ac:dyDescent="0.2">
      <c r="A44" s="63"/>
      <c r="B44" s="75"/>
      <c r="C44" s="84" t="str">
        <f>'Summary by DHB'!C35</f>
        <v>Northland</v>
      </c>
      <c r="D44" s="85">
        <f>tables!G16</f>
        <v>1441</v>
      </c>
      <c r="E44" s="85">
        <f>tables!H16</f>
        <v>1455.7708333</v>
      </c>
      <c r="F44" s="86">
        <f>tables!I16</f>
        <v>1.0102504048000001</v>
      </c>
      <c r="G44" s="86">
        <f>tables!J16</f>
        <v>1.2946023277000001</v>
      </c>
      <c r="H44" s="87">
        <f t="shared" si="0"/>
        <v>1.2992106161999999</v>
      </c>
      <c r="I44" s="63"/>
      <c r="J44" s="63"/>
      <c r="K44" s="63"/>
      <c r="L44" s="76"/>
      <c r="M44" s="63"/>
    </row>
    <row r="45" spans="1:13" x14ac:dyDescent="0.2">
      <c r="A45" s="63"/>
      <c r="B45" s="75"/>
      <c r="C45" s="84" t="str">
        <f>'Summary by DHB'!C36</f>
        <v>South Canterbury</v>
      </c>
      <c r="D45" s="85">
        <f>tables!G17</f>
        <v>131</v>
      </c>
      <c r="E45" s="85">
        <f>tables!H17</f>
        <v>98</v>
      </c>
      <c r="F45" s="86">
        <f>tables!I17</f>
        <v>0.7480916031</v>
      </c>
      <c r="G45" s="86">
        <f>tables!J17</f>
        <v>1.0481676567</v>
      </c>
      <c r="H45" s="87">
        <f t="shared" si="0"/>
        <v>1.2992106161999999</v>
      </c>
      <c r="I45" s="63"/>
      <c r="J45" s="63"/>
      <c r="K45" s="63"/>
      <c r="L45" s="76"/>
      <c r="M45" s="63"/>
    </row>
    <row r="46" spans="1:13" x14ac:dyDescent="0.2">
      <c r="A46" s="63"/>
      <c r="B46" s="75"/>
      <c r="C46" s="84" t="str">
        <f>'Summary by DHB'!C37</f>
        <v>Southern</v>
      </c>
      <c r="D46" s="85">
        <f>tables!G18</f>
        <v>610</v>
      </c>
      <c r="E46" s="85">
        <f>tables!H18</f>
        <v>877.875</v>
      </c>
      <c r="F46" s="86">
        <f>tables!I18</f>
        <v>1.4391393443</v>
      </c>
      <c r="G46" s="86">
        <f>tables!J18</f>
        <v>1.2234662582</v>
      </c>
      <c r="H46" s="87">
        <f t="shared" si="0"/>
        <v>1.2992106161999999</v>
      </c>
      <c r="I46" s="63"/>
      <c r="J46" s="63"/>
      <c r="K46" s="63"/>
      <c r="L46" s="76"/>
      <c r="M46" s="63"/>
    </row>
    <row r="47" spans="1:13" x14ac:dyDescent="0.2">
      <c r="A47" s="63"/>
      <c r="B47" s="75"/>
      <c r="C47" s="84" t="str">
        <f>'Summary by DHB'!C38</f>
        <v>Tairāwhiti</v>
      </c>
      <c r="D47" s="85">
        <f>tables!G19</f>
        <v>680</v>
      </c>
      <c r="E47" s="85">
        <f>tables!H19</f>
        <v>713.875</v>
      </c>
      <c r="F47" s="86">
        <f>tables!I19</f>
        <v>1.0498161765</v>
      </c>
      <c r="G47" s="86">
        <f>tables!J19</f>
        <v>1.3250525034</v>
      </c>
      <c r="H47" s="87">
        <f t="shared" si="0"/>
        <v>1.2992106161999999</v>
      </c>
      <c r="I47" s="63"/>
      <c r="J47" s="63"/>
      <c r="K47" s="63"/>
      <c r="L47" s="76"/>
      <c r="M47" s="63"/>
    </row>
    <row r="48" spans="1:13" x14ac:dyDescent="0.2">
      <c r="A48" s="63"/>
      <c r="B48" s="75"/>
      <c r="C48" s="84" t="str">
        <f>'Summary by DHB'!C39</f>
        <v>Taranaki</v>
      </c>
      <c r="D48" s="85">
        <f>tables!G20</f>
        <v>441</v>
      </c>
      <c r="E48" s="85">
        <f>tables!H20</f>
        <v>529.875</v>
      </c>
      <c r="F48" s="86">
        <f>tables!I20</f>
        <v>1.2015306122</v>
      </c>
      <c r="G48" s="86">
        <f>tables!J20</f>
        <v>1.3358951621999999</v>
      </c>
      <c r="H48" s="87">
        <f t="shared" si="0"/>
        <v>1.2992106161999999</v>
      </c>
      <c r="I48" s="63"/>
      <c r="J48" s="63"/>
      <c r="K48" s="63"/>
      <c r="L48" s="76"/>
      <c r="M48" s="63"/>
    </row>
    <row r="49" spans="1:13" x14ac:dyDescent="0.2">
      <c r="A49" s="63"/>
      <c r="B49" s="75"/>
      <c r="C49" s="84" t="str">
        <f>'Summary by DHB'!C40</f>
        <v>Waikato</v>
      </c>
      <c r="D49" s="85">
        <f>tables!G21</f>
        <v>2294</v>
      </c>
      <c r="E49" s="85">
        <f>tables!H21</f>
        <v>3750.3541667</v>
      </c>
      <c r="F49" s="86">
        <f>tables!I21</f>
        <v>1.6348536036000001</v>
      </c>
      <c r="G49" s="86">
        <f>tables!J21</f>
        <v>1.3500199341000001</v>
      </c>
      <c r="H49" s="87">
        <f t="shared" si="0"/>
        <v>1.2992106161999999</v>
      </c>
      <c r="I49" s="63"/>
      <c r="J49" s="63"/>
      <c r="K49" s="63"/>
      <c r="L49" s="76"/>
      <c r="M49" s="63"/>
    </row>
    <row r="50" spans="1:13" x14ac:dyDescent="0.2">
      <c r="A50" s="63"/>
      <c r="B50" s="75"/>
      <c r="C50" s="84" t="str">
        <f>'Summary by DHB'!C41</f>
        <v>Wairarapa</v>
      </c>
      <c r="D50" s="85">
        <f>tables!G22</f>
        <v>125</v>
      </c>
      <c r="E50" s="85">
        <f>tables!H22</f>
        <v>99.958333332999999</v>
      </c>
      <c r="F50" s="86">
        <f>tables!I22</f>
        <v>0.79966666669999997</v>
      </c>
      <c r="G50" s="86">
        <f>tables!J22</f>
        <v>1.1560140794</v>
      </c>
      <c r="H50" s="87">
        <f t="shared" si="0"/>
        <v>1.2992106161999999</v>
      </c>
      <c r="I50" s="63"/>
      <c r="J50" s="63"/>
      <c r="K50" s="63"/>
      <c r="L50" s="76"/>
      <c r="M50" s="63"/>
    </row>
    <row r="51" spans="1:13" x14ac:dyDescent="0.2">
      <c r="A51" s="63"/>
      <c r="B51" s="75"/>
      <c r="C51" s="84" t="str">
        <f>'Summary by DHB'!C42</f>
        <v>Waitematā</v>
      </c>
      <c r="D51" s="85">
        <f>tables!G23</f>
        <v>780</v>
      </c>
      <c r="E51" s="85">
        <f>tables!H23</f>
        <v>1157.0625</v>
      </c>
      <c r="F51" s="86">
        <f>tables!I23</f>
        <v>1.4834134615000001</v>
      </c>
      <c r="G51" s="86">
        <f>tables!J23</f>
        <v>1.2323698769</v>
      </c>
      <c r="H51" s="87">
        <f t="shared" si="0"/>
        <v>1.2992106161999999</v>
      </c>
      <c r="I51" s="63"/>
      <c r="J51" s="63"/>
      <c r="K51" s="63"/>
      <c r="L51" s="76"/>
      <c r="M51" s="63"/>
    </row>
    <row r="52" spans="1:13" x14ac:dyDescent="0.2">
      <c r="A52" s="63"/>
      <c r="B52" s="75"/>
      <c r="C52" s="84" t="str">
        <f>'Summary by DHB'!C43</f>
        <v>West Coast</v>
      </c>
      <c r="D52" s="85">
        <f>tables!G24</f>
        <v>69</v>
      </c>
      <c r="E52" s="85">
        <f>tables!H24</f>
        <v>40.25</v>
      </c>
      <c r="F52" s="86">
        <f>tables!I24</f>
        <v>0.58333333330000003</v>
      </c>
      <c r="G52" s="86">
        <f>tables!J24</f>
        <v>0.9669517353</v>
      </c>
      <c r="H52" s="87">
        <f t="shared" si="0"/>
        <v>1.2992106161999999</v>
      </c>
      <c r="I52" s="63"/>
      <c r="J52" s="63"/>
      <c r="K52" s="63"/>
      <c r="L52" s="76"/>
      <c r="M52" s="63"/>
    </row>
    <row r="53" spans="1:13" ht="13.5" thickBot="1" x14ac:dyDescent="0.25">
      <c r="A53" s="63"/>
      <c r="B53" s="75"/>
      <c r="C53" s="45" t="str">
        <f>'Summary by DHB'!C44</f>
        <v>Whanganui</v>
      </c>
      <c r="D53" s="69">
        <f>tables!G25</f>
        <v>404</v>
      </c>
      <c r="E53" s="69">
        <f>tables!H25</f>
        <v>407.52083333000002</v>
      </c>
      <c r="F53" s="70">
        <f>tables!I25</f>
        <v>1.0087149339999999</v>
      </c>
      <c r="G53" s="70">
        <f>tables!J25</f>
        <v>1.3216318722</v>
      </c>
      <c r="H53" s="87">
        <f t="shared" si="0"/>
        <v>1.2992106161999999</v>
      </c>
      <c r="I53" s="63"/>
      <c r="J53" s="63"/>
      <c r="K53" s="63"/>
      <c r="L53" s="76"/>
      <c r="M53" s="63"/>
    </row>
    <row r="54" spans="1:13" ht="13.5" thickTop="1" x14ac:dyDescent="0.2">
      <c r="A54" s="63"/>
      <c r="B54" s="75"/>
      <c r="C54" s="84" t="s">
        <v>0</v>
      </c>
      <c r="D54" s="85">
        <f>tables!G26</f>
        <v>17060</v>
      </c>
      <c r="E54" s="85">
        <f>tables!H26</f>
        <v>22888.041667000001</v>
      </c>
      <c r="F54" s="86">
        <f>tables!I26</f>
        <v>1.3416202617999999</v>
      </c>
      <c r="G54" s="86">
        <f>tables!J26</f>
        <v>1.2992106161999999</v>
      </c>
      <c r="H54" s="87">
        <f>$G$54</f>
        <v>1.2992106161999999</v>
      </c>
      <c r="I54" s="63"/>
      <c r="J54" s="63"/>
      <c r="K54" s="63"/>
      <c r="L54" s="76"/>
      <c r="M54" s="63"/>
    </row>
    <row r="55" spans="1:13" ht="13.5" thickBot="1" x14ac:dyDescent="0.25">
      <c r="A55" s="63"/>
      <c r="B55" s="88"/>
      <c r="C55" s="89"/>
      <c r="D55" s="89"/>
      <c r="E55" s="89"/>
      <c r="F55" s="89"/>
      <c r="G55" s="89"/>
      <c r="H55" s="89"/>
      <c r="I55" s="89"/>
      <c r="J55" s="89"/>
      <c r="K55" s="89"/>
      <c r="L55" s="90"/>
      <c r="M55" s="63"/>
    </row>
    <row r="56" spans="1:13" x14ac:dyDescent="0.2">
      <c r="A56" s="63"/>
      <c r="B56" s="63"/>
      <c r="C56" s="63"/>
      <c r="D56" s="63"/>
      <c r="E56" s="63"/>
      <c r="F56" s="63"/>
      <c r="G56" s="63"/>
      <c r="H56" s="63"/>
      <c r="I56" s="63"/>
      <c r="J56" s="63"/>
      <c r="K56" s="63"/>
      <c r="L56" s="63"/>
      <c r="M56" s="63"/>
    </row>
    <row r="57" spans="1:13" x14ac:dyDescent="0.2">
      <c r="A57" s="63"/>
      <c r="B57" s="63"/>
      <c r="C57" s="63"/>
      <c r="D57" s="63"/>
      <c r="E57" s="63"/>
      <c r="F57" s="63"/>
      <c r="G57" s="63"/>
      <c r="H57" s="63"/>
      <c r="I57" s="63"/>
      <c r="J57" s="63"/>
      <c r="K57" s="63"/>
      <c r="L57" s="63"/>
      <c r="M57" s="63"/>
    </row>
    <row r="58" spans="1:13" x14ac:dyDescent="0.2">
      <c r="A58" s="63"/>
      <c r="B58" s="63"/>
      <c r="C58" s="63"/>
      <c r="D58" s="63"/>
      <c r="E58" s="63"/>
      <c r="F58" s="63"/>
      <c r="G58" s="63"/>
      <c r="H58" s="63"/>
      <c r="I58" s="63"/>
      <c r="J58" s="63"/>
      <c r="K58" s="63"/>
      <c r="L58" s="63"/>
      <c r="M58" s="63"/>
    </row>
    <row r="59" spans="1:13" x14ac:dyDescent="0.2">
      <c r="A59" s="63"/>
      <c r="B59" s="63"/>
      <c r="C59" s="63"/>
      <c r="D59" s="63"/>
      <c r="E59" s="63"/>
      <c r="F59" s="63"/>
      <c r="G59" s="63"/>
      <c r="H59" s="63"/>
      <c r="I59" s="63"/>
      <c r="J59" s="63"/>
      <c r="K59" s="63"/>
      <c r="L59" s="63"/>
      <c r="M59" s="63"/>
    </row>
    <row r="60" spans="1:13" x14ac:dyDescent="0.2">
      <c r="A60" s="63"/>
      <c r="B60" s="63"/>
      <c r="C60" s="63"/>
      <c r="D60" s="63"/>
      <c r="E60" s="63"/>
      <c r="F60" s="63"/>
      <c r="G60" s="63"/>
      <c r="H60" s="63"/>
      <c r="I60" s="63"/>
      <c r="J60" s="63"/>
      <c r="K60" s="63"/>
      <c r="L60" s="63"/>
      <c r="M60" s="63"/>
    </row>
    <row r="61" spans="1:13" x14ac:dyDescent="0.2">
      <c r="A61" s="63"/>
      <c r="B61" s="63"/>
      <c r="C61" s="63"/>
      <c r="D61" s="63"/>
      <c r="E61" s="63"/>
      <c r="F61" s="63"/>
      <c r="G61" s="63"/>
      <c r="H61" s="63"/>
      <c r="I61" s="63"/>
      <c r="J61" s="63"/>
      <c r="K61" s="63"/>
      <c r="L61" s="63"/>
      <c r="M61" s="63"/>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locked="0" defaultSize="0" autoLine="0" autoPict="0">
                <anchor moveWithCells="1">
                  <from>
                    <xdr:col>2</xdr:col>
                    <xdr:colOff>28575</xdr:colOff>
                    <xdr:row>5</xdr:row>
                    <xdr:rowOff>38100</xdr:rowOff>
                  </from>
                  <to>
                    <xdr:col>3</xdr:col>
                    <xdr:colOff>57150</xdr:colOff>
                    <xdr:row>6</xdr:row>
                    <xdr:rowOff>76200</xdr:rowOff>
                  </to>
                </anchor>
              </controlPr>
            </control>
          </mc:Choice>
        </mc:AlternateContent>
        <mc:AlternateContent xmlns:mc="http://schemas.openxmlformats.org/markup-compatibility/2006">
          <mc:Choice Requires="x14">
            <control shapeId="15361" r:id="rId5" name="Drop Down 1">
              <controlPr defaultSize="0" autoLine="0" autoPict="0">
                <anchor moveWithCells="1">
                  <from>
                    <xdr:col>8</xdr:col>
                    <xdr:colOff>809625</xdr:colOff>
                    <xdr:row>5</xdr:row>
                    <xdr:rowOff>28575</xdr:rowOff>
                  </from>
                  <to>
                    <xdr:col>11</xdr:col>
                    <xdr:colOff>466725</xdr:colOff>
                    <xdr:row>6</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2D84-7979-4E4D-A642-A590FE130B68}">
  <sheetPr codeName="Sheet2"/>
  <dimension ref="A3:L64"/>
  <sheetViews>
    <sheetView showGridLines="0" showRowColHeaders="0" workbookViewId="0"/>
  </sheetViews>
  <sheetFormatPr defaultRowHeight="12.75" x14ac:dyDescent="0.2"/>
  <cols>
    <col min="1" max="1" width="3.42578125" customWidth="1"/>
    <col min="2" max="2" width="2" bestFit="1" customWidth="1"/>
    <col min="3" max="3" width="18.85546875" bestFit="1" customWidth="1"/>
    <col min="4" max="4" width="11.42578125" bestFit="1" customWidth="1"/>
    <col min="5" max="5" width="17.28515625" customWidth="1"/>
    <col min="6" max="6" width="25" customWidth="1"/>
    <col min="7" max="7" width="26.140625" customWidth="1"/>
    <col min="8" max="8" width="11.42578125" bestFit="1" customWidth="1"/>
  </cols>
  <sheetData>
    <row r="3" spans="1:12" ht="19.5" thickBot="1" x14ac:dyDescent="0.35">
      <c r="F3" s="93"/>
    </row>
    <row r="4" spans="1:12" ht="18.75" x14ac:dyDescent="0.3">
      <c r="A4" s="63"/>
      <c r="B4" s="71"/>
      <c r="C4" s="72"/>
      <c r="D4" s="72"/>
      <c r="E4" s="72"/>
      <c r="F4" s="73"/>
      <c r="G4" s="73"/>
      <c r="H4" s="73"/>
      <c r="I4" s="73"/>
      <c r="J4" s="73"/>
      <c r="K4" s="73"/>
      <c r="L4" s="74"/>
    </row>
    <row r="5" spans="1:12" x14ac:dyDescent="0.2">
      <c r="A5" s="63"/>
      <c r="B5" s="75"/>
      <c r="C5" s="97" t="s">
        <v>82</v>
      </c>
      <c r="D5" s="63"/>
      <c r="E5" s="63"/>
      <c r="F5" s="63"/>
      <c r="G5" s="63"/>
      <c r="H5" s="63"/>
      <c r="I5" s="96" t="s">
        <v>96</v>
      </c>
      <c r="J5" s="63"/>
      <c r="K5" s="63"/>
      <c r="L5" s="76"/>
    </row>
    <row r="6" spans="1:12" x14ac:dyDescent="0.2">
      <c r="A6" s="63"/>
      <c r="B6" s="75"/>
      <c r="C6" s="63"/>
      <c r="D6" s="63"/>
      <c r="E6" s="63"/>
      <c r="F6" s="63"/>
      <c r="G6" s="63"/>
      <c r="H6" s="63"/>
      <c r="I6" s="63"/>
      <c r="J6" s="63"/>
      <c r="K6" s="63"/>
      <c r="L6" s="76"/>
    </row>
    <row r="7" spans="1:12" x14ac:dyDescent="0.2">
      <c r="A7" s="63"/>
      <c r="B7" s="75"/>
      <c r="C7" s="63"/>
      <c r="D7" s="63"/>
      <c r="E7" s="63"/>
      <c r="F7" s="63"/>
      <c r="G7" s="63"/>
      <c r="H7" s="63"/>
      <c r="I7" s="63"/>
      <c r="J7" s="63"/>
      <c r="K7" s="63"/>
      <c r="L7" s="76"/>
    </row>
    <row r="8" spans="1:12" x14ac:dyDescent="0.2">
      <c r="A8" s="63"/>
      <c r="B8" s="75"/>
      <c r="C8" s="77"/>
      <c r="D8" s="78"/>
      <c r="E8" s="63"/>
      <c r="F8" s="63"/>
      <c r="G8" s="63"/>
      <c r="H8" s="63"/>
      <c r="I8" s="63"/>
      <c r="J8" s="63"/>
      <c r="K8" s="63"/>
      <c r="L8" s="76"/>
    </row>
    <row r="9" spans="1:12" x14ac:dyDescent="0.2">
      <c r="A9" s="63"/>
      <c r="B9" s="75"/>
      <c r="C9" s="77"/>
      <c r="D9" s="79"/>
      <c r="E9" s="63"/>
      <c r="F9" s="63"/>
      <c r="G9" s="63"/>
      <c r="H9" s="63"/>
      <c r="I9" s="63"/>
      <c r="J9" s="63"/>
      <c r="K9" s="63"/>
      <c r="L9" s="76"/>
    </row>
    <row r="10" spans="1:12" x14ac:dyDescent="0.2">
      <c r="A10" s="63"/>
      <c r="B10" s="75"/>
      <c r="C10" s="77"/>
      <c r="D10" s="79"/>
      <c r="E10" s="63"/>
      <c r="F10" s="63"/>
      <c r="G10" s="63"/>
      <c r="H10" s="63"/>
      <c r="I10" s="63"/>
      <c r="J10" s="63"/>
      <c r="K10" s="63"/>
      <c r="L10" s="76"/>
    </row>
    <row r="11" spans="1:12" x14ac:dyDescent="0.2">
      <c r="A11" s="63"/>
      <c r="B11" s="75"/>
      <c r="C11" s="63"/>
      <c r="D11" s="63"/>
      <c r="E11" s="63"/>
      <c r="F11" s="63"/>
      <c r="G11" s="63"/>
      <c r="H11" s="63"/>
      <c r="I11" s="63"/>
      <c r="J11" s="63"/>
      <c r="K11" s="63"/>
      <c r="L11" s="76"/>
    </row>
    <row r="12" spans="1:12" x14ac:dyDescent="0.2">
      <c r="A12" s="63"/>
      <c r="B12" s="75"/>
      <c r="C12" s="63"/>
      <c r="D12" s="63"/>
      <c r="E12" s="63"/>
      <c r="F12" s="63"/>
      <c r="G12" s="63"/>
      <c r="H12" s="63"/>
      <c r="I12" s="63"/>
      <c r="J12" s="63"/>
      <c r="K12" s="63"/>
      <c r="L12" s="76"/>
    </row>
    <row r="13" spans="1:12" x14ac:dyDescent="0.2">
      <c r="A13" s="63"/>
      <c r="B13" s="75"/>
      <c r="C13" s="63"/>
      <c r="D13" s="63"/>
      <c r="E13" s="63"/>
      <c r="F13" s="63"/>
      <c r="G13" s="63"/>
      <c r="H13" s="63"/>
      <c r="I13" s="63"/>
      <c r="J13" s="63"/>
      <c r="K13" s="63"/>
      <c r="L13" s="76"/>
    </row>
    <row r="14" spans="1:12" x14ac:dyDescent="0.2">
      <c r="A14" s="63"/>
      <c r="B14" s="75"/>
      <c r="C14" s="63"/>
      <c r="D14" s="63"/>
      <c r="E14" s="63"/>
      <c r="F14" s="63"/>
      <c r="G14" s="63"/>
      <c r="H14" s="63"/>
      <c r="I14" s="63"/>
      <c r="J14" s="63"/>
      <c r="K14" s="63"/>
      <c r="L14" s="76"/>
    </row>
    <row r="15" spans="1:12" x14ac:dyDescent="0.2">
      <c r="A15" s="63"/>
      <c r="B15" s="75"/>
      <c r="C15" s="63"/>
      <c r="D15" s="63"/>
      <c r="E15" s="63"/>
      <c r="F15" s="63"/>
      <c r="G15" s="63"/>
      <c r="H15" s="63"/>
      <c r="I15" s="63"/>
      <c r="J15" s="63"/>
      <c r="K15" s="63"/>
      <c r="L15" s="76"/>
    </row>
    <row r="16" spans="1:12" x14ac:dyDescent="0.2">
      <c r="A16" s="63"/>
      <c r="B16" s="75"/>
      <c r="C16" s="63"/>
      <c r="D16" s="63"/>
      <c r="E16" s="63"/>
      <c r="F16" s="63"/>
      <c r="G16" s="63"/>
      <c r="H16" s="63"/>
      <c r="I16" s="63"/>
      <c r="J16" s="63"/>
      <c r="K16" s="63"/>
      <c r="L16" s="76"/>
    </row>
    <row r="17" spans="1:12" x14ac:dyDescent="0.2">
      <c r="A17" s="63"/>
      <c r="B17" s="75"/>
      <c r="C17" s="63"/>
      <c r="D17" s="63"/>
      <c r="E17" s="63"/>
      <c r="F17" s="63"/>
      <c r="G17" s="63"/>
      <c r="H17" s="63"/>
      <c r="I17" s="63"/>
      <c r="J17" s="63"/>
      <c r="K17" s="63"/>
      <c r="L17" s="76"/>
    </row>
    <row r="18" spans="1:12" x14ac:dyDescent="0.2">
      <c r="A18" s="63"/>
      <c r="B18" s="75"/>
      <c r="C18" s="63"/>
      <c r="D18" s="63"/>
      <c r="E18" s="63"/>
      <c r="F18" s="63"/>
      <c r="G18" s="63"/>
      <c r="H18" s="63"/>
      <c r="I18" s="63"/>
      <c r="J18" s="63"/>
      <c r="K18" s="63"/>
      <c r="L18" s="76"/>
    </row>
    <row r="19" spans="1:12" x14ac:dyDescent="0.2">
      <c r="A19" s="63"/>
      <c r="B19" s="75"/>
      <c r="C19" s="63"/>
      <c r="D19" s="63"/>
      <c r="E19" s="63"/>
      <c r="F19" s="63"/>
      <c r="G19" s="63"/>
      <c r="H19" s="63"/>
      <c r="I19" s="63"/>
      <c r="J19" s="63"/>
      <c r="K19" s="63"/>
      <c r="L19" s="76"/>
    </row>
    <row r="20" spans="1:12" x14ac:dyDescent="0.2">
      <c r="A20" s="63"/>
      <c r="B20" s="75"/>
      <c r="C20" s="63"/>
      <c r="D20" s="63"/>
      <c r="E20" s="63"/>
      <c r="F20" s="63"/>
      <c r="G20" s="63"/>
      <c r="H20" s="63"/>
      <c r="I20" s="63"/>
      <c r="J20" s="63"/>
      <c r="K20" s="63"/>
      <c r="L20" s="76"/>
    </row>
    <row r="21" spans="1:12" x14ac:dyDescent="0.2">
      <c r="A21" s="63"/>
      <c r="B21" s="75"/>
      <c r="C21" s="63"/>
      <c r="D21" s="63"/>
      <c r="E21" s="63"/>
      <c r="F21" s="63"/>
      <c r="G21" s="63"/>
      <c r="H21" s="63"/>
      <c r="I21" s="63"/>
      <c r="J21" s="63"/>
      <c r="K21" s="63"/>
      <c r="L21" s="76"/>
    </row>
    <row r="22" spans="1:12" x14ac:dyDescent="0.2">
      <c r="A22" s="63"/>
      <c r="B22" s="75"/>
      <c r="C22" s="63"/>
      <c r="D22" s="63"/>
      <c r="E22" s="63"/>
      <c r="F22" s="63"/>
      <c r="G22" s="63"/>
      <c r="H22" s="63"/>
      <c r="I22" s="63"/>
      <c r="J22" s="63"/>
      <c r="K22" s="63"/>
      <c r="L22" s="76"/>
    </row>
    <row r="23" spans="1:12" x14ac:dyDescent="0.2">
      <c r="A23" s="63"/>
      <c r="B23" s="75"/>
      <c r="C23" s="63"/>
      <c r="D23" s="63"/>
      <c r="E23" s="63"/>
      <c r="F23" s="63"/>
      <c r="G23" s="63"/>
      <c r="H23" s="63"/>
      <c r="I23" s="63"/>
      <c r="J23" s="63"/>
      <c r="K23" s="63"/>
      <c r="L23" s="76"/>
    </row>
    <row r="24" spans="1:12" x14ac:dyDescent="0.2">
      <c r="A24" s="63"/>
      <c r="B24" s="75"/>
      <c r="C24" s="63"/>
      <c r="D24" s="63"/>
      <c r="E24" s="63"/>
      <c r="F24" s="63"/>
      <c r="G24" s="63"/>
      <c r="H24" s="63"/>
      <c r="I24" s="63"/>
      <c r="J24" s="63"/>
      <c r="K24" s="63"/>
      <c r="L24" s="76"/>
    </row>
    <row r="25" spans="1:12" x14ac:dyDescent="0.2">
      <c r="A25" s="63"/>
      <c r="B25" s="75"/>
      <c r="C25" s="63"/>
      <c r="D25" s="63"/>
      <c r="E25" s="63"/>
      <c r="F25" s="63"/>
      <c r="G25" s="63"/>
      <c r="H25" s="63"/>
      <c r="I25" s="63"/>
      <c r="J25" s="63"/>
      <c r="K25" s="63"/>
      <c r="L25" s="76"/>
    </row>
    <row r="26" spans="1:12" x14ac:dyDescent="0.2">
      <c r="A26" s="63"/>
      <c r="B26" s="75"/>
      <c r="C26" s="63"/>
      <c r="D26" s="63"/>
      <c r="E26" s="63"/>
      <c r="F26" s="63"/>
      <c r="G26" s="63"/>
      <c r="H26" s="63"/>
      <c r="I26" s="63"/>
      <c r="J26" s="63"/>
      <c r="K26" s="63"/>
      <c r="L26" s="76"/>
    </row>
    <row r="27" spans="1:12" x14ac:dyDescent="0.2">
      <c r="A27" s="63"/>
      <c r="B27" s="75"/>
      <c r="C27" s="63"/>
      <c r="D27" s="63"/>
      <c r="E27" s="63"/>
      <c r="F27" s="63"/>
      <c r="G27" s="63"/>
      <c r="H27" s="63"/>
      <c r="I27" s="63"/>
      <c r="J27" s="63"/>
      <c r="K27" s="63"/>
      <c r="L27" s="76"/>
    </row>
    <row r="28" spans="1:12" x14ac:dyDescent="0.2">
      <c r="A28" s="63"/>
      <c r="B28" s="75"/>
      <c r="C28" s="63"/>
      <c r="D28" s="63"/>
      <c r="E28" s="63"/>
      <c r="F28" s="63"/>
      <c r="G28" s="63"/>
      <c r="H28" s="63"/>
      <c r="I28" s="63"/>
      <c r="J28" s="63"/>
      <c r="K28" s="63"/>
      <c r="L28" s="76"/>
    </row>
    <row r="29" spans="1:12" x14ac:dyDescent="0.2">
      <c r="A29" s="63"/>
      <c r="B29" s="75"/>
      <c r="C29" s="63"/>
      <c r="D29" s="63"/>
      <c r="E29" s="63"/>
      <c r="F29" s="63"/>
      <c r="G29" s="63"/>
      <c r="H29" s="63"/>
      <c r="I29" s="63"/>
      <c r="J29" s="63"/>
      <c r="K29" s="63"/>
      <c r="L29" s="76"/>
    </row>
    <row r="30" spans="1:12" x14ac:dyDescent="0.2">
      <c r="A30" s="63"/>
      <c r="B30" s="75"/>
      <c r="C30" s="63"/>
      <c r="D30" s="63"/>
      <c r="E30" s="63"/>
      <c r="F30" s="63"/>
      <c r="G30" s="63"/>
      <c r="H30" s="63"/>
      <c r="I30" s="63"/>
      <c r="J30" s="63"/>
      <c r="K30" s="63"/>
      <c r="L30" s="76"/>
    </row>
    <row r="31" spans="1:12" x14ac:dyDescent="0.2">
      <c r="A31" s="63"/>
      <c r="B31" s="75"/>
      <c r="C31" s="63"/>
      <c r="D31" s="63"/>
      <c r="E31" s="63"/>
      <c r="F31" s="63"/>
      <c r="G31" s="63"/>
      <c r="H31" s="63"/>
      <c r="I31" s="63"/>
      <c r="J31" s="63"/>
      <c r="K31" s="63"/>
      <c r="L31" s="76"/>
    </row>
    <row r="32" spans="1:12" x14ac:dyDescent="0.2">
      <c r="A32" s="63"/>
      <c r="B32" s="75"/>
      <c r="C32" s="63"/>
      <c r="D32" s="63"/>
      <c r="E32" s="63"/>
      <c r="F32" s="63"/>
      <c r="G32" s="63"/>
      <c r="H32" s="63"/>
      <c r="I32" s="63"/>
      <c r="J32" s="63"/>
      <c r="K32" s="63"/>
      <c r="L32" s="76"/>
    </row>
    <row r="33" spans="1:12" s="67" customFormat="1" ht="27.6" customHeight="1" x14ac:dyDescent="0.2">
      <c r="A33" s="81"/>
      <c r="B33" s="80"/>
      <c r="C33" s="65" t="s">
        <v>3</v>
      </c>
      <c r="D33" s="65" t="s">
        <v>15</v>
      </c>
      <c r="E33" s="65" t="s">
        <v>13</v>
      </c>
      <c r="F33" s="66" t="s">
        <v>5</v>
      </c>
      <c r="G33" s="66" t="s">
        <v>4</v>
      </c>
      <c r="H33" s="82" t="s">
        <v>9</v>
      </c>
      <c r="I33" s="81"/>
      <c r="J33" s="81"/>
      <c r="K33" s="81"/>
      <c r="L33" s="83"/>
    </row>
    <row r="34" spans="1:12" x14ac:dyDescent="0.2">
      <c r="A34" s="63"/>
      <c r="B34" s="75"/>
      <c r="C34" s="84" t="str">
        <f>'Summary by DHB'!C25</f>
        <v>Auckland</v>
      </c>
      <c r="D34" s="91">
        <f>tables!L6</f>
        <v>3386</v>
      </c>
      <c r="E34" s="91">
        <f>tables!M6</f>
        <v>6198.1666667</v>
      </c>
      <c r="F34" s="92">
        <f>tables!N6</f>
        <v>1.8305276629</v>
      </c>
      <c r="G34" s="92">
        <f>tables!O6</f>
        <v>1.5290736222000001</v>
      </c>
      <c r="H34" s="163">
        <f>$G$54</f>
        <v>1.4810590366</v>
      </c>
      <c r="I34" s="63"/>
      <c r="J34" s="63"/>
      <c r="K34" s="63"/>
      <c r="L34" s="76"/>
    </row>
    <row r="35" spans="1:12" x14ac:dyDescent="0.2">
      <c r="A35" s="63"/>
      <c r="B35" s="75"/>
      <c r="C35" s="84" t="str">
        <f>'Summary by DHB'!C26</f>
        <v>Bay of Plenty</v>
      </c>
      <c r="D35" s="91">
        <f>tables!L7</f>
        <v>1296</v>
      </c>
      <c r="E35" s="91">
        <f>tables!M7</f>
        <v>1457.0833333</v>
      </c>
      <c r="F35" s="92">
        <f>tables!N7</f>
        <v>1.1242926955000001</v>
      </c>
      <c r="G35" s="92">
        <f>tables!O7</f>
        <v>1.3618291906</v>
      </c>
      <c r="H35" s="163">
        <f t="shared" ref="H35:H54" si="0">$G$54</f>
        <v>1.4810590366</v>
      </c>
      <c r="I35" s="63"/>
      <c r="J35" s="63"/>
      <c r="K35" s="63"/>
      <c r="L35" s="76"/>
    </row>
    <row r="36" spans="1:12" x14ac:dyDescent="0.2">
      <c r="A36" s="63"/>
      <c r="B36" s="75"/>
      <c r="C36" s="84" t="str">
        <f>'Summary by DHB'!C27</f>
        <v>Canterbury</v>
      </c>
      <c r="D36" s="91">
        <f>tables!L8</f>
        <v>1043</v>
      </c>
      <c r="E36" s="91">
        <f>tables!M8</f>
        <v>1614.5208333</v>
      </c>
      <c r="F36" s="92">
        <f>tables!N8</f>
        <v>1.547958613</v>
      </c>
      <c r="G36" s="92">
        <f>tables!O8</f>
        <v>1.4162054414</v>
      </c>
      <c r="H36" s="163">
        <f t="shared" si="0"/>
        <v>1.4810590366</v>
      </c>
      <c r="I36" s="63"/>
      <c r="J36" s="63"/>
      <c r="K36" s="63"/>
      <c r="L36" s="76"/>
    </row>
    <row r="37" spans="1:12" x14ac:dyDescent="0.2">
      <c r="A37" s="63"/>
      <c r="B37" s="75"/>
      <c r="C37" s="84" t="str">
        <f>'Summary by DHB'!C28</f>
        <v>Capital &amp; Coast</v>
      </c>
      <c r="D37" s="91">
        <f>tables!L9</f>
        <v>1328</v>
      </c>
      <c r="E37" s="91">
        <f>tables!M9</f>
        <v>2414.9166667</v>
      </c>
      <c r="F37" s="92">
        <f>tables!N9</f>
        <v>1.8184613454</v>
      </c>
      <c r="G37" s="92">
        <f>tables!O9</f>
        <v>1.4607837089</v>
      </c>
      <c r="H37" s="163">
        <f t="shared" si="0"/>
        <v>1.4810590366</v>
      </c>
      <c r="I37" s="63"/>
      <c r="J37" s="63"/>
      <c r="K37" s="63"/>
      <c r="L37" s="76"/>
    </row>
    <row r="38" spans="1:12" x14ac:dyDescent="0.2">
      <c r="A38" s="63"/>
      <c r="B38" s="75"/>
      <c r="C38" s="84" t="str">
        <f>'Summary by DHB'!C29</f>
        <v>Counties Manukau</v>
      </c>
      <c r="D38" s="91">
        <f>tables!L10</f>
        <v>3888</v>
      </c>
      <c r="E38" s="91">
        <f>tables!M10</f>
        <v>4272.375</v>
      </c>
      <c r="F38" s="92">
        <f>tables!N10</f>
        <v>1.0988618827000001</v>
      </c>
      <c r="G38" s="92">
        <f>tables!O10</f>
        <v>1.4137092236</v>
      </c>
      <c r="H38" s="163">
        <f t="shared" si="0"/>
        <v>1.4810590366</v>
      </c>
      <c r="I38" s="63"/>
      <c r="J38" s="63"/>
      <c r="K38" s="63"/>
      <c r="L38" s="76"/>
    </row>
    <row r="39" spans="1:12" x14ac:dyDescent="0.2">
      <c r="A39" s="63"/>
      <c r="B39" s="75"/>
      <c r="C39" s="84" t="str">
        <f>'Summary by DHB'!C30</f>
        <v>Hawke's Bay</v>
      </c>
      <c r="D39" s="91">
        <f>tables!L11</f>
        <v>1348</v>
      </c>
      <c r="E39" s="91">
        <f>tables!M11</f>
        <v>1585.2916667</v>
      </c>
      <c r="F39" s="92">
        <f>tables!N11</f>
        <v>1.1760323936999999</v>
      </c>
      <c r="G39" s="92">
        <f>tables!O11</f>
        <v>1.4427027283</v>
      </c>
      <c r="H39" s="163">
        <f t="shared" si="0"/>
        <v>1.4810590366</v>
      </c>
      <c r="I39" s="63"/>
      <c r="J39" s="63"/>
      <c r="K39" s="63"/>
      <c r="L39" s="76"/>
    </row>
    <row r="40" spans="1:12" x14ac:dyDescent="0.2">
      <c r="A40" s="63"/>
      <c r="B40" s="75"/>
      <c r="C40" s="84" t="str">
        <f>'Summary by DHB'!C31</f>
        <v>Hutt Valley</v>
      </c>
      <c r="D40" s="91">
        <f>tables!L12</f>
        <v>667</v>
      </c>
      <c r="E40" s="91">
        <f>tables!M12</f>
        <v>1019.4166667</v>
      </c>
      <c r="F40" s="92">
        <f>tables!N12</f>
        <v>1.5283608196</v>
      </c>
      <c r="G40" s="92">
        <f>tables!O12</f>
        <v>1.4631164332</v>
      </c>
      <c r="H40" s="163">
        <f t="shared" si="0"/>
        <v>1.4810590366</v>
      </c>
      <c r="I40" s="63"/>
      <c r="J40" s="63"/>
      <c r="K40" s="63"/>
      <c r="L40" s="76"/>
    </row>
    <row r="41" spans="1:12" x14ac:dyDescent="0.2">
      <c r="A41" s="63"/>
      <c r="B41" s="75"/>
      <c r="C41" s="84" t="str">
        <f>'Summary by DHB'!C32</f>
        <v>Lakes</v>
      </c>
      <c r="D41" s="91">
        <f>tables!L13</f>
        <v>1278</v>
      </c>
      <c r="E41" s="91">
        <f>tables!M13</f>
        <v>1596.6666667</v>
      </c>
      <c r="F41" s="92">
        <f>tables!N13</f>
        <v>1.2493479395</v>
      </c>
      <c r="G41" s="92">
        <f>tables!O13</f>
        <v>1.3486128610000001</v>
      </c>
      <c r="H41" s="163">
        <f t="shared" si="0"/>
        <v>1.4810590366</v>
      </c>
      <c r="I41" s="63"/>
      <c r="J41" s="63"/>
      <c r="K41" s="63"/>
      <c r="L41" s="76"/>
    </row>
    <row r="42" spans="1:12" x14ac:dyDescent="0.2">
      <c r="A42" s="63"/>
      <c r="B42" s="75"/>
      <c r="C42" s="84" t="str">
        <f>'Summary by DHB'!C33</f>
        <v>MidCentral</v>
      </c>
      <c r="D42" s="91">
        <f>tables!L14</f>
        <v>1343</v>
      </c>
      <c r="E42" s="91">
        <f>tables!M14</f>
        <v>2133.4583333</v>
      </c>
      <c r="F42" s="92">
        <f>tables!N14</f>
        <v>1.5885765699000001</v>
      </c>
      <c r="G42" s="92">
        <f>tables!O14</f>
        <v>1.748140172</v>
      </c>
      <c r="H42" s="163">
        <f t="shared" si="0"/>
        <v>1.4810590366</v>
      </c>
      <c r="I42" s="63"/>
      <c r="J42" s="63"/>
      <c r="K42" s="63"/>
      <c r="L42" s="76"/>
    </row>
    <row r="43" spans="1:12" x14ac:dyDescent="0.2">
      <c r="A43" s="63"/>
      <c r="B43" s="75"/>
      <c r="C43" s="84" t="str">
        <f>'Summary by DHB'!C34</f>
        <v>Nelson Marlborough</v>
      </c>
      <c r="D43" s="91">
        <f>tables!L15</f>
        <v>36</v>
      </c>
      <c r="E43" s="91">
        <f>tables!M15</f>
        <v>33.75</v>
      </c>
      <c r="F43" s="92">
        <f>tables!N15</f>
        <v>0.9375</v>
      </c>
      <c r="G43" s="92">
        <f>tables!O15</f>
        <v>1.3536945063000001</v>
      </c>
      <c r="H43" s="163">
        <f t="shared" si="0"/>
        <v>1.4810590366</v>
      </c>
      <c r="I43" s="63"/>
      <c r="J43" s="63"/>
      <c r="K43" s="63"/>
      <c r="L43" s="76"/>
    </row>
    <row r="44" spans="1:12" x14ac:dyDescent="0.2">
      <c r="A44" s="63"/>
      <c r="B44" s="75"/>
      <c r="C44" s="84" t="str">
        <f>'Summary by DHB'!C35</f>
        <v>Northland</v>
      </c>
      <c r="D44" s="91">
        <f>tables!L16</f>
        <v>2618</v>
      </c>
      <c r="E44" s="91">
        <f>tables!M16</f>
        <v>3150.4166667</v>
      </c>
      <c r="F44" s="92">
        <f>tables!N16</f>
        <v>1.2033677107</v>
      </c>
      <c r="G44" s="92">
        <f>tables!O16</f>
        <v>1.5012206155000001</v>
      </c>
      <c r="H44" s="163">
        <f t="shared" si="0"/>
        <v>1.4810590366</v>
      </c>
      <c r="I44" s="63"/>
      <c r="J44" s="63"/>
      <c r="K44" s="63"/>
      <c r="L44" s="76"/>
    </row>
    <row r="45" spans="1:12" x14ac:dyDescent="0.2">
      <c r="A45" s="63"/>
      <c r="B45" s="75"/>
      <c r="C45" s="84" t="str">
        <f>'Summary by DHB'!C36</f>
        <v>South Canterbury</v>
      </c>
      <c r="D45" s="91">
        <f>tables!L17</f>
        <v>199</v>
      </c>
      <c r="E45" s="91">
        <f>tables!M17</f>
        <v>271.75</v>
      </c>
      <c r="F45" s="92">
        <f>tables!N17</f>
        <v>1.3655778893999999</v>
      </c>
      <c r="G45" s="92">
        <f>tables!O17</f>
        <v>1.4418508912000001</v>
      </c>
      <c r="H45" s="163">
        <f t="shared" si="0"/>
        <v>1.4810590366</v>
      </c>
      <c r="I45" s="63"/>
      <c r="J45" s="63"/>
      <c r="K45" s="63"/>
      <c r="L45" s="76"/>
    </row>
    <row r="46" spans="1:12" x14ac:dyDescent="0.2">
      <c r="A46" s="63"/>
      <c r="B46" s="75"/>
      <c r="C46" s="84" t="str">
        <f>'Summary by DHB'!C37</f>
        <v>Southern</v>
      </c>
      <c r="D46" s="91">
        <f>tables!L18</f>
        <v>991</v>
      </c>
      <c r="E46" s="91">
        <f>tables!M18</f>
        <v>1653.8541667</v>
      </c>
      <c r="F46" s="92">
        <f>tables!N18</f>
        <v>1.668874033</v>
      </c>
      <c r="G46" s="92">
        <f>tables!O18</f>
        <v>1.3923879883000001</v>
      </c>
      <c r="H46" s="163">
        <f t="shared" si="0"/>
        <v>1.4810590366</v>
      </c>
      <c r="I46" s="63"/>
      <c r="J46" s="63"/>
      <c r="K46" s="63"/>
      <c r="L46" s="76"/>
    </row>
    <row r="47" spans="1:12" x14ac:dyDescent="0.2">
      <c r="A47" s="63"/>
      <c r="B47" s="75"/>
      <c r="C47" s="84" t="str">
        <f>'Summary by DHB'!C38</f>
        <v>Tairāwhiti</v>
      </c>
      <c r="D47" s="91">
        <f>tables!L19</f>
        <v>973</v>
      </c>
      <c r="E47" s="91">
        <f>tables!M19</f>
        <v>1131.2916667</v>
      </c>
      <c r="F47" s="92">
        <f>tables!N19</f>
        <v>1.1626841384</v>
      </c>
      <c r="G47" s="92">
        <f>tables!O19</f>
        <v>1.508605577</v>
      </c>
      <c r="H47" s="163">
        <f t="shared" si="0"/>
        <v>1.4810590366</v>
      </c>
      <c r="I47" s="63"/>
      <c r="J47" s="63"/>
      <c r="K47" s="63"/>
      <c r="L47" s="76"/>
    </row>
    <row r="48" spans="1:12" x14ac:dyDescent="0.2">
      <c r="A48" s="63"/>
      <c r="B48" s="75"/>
      <c r="C48" s="84" t="str">
        <f>'Summary by DHB'!C39</f>
        <v>Taranaki</v>
      </c>
      <c r="D48" s="91">
        <f>tables!L20</f>
        <v>850</v>
      </c>
      <c r="E48" s="91">
        <f>tables!M20</f>
        <v>1167.9375</v>
      </c>
      <c r="F48" s="92">
        <f>tables!N20</f>
        <v>1.3740441176</v>
      </c>
      <c r="G48" s="92">
        <f>tables!O20</f>
        <v>1.4146592907</v>
      </c>
      <c r="H48" s="163">
        <f t="shared" si="0"/>
        <v>1.4810590366</v>
      </c>
      <c r="I48" s="63"/>
      <c r="J48" s="63"/>
      <c r="K48" s="63"/>
      <c r="L48" s="76"/>
    </row>
    <row r="49" spans="1:12" x14ac:dyDescent="0.2">
      <c r="A49" s="63"/>
      <c r="B49" s="75"/>
      <c r="C49" s="84" t="str">
        <f>'Summary by DHB'!C40</f>
        <v>Waikato</v>
      </c>
      <c r="D49" s="91">
        <f>tables!L21</f>
        <v>3345</v>
      </c>
      <c r="E49" s="91">
        <f>tables!M21</f>
        <v>5807.75</v>
      </c>
      <c r="F49" s="92">
        <f>tables!N21</f>
        <v>1.7362481315</v>
      </c>
      <c r="G49" s="92">
        <f>tables!O21</f>
        <v>1.5645168276999999</v>
      </c>
      <c r="H49" s="163">
        <f t="shared" si="0"/>
        <v>1.4810590366</v>
      </c>
      <c r="I49" s="63"/>
      <c r="J49" s="63"/>
      <c r="K49" s="63"/>
      <c r="L49" s="76"/>
    </row>
    <row r="50" spans="1:12" x14ac:dyDescent="0.2">
      <c r="A50" s="63"/>
      <c r="B50" s="75"/>
      <c r="C50" s="84" t="str">
        <f>'Summary by DHB'!C41</f>
        <v>Wairarapa</v>
      </c>
      <c r="D50" s="91">
        <f>tables!L22</f>
        <v>117</v>
      </c>
      <c r="E50" s="91">
        <f>tables!M22</f>
        <v>99.041666667000001</v>
      </c>
      <c r="F50" s="92">
        <f>tables!N22</f>
        <v>0.84650997149999996</v>
      </c>
      <c r="G50" s="92">
        <f>tables!O22</f>
        <v>1.3408792550999999</v>
      </c>
      <c r="H50" s="163">
        <f t="shared" si="0"/>
        <v>1.4810590366</v>
      </c>
      <c r="I50" s="63"/>
      <c r="J50" s="63"/>
      <c r="K50" s="63"/>
      <c r="L50" s="76"/>
    </row>
    <row r="51" spans="1:12" x14ac:dyDescent="0.2">
      <c r="A51" s="63"/>
      <c r="B51" s="75"/>
      <c r="C51" s="84" t="str">
        <f>'Summary by DHB'!C42</f>
        <v>Waitematā</v>
      </c>
      <c r="D51" s="91">
        <f>tables!L23</f>
        <v>711</v>
      </c>
      <c r="E51" s="91">
        <f>tables!M23</f>
        <v>1226.6666667</v>
      </c>
      <c r="F51" s="92">
        <f>tables!N23</f>
        <v>1.7252695734000001</v>
      </c>
      <c r="G51" s="92">
        <f>tables!O23</f>
        <v>1.4161676443</v>
      </c>
      <c r="H51" s="163">
        <f t="shared" si="0"/>
        <v>1.4810590366</v>
      </c>
      <c r="I51" s="63"/>
      <c r="J51" s="63"/>
      <c r="K51" s="63"/>
      <c r="L51" s="76"/>
    </row>
    <row r="52" spans="1:12" x14ac:dyDescent="0.2">
      <c r="A52" s="63"/>
      <c r="B52" s="75"/>
      <c r="C52" s="84" t="str">
        <f>'Summary by DHB'!C43</f>
        <v>West Coast</v>
      </c>
      <c r="D52" s="91">
        <f>tables!L24</f>
        <v>282</v>
      </c>
      <c r="E52" s="91">
        <f>tables!M24</f>
        <v>229.33333332999999</v>
      </c>
      <c r="F52" s="92">
        <f>tables!N24</f>
        <v>0.81323877069999995</v>
      </c>
      <c r="G52" s="92">
        <f>tables!O24</f>
        <v>1.1425019552</v>
      </c>
      <c r="H52" s="163">
        <f t="shared" si="0"/>
        <v>1.4810590366</v>
      </c>
      <c r="I52" s="63"/>
      <c r="J52" s="63"/>
      <c r="K52" s="63"/>
      <c r="L52" s="76"/>
    </row>
    <row r="53" spans="1:12" ht="13.5" thickBot="1" x14ac:dyDescent="0.25">
      <c r="A53" s="63"/>
      <c r="B53" s="75"/>
      <c r="C53" s="68" t="str">
        <f>'Summary by DHB'!C44</f>
        <v>Whanganui</v>
      </c>
      <c r="D53" s="94">
        <f>tables!L25</f>
        <v>1158</v>
      </c>
      <c r="E53" s="94">
        <f>tables!M25</f>
        <v>1440.7291667</v>
      </c>
      <c r="F53" s="95">
        <f>tables!N25</f>
        <v>1.2441529937</v>
      </c>
      <c r="G53" s="95">
        <f>tables!O25</f>
        <v>1.5475349617</v>
      </c>
      <c r="H53" s="163">
        <f t="shared" si="0"/>
        <v>1.4810590366</v>
      </c>
      <c r="I53" s="63"/>
      <c r="J53" s="63"/>
      <c r="K53" s="63"/>
      <c r="L53" s="76"/>
    </row>
    <row r="54" spans="1:12" ht="13.5" thickTop="1" x14ac:dyDescent="0.2">
      <c r="A54" s="63"/>
      <c r="B54" s="75"/>
      <c r="C54" s="84" t="s">
        <v>140</v>
      </c>
      <c r="D54" s="91">
        <f>tables!L26</f>
        <v>26857</v>
      </c>
      <c r="E54" s="91">
        <f>tables!M26</f>
        <v>38504.416666999998</v>
      </c>
      <c r="F54" s="92">
        <f>tables!N26</f>
        <v>1.4336827146</v>
      </c>
      <c r="G54" s="92">
        <f>tables!O26</f>
        <v>1.4810590366</v>
      </c>
      <c r="H54" s="163">
        <f t="shared" si="0"/>
        <v>1.4810590366</v>
      </c>
      <c r="I54" s="63"/>
      <c r="J54" s="63"/>
      <c r="K54" s="63"/>
      <c r="L54" s="76"/>
    </row>
    <row r="55" spans="1:12" ht="13.5" thickBot="1" x14ac:dyDescent="0.25">
      <c r="A55" s="63"/>
      <c r="B55" s="88"/>
      <c r="C55" s="89"/>
      <c r="D55" s="89"/>
      <c r="E55" s="89"/>
      <c r="F55" s="89"/>
      <c r="G55" s="89"/>
      <c r="H55" s="89"/>
      <c r="I55" s="89"/>
      <c r="J55" s="89"/>
      <c r="K55" s="89"/>
      <c r="L55" s="90"/>
    </row>
    <row r="56" spans="1:12" x14ac:dyDescent="0.2">
      <c r="A56" s="63"/>
      <c r="B56" s="63"/>
      <c r="C56" s="63"/>
      <c r="D56" s="63"/>
      <c r="E56" s="63"/>
      <c r="F56" s="63"/>
      <c r="G56" s="63"/>
      <c r="H56" s="63"/>
      <c r="I56" s="63"/>
      <c r="J56" s="63"/>
      <c r="K56" s="63"/>
      <c r="L56" s="63"/>
    </row>
    <row r="57" spans="1:12" x14ac:dyDescent="0.2">
      <c r="B57" s="3"/>
      <c r="C57" s="122" t="s">
        <v>108</v>
      </c>
      <c r="D57" s="123"/>
      <c r="E57" s="123"/>
      <c r="F57" s="123"/>
      <c r="G57" s="124"/>
      <c r="H57" s="119"/>
      <c r="I57" s="119"/>
      <c r="J57" s="26"/>
      <c r="K57" s="26"/>
      <c r="L57" s="26"/>
    </row>
    <row r="58" spans="1:12" x14ac:dyDescent="0.2">
      <c r="B58" s="33"/>
      <c r="C58" s="119"/>
      <c r="D58" s="119"/>
      <c r="E58" s="119"/>
      <c r="F58" s="119"/>
      <c r="G58" s="125"/>
      <c r="H58" s="119"/>
      <c r="I58" s="119"/>
      <c r="J58" s="26"/>
      <c r="K58" s="26"/>
      <c r="L58" s="26"/>
    </row>
    <row r="59" spans="1:12" x14ac:dyDescent="0.2">
      <c r="B59" s="33"/>
      <c r="C59" s="119" t="s">
        <v>109</v>
      </c>
      <c r="D59" s="119"/>
      <c r="E59" s="119"/>
      <c r="F59" s="119"/>
      <c r="G59" s="125"/>
      <c r="H59" s="119"/>
      <c r="I59" s="119"/>
      <c r="J59" s="26"/>
      <c r="K59" s="26"/>
      <c r="L59" s="26"/>
    </row>
    <row r="60" spans="1:12" x14ac:dyDescent="0.2">
      <c r="B60" s="33"/>
      <c r="C60" s="119" t="s">
        <v>104</v>
      </c>
      <c r="D60" s="119"/>
      <c r="E60" s="119"/>
      <c r="F60" s="119"/>
      <c r="G60" s="125"/>
      <c r="H60" s="119"/>
      <c r="I60" s="119"/>
      <c r="J60" s="26"/>
      <c r="K60" s="26"/>
      <c r="L60" s="26"/>
    </row>
    <row r="61" spans="1:12" x14ac:dyDescent="0.2">
      <c r="B61" s="33"/>
      <c r="C61" s="119" t="s">
        <v>105</v>
      </c>
      <c r="D61" s="119"/>
      <c r="E61" s="119"/>
      <c r="F61" s="119"/>
      <c r="G61" s="125"/>
      <c r="H61" s="119"/>
      <c r="I61" s="119"/>
      <c r="J61" s="26"/>
      <c r="K61" s="26"/>
      <c r="L61" s="26"/>
    </row>
    <row r="62" spans="1:12" x14ac:dyDescent="0.2">
      <c r="B62" s="33"/>
      <c r="C62" s="119" t="s">
        <v>106</v>
      </c>
      <c r="D62" s="119"/>
      <c r="E62" s="119"/>
      <c r="F62" s="119"/>
      <c r="G62" s="125"/>
      <c r="H62" s="119"/>
      <c r="I62" s="119"/>
      <c r="J62" s="26"/>
      <c r="K62" s="26"/>
      <c r="L62" s="26"/>
    </row>
    <row r="63" spans="1:12" x14ac:dyDescent="0.2">
      <c r="B63" s="33"/>
      <c r="C63" s="119" t="s">
        <v>107</v>
      </c>
      <c r="D63" s="119"/>
      <c r="E63" s="119"/>
      <c r="F63" s="119"/>
      <c r="G63" s="125"/>
      <c r="H63" s="119"/>
      <c r="I63" s="119"/>
      <c r="J63" s="26"/>
      <c r="K63" s="26"/>
      <c r="L63" s="26"/>
    </row>
    <row r="64" spans="1:12" x14ac:dyDescent="0.2">
      <c r="B64" s="11"/>
      <c r="C64" s="17"/>
      <c r="D64" s="17"/>
      <c r="E64" s="17"/>
      <c r="F64" s="17"/>
      <c r="G64" s="18"/>
      <c r="H64" s="26"/>
      <c r="I64" s="26"/>
      <c r="J64" s="26"/>
      <c r="K64" s="26"/>
      <c r="L64" s="26"/>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1</xdr:col>
                    <xdr:colOff>104775</xdr:colOff>
                    <xdr:row>5</xdr:row>
                    <xdr:rowOff>57150</xdr:rowOff>
                  </from>
                  <to>
                    <xdr:col>3</xdr:col>
                    <xdr:colOff>0</xdr:colOff>
                    <xdr:row>6</xdr:row>
                    <xdr:rowOff>95250</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8</xdr:col>
                    <xdr:colOff>19050</xdr:colOff>
                    <xdr:row>5</xdr:row>
                    <xdr:rowOff>57150</xdr:rowOff>
                  </from>
                  <to>
                    <xdr:col>10</xdr:col>
                    <xdr:colOff>390525</xdr:colOff>
                    <xdr:row>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6CF6-87FC-4172-A16F-2D95C9C1CF70}">
  <dimension ref="A1:M379"/>
  <sheetViews>
    <sheetView workbookViewId="0">
      <selection activeCell="N27" sqref="N27"/>
    </sheetView>
  </sheetViews>
  <sheetFormatPr defaultRowHeight="12.75" x14ac:dyDescent="0.2"/>
  <cols>
    <col min="1" max="1" width="14.7109375" bestFit="1" customWidth="1"/>
    <col min="2" max="2" width="16" customWidth="1"/>
    <col min="3" max="3" width="8.5703125" bestFit="1" customWidth="1"/>
    <col min="4" max="4" width="14.140625" style="144" bestFit="1" customWidth="1"/>
    <col min="5" max="5" width="23.5703125" style="144" bestFit="1" customWidth="1"/>
    <col min="6" max="6" width="11.42578125" style="146" bestFit="1" customWidth="1"/>
    <col min="7" max="7" width="7.7109375" bestFit="1" customWidth="1"/>
    <col min="8" max="9" width="12" style="144" bestFit="1" customWidth="1"/>
    <col min="10" max="10" width="12.140625" style="144" bestFit="1" customWidth="1"/>
    <col min="11" max="11" width="13.140625" style="144" bestFit="1" customWidth="1"/>
    <col min="12" max="12" width="13.140625" style="144" customWidth="1"/>
  </cols>
  <sheetData>
    <row r="1" spans="1:13" s="131" customFormat="1" ht="15" x14ac:dyDescent="0.25">
      <c r="A1" s="131" t="s">
        <v>10</v>
      </c>
      <c r="B1" s="131" t="s">
        <v>11</v>
      </c>
      <c r="C1" s="131" t="s">
        <v>90</v>
      </c>
      <c r="D1" s="143" t="s">
        <v>12</v>
      </c>
      <c r="E1" s="143" t="s">
        <v>8</v>
      </c>
      <c r="F1" s="145" t="s">
        <v>14</v>
      </c>
      <c r="G1" s="131" t="s">
        <v>125</v>
      </c>
      <c r="H1" s="143" t="s">
        <v>126</v>
      </c>
      <c r="I1" s="143" t="s">
        <v>127</v>
      </c>
      <c r="J1" s="143" t="s">
        <v>128</v>
      </c>
      <c r="K1" s="143" t="s">
        <v>129</v>
      </c>
      <c r="L1" s="143" t="s">
        <v>143</v>
      </c>
      <c r="M1" s="131" t="s">
        <v>142</v>
      </c>
    </row>
    <row r="2" spans="1:13" x14ac:dyDescent="0.2">
      <c r="A2" t="s">
        <v>6</v>
      </c>
      <c r="B2" t="s">
        <v>57</v>
      </c>
      <c r="C2" t="s">
        <v>84</v>
      </c>
      <c r="D2" s="144">
        <v>677380.5</v>
      </c>
      <c r="E2" s="144">
        <v>680780.68533000001</v>
      </c>
      <c r="F2" s="146">
        <v>9572</v>
      </c>
      <c r="G2" t="s">
        <v>130</v>
      </c>
      <c r="H2" s="144">
        <v>2.948619672</v>
      </c>
      <c r="I2" s="144">
        <v>2.3435057376000001</v>
      </c>
      <c r="J2" s="144">
        <v>2.3318010079999998</v>
      </c>
      <c r="K2" s="144">
        <v>28224.1875</v>
      </c>
      <c r="L2" s="144" t="s">
        <v>84</v>
      </c>
      <c r="M2" t="str">
        <f>IF(C2="Maori","Māori",C2)</f>
        <v>Māori</v>
      </c>
    </row>
    <row r="3" spans="1:13" x14ac:dyDescent="0.2">
      <c r="A3" t="s">
        <v>6</v>
      </c>
      <c r="B3" t="s">
        <v>58</v>
      </c>
      <c r="C3" t="s">
        <v>84</v>
      </c>
      <c r="D3" s="144">
        <v>489460</v>
      </c>
      <c r="E3" s="144">
        <v>529414.6825</v>
      </c>
      <c r="F3" s="146">
        <v>9794</v>
      </c>
      <c r="G3" t="s">
        <v>130</v>
      </c>
      <c r="H3" s="144">
        <v>2.0823122999999999</v>
      </c>
      <c r="I3" s="144">
        <v>2.3435057376000001</v>
      </c>
      <c r="J3" s="144">
        <v>2.1666424378000002</v>
      </c>
      <c r="K3" s="144">
        <v>20394.166667000001</v>
      </c>
      <c r="L3" s="144" t="s">
        <v>84</v>
      </c>
      <c r="M3" t="str">
        <f t="shared" ref="M3:M66" si="0">IF(C3="Maori","Māori",C3)</f>
        <v>Māori</v>
      </c>
    </row>
    <row r="4" spans="1:13" x14ac:dyDescent="0.2">
      <c r="A4" t="s">
        <v>6</v>
      </c>
      <c r="B4" t="s">
        <v>59</v>
      </c>
      <c r="C4" t="s">
        <v>84</v>
      </c>
      <c r="D4" s="144">
        <v>408696</v>
      </c>
      <c r="E4" s="144">
        <v>426808.76598999999</v>
      </c>
      <c r="F4" s="146">
        <v>5901</v>
      </c>
      <c r="G4" t="s">
        <v>130</v>
      </c>
      <c r="H4" s="144">
        <v>2.8857820707999999</v>
      </c>
      <c r="I4" s="144">
        <v>2.3435057376000001</v>
      </c>
      <c r="J4" s="144">
        <v>2.2440528341000001</v>
      </c>
      <c r="K4" s="144">
        <v>17029</v>
      </c>
      <c r="L4" s="144" t="s">
        <v>84</v>
      </c>
      <c r="M4" t="str">
        <f t="shared" si="0"/>
        <v>Māori</v>
      </c>
    </row>
    <row r="5" spans="1:13" x14ac:dyDescent="0.2">
      <c r="A5" t="s">
        <v>6</v>
      </c>
      <c r="B5" t="s">
        <v>60</v>
      </c>
      <c r="C5" t="s">
        <v>84</v>
      </c>
      <c r="D5" s="144">
        <v>314779</v>
      </c>
      <c r="E5" s="144">
        <v>357218.13306999998</v>
      </c>
      <c r="F5" s="146">
        <v>6194</v>
      </c>
      <c r="G5" t="s">
        <v>130</v>
      </c>
      <c r="H5" s="144">
        <v>2.1174994618</v>
      </c>
      <c r="I5" s="144">
        <v>2.3435057376000001</v>
      </c>
      <c r="J5" s="144">
        <v>2.0650866356000002</v>
      </c>
      <c r="K5" s="144">
        <v>13115.791667</v>
      </c>
      <c r="L5" s="144" t="s">
        <v>84</v>
      </c>
      <c r="M5" t="str">
        <f t="shared" si="0"/>
        <v>Māori</v>
      </c>
    </row>
    <row r="6" spans="1:13" x14ac:dyDescent="0.2">
      <c r="A6" t="s">
        <v>6</v>
      </c>
      <c r="B6" t="s">
        <v>61</v>
      </c>
      <c r="C6" t="s">
        <v>84</v>
      </c>
      <c r="D6" s="144">
        <v>753176</v>
      </c>
      <c r="E6" s="144">
        <v>721982.68299</v>
      </c>
      <c r="F6" s="146">
        <v>11392</v>
      </c>
      <c r="G6" t="s">
        <v>130</v>
      </c>
      <c r="H6" s="144">
        <v>2.7547694288</v>
      </c>
      <c r="I6" s="144">
        <v>2.3435057376000001</v>
      </c>
      <c r="J6" s="144">
        <v>2.4447570821000002</v>
      </c>
      <c r="K6" s="144">
        <v>31382.333332999999</v>
      </c>
      <c r="L6" s="144" t="s">
        <v>84</v>
      </c>
      <c r="M6" t="str">
        <f t="shared" si="0"/>
        <v>Māori</v>
      </c>
    </row>
    <row r="7" spans="1:13" x14ac:dyDescent="0.2">
      <c r="A7" t="s">
        <v>6</v>
      </c>
      <c r="B7" t="s">
        <v>62</v>
      </c>
      <c r="C7" t="s">
        <v>84</v>
      </c>
      <c r="D7" s="144">
        <v>389225</v>
      </c>
      <c r="E7" s="144">
        <v>444219.42207999999</v>
      </c>
      <c r="F7" s="146">
        <v>7472</v>
      </c>
      <c r="G7" t="s">
        <v>130</v>
      </c>
      <c r="H7" s="144">
        <v>2.1704641774</v>
      </c>
      <c r="I7" s="144">
        <v>2.3435057376000001</v>
      </c>
      <c r="J7" s="144">
        <v>2.0533794233</v>
      </c>
      <c r="K7" s="144">
        <v>16217.708333</v>
      </c>
      <c r="L7" s="144" t="s">
        <v>84</v>
      </c>
      <c r="M7" t="str">
        <f t="shared" si="0"/>
        <v>Māori</v>
      </c>
    </row>
    <row r="8" spans="1:13" x14ac:dyDescent="0.2">
      <c r="A8" t="s">
        <v>6</v>
      </c>
      <c r="B8" t="s">
        <v>63</v>
      </c>
      <c r="C8" t="s">
        <v>84</v>
      </c>
      <c r="D8" s="144">
        <v>179626.5</v>
      </c>
      <c r="E8" s="144">
        <v>200844.89843</v>
      </c>
      <c r="F8" s="146">
        <v>3943</v>
      </c>
      <c r="G8" t="s">
        <v>130</v>
      </c>
      <c r="H8" s="144">
        <v>1.8981581283</v>
      </c>
      <c r="I8" s="144">
        <v>2.3435057376000001</v>
      </c>
      <c r="J8" s="144">
        <v>2.0959244505000001</v>
      </c>
      <c r="K8" s="144">
        <v>7484.4375</v>
      </c>
      <c r="L8" s="144" t="s">
        <v>84</v>
      </c>
      <c r="M8" t="str">
        <f t="shared" si="0"/>
        <v>Māori</v>
      </c>
    </row>
    <row r="9" spans="1:13" x14ac:dyDescent="0.2">
      <c r="A9" t="s">
        <v>6</v>
      </c>
      <c r="B9" t="s">
        <v>64</v>
      </c>
      <c r="C9" t="s">
        <v>84</v>
      </c>
      <c r="D9" s="144">
        <v>320751</v>
      </c>
      <c r="E9" s="144">
        <v>363041.58685999998</v>
      </c>
      <c r="F9" s="146">
        <v>6398</v>
      </c>
      <c r="G9" t="s">
        <v>130</v>
      </c>
      <c r="H9" s="144">
        <v>2.0888754297999998</v>
      </c>
      <c r="I9" s="144">
        <v>2.3435057376000001</v>
      </c>
      <c r="J9" s="144">
        <v>2.0705115779000001</v>
      </c>
      <c r="K9" s="144">
        <v>13364.625</v>
      </c>
      <c r="L9" s="144" t="s">
        <v>84</v>
      </c>
      <c r="M9" t="str">
        <f t="shared" si="0"/>
        <v>Māori</v>
      </c>
    </row>
    <row r="10" spans="1:13" x14ac:dyDescent="0.2">
      <c r="A10" t="s">
        <v>6</v>
      </c>
      <c r="B10" t="s">
        <v>65</v>
      </c>
      <c r="C10" t="s">
        <v>84</v>
      </c>
      <c r="D10" s="144">
        <v>292749</v>
      </c>
      <c r="E10" s="144">
        <v>256357.39890999999</v>
      </c>
      <c r="F10" s="146">
        <v>4603</v>
      </c>
      <c r="G10" t="s">
        <v>130</v>
      </c>
      <c r="H10" s="144">
        <v>2.6499837063</v>
      </c>
      <c r="I10" s="144">
        <v>2.3435057376000001</v>
      </c>
      <c r="J10" s="144">
        <v>2.6761816280000001</v>
      </c>
      <c r="K10" s="144">
        <v>12197.875</v>
      </c>
      <c r="L10" s="144" t="s">
        <v>84</v>
      </c>
      <c r="M10" t="str">
        <f t="shared" si="0"/>
        <v>Māori</v>
      </c>
    </row>
    <row r="11" spans="1:13" x14ac:dyDescent="0.2">
      <c r="A11" t="s">
        <v>6</v>
      </c>
      <c r="B11" t="s">
        <v>66</v>
      </c>
      <c r="C11" t="s">
        <v>84</v>
      </c>
      <c r="D11" s="144">
        <v>80952.5</v>
      </c>
      <c r="E11" s="144">
        <v>101646.20647</v>
      </c>
      <c r="F11" s="146">
        <v>2155</v>
      </c>
      <c r="G11" t="s">
        <v>130</v>
      </c>
      <c r="H11" s="144">
        <v>1.5652068831999999</v>
      </c>
      <c r="I11" s="144">
        <v>2.3435057376000001</v>
      </c>
      <c r="J11" s="144">
        <v>1.8664016575</v>
      </c>
      <c r="K11" s="144">
        <v>3373.0208333</v>
      </c>
      <c r="L11" s="144" t="s">
        <v>84</v>
      </c>
      <c r="M11" t="str">
        <f t="shared" si="0"/>
        <v>Māori</v>
      </c>
    </row>
    <row r="12" spans="1:13" x14ac:dyDescent="0.2">
      <c r="A12" t="s">
        <v>6</v>
      </c>
      <c r="B12" t="s">
        <v>67</v>
      </c>
      <c r="C12" t="s">
        <v>84</v>
      </c>
      <c r="D12" s="144">
        <v>543786.5</v>
      </c>
      <c r="E12" s="144">
        <v>549622.18434000004</v>
      </c>
      <c r="F12" s="146">
        <v>10499</v>
      </c>
      <c r="G12" t="s">
        <v>130</v>
      </c>
      <c r="H12" s="144">
        <v>2.1580884686999999</v>
      </c>
      <c r="I12" s="144">
        <v>2.3435057376000001</v>
      </c>
      <c r="J12" s="144">
        <v>2.3186232635000001</v>
      </c>
      <c r="K12" s="144">
        <v>22657.770832999999</v>
      </c>
      <c r="L12" s="144" t="s">
        <v>84</v>
      </c>
      <c r="M12" t="str">
        <f t="shared" si="0"/>
        <v>Māori</v>
      </c>
    </row>
    <row r="13" spans="1:13" x14ac:dyDescent="0.2">
      <c r="A13" t="s">
        <v>6</v>
      </c>
      <c r="B13" t="s">
        <v>68</v>
      </c>
      <c r="C13" t="s">
        <v>84</v>
      </c>
      <c r="D13" s="144">
        <v>25484</v>
      </c>
      <c r="E13" s="144">
        <v>30437.742223000001</v>
      </c>
      <c r="F13" s="146">
        <v>610</v>
      </c>
      <c r="G13" t="s">
        <v>130</v>
      </c>
      <c r="H13" s="144">
        <v>1.7407103825000001</v>
      </c>
      <c r="I13" s="144">
        <v>2.3435057376000001</v>
      </c>
      <c r="J13" s="144">
        <v>1.9621002036999999</v>
      </c>
      <c r="K13" s="144">
        <v>1061.8333333</v>
      </c>
      <c r="L13" s="144" t="s">
        <v>84</v>
      </c>
      <c r="M13" t="str">
        <f t="shared" si="0"/>
        <v>Māori</v>
      </c>
    </row>
    <row r="14" spans="1:13" x14ac:dyDescent="0.2">
      <c r="A14" t="s">
        <v>6</v>
      </c>
      <c r="B14" t="s">
        <v>69</v>
      </c>
      <c r="C14" t="s">
        <v>84</v>
      </c>
      <c r="D14" s="144">
        <v>202188</v>
      </c>
      <c r="E14" s="144">
        <v>233126.16362000001</v>
      </c>
      <c r="F14" s="146">
        <v>4306</v>
      </c>
      <c r="G14" t="s">
        <v>130</v>
      </c>
      <c r="H14" s="144">
        <v>1.9564561078</v>
      </c>
      <c r="I14" s="144">
        <v>2.3435057376000001</v>
      </c>
      <c r="J14" s="144">
        <v>2.0324991872</v>
      </c>
      <c r="K14" s="144">
        <v>8424.5</v>
      </c>
      <c r="L14" s="144" t="s">
        <v>84</v>
      </c>
      <c r="M14" t="str">
        <f t="shared" si="0"/>
        <v>Māori</v>
      </c>
    </row>
    <row r="15" spans="1:13" x14ac:dyDescent="0.2">
      <c r="A15" t="s">
        <v>6</v>
      </c>
      <c r="B15" t="s">
        <v>70</v>
      </c>
      <c r="C15" t="s">
        <v>84</v>
      </c>
      <c r="D15" s="144">
        <v>184630.5</v>
      </c>
      <c r="E15" s="144">
        <v>199461.43877000001</v>
      </c>
      <c r="F15" s="146">
        <v>3513</v>
      </c>
      <c r="G15" t="s">
        <v>130</v>
      </c>
      <c r="H15" s="144">
        <v>2.1898484202000001</v>
      </c>
      <c r="I15" s="144">
        <v>2.3435057376000001</v>
      </c>
      <c r="J15" s="144">
        <v>2.1692545624999999</v>
      </c>
      <c r="K15" s="144">
        <v>7692.9375</v>
      </c>
      <c r="L15" s="144" t="s">
        <v>84</v>
      </c>
      <c r="M15" t="str">
        <f t="shared" si="0"/>
        <v>Māori</v>
      </c>
    </row>
    <row r="16" spans="1:13" x14ac:dyDescent="0.2">
      <c r="A16" t="s">
        <v>6</v>
      </c>
      <c r="B16" t="s">
        <v>71</v>
      </c>
      <c r="C16" t="s">
        <v>84</v>
      </c>
      <c r="D16" s="144">
        <v>177111.5</v>
      </c>
      <c r="E16" s="144">
        <v>175571.26701000001</v>
      </c>
      <c r="F16" s="146">
        <v>3606</v>
      </c>
      <c r="G16" t="s">
        <v>130</v>
      </c>
      <c r="H16" s="144">
        <v>2.0464908024000001</v>
      </c>
      <c r="I16" s="144">
        <v>2.3435057376000001</v>
      </c>
      <c r="J16" s="144">
        <v>2.3640645961</v>
      </c>
      <c r="K16" s="144">
        <v>7379.6458333</v>
      </c>
      <c r="L16" s="144" t="s">
        <v>84</v>
      </c>
      <c r="M16" t="str">
        <f t="shared" si="0"/>
        <v>Māori</v>
      </c>
    </row>
    <row r="17" spans="1:13" x14ac:dyDescent="0.2">
      <c r="A17" t="s">
        <v>6</v>
      </c>
      <c r="B17" t="s">
        <v>72</v>
      </c>
      <c r="C17" t="s">
        <v>84</v>
      </c>
      <c r="D17" s="144">
        <v>1026542.5</v>
      </c>
      <c r="E17" s="144">
        <v>1109782.1388999999</v>
      </c>
      <c r="F17" s="146">
        <v>16117</v>
      </c>
      <c r="G17" t="s">
        <v>130</v>
      </c>
      <c r="H17" s="144">
        <v>2.6538812536999998</v>
      </c>
      <c r="I17" s="144">
        <v>2.3435057376000001</v>
      </c>
      <c r="J17" s="144">
        <v>2.1677301827000002</v>
      </c>
      <c r="K17" s="144">
        <v>42772.604166999998</v>
      </c>
      <c r="L17" s="144" t="s">
        <v>84</v>
      </c>
      <c r="M17" t="str">
        <f t="shared" si="0"/>
        <v>Māori</v>
      </c>
    </row>
    <row r="18" spans="1:13" x14ac:dyDescent="0.2">
      <c r="A18" t="s">
        <v>6</v>
      </c>
      <c r="B18" t="s">
        <v>73</v>
      </c>
      <c r="C18" t="s">
        <v>84</v>
      </c>
      <c r="D18" s="144">
        <v>34781</v>
      </c>
      <c r="E18" s="144">
        <v>39064.126276000003</v>
      </c>
      <c r="F18" s="146">
        <v>866</v>
      </c>
      <c r="G18" t="s">
        <v>130</v>
      </c>
      <c r="H18" s="144">
        <v>1.6734507313</v>
      </c>
      <c r="I18" s="144">
        <v>2.3435057376000001</v>
      </c>
      <c r="J18" s="144">
        <v>2.0865556413999999</v>
      </c>
      <c r="K18" s="144">
        <v>1449.2083333</v>
      </c>
      <c r="L18" s="144" t="s">
        <v>84</v>
      </c>
      <c r="M18" t="str">
        <f t="shared" si="0"/>
        <v>Māori</v>
      </c>
    </row>
    <row r="19" spans="1:13" x14ac:dyDescent="0.2">
      <c r="A19" t="s">
        <v>6</v>
      </c>
      <c r="B19" t="s">
        <v>74</v>
      </c>
      <c r="C19" t="s">
        <v>84</v>
      </c>
      <c r="D19" s="144">
        <v>376732.5</v>
      </c>
      <c r="E19" s="144">
        <v>404431.33809999999</v>
      </c>
      <c r="F19" s="146">
        <v>7255</v>
      </c>
      <c r="G19" t="s">
        <v>130</v>
      </c>
      <c r="H19" s="144">
        <v>2.1636371468000002</v>
      </c>
      <c r="I19" s="144">
        <v>2.3435057376000001</v>
      </c>
      <c r="J19" s="144">
        <v>2.1830028787</v>
      </c>
      <c r="K19" s="144">
        <v>15697.1875</v>
      </c>
      <c r="L19" s="144" t="s">
        <v>84</v>
      </c>
      <c r="M19" t="str">
        <f t="shared" si="0"/>
        <v>Māori</v>
      </c>
    </row>
    <row r="20" spans="1:13" x14ac:dyDescent="0.2">
      <c r="A20" t="s">
        <v>6</v>
      </c>
      <c r="B20" t="s">
        <v>75</v>
      </c>
      <c r="C20" t="s">
        <v>84</v>
      </c>
      <c r="D20" s="144">
        <v>14281.5</v>
      </c>
      <c r="E20" s="144">
        <v>21241.225381</v>
      </c>
      <c r="F20" s="146">
        <v>470</v>
      </c>
      <c r="G20" t="s">
        <v>130</v>
      </c>
      <c r="H20" s="144">
        <v>1.2660904255000001</v>
      </c>
      <c r="I20" s="144">
        <v>2.3435057376000001</v>
      </c>
      <c r="J20" s="144">
        <v>1.5756519029</v>
      </c>
      <c r="K20" s="144">
        <v>595.0625</v>
      </c>
      <c r="L20" s="144" t="s">
        <v>84</v>
      </c>
      <c r="M20" t="str">
        <f t="shared" si="0"/>
        <v>Māori</v>
      </c>
    </row>
    <row r="21" spans="1:13" x14ac:dyDescent="0.2">
      <c r="A21" t="s">
        <v>6</v>
      </c>
      <c r="B21" t="s">
        <v>76</v>
      </c>
      <c r="C21" t="s">
        <v>84</v>
      </c>
      <c r="D21" s="144">
        <v>122877</v>
      </c>
      <c r="E21" s="144">
        <v>138918.26186</v>
      </c>
      <c r="F21" s="146">
        <v>2950</v>
      </c>
      <c r="G21" t="s">
        <v>130</v>
      </c>
      <c r="H21" s="144">
        <v>1.7355508475000001</v>
      </c>
      <c r="I21" s="144">
        <v>2.3435057376000001</v>
      </c>
      <c r="J21" s="144">
        <v>2.0728948855999998</v>
      </c>
      <c r="K21" s="144">
        <v>5119.875</v>
      </c>
      <c r="L21" s="144" t="s">
        <v>84</v>
      </c>
      <c r="M21" t="str">
        <f t="shared" si="0"/>
        <v>Māori</v>
      </c>
    </row>
    <row r="22" spans="1:13" x14ac:dyDescent="0.2">
      <c r="A22" t="s">
        <v>6</v>
      </c>
      <c r="B22" t="s">
        <v>131</v>
      </c>
      <c r="C22" t="s">
        <v>84</v>
      </c>
      <c r="D22" s="144">
        <v>6615210.5</v>
      </c>
      <c r="E22" s="144">
        <v>6983970.3491000002</v>
      </c>
      <c r="F22" s="146">
        <v>117616</v>
      </c>
      <c r="G22" t="s">
        <v>130</v>
      </c>
      <c r="H22" s="144">
        <v>2.3435057376000001</v>
      </c>
      <c r="I22" s="144">
        <v>2.3435057376000001</v>
      </c>
      <c r="J22" s="144">
        <v>2.2197665493000001</v>
      </c>
      <c r="K22" s="144">
        <v>275633.77082999999</v>
      </c>
      <c r="L22" s="144" t="s">
        <v>84</v>
      </c>
      <c r="M22" t="str">
        <f t="shared" si="0"/>
        <v>Māori</v>
      </c>
    </row>
    <row r="23" spans="1:13" x14ac:dyDescent="0.2">
      <c r="A23" t="s">
        <v>6</v>
      </c>
      <c r="B23" t="s">
        <v>57</v>
      </c>
      <c r="C23" t="s">
        <v>86</v>
      </c>
      <c r="D23" s="144">
        <v>3511858</v>
      </c>
      <c r="E23" s="144">
        <v>3587125.0207000002</v>
      </c>
      <c r="F23" s="146">
        <v>55925</v>
      </c>
      <c r="G23" t="s">
        <v>130</v>
      </c>
      <c r="H23" s="144">
        <v>2.6164938161000002</v>
      </c>
      <c r="I23" s="144">
        <v>2.6922117302999999</v>
      </c>
      <c r="J23" s="144">
        <v>2.6357222701</v>
      </c>
      <c r="K23" s="144">
        <v>146327.41667000001</v>
      </c>
      <c r="L23" s="144" t="s">
        <v>86</v>
      </c>
      <c r="M23" t="str">
        <f t="shared" si="0"/>
        <v>Other</v>
      </c>
    </row>
    <row r="24" spans="1:13" x14ac:dyDescent="0.2">
      <c r="A24" t="s">
        <v>6</v>
      </c>
      <c r="B24" t="s">
        <v>58</v>
      </c>
      <c r="C24" t="s">
        <v>86</v>
      </c>
      <c r="D24" s="144">
        <v>1661873</v>
      </c>
      <c r="E24" s="144">
        <v>1553441.2392</v>
      </c>
      <c r="F24" s="146">
        <v>25090</v>
      </c>
      <c r="G24" t="s">
        <v>130</v>
      </c>
      <c r="H24" s="144">
        <v>2.7598528629999999</v>
      </c>
      <c r="I24" s="144">
        <v>2.6922117302999999</v>
      </c>
      <c r="J24" s="144">
        <v>2.8801308166999999</v>
      </c>
      <c r="K24" s="144">
        <v>69244.708333000002</v>
      </c>
      <c r="L24" s="144" t="s">
        <v>86</v>
      </c>
      <c r="M24" t="str">
        <f t="shared" si="0"/>
        <v>Other</v>
      </c>
    </row>
    <row r="25" spans="1:13" x14ac:dyDescent="0.2">
      <c r="A25" t="s">
        <v>6</v>
      </c>
      <c r="B25" t="s">
        <v>59</v>
      </c>
      <c r="C25" t="s">
        <v>86</v>
      </c>
      <c r="D25" s="144">
        <v>3711709</v>
      </c>
      <c r="E25" s="144">
        <v>3889545.8596999999</v>
      </c>
      <c r="F25" s="146">
        <v>47246</v>
      </c>
      <c r="G25" t="s">
        <v>130</v>
      </c>
      <c r="H25" s="144">
        <v>3.2733891053000002</v>
      </c>
      <c r="I25" s="144">
        <v>2.6922117302999999</v>
      </c>
      <c r="J25" s="144">
        <v>2.5691190873999998</v>
      </c>
      <c r="K25" s="144">
        <v>154654.54167000001</v>
      </c>
      <c r="L25" s="144" t="s">
        <v>86</v>
      </c>
      <c r="M25" t="str">
        <f t="shared" si="0"/>
        <v>Other</v>
      </c>
    </row>
    <row r="26" spans="1:13" x14ac:dyDescent="0.2">
      <c r="A26" t="s">
        <v>6</v>
      </c>
      <c r="B26" t="s">
        <v>60</v>
      </c>
      <c r="C26" t="s">
        <v>86</v>
      </c>
      <c r="D26" s="144">
        <v>1728615.5</v>
      </c>
      <c r="E26" s="144">
        <v>1823119.5730000001</v>
      </c>
      <c r="F26" s="146">
        <v>30872</v>
      </c>
      <c r="G26" t="s">
        <v>130</v>
      </c>
      <c r="H26" s="144">
        <v>2.3330411322</v>
      </c>
      <c r="I26" s="144">
        <v>2.6922117302999999</v>
      </c>
      <c r="J26" s="144">
        <v>2.5526569925999998</v>
      </c>
      <c r="K26" s="144">
        <v>72025.645833000002</v>
      </c>
      <c r="L26" s="144" t="s">
        <v>86</v>
      </c>
      <c r="M26" t="str">
        <f t="shared" si="0"/>
        <v>Other</v>
      </c>
    </row>
    <row r="27" spans="1:13" x14ac:dyDescent="0.2">
      <c r="A27" t="s">
        <v>6</v>
      </c>
      <c r="B27" t="s">
        <v>61</v>
      </c>
      <c r="C27" t="s">
        <v>86</v>
      </c>
      <c r="D27" s="144">
        <v>2353914.5</v>
      </c>
      <c r="E27" s="144">
        <v>1984685.7751</v>
      </c>
      <c r="F27" s="146">
        <v>29954</v>
      </c>
      <c r="G27" t="s">
        <v>130</v>
      </c>
      <c r="H27" s="144">
        <v>3.2743463588999999</v>
      </c>
      <c r="I27" s="144">
        <v>2.6922117302999999</v>
      </c>
      <c r="J27" s="144">
        <v>3.1930677937</v>
      </c>
      <c r="K27" s="144">
        <v>98079.770833000002</v>
      </c>
      <c r="L27" s="144" t="s">
        <v>86</v>
      </c>
      <c r="M27" t="str">
        <f t="shared" si="0"/>
        <v>Other</v>
      </c>
    </row>
    <row r="28" spans="1:13" x14ac:dyDescent="0.2">
      <c r="A28" t="s">
        <v>6</v>
      </c>
      <c r="B28" t="s">
        <v>62</v>
      </c>
      <c r="C28" t="s">
        <v>86</v>
      </c>
      <c r="D28" s="144">
        <v>1153611</v>
      </c>
      <c r="E28" s="144">
        <v>1084937.0111</v>
      </c>
      <c r="F28" s="146">
        <v>17127</v>
      </c>
      <c r="G28" t="s">
        <v>130</v>
      </c>
      <c r="H28" s="144">
        <v>2.8065116482999999</v>
      </c>
      <c r="I28" s="144">
        <v>2.6922117302999999</v>
      </c>
      <c r="J28" s="144">
        <v>2.8626224697999998</v>
      </c>
      <c r="K28" s="144">
        <v>48067.125</v>
      </c>
      <c r="L28" s="144" t="s">
        <v>86</v>
      </c>
      <c r="M28" t="str">
        <f t="shared" si="0"/>
        <v>Other</v>
      </c>
    </row>
    <row r="29" spans="1:13" x14ac:dyDescent="0.2">
      <c r="A29" t="s">
        <v>6</v>
      </c>
      <c r="B29" t="s">
        <v>63</v>
      </c>
      <c r="C29" t="s">
        <v>86</v>
      </c>
      <c r="D29" s="144">
        <v>729827</v>
      </c>
      <c r="E29" s="144">
        <v>774192.67290999996</v>
      </c>
      <c r="F29" s="146">
        <v>14283</v>
      </c>
      <c r="G29" t="s">
        <v>130</v>
      </c>
      <c r="H29" s="144">
        <v>2.1290666059999999</v>
      </c>
      <c r="I29" s="144">
        <v>2.6922117302999999</v>
      </c>
      <c r="J29" s="144">
        <v>2.5379325835</v>
      </c>
      <c r="K29" s="144">
        <v>30409.458332999999</v>
      </c>
      <c r="L29" s="144" t="s">
        <v>86</v>
      </c>
      <c r="M29" t="str">
        <f t="shared" si="0"/>
        <v>Other</v>
      </c>
    </row>
    <row r="30" spans="1:13" x14ac:dyDescent="0.2">
      <c r="A30" t="s">
        <v>6</v>
      </c>
      <c r="B30" t="s">
        <v>64</v>
      </c>
      <c r="C30" t="s">
        <v>86</v>
      </c>
      <c r="D30" s="144">
        <v>525449</v>
      </c>
      <c r="E30" s="144">
        <v>552062.52431999997</v>
      </c>
      <c r="F30" s="146">
        <v>9057</v>
      </c>
      <c r="G30" t="s">
        <v>130</v>
      </c>
      <c r="H30" s="144">
        <v>2.4173245371999998</v>
      </c>
      <c r="I30" s="144">
        <v>2.6922117302999999</v>
      </c>
      <c r="J30" s="144">
        <v>2.5624270787999999</v>
      </c>
      <c r="K30" s="144">
        <v>21893.708332999999</v>
      </c>
      <c r="L30" s="144" t="s">
        <v>86</v>
      </c>
      <c r="M30" t="str">
        <f t="shared" si="0"/>
        <v>Other</v>
      </c>
    </row>
    <row r="31" spans="1:13" x14ac:dyDescent="0.2">
      <c r="A31" t="s">
        <v>6</v>
      </c>
      <c r="B31" t="s">
        <v>65</v>
      </c>
      <c r="C31" t="s">
        <v>86</v>
      </c>
      <c r="D31" s="144">
        <v>1244032.5</v>
      </c>
      <c r="E31" s="144">
        <v>1034164.0389</v>
      </c>
      <c r="F31" s="146">
        <v>17269</v>
      </c>
      <c r="G31" t="s">
        <v>130</v>
      </c>
      <c r="H31" s="144">
        <v>3.0016033064999998</v>
      </c>
      <c r="I31" s="144">
        <v>2.6922117302999999</v>
      </c>
      <c r="J31" s="144">
        <v>3.2385567118999998</v>
      </c>
      <c r="K31" s="144">
        <v>51834.6875</v>
      </c>
      <c r="L31" s="144" t="s">
        <v>86</v>
      </c>
      <c r="M31" t="str">
        <f t="shared" si="0"/>
        <v>Other</v>
      </c>
    </row>
    <row r="32" spans="1:13" x14ac:dyDescent="0.2">
      <c r="A32" t="s">
        <v>6</v>
      </c>
      <c r="B32" t="s">
        <v>66</v>
      </c>
      <c r="C32" t="s">
        <v>86</v>
      </c>
      <c r="D32" s="144">
        <v>846611.5</v>
      </c>
      <c r="E32" s="144">
        <v>952255.43091</v>
      </c>
      <c r="F32" s="146">
        <v>17097</v>
      </c>
      <c r="G32" t="s">
        <v>130</v>
      </c>
      <c r="H32" s="144">
        <v>2.0632554931999998</v>
      </c>
      <c r="I32" s="144">
        <v>2.6922117302999999</v>
      </c>
      <c r="J32" s="144">
        <v>2.3935357439999998</v>
      </c>
      <c r="K32" s="144">
        <v>35275.479166999998</v>
      </c>
      <c r="L32" s="144" t="s">
        <v>86</v>
      </c>
      <c r="M32" t="str">
        <f t="shared" si="0"/>
        <v>Other</v>
      </c>
    </row>
    <row r="33" spans="1:13" x14ac:dyDescent="0.2">
      <c r="A33" t="s">
        <v>6</v>
      </c>
      <c r="B33" t="s">
        <v>67</v>
      </c>
      <c r="C33" t="s">
        <v>86</v>
      </c>
      <c r="D33" s="144">
        <v>1045975</v>
      </c>
      <c r="E33" s="144">
        <v>971874.66584999999</v>
      </c>
      <c r="F33" s="146">
        <v>17021</v>
      </c>
      <c r="G33" t="s">
        <v>130</v>
      </c>
      <c r="H33" s="144">
        <v>2.5605012436000001</v>
      </c>
      <c r="I33" s="144">
        <v>2.6922117302999999</v>
      </c>
      <c r="J33" s="144">
        <v>2.8974787219000002</v>
      </c>
      <c r="K33" s="144">
        <v>43582.291666999998</v>
      </c>
      <c r="L33" s="144" t="s">
        <v>86</v>
      </c>
      <c r="M33" t="str">
        <f t="shared" si="0"/>
        <v>Other</v>
      </c>
    </row>
    <row r="34" spans="1:13" x14ac:dyDescent="0.2">
      <c r="A34" t="s">
        <v>6</v>
      </c>
      <c r="B34" t="s">
        <v>68</v>
      </c>
      <c r="C34" t="s">
        <v>86</v>
      </c>
      <c r="D34" s="144">
        <v>423814</v>
      </c>
      <c r="E34" s="144">
        <v>432323.66118</v>
      </c>
      <c r="F34" s="146">
        <v>7303</v>
      </c>
      <c r="G34" t="s">
        <v>130</v>
      </c>
      <c r="H34" s="144">
        <v>2.4180359669999998</v>
      </c>
      <c r="I34" s="144">
        <v>2.6922117302999999</v>
      </c>
      <c r="J34" s="144">
        <v>2.6392194662000001</v>
      </c>
      <c r="K34" s="144">
        <v>17658.916667000001</v>
      </c>
      <c r="L34" s="144" t="s">
        <v>86</v>
      </c>
      <c r="M34" t="str">
        <f t="shared" si="0"/>
        <v>Other</v>
      </c>
    </row>
    <row r="35" spans="1:13" x14ac:dyDescent="0.2">
      <c r="A35" t="s">
        <v>6</v>
      </c>
      <c r="B35" t="s">
        <v>69</v>
      </c>
      <c r="C35" t="s">
        <v>86</v>
      </c>
      <c r="D35" s="144">
        <v>1950631.5</v>
      </c>
      <c r="E35" s="144">
        <v>2051421.6041999999</v>
      </c>
      <c r="F35" s="146">
        <v>32294</v>
      </c>
      <c r="G35" t="s">
        <v>130</v>
      </c>
      <c r="H35" s="144">
        <v>2.5167620145999998</v>
      </c>
      <c r="I35" s="144">
        <v>2.6922117302999999</v>
      </c>
      <c r="J35" s="144">
        <v>2.5599384325000001</v>
      </c>
      <c r="K35" s="144">
        <v>81276.3125</v>
      </c>
      <c r="L35" s="144" t="s">
        <v>86</v>
      </c>
      <c r="M35" t="str">
        <f t="shared" si="0"/>
        <v>Other</v>
      </c>
    </row>
    <row r="36" spans="1:13" x14ac:dyDescent="0.2">
      <c r="A36" t="s">
        <v>6</v>
      </c>
      <c r="B36" t="s">
        <v>70</v>
      </c>
      <c r="C36" t="s">
        <v>86</v>
      </c>
      <c r="D36" s="144">
        <v>193155.5</v>
      </c>
      <c r="E36" s="144">
        <v>182776.53049999999</v>
      </c>
      <c r="F36" s="146">
        <v>3035</v>
      </c>
      <c r="G36" t="s">
        <v>130</v>
      </c>
      <c r="H36" s="144">
        <v>2.6517778693</v>
      </c>
      <c r="I36" s="144">
        <v>2.6922117302999999</v>
      </c>
      <c r="J36" s="144">
        <v>2.8450890356</v>
      </c>
      <c r="K36" s="144">
        <v>8048.1458333</v>
      </c>
      <c r="L36" s="144" t="s">
        <v>86</v>
      </c>
      <c r="M36" t="str">
        <f t="shared" si="0"/>
        <v>Other</v>
      </c>
    </row>
    <row r="37" spans="1:13" x14ac:dyDescent="0.2">
      <c r="A37" t="s">
        <v>6</v>
      </c>
      <c r="B37" t="s">
        <v>71</v>
      </c>
      <c r="C37" t="s">
        <v>86</v>
      </c>
      <c r="D37" s="144">
        <v>858123.5</v>
      </c>
      <c r="E37" s="144">
        <v>786264.44224</v>
      </c>
      <c r="F37" s="146">
        <v>14725</v>
      </c>
      <c r="G37" t="s">
        <v>130</v>
      </c>
      <c r="H37" s="144">
        <v>2.4281932654</v>
      </c>
      <c r="I37" s="144">
        <v>2.6922117302999999</v>
      </c>
      <c r="J37" s="144">
        <v>2.9382610082</v>
      </c>
      <c r="K37" s="144">
        <v>35755.145833000002</v>
      </c>
      <c r="L37" s="144" t="s">
        <v>86</v>
      </c>
      <c r="M37" t="str">
        <f t="shared" si="0"/>
        <v>Other</v>
      </c>
    </row>
    <row r="38" spans="1:13" x14ac:dyDescent="0.2">
      <c r="A38" t="s">
        <v>6</v>
      </c>
      <c r="B38" t="s">
        <v>72</v>
      </c>
      <c r="C38" t="s">
        <v>86</v>
      </c>
      <c r="D38" s="144">
        <v>2714099.5</v>
      </c>
      <c r="E38" s="144">
        <v>2715837.8788999999</v>
      </c>
      <c r="F38" s="146">
        <v>41227</v>
      </c>
      <c r="G38" t="s">
        <v>130</v>
      </c>
      <c r="H38" s="144">
        <v>2.7430441014000002</v>
      </c>
      <c r="I38" s="144">
        <v>2.6922117302999999</v>
      </c>
      <c r="J38" s="144">
        <v>2.6904884742999999</v>
      </c>
      <c r="K38" s="144">
        <v>113087.47917000001</v>
      </c>
      <c r="L38" s="144" t="s">
        <v>86</v>
      </c>
      <c r="M38" t="str">
        <f t="shared" si="0"/>
        <v>Other</v>
      </c>
    </row>
    <row r="39" spans="1:13" x14ac:dyDescent="0.2">
      <c r="A39" t="s">
        <v>6</v>
      </c>
      <c r="B39" t="s">
        <v>73</v>
      </c>
      <c r="C39" t="s">
        <v>86</v>
      </c>
      <c r="D39" s="144">
        <v>199702.5</v>
      </c>
      <c r="E39" s="144">
        <v>200942.12637000001</v>
      </c>
      <c r="F39" s="146">
        <v>3661</v>
      </c>
      <c r="G39" t="s">
        <v>130</v>
      </c>
      <c r="H39" s="144">
        <v>2.2728591914999998</v>
      </c>
      <c r="I39" s="144">
        <v>2.6922117302999999</v>
      </c>
      <c r="J39" s="144">
        <v>2.6756032833000001</v>
      </c>
      <c r="K39" s="144">
        <v>8320.9375</v>
      </c>
      <c r="L39" s="144" t="s">
        <v>86</v>
      </c>
      <c r="M39" t="str">
        <f t="shared" si="0"/>
        <v>Other</v>
      </c>
    </row>
    <row r="40" spans="1:13" x14ac:dyDescent="0.2">
      <c r="A40" t="s">
        <v>6</v>
      </c>
      <c r="B40" t="s">
        <v>74</v>
      </c>
      <c r="C40" t="s">
        <v>86</v>
      </c>
      <c r="D40" s="144">
        <v>3459562.5</v>
      </c>
      <c r="E40" s="144">
        <v>3276582.3018999998</v>
      </c>
      <c r="F40" s="146">
        <v>51479</v>
      </c>
      <c r="G40" t="s">
        <v>130</v>
      </c>
      <c r="H40" s="144">
        <v>2.8001405912999999</v>
      </c>
      <c r="I40" s="144">
        <v>2.6922117302999999</v>
      </c>
      <c r="J40" s="144">
        <v>2.8425578503</v>
      </c>
      <c r="K40" s="144">
        <v>144148.4375</v>
      </c>
      <c r="L40" s="144" t="s">
        <v>86</v>
      </c>
      <c r="M40" t="str">
        <f t="shared" si="0"/>
        <v>Other</v>
      </c>
    </row>
    <row r="41" spans="1:13" x14ac:dyDescent="0.2">
      <c r="A41" t="s">
        <v>6</v>
      </c>
      <c r="B41" t="s">
        <v>75</v>
      </c>
      <c r="C41" t="s">
        <v>86</v>
      </c>
      <c r="D41" s="144">
        <v>143254.5</v>
      </c>
      <c r="E41" s="144">
        <v>193922.47605</v>
      </c>
      <c r="F41" s="146">
        <v>3486</v>
      </c>
      <c r="G41" t="s">
        <v>130</v>
      </c>
      <c r="H41" s="144">
        <v>1.7122597532999999</v>
      </c>
      <c r="I41" s="144">
        <v>2.6922117302999999</v>
      </c>
      <c r="J41" s="144">
        <v>1.988791878</v>
      </c>
      <c r="K41" s="144">
        <v>5968.9375</v>
      </c>
      <c r="L41" s="144" t="s">
        <v>86</v>
      </c>
      <c r="M41" t="str">
        <f t="shared" si="0"/>
        <v>Other</v>
      </c>
    </row>
    <row r="42" spans="1:13" x14ac:dyDescent="0.2">
      <c r="A42" t="s">
        <v>6</v>
      </c>
      <c r="B42" t="s">
        <v>76</v>
      </c>
      <c r="C42" t="s">
        <v>86</v>
      </c>
      <c r="D42" s="144">
        <v>382549.5</v>
      </c>
      <c r="E42" s="144">
        <v>401278.80968000001</v>
      </c>
      <c r="F42" s="146">
        <v>8173</v>
      </c>
      <c r="G42" t="s">
        <v>130</v>
      </c>
      <c r="H42" s="144">
        <v>1.9502707083999999</v>
      </c>
      <c r="I42" s="144">
        <v>2.6922117302999999</v>
      </c>
      <c r="J42" s="144">
        <v>2.5665552890000001</v>
      </c>
      <c r="K42" s="144">
        <v>15939.5625</v>
      </c>
      <c r="L42" s="144" t="s">
        <v>86</v>
      </c>
      <c r="M42" t="str">
        <f t="shared" si="0"/>
        <v>Other</v>
      </c>
    </row>
    <row r="43" spans="1:13" x14ac:dyDescent="0.2">
      <c r="A43" t="s">
        <v>6</v>
      </c>
      <c r="B43" t="s">
        <v>131</v>
      </c>
      <c r="C43" t="s">
        <v>86</v>
      </c>
      <c r="D43" s="144">
        <v>28838369</v>
      </c>
      <c r="E43" s="144">
        <v>28448753.642999999</v>
      </c>
      <c r="F43" s="146">
        <v>446324</v>
      </c>
      <c r="G43" t="s">
        <v>130</v>
      </c>
      <c r="H43" s="144">
        <v>2.6922117302999999</v>
      </c>
      <c r="I43" s="144">
        <v>2.6922117302999999</v>
      </c>
      <c r="J43" s="144">
        <v>2.7290824856999998</v>
      </c>
      <c r="K43" s="144">
        <v>1201598.7083000001</v>
      </c>
      <c r="L43" s="144" t="s">
        <v>86</v>
      </c>
      <c r="M43" t="str">
        <f t="shared" si="0"/>
        <v>Other</v>
      </c>
    </row>
    <row r="44" spans="1:13" x14ac:dyDescent="0.2">
      <c r="A44" t="s">
        <v>6</v>
      </c>
      <c r="B44" t="s">
        <v>57</v>
      </c>
      <c r="C44" t="s">
        <v>85</v>
      </c>
      <c r="D44" s="144">
        <v>909796</v>
      </c>
      <c r="E44" s="144">
        <v>887781.36584999994</v>
      </c>
      <c r="F44" s="146">
        <v>12275</v>
      </c>
      <c r="G44" t="s">
        <v>130</v>
      </c>
      <c r="H44" s="144">
        <v>3.0882416836000002</v>
      </c>
      <c r="I44" s="144">
        <v>2.6345063835000002</v>
      </c>
      <c r="J44" s="144">
        <v>2.6998351868000001</v>
      </c>
      <c r="K44" s="144">
        <v>37908.166666999998</v>
      </c>
      <c r="L44" s="144" t="s">
        <v>85</v>
      </c>
      <c r="M44" t="str">
        <f t="shared" si="0"/>
        <v>Pacific</v>
      </c>
    </row>
    <row r="45" spans="1:13" x14ac:dyDescent="0.2">
      <c r="A45" t="s">
        <v>6</v>
      </c>
      <c r="B45" t="s">
        <v>58</v>
      </c>
      <c r="C45" t="s">
        <v>85</v>
      </c>
      <c r="D45" s="144">
        <v>27401</v>
      </c>
      <c r="E45" s="144">
        <v>29674.988882000001</v>
      </c>
      <c r="F45" s="146">
        <v>590</v>
      </c>
      <c r="G45" t="s">
        <v>130</v>
      </c>
      <c r="H45" s="144">
        <v>1.9350988701</v>
      </c>
      <c r="I45" s="144">
        <v>2.6345063835000002</v>
      </c>
      <c r="J45" s="144">
        <v>2.4326246490000001</v>
      </c>
      <c r="K45" s="144">
        <v>1141.7083333</v>
      </c>
      <c r="L45" s="144" t="s">
        <v>85</v>
      </c>
      <c r="M45" t="str">
        <f t="shared" si="0"/>
        <v>Pacific</v>
      </c>
    </row>
    <row r="46" spans="1:13" x14ac:dyDescent="0.2">
      <c r="A46" t="s">
        <v>6</v>
      </c>
      <c r="B46" t="s">
        <v>59</v>
      </c>
      <c r="C46" t="s">
        <v>85</v>
      </c>
      <c r="D46" s="144">
        <v>122445.5</v>
      </c>
      <c r="E46" s="144">
        <v>128479.99168000001</v>
      </c>
      <c r="F46" s="146">
        <v>1777</v>
      </c>
      <c r="G46" t="s">
        <v>130</v>
      </c>
      <c r="H46" s="144">
        <v>2.8710725005</v>
      </c>
      <c r="I46" s="144">
        <v>2.6345063835000002</v>
      </c>
      <c r="J46" s="144">
        <v>2.5107679971999999</v>
      </c>
      <c r="K46" s="144">
        <v>5101.8958333</v>
      </c>
      <c r="L46" s="144" t="s">
        <v>85</v>
      </c>
      <c r="M46" t="str">
        <f t="shared" si="0"/>
        <v>Pacific</v>
      </c>
    </row>
    <row r="47" spans="1:13" x14ac:dyDescent="0.2">
      <c r="A47" t="s">
        <v>6</v>
      </c>
      <c r="B47" t="s">
        <v>60</v>
      </c>
      <c r="C47" t="s">
        <v>85</v>
      </c>
      <c r="D47" s="144">
        <v>204585</v>
      </c>
      <c r="E47" s="144">
        <v>230020.15731000001</v>
      </c>
      <c r="F47" s="146">
        <v>3726</v>
      </c>
      <c r="G47" t="s">
        <v>130</v>
      </c>
      <c r="H47" s="144">
        <v>2.2878086419999999</v>
      </c>
      <c r="I47" s="144">
        <v>2.6345063835000002</v>
      </c>
      <c r="J47" s="144">
        <v>2.3431880700000001</v>
      </c>
      <c r="K47" s="144">
        <v>8524.375</v>
      </c>
      <c r="L47" s="144" t="s">
        <v>85</v>
      </c>
      <c r="M47" t="str">
        <f t="shared" si="0"/>
        <v>Pacific</v>
      </c>
    </row>
    <row r="48" spans="1:13" x14ac:dyDescent="0.2">
      <c r="A48" t="s">
        <v>6</v>
      </c>
      <c r="B48" t="s">
        <v>61</v>
      </c>
      <c r="C48" t="s">
        <v>85</v>
      </c>
      <c r="D48" s="144">
        <v>1217331</v>
      </c>
      <c r="E48" s="144">
        <v>1159843.5603</v>
      </c>
      <c r="F48" s="146">
        <v>17964</v>
      </c>
      <c r="G48" t="s">
        <v>130</v>
      </c>
      <c r="H48" s="144">
        <v>2.8235429191999999</v>
      </c>
      <c r="I48" s="144">
        <v>2.6345063835000002</v>
      </c>
      <c r="J48" s="144">
        <v>2.7650852235999999</v>
      </c>
      <c r="K48" s="144">
        <v>50722.125</v>
      </c>
      <c r="L48" s="144" t="s">
        <v>85</v>
      </c>
      <c r="M48" t="str">
        <f t="shared" si="0"/>
        <v>Pacific</v>
      </c>
    </row>
    <row r="49" spans="1:13" x14ac:dyDescent="0.2">
      <c r="A49" t="s">
        <v>6</v>
      </c>
      <c r="B49" t="s">
        <v>62</v>
      </c>
      <c r="C49" t="s">
        <v>85</v>
      </c>
      <c r="D49" s="144">
        <v>66755.5</v>
      </c>
      <c r="E49" s="144">
        <v>66446.606117999996</v>
      </c>
      <c r="F49" s="146">
        <v>1295</v>
      </c>
      <c r="G49" t="s">
        <v>130</v>
      </c>
      <c r="H49" s="144">
        <v>2.1478603604000002</v>
      </c>
      <c r="I49" s="144">
        <v>2.6345063835000002</v>
      </c>
      <c r="J49" s="144">
        <v>2.6467535539</v>
      </c>
      <c r="K49" s="144">
        <v>2781.4791667</v>
      </c>
      <c r="L49" s="144" t="s">
        <v>85</v>
      </c>
      <c r="M49" t="str">
        <f t="shared" si="0"/>
        <v>Pacific</v>
      </c>
    </row>
    <row r="50" spans="1:13" x14ac:dyDescent="0.2">
      <c r="A50" t="s">
        <v>6</v>
      </c>
      <c r="B50" t="s">
        <v>63</v>
      </c>
      <c r="C50" t="s">
        <v>85</v>
      </c>
      <c r="D50" s="144">
        <v>81833.5</v>
      </c>
      <c r="E50" s="144">
        <v>102768.07829999999</v>
      </c>
      <c r="F50" s="146">
        <v>1884</v>
      </c>
      <c r="G50" t="s">
        <v>130</v>
      </c>
      <c r="H50" s="144">
        <v>1.8098350141999999</v>
      </c>
      <c r="I50" s="144">
        <v>2.6345063835000002</v>
      </c>
      <c r="J50" s="144">
        <v>2.0978389565</v>
      </c>
      <c r="K50" s="144">
        <v>3409.7291667</v>
      </c>
      <c r="L50" s="144" t="s">
        <v>85</v>
      </c>
      <c r="M50" t="str">
        <f t="shared" si="0"/>
        <v>Pacific</v>
      </c>
    </row>
    <row r="51" spans="1:13" x14ac:dyDescent="0.2">
      <c r="A51" t="s">
        <v>6</v>
      </c>
      <c r="B51" t="s">
        <v>64</v>
      </c>
      <c r="C51" t="s">
        <v>85</v>
      </c>
      <c r="D51" s="144">
        <v>22280</v>
      </c>
      <c r="E51" s="144">
        <v>23641.162420000001</v>
      </c>
      <c r="F51" s="146">
        <v>406</v>
      </c>
      <c r="G51" t="s">
        <v>130</v>
      </c>
      <c r="H51" s="144">
        <v>2.2865353038</v>
      </c>
      <c r="I51" s="144">
        <v>2.6345063835000002</v>
      </c>
      <c r="J51" s="144">
        <v>2.4828221719000001</v>
      </c>
      <c r="K51" s="144">
        <v>928.33333332999996</v>
      </c>
      <c r="L51" s="144" t="s">
        <v>85</v>
      </c>
      <c r="M51" t="str">
        <f t="shared" si="0"/>
        <v>Pacific</v>
      </c>
    </row>
    <row r="52" spans="1:13" x14ac:dyDescent="0.2">
      <c r="A52" t="s">
        <v>6</v>
      </c>
      <c r="B52" t="s">
        <v>65</v>
      </c>
      <c r="C52" t="s">
        <v>85</v>
      </c>
      <c r="D52" s="144">
        <v>37719.5</v>
      </c>
      <c r="E52" s="144">
        <v>39745.508232</v>
      </c>
      <c r="F52" s="146">
        <v>728</v>
      </c>
      <c r="G52" t="s">
        <v>130</v>
      </c>
      <c r="H52" s="144">
        <v>2.1588541666999999</v>
      </c>
      <c r="I52" s="144">
        <v>2.6345063835000002</v>
      </c>
      <c r="J52" s="144">
        <v>2.5002136834000002</v>
      </c>
      <c r="K52" s="144">
        <v>1571.6458333</v>
      </c>
      <c r="L52" s="144" t="s">
        <v>85</v>
      </c>
      <c r="M52" t="str">
        <f t="shared" si="0"/>
        <v>Pacific</v>
      </c>
    </row>
    <row r="53" spans="1:13" x14ac:dyDescent="0.2">
      <c r="A53" t="s">
        <v>6</v>
      </c>
      <c r="B53" t="s">
        <v>66</v>
      </c>
      <c r="C53" t="s">
        <v>85</v>
      </c>
      <c r="D53" s="144">
        <v>10903</v>
      </c>
      <c r="E53" s="144">
        <v>14704.262871999999</v>
      </c>
      <c r="F53" s="146">
        <v>375</v>
      </c>
      <c r="G53" t="s">
        <v>130</v>
      </c>
      <c r="H53" s="144">
        <v>1.2114444444000001</v>
      </c>
      <c r="I53" s="144">
        <v>2.6345063835000002</v>
      </c>
      <c r="J53" s="144">
        <v>1.9534486937</v>
      </c>
      <c r="K53" s="144">
        <v>454.29166666999998</v>
      </c>
      <c r="L53" s="144" t="s">
        <v>85</v>
      </c>
      <c r="M53" t="str">
        <f t="shared" si="0"/>
        <v>Pacific</v>
      </c>
    </row>
    <row r="54" spans="1:13" x14ac:dyDescent="0.2">
      <c r="A54" t="s">
        <v>6</v>
      </c>
      <c r="B54" t="s">
        <v>67</v>
      </c>
      <c r="C54" t="s">
        <v>85</v>
      </c>
      <c r="D54" s="144">
        <v>22612.5</v>
      </c>
      <c r="E54" s="144">
        <v>21333.328999000001</v>
      </c>
      <c r="F54" s="146">
        <v>492</v>
      </c>
      <c r="G54" t="s">
        <v>130</v>
      </c>
      <c r="H54" s="144">
        <v>1.9150152439000001</v>
      </c>
      <c r="I54" s="144">
        <v>2.6345063835000002</v>
      </c>
      <c r="J54" s="144">
        <v>2.7924744234999999</v>
      </c>
      <c r="K54" s="144">
        <v>942.1875</v>
      </c>
      <c r="L54" s="144" t="s">
        <v>85</v>
      </c>
      <c r="M54" t="str">
        <f t="shared" si="0"/>
        <v>Pacific</v>
      </c>
    </row>
    <row r="55" spans="1:13" x14ac:dyDescent="0.2">
      <c r="A55" t="s">
        <v>6</v>
      </c>
      <c r="B55" t="s">
        <v>68</v>
      </c>
      <c r="C55" t="s">
        <v>85</v>
      </c>
      <c r="D55" s="144">
        <v>5657</v>
      </c>
      <c r="E55" s="144">
        <v>7395.0943789000003</v>
      </c>
      <c r="F55" s="146">
        <v>184</v>
      </c>
      <c r="G55" t="s">
        <v>130</v>
      </c>
      <c r="H55" s="144">
        <v>1.2810235507000001</v>
      </c>
      <c r="I55" s="144">
        <v>2.6345063835000002</v>
      </c>
      <c r="J55" s="144">
        <v>2.0153093182999999</v>
      </c>
      <c r="K55" s="144">
        <v>235.70833332999999</v>
      </c>
      <c r="L55" s="144" t="s">
        <v>85</v>
      </c>
      <c r="M55" t="str">
        <f t="shared" si="0"/>
        <v>Pacific</v>
      </c>
    </row>
    <row r="56" spans="1:13" x14ac:dyDescent="0.2">
      <c r="A56" t="s">
        <v>6</v>
      </c>
      <c r="B56" t="s">
        <v>69</v>
      </c>
      <c r="C56" t="s">
        <v>85</v>
      </c>
      <c r="D56" s="144">
        <v>50720</v>
      </c>
      <c r="E56" s="144">
        <v>58415.601610999998</v>
      </c>
      <c r="F56" s="146">
        <v>1121</v>
      </c>
      <c r="G56" t="s">
        <v>130</v>
      </c>
      <c r="H56" s="144">
        <v>1.8852215284</v>
      </c>
      <c r="I56" s="144">
        <v>2.6345063835000002</v>
      </c>
      <c r="J56" s="144">
        <v>2.2874396580999998</v>
      </c>
      <c r="K56" s="144">
        <v>2113.3333333</v>
      </c>
      <c r="L56" s="144" t="s">
        <v>85</v>
      </c>
      <c r="M56" t="str">
        <f t="shared" si="0"/>
        <v>Pacific</v>
      </c>
    </row>
    <row r="57" spans="1:13" x14ac:dyDescent="0.2">
      <c r="A57" t="s">
        <v>6</v>
      </c>
      <c r="B57" t="s">
        <v>70</v>
      </c>
      <c r="C57" t="s">
        <v>85</v>
      </c>
      <c r="D57" s="144">
        <v>8119</v>
      </c>
      <c r="E57" s="144">
        <v>9769.7721789999996</v>
      </c>
      <c r="F57" s="146">
        <v>170</v>
      </c>
      <c r="G57" t="s">
        <v>130</v>
      </c>
      <c r="H57" s="144">
        <v>1.9899509804</v>
      </c>
      <c r="I57" s="144">
        <v>2.6345063835000002</v>
      </c>
      <c r="J57" s="144">
        <v>2.1893609120000002</v>
      </c>
      <c r="K57" s="144">
        <v>338.29166666999998</v>
      </c>
      <c r="L57" s="144" t="s">
        <v>85</v>
      </c>
      <c r="M57" t="str">
        <f t="shared" si="0"/>
        <v>Pacific</v>
      </c>
    </row>
    <row r="58" spans="1:13" x14ac:dyDescent="0.2">
      <c r="A58" t="s">
        <v>6</v>
      </c>
      <c r="B58" t="s">
        <v>71</v>
      </c>
      <c r="C58" t="s">
        <v>85</v>
      </c>
      <c r="D58" s="144">
        <v>12850</v>
      </c>
      <c r="E58" s="144">
        <v>12343.189598000001</v>
      </c>
      <c r="F58" s="146">
        <v>250</v>
      </c>
      <c r="G58" t="s">
        <v>130</v>
      </c>
      <c r="H58" s="144">
        <v>2.1416666666999999</v>
      </c>
      <c r="I58" s="144">
        <v>2.6345063835000002</v>
      </c>
      <c r="J58" s="144">
        <v>2.7426790099999998</v>
      </c>
      <c r="K58" s="144">
        <v>535.41666667000004</v>
      </c>
      <c r="L58" s="144" t="s">
        <v>85</v>
      </c>
      <c r="M58" t="str">
        <f t="shared" si="0"/>
        <v>Pacific</v>
      </c>
    </row>
    <row r="59" spans="1:13" x14ac:dyDescent="0.2">
      <c r="A59" t="s">
        <v>6</v>
      </c>
      <c r="B59" t="s">
        <v>72</v>
      </c>
      <c r="C59" t="s">
        <v>85</v>
      </c>
      <c r="D59" s="144">
        <v>107316</v>
      </c>
      <c r="E59" s="144">
        <v>109143.9985</v>
      </c>
      <c r="F59" s="146">
        <v>1862</v>
      </c>
      <c r="G59" t="s">
        <v>130</v>
      </c>
      <c r="H59" s="144">
        <v>2.4014500537000001</v>
      </c>
      <c r="I59" s="144">
        <v>2.6345063835000002</v>
      </c>
      <c r="J59" s="144">
        <v>2.5903823474999998</v>
      </c>
      <c r="K59" s="144">
        <v>4471.5</v>
      </c>
      <c r="L59" s="144" t="s">
        <v>85</v>
      </c>
      <c r="M59" t="str">
        <f t="shared" si="0"/>
        <v>Pacific</v>
      </c>
    </row>
    <row r="60" spans="1:13" x14ac:dyDescent="0.2">
      <c r="A60" t="s">
        <v>6</v>
      </c>
      <c r="B60" t="s">
        <v>73</v>
      </c>
      <c r="C60" t="s">
        <v>85</v>
      </c>
      <c r="D60" s="144">
        <v>3311</v>
      </c>
      <c r="E60" s="144">
        <v>4579.9179470999998</v>
      </c>
      <c r="F60" s="146">
        <v>91</v>
      </c>
      <c r="G60" t="s">
        <v>130</v>
      </c>
      <c r="H60" s="144">
        <v>1.5160256409999999</v>
      </c>
      <c r="I60" s="144">
        <v>2.6345063835000002</v>
      </c>
      <c r="J60" s="144">
        <v>1.9045866622000001</v>
      </c>
      <c r="K60" s="144">
        <v>137.95833332999999</v>
      </c>
      <c r="L60" s="144" t="s">
        <v>85</v>
      </c>
      <c r="M60" t="str">
        <f t="shared" si="0"/>
        <v>Pacific</v>
      </c>
    </row>
    <row r="61" spans="1:13" x14ac:dyDescent="0.2">
      <c r="A61" t="s">
        <v>6</v>
      </c>
      <c r="B61" t="s">
        <v>74</v>
      </c>
      <c r="C61" t="s">
        <v>85</v>
      </c>
      <c r="D61" s="144">
        <v>386664.5</v>
      </c>
      <c r="E61" s="144">
        <v>410715.00942000002</v>
      </c>
      <c r="F61" s="146">
        <v>6820</v>
      </c>
      <c r="G61" t="s">
        <v>130</v>
      </c>
      <c r="H61" s="144">
        <v>2.3623197703000001</v>
      </c>
      <c r="I61" s="144">
        <v>2.6345063835000002</v>
      </c>
      <c r="J61" s="144">
        <v>2.4802358573999999</v>
      </c>
      <c r="K61" s="144">
        <v>16111.020833</v>
      </c>
      <c r="L61" s="144" t="s">
        <v>85</v>
      </c>
      <c r="M61" t="str">
        <f t="shared" si="0"/>
        <v>Pacific</v>
      </c>
    </row>
    <row r="62" spans="1:13" x14ac:dyDescent="0.2">
      <c r="A62" t="s">
        <v>6</v>
      </c>
      <c r="B62" t="s">
        <v>75</v>
      </c>
      <c r="C62" t="s">
        <v>85</v>
      </c>
      <c r="D62" s="144">
        <v>668</v>
      </c>
      <c r="E62" s="144">
        <v>1086.3986654</v>
      </c>
      <c r="F62" s="146">
        <v>32</v>
      </c>
      <c r="G62" t="s">
        <v>130</v>
      </c>
      <c r="H62" s="144">
        <v>0.86979166669999997</v>
      </c>
      <c r="I62" s="144">
        <v>2.6345063835000002</v>
      </c>
      <c r="J62" s="144">
        <v>1.6198936175</v>
      </c>
      <c r="K62" s="144">
        <v>27.833333332999999</v>
      </c>
      <c r="L62" s="144" t="s">
        <v>85</v>
      </c>
      <c r="M62" t="str">
        <f t="shared" si="0"/>
        <v>Pacific</v>
      </c>
    </row>
    <row r="63" spans="1:13" x14ac:dyDescent="0.2">
      <c r="A63" t="s">
        <v>6</v>
      </c>
      <c r="B63" t="s">
        <v>76</v>
      </c>
      <c r="C63" t="s">
        <v>85</v>
      </c>
      <c r="D63" s="144">
        <v>7611.5</v>
      </c>
      <c r="E63" s="144">
        <v>9547.0148649000002</v>
      </c>
      <c r="F63" s="146">
        <v>254</v>
      </c>
      <c r="G63" t="s">
        <v>130</v>
      </c>
      <c r="H63" s="144">
        <v>1.2486056430000001</v>
      </c>
      <c r="I63" s="144">
        <v>2.6345063835000002</v>
      </c>
      <c r="J63" s="144">
        <v>2.1003995093999999</v>
      </c>
      <c r="K63" s="144">
        <v>317.14583333000002</v>
      </c>
      <c r="L63" s="144" t="s">
        <v>85</v>
      </c>
      <c r="M63" t="str">
        <f t="shared" si="0"/>
        <v>Pacific</v>
      </c>
    </row>
    <row r="64" spans="1:13" x14ac:dyDescent="0.2">
      <c r="A64" t="s">
        <v>6</v>
      </c>
      <c r="B64" t="s">
        <v>131</v>
      </c>
      <c r="C64" t="s">
        <v>85</v>
      </c>
      <c r="D64" s="144">
        <v>3306579.5</v>
      </c>
      <c r="E64" s="144">
        <v>3327435.0081000002</v>
      </c>
      <c r="F64" s="146">
        <v>52296</v>
      </c>
      <c r="G64" t="s">
        <v>130</v>
      </c>
      <c r="H64" s="144">
        <v>2.6345063835000002</v>
      </c>
      <c r="I64" s="144">
        <v>2.6345063835000002</v>
      </c>
      <c r="J64" s="144">
        <v>2.6179939741</v>
      </c>
      <c r="K64" s="144">
        <v>137774.14582999999</v>
      </c>
      <c r="L64" s="144" t="s">
        <v>85</v>
      </c>
      <c r="M64" t="str">
        <f t="shared" si="0"/>
        <v>Pacific</v>
      </c>
    </row>
    <row r="65" spans="1:13" x14ac:dyDescent="0.2">
      <c r="A65" t="s">
        <v>6</v>
      </c>
      <c r="B65" t="s">
        <v>57</v>
      </c>
      <c r="C65" t="s">
        <v>130</v>
      </c>
      <c r="D65" s="144">
        <v>643096</v>
      </c>
      <c r="E65" s="144">
        <v>672807.73074999999</v>
      </c>
      <c r="F65" s="146">
        <v>10835</v>
      </c>
      <c r="G65" t="s">
        <v>132</v>
      </c>
      <c r="H65" s="144">
        <v>2.4730656822000001</v>
      </c>
      <c r="I65" s="144">
        <v>2.5736318361000001</v>
      </c>
      <c r="J65" s="144">
        <v>2.4599781834000001</v>
      </c>
      <c r="K65" s="144">
        <v>26795.666667000001</v>
      </c>
      <c r="L65" s="144" t="s">
        <v>132</v>
      </c>
      <c r="M65" t="str">
        <f t="shared" si="0"/>
        <v>all</v>
      </c>
    </row>
    <row r="66" spans="1:13" x14ac:dyDescent="0.2">
      <c r="A66" t="s">
        <v>6</v>
      </c>
      <c r="B66" t="s">
        <v>58</v>
      </c>
      <c r="C66" t="s">
        <v>130</v>
      </c>
      <c r="D66" s="144">
        <v>295066</v>
      </c>
      <c r="E66" s="144">
        <v>265004.46078999998</v>
      </c>
      <c r="F66" s="146">
        <v>4317</v>
      </c>
      <c r="G66" t="s">
        <v>132</v>
      </c>
      <c r="H66" s="144">
        <v>2.8479074975000001</v>
      </c>
      <c r="I66" s="144">
        <v>2.5736318361000001</v>
      </c>
      <c r="J66" s="144">
        <v>2.8655791268000002</v>
      </c>
      <c r="K66" s="144">
        <v>12294.416667</v>
      </c>
      <c r="L66" s="144" t="s">
        <v>132</v>
      </c>
      <c r="M66" t="str">
        <f t="shared" si="0"/>
        <v>all</v>
      </c>
    </row>
    <row r="67" spans="1:13" x14ac:dyDescent="0.2">
      <c r="A67" t="s">
        <v>6</v>
      </c>
      <c r="B67" t="s">
        <v>59</v>
      </c>
      <c r="C67" t="s">
        <v>130</v>
      </c>
      <c r="D67" s="144">
        <v>1091985</v>
      </c>
      <c r="E67" s="144">
        <v>1172432.8658</v>
      </c>
      <c r="F67" s="146">
        <v>15117</v>
      </c>
      <c r="G67" t="s">
        <v>132</v>
      </c>
      <c r="H67" s="144">
        <v>3.0098151087999998</v>
      </c>
      <c r="I67" s="144">
        <v>2.5736318361000001</v>
      </c>
      <c r="J67" s="144">
        <v>2.3970390479999999</v>
      </c>
      <c r="K67" s="144">
        <v>45499.375</v>
      </c>
      <c r="L67" s="144" t="s">
        <v>132</v>
      </c>
      <c r="M67" t="str">
        <f t="shared" ref="M67:M130" si="1">IF(C67="Maori","Māori",C67)</f>
        <v>all</v>
      </c>
    </row>
    <row r="68" spans="1:13" x14ac:dyDescent="0.2">
      <c r="A68" t="s">
        <v>6</v>
      </c>
      <c r="B68" t="s">
        <v>60</v>
      </c>
      <c r="C68" t="s">
        <v>130</v>
      </c>
      <c r="D68" s="144">
        <v>621776.5</v>
      </c>
      <c r="E68" s="144">
        <v>636453.11577999999</v>
      </c>
      <c r="F68" s="146">
        <v>11287</v>
      </c>
      <c r="G68" t="s">
        <v>132</v>
      </c>
      <c r="H68" s="144">
        <v>2.2953268509</v>
      </c>
      <c r="I68" s="144">
        <v>2.5736318361000001</v>
      </c>
      <c r="J68" s="144">
        <v>2.5142838579000002</v>
      </c>
      <c r="K68" s="144">
        <v>25907.354167000001</v>
      </c>
      <c r="L68" s="144" t="s">
        <v>132</v>
      </c>
      <c r="M68" t="str">
        <f t="shared" si="1"/>
        <v>all</v>
      </c>
    </row>
    <row r="69" spans="1:13" x14ac:dyDescent="0.2">
      <c r="A69" t="s">
        <v>6</v>
      </c>
      <c r="B69" t="s">
        <v>61</v>
      </c>
      <c r="C69" t="s">
        <v>130</v>
      </c>
      <c r="D69" s="144">
        <v>396941.5</v>
      </c>
      <c r="E69" s="144">
        <v>338668.34766999999</v>
      </c>
      <c r="F69" s="146">
        <v>5383</v>
      </c>
      <c r="G69" t="s">
        <v>132</v>
      </c>
      <c r="H69" s="144">
        <v>3.0724928787999999</v>
      </c>
      <c r="I69" s="144">
        <v>2.5736318361000001</v>
      </c>
      <c r="J69" s="144">
        <v>3.0164651892999998</v>
      </c>
      <c r="K69" s="144">
        <v>16539.229167000001</v>
      </c>
      <c r="L69" s="144" t="s">
        <v>132</v>
      </c>
      <c r="M69" t="str">
        <f t="shared" si="1"/>
        <v>all</v>
      </c>
    </row>
    <row r="70" spans="1:13" x14ac:dyDescent="0.2">
      <c r="A70" t="s">
        <v>6</v>
      </c>
      <c r="B70" t="s">
        <v>62</v>
      </c>
      <c r="C70" t="s">
        <v>130</v>
      </c>
      <c r="D70" s="144">
        <v>216364.5</v>
      </c>
      <c r="E70" s="144">
        <v>205359.27236999999</v>
      </c>
      <c r="F70" s="146">
        <v>3294</v>
      </c>
      <c r="G70" t="s">
        <v>132</v>
      </c>
      <c r="H70" s="144">
        <v>2.7368510928999998</v>
      </c>
      <c r="I70" s="144">
        <v>2.5736318361000001</v>
      </c>
      <c r="J70" s="144">
        <v>2.7115530696999999</v>
      </c>
      <c r="K70" s="144">
        <v>9015.1875</v>
      </c>
      <c r="L70" s="144" t="s">
        <v>132</v>
      </c>
      <c r="M70" t="str">
        <f t="shared" si="1"/>
        <v>all</v>
      </c>
    </row>
    <row r="71" spans="1:13" x14ac:dyDescent="0.2">
      <c r="A71" t="s">
        <v>6</v>
      </c>
      <c r="B71" t="s">
        <v>63</v>
      </c>
      <c r="C71" t="s">
        <v>130</v>
      </c>
      <c r="D71" s="144">
        <v>162315</v>
      </c>
      <c r="E71" s="144">
        <v>189783.16206</v>
      </c>
      <c r="F71" s="146">
        <v>3745</v>
      </c>
      <c r="G71" t="s">
        <v>132</v>
      </c>
      <c r="H71" s="144">
        <v>1.8059078771999999</v>
      </c>
      <c r="I71" s="144">
        <v>2.5736318361000001</v>
      </c>
      <c r="J71" s="144">
        <v>2.2011386412</v>
      </c>
      <c r="K71" s="144">
        <v>6763.125</v>
      </c>
      <c r="L71" s="144" t="s">
        <v>132</v>
      </c>
      <c r="M71" t="str">
        <f t="shared" si="1"/>
        <v>all</v>
      </c>
    </row>
    <row r="72" spans="1:13" x14ac:dyDescent="0.2">
      <c r="A72" t="s">
        <v>6</v>
      </c>
      <c r="B72" t="s">
        <v>64</v>
      </c>
      <c r="C72" t="s">
        <v>130</v>
      </c>
      <c r="D72" s="144">
        <v>50701.5</v>
      </c>
      <c r="E72" s="144">
        <v>57897.577645999998</v>
      </c>
      <c r="F72" s="146">
        <v>1020</v>
      </c>
      <c r="G72" t="s">
        <v>132</v>
      </c>
      <c r="H72" s="144">
        <v>2.0711397058999998</v>
      </c>
      <c r="I72" s="144">
        <v>2.5736318361000001</v>
      </c>
      <c r="J72" s="144">
        <v>2.2537556809999999</v>
      </c>
      <c r="K72" s="144">
        <v>2112.5625</v>
      </c>
      <c r="L72" s="144" t="s">
        <v>132</v>
      </c>
      <c r="M72" t="str">
        <f t="shared" si="1"/>
        <v>all</v>
      </c>
    </row>
    <row r="73" spans="1:13" x14ac:dyDescent="0.2">
      <c r="A73" t="s">
        <v>6</v>
      </c>
      <c r="B73" t="s">
        <v>65</v>
      </c>
      <c r="C73" t="s">
        <v>130</v>
      </c>
      <c r="D73" s="144">
        <v>123804.5</v>
      </c>
      <c r="E73" s="144">
        <v>96430.673607000004</v>
      </c>
      <c r="F73" s="146">
        <v>1744</v>
      </c>
      <c r="G73" t="s">
        <v>132</v>
      </c>
      <c r="H73" s="144">
        <v>2.9578674503000002</v>
      </c>
      <c r="I73" s="144">
        <v>2.5736318361000001</v>
      </c>
      <c r="J73" s="144">
        <v>3.3042100685000002</v>
      </c>
      <c r="K73" s="144">
        <v>5158.5208333</v>
      </c>
      <c r="L73" s="144" t="s">
        <v>132</v>
      </c>
      <c r="M73" t="str">
        <f t="shared" si="1"/>
        <v>all</v>
      </c>
    </row>
    <row r="74" spans="1:13" x14ac:dyDescent="0.2">
      <c r="A74" t="s">
        <v>6</v>
      </c>
      <c r="B74" t="s">
        <v>66</v>
      </c>
      <c r="C74" t="s">
        <v>130</v>
      </c>
      <c r="D74" s="144">
        <v>154973</v>
      </c>
      <c r="E74" s="144">
        <v>178104.95212</v>
      </c>
      <c r="F74" s="146">
        <v>3459</v>
      </c>
      <c r="G74" t="s">
        <v>132</v>
      </c>
      <c r="H74" s="144">
        <v>1.8667847162</v>
      </c>
      <c r="I74" s="144">
        <v>2.5736318361000001</v>
      </c>
      <c r="J74" s="144">
        <v>2.2393731437</v>
      </c>
      <c r="K74" s="144">
        <v>6457.2083333</v>
      </c>
      <c r="L74" s="144" t="s">
        <v>132</v>
      </c>
      <c r="M74" t="str">
        <f t="shared" si="1"/>
        <v>all</v>
      </c>
    </row>
    <row r="75" spans="1:13" x14ac:dyDescent="0.2">
      <c r="A75" t="s">
        <v>6</v>
      </c>
      <c r="B75" t="s">
        <v>67</v>
      </c>
      <c r="C75" t="s">
        <v>130</v>
      </c>
      <c r="D75" s="144">
        <v>24090</v>
      </c>
      <c r="E75" s="144">
        <v>22642.307953</v>
      </c>
      <c r="F75" s="146">
        <v>467</v>
      </c>
      <c r="G75" t="s">
        <v>132</v>
      </c>
      <c r="H75" s="144">
        <v>2.1493576016999998</v>
      </c>
      <c r="I75" s="144">
        <v>2.5736318361000001</v>
      </c>
      <c r="J75" s="144">
        <v>2.7381833627000001</v>
      </c>
      <c r="K75" s="144">
        <v>1003.75</v>
      </c>
      <c r="L75" s="144" t="s">
        <v>132</v>
      </c>
      <c r="M75" t="str">
        <f t="shared" si="1"/>
        <v>all</v>
      </c>
    </row>
    <row r="76" spans="1:13" x14ac:dyDescent="0.2">
      <c r="A76" t="s">
        <v>6</v>
      </c>
      <c r="B76" t="s">
        <v>68</v>
      </c>
      <c r="C76" t="s">
        <v>130</v>
      </c>
      <c r="D76" s="144">
        <v>47505.5</v>
      </c>
      <c r="E76" s="144">
        <v>52332.916168999996</v>
      </c>
      <c r="F76" s="146">
        <v>948</v>
      </c>
      <c r="G76" t="s">
        <v>132</v>
      </c>
      <c r="H76" s="144">
        <v>2.0879702883000002</v>
      </c>
      <c r="I76" s="144">
        <v>2.5736318361000001</v>
      </c>
      <c r="J76" s="144">
        <v>2.3362288238</v>
      </c>
      <c r="K76" s="144">
        <v>1979.3958333</v>
      </c>
      <c r="L76" s="144" t="s">
        <v>132</v>
      </c>
      <c r="M76" t="str">
        <f t="shared" si="1"/>
        <v>all</v>
      </c>
    </row>
    <row r="77" spans="1:13" x14ac:dyDescent="0.2">
      <c r="A77" t="s">
        <v>6</v>
      </c>
      <c r="B77" t="s">
        <v>69</v>
      </c>
      <c r="C77" t="s">
        <v>130</v>
      </c>
      <c r="D77" s="144">
        <v>394553.5</v>
      </c>
      <c r="E77" s="144">
        <v>401427.42323999997</v>
      </c>
      <c r="F77" s="146">
        <v>6288</v>
      </c>
      <c r="G77" t="s">
        <v>132</v>
      </c>
      <c r="H77" s="144">
        <v>2.6144607453000002</v>
      </c>
      <c r="I77" s="144">
        <v>2.5736318361000001</v>
      </c>
      <c r="J77" s="144">
        <v>2.5295617336</v>
      </c>
      <c r="K77" s="144">
        <v>16439.729167000001</v>
      </c>
      <c r="L77" s="144" t="s">
        <v>132</v>
      </c>
      <c r="M77" t="str">
        <f t="shared" si="1"/>
        <v>all</v>
      </c>
    </row>
    <row r="78" spans="1:13" x14ac:dyDescent="0.2">
      <c r="A78" t="s">
        <v>6</v>
      </c>
      <c r="B78" t="s">
        <v>70</v>
      </c>
      <c r="C78" t="s">
        <v>130</v>
      </c>
      <c r="D78" s="144">
        <v>10022</v>
      </c>
      <c r="E78" s="144">
        <v>12602.538386</v>
      </c>
      <c r="F78" s="146">
        <v>243</v>
      </c>
      <c r="G78" t="s">
        <v>132</v>
      </c>
      <c r="H78" s="144">
        <v>1.7184499313999999</v>
      </c>
      <c r="I78" s="144">
        <v>2.5736318361000001</v>
      </c>
      <c r="J78" s="144">
        <v>2.0466462764000002</v>
      </c>
      <c r="K78" s="144">
        <v>417.58333333000002</v>
      </c>
      <c r="L78" s="144" t="s">
        <v>132</v>
      </c>
      <c r="M78" t="str">
        <f t="shared" si="1"/>
        <v>all</v>
      </c>
    </row>
    <row r="79" spans="1:13" x14ac:dyDescent="0.2">
      <c r="A79" t="s">
        <v>6</v>
      </c>
      <c r="B79" t="s">
        <v>71</v>
      </c>
      <c r="C79" t="s">
        <v>130</v>
      </c>
      <c r="D79" s="144">
        <v>102553.5</v>
      </c>
      <c r="E79" s="144">
        <v>93098.281082000001</v>
      </c>
      <c r="F79" s="146">
        <v>1776</v>
      </c>
      <c r="G79" t="s">
        <v>132</v>
      </c>
      <c r="H79" s="144">
        <v>2.4060036599000001</v>
      </c>
      <c r="I79" s="144">
        <v>2.5736318361000001</v>
      </c>
      <c r="J79" s="144">
        <v>2.8350142390999999</v>
      </c>
      <c r="K79" s="144">
        <v>4273.0625</v>
      </c>
      <c r="L79" s="144" t="s">
        <v>132</v>
      </c>
      <c r="M79" t="str">
        <f t="shared" si="1"/>
        <v>all</v>
      </c>
    </row>
    <row r="80" spans="1:13" x14ac:dyDescent="0.2">
      <c r="A80" t="s">
        <v>6</v>
      </c>
      <c r="B80" t="s">
        <v>72</v>
      </c>
      <c r="C80" t="s">
        <v>130</v>
      </c>
      <c r="D80" s="144">
        <v>399032</v>
      </c>
      <c r="E80" s="144">
        <v>405413.00819000002</v>
      </c>
      <c r="F80" s="146">
        <v>6118</v>
      </c>
      <c r="G80" t="s">
        <v>132</v>
      </c>
      <c r="H80" s="144">
        <v>2.7176092404999999</v>
      </c>
      <c r="I80" s="144">
        <v>2.5736318361000001</v>
      </c>
      <c r="J80" s="144">
        <v>2.5331240934000001</v>
      </c>
      <c r="K80" s="144">
        <v>16626.333332999999</v>
      </c>
      <c r="L80" s="144" t="s">
        <v>132</v>
      </c>
      <c r="M80" t="str">
        <f t="shared" si="1"/>
        <v>all</v>
      </c>
    </row>
    <row r="81" spans="1:13" x14ac:dyDescent="0.2">
      <c r="A81" t="s">
        <v>6</v>
      </c>
      <c r="B81" t="s">
        <v>73</v>
      </c>
      <c r="C81" t="s">
        <v>130</v>
      </c>
      <c r="D81" s="144">
        <v>28161</v>
      </c>
      <c r="E81" s="144">
        <v>29470.825658999998</v>
      </c>
      <c r="F81" s="146">
        <v>623</v>
      </c>
      <c r="G81" t="s">
        <v>132</v>
      </c>
      <c r="H81" s="144">
        <v>1.8834269663000001</v>
      </c>
      <c r="I81" s="144">
        <v>2.5736318361000001</v>
      </c>
      <c r="J81" s="144">
        <v>2.4592472221000001</v>
      </c>
      <c r="K81" s="144">
        <v>1173.375</v>
      </c>
      <c r="L81" s="144" t="s">
        <v>132</v>
      </c>
      <c r="M81" t="str">
        <f t="shared" si="1"/>
        <v>all</v>
      </c>
    </row>
    <row r="82" spans="1:13" x14ac:dyDescent="0.2">
      <c r="A82" t="s">
        <v>6</v>
      </c>
      <c r="B82" t="s">
        <v>74</v>
      </c>
      <c r="C82" t="s">
        <v>130</v>
      </c>
      <c r="D82" s="144">
        <v>873746</v>
      </c>
      <c r="E82" s="144">
        <v>860596.25324999995</v>
      </c>
      <c r="F82" s="146">
        <v>14292</v>
      </c>
      <c r="G82" t="s">
        <v>132</v>
      </c>
      <c r="H82" s="144">
        <v>2.5473050191</v>
      </c>
      <c r="I82" s="144">
        <v>2.5736318361000001</v>
      </c>
      <c r="J82" s="144">
        <v>2.6129564401000001</v>
      </c>
      <c r="K82" s="144">
        <v>36406.083333000002</v>
      </c>
      <c r="L82" s="144" t="s">
        <v>132</v>
      </c>
      <c r="M82" t="str">
        <f t="shared" si="1"/>
        <v>all</v>
      </c>
    </row>
    <row r="83" spans="1:13" x14ac:dyDescent="0.2">
      <c r="A83" t="s">
        <v>6</v>
      </c>
      <c r="B83" t="s">
        <v>75</v>
      </c>
      <c r="C83" t="s">
        <v>130</v>
      </c>
      <c r="D83" s="144">
        <v>5217.5</v>
      </c>
      <c r="E83" s="144">
        <v>8763.5332438000005</v>
      </c>
      <c r="F83" s="146">
        <v>204</v>
      </c>
      <c r="G83" t="s">
        <v>132</v>
      </c>
      <c r="H83" s="144">
        <v>1.0656658497</v>
      </c>
      <c r="I83" s="144">
        <v>2.5736318361000001</v>
      </c>
      <c r="J83" s="144">
        <v>1.5322500333</v>
      </c>
      <c r="K83" s="144">
        <v>217.39583332999999</v>
      </c>
      <c r="L83" s="144" t="s">
        <v>132</v>
      </c>
      <c r="M83" t="str">
        <f t="shared" si="1"/>
        <v>all</v>
      </c>
    </row>
    <row r="84" spans="1:13" x14ac:dyDescent="0.2">
      <c r="A84" t="s">
        <v>6</v>
      </c>
      <c r="B84" t="s">
        <v>76</v>
      </c>
      <c r="C84" t="s">
        <v>130</v>
      </c>
      <c r="D84" s="144">
        <v>33139</v>
      </c>
      <c r="E84" s="144">
        <v>33757.644883000001</v>
      </c>
      <c r="F84" s="146">
        <v>718</v>
      </c>
      <c r="G84" t="s">
        <v>132</v>
      </c>
      <c r="H84" s="144">
        <v>1.9231081708</v>
      </c>
      <c r="I84" s="144">
        <v>2.5736318361000001</v>
      </c>
      <c r="J84" s="144">
        <v>2.5264672849999998</v>
      </c>
      <c r="K84" s="144">
        <v>1380.7916667</v>
      </c>
      <c r="L84" s="144" t="s">
        <v>132</v>
      </c>
      <c r="M84" t="str">
        <f t="shared" si="1"/>
        <v>all</v>
      </c>
    </row>
    <row r="85" spans="1:13" x14ac:dyDescent="0.2">
      <c r="A85" t="s">
        <v>6</v>
      </c>
      <c r="B85" t="s">
        <v>131</v>
      </c>
      <c r="C85" t="s">
        <v>130</v>
      </c>
      <c r="D85" s="144">
        <v>5675043.5</v>
      </c>
      <c r="E85" s="144">
        <v>5733046.8907000003</v>
      </c>
      <c r="F85" s="146">
        <v>91878</v>
      </c>
      <c r="G85" t="s">
        <v>132</v>
      </c>
      <c r="H85" s="144">
        <v>2.5736318361000001</v>
      </c>
      <c r="I85" s="144">
        <v>2.5736318361000001</v>
      </c>
      <c r="J85" s="144">
        <v>2.5475934352</v>
      </c>
      <c r="K85" s="144">
        <v>236460.14582999999</v>
      </c>
      <c r="L85" s="144" t="s">
        <v>132</v>
      </c>
      <c r="M85" t="str">
        <f t="shared" si="1"/>
        <v>all</v>
      </c>
    </row>
    <row r="86" spans="1:13" x14ac:dyDescent="0.2">
      <c r="A86" t="s">
        <v>6</v>
      </c>
      <c r="B86" t="s">
        <v>57</v>
      </c>
      <c r="C86" t="s">
        <v>130</v>
      </c>
      <c r="D86" s="144">
        <v>1102931</v>
      </c>
      <c r="E86" s="144">
        <v>1127866.7642000001</v>
      </c>
      <c r="F86" s="146">
        <v>17439</v>
      </c>
      <c r="G86" t="s">
        <v>133</v>
      </c>
      <c r="H86" s="144">
        <v>2.6352117858000002</v>
      </c>
      <c r="I86" s="144">
        <v>2.6407753117000001</v>
      </c>
      <c r="J86" s="144">
        <v>2.5823909771000002</v>
      </c>
      <c r="K86" s="144">
        <v>45955.458333000002</v>
      </c>
      <c r="L86" s="144" t="s">
        <v>133</v>
      </c>
      <c r="M86" t="str">
        <f t="shared" si="1"/>
        <v>all</v>
      </c>
    </row>
    <row r="87" spans="1:13" x14ac:dyDescent="0.2">
      <c r="A87" t="s">
        <v>6</v>
      </c>
      <c r="B87" t="s">
        <v>58</v>
      </c>
      <c r="C87" t="s">
        <v>130</v>
      </c>
      <c r="D87" s="144">
        <v>392620.5</v>
      </c>
      <c r="E87" s="144">
        <v>384220.85316</v>
      </c>
      <c r="F87" s="146">
        <v>6728</v>
      </c>
      <c r="G87" t="s">
        <v>133</v>
      </c>
      <c r="H87" s="144">
        <v>2.4315082491000002</v>
      </c>
      <c r="I87" s="144">
        <v>2.6407753117000001</v>
      </c>
      <c r="J87" s="144">
        <v>2.6985066394000001</v>
      </c>
      <c r="K87" s="144">
        <v>16359.1875</v>
      </c>
      <c r="L87" s="144" t="s">
        <v>133</v>
      </c>
      <c r="M87" t="str">
        <f t="shared" si="1"/>
        <v>all</v>
      </c>
    </row>
    <row r="88" spans="1:13" x14ac:dyDescent="0.2">
      <c r="A88" t="s">
        <v>6</v>
      </c>
      <c r="B88" t="s">
        <v>59</v>
      </c>
      <c r="C88" t="s">
        <v>130</v>
      </c>
      <c r="D88" s="144">
        <v>955016</v>
      </c>
      <c r="E88" s="144">
        <v>997917.08681999997</v>
      </c>
      <c r="F88" s="146">
        <v>12206</v>
      </c>
      <c r="G88" t="s">
        <v>133</v>
      </c>
      <c r="H88" s="144">
        <v>3.2600633567999999</v>
      </c>
      <c r="I88" s="144">
        <v>2.6407753117000001</v>
      </c>
      <c r="J88" s="144">
        <v>2.5272467105</v>
      </c>
      <c r="K88" s="144">
        <v>39792.333333000002</v>
      </c>
      <c r="L88" s="144" t="s">
        <v>133</v>
      </c>
      <c r="M88" t="str">
        <f t="shared" si="1"/>
        <v>all</v>
      </c>
    </row>
    <row r="89" spans="1:13" x14ac:dyDescent="0.2">
      <c r="A89" t="s">
        <v>6</v>
      </c>
      <c r="B89" t="s">
        <v>60</v>
      </c>
      <c r="C89" t="s">
        <v>130</v>
      </c>
      <c r="D89" s="144">
        <v>459704.5</v>
      </c>
      <c r="E89" s="144">
        <v>486917.65707000002</v>
      </c>
      <c r="F89" s="146">
        <v>8384</v>
      </c>
      <c r="G89" t="s">
        <v>133</v>
      </c>
      <c r="H89" s="144">
        <v>2.2846319378</v>
      </c>
      <c r="I89" s="144">
        <v>2.6407753117000001</v>
      </c>
      <c r="J89" s="144">
        <v>2.4931860174999998</v>
      </c>
      <c r="K89" s="144">
        <v>19154.354167000001</v>
      </c>
      <c r="L89" s="144" t="s">
        <v>133</v>
      </c>
      <c r="M89" t="str">
        <f t="shared" si="1"/>
        <v>all</v>
      </c>
    </row>
    <row r="90" spans="1:13" x14ac:dyDescent="0.2">
      <c r="A90" t="s">
        <v>6</v>
      </c>
      <c r="B90" t="s">
        <v>61</v>
      </c>
      <c r="C90" t="s">
        <v>130</v>
      </c>
      <c r="D90" s="144">
        <v>612434.5</v>
      </c>
      <c r="E90" s="144">
        <v>520943.90535999998</v>
      </c>
      <c r="F90" s="146">
        <v>8214</v>
      </c>
      <c r="G90" t="s">
        <v>133</v>
      </c>
      <c r="H90" s="144">
        <v>3.1066598693</v>
      </c>
      <c r="I90" s="144">
        <v>2.6407753117000001</v>
      </c>
      <c r="J90" s="144">
        <v>3.1045605696999998</v>
      </c>
      <c r="K90" s="144">
        <v>25518.104167000001</v>
      </c>
      <c r="L90" s="144" t="s">
        <v>133</v>
      </c>
      <c r="M90" t="str">
        <f t="shared" si="1"/>
        <v>all</v>
      </c>
    </row>
    <row r="91" spans="1:13" x14ac:dyDescent="0.2">
      <c r="A91" t="s">
        <v>6</v>
      </c>
      <c r="B91" t="s">
        <v>62</v>
      </c>
      <c r="C91" t="s">
        <v>130</v>
      </c>
      <c r="D91" s="144">
        <v>350005.5</v>
      </c>
      <c r="E91" s="144">
        <v>330295.48349000001</v>
      </c>
      <c r="F91" s="146">
        <v>5250</v>
      </c>
      <c r="G91" t="s">
        <v>133</v>
      </c>
      <c r="H91" s="144">
        <v>2.7778214285999998</v>
      </c>
      <c r="I91" s="144">
        <v>2.6407753117000001</v>
      </c>
      <c r="J91" s="144">
        <v>2.7983606484000001</v>
      </c>
      <c r="K91" s="144">
        <v>14583.5625</v>
      </c>
      <c r="L91" s="144" t="s">
        <v>133</v>
      </c>
      <c r="M91" t="str">
        <f t="shared" si="1"/>
        <v>all</v>
      </c>
    </row>
    <row r="92" spans="1:13" x14ac:dyDescent="0.2">
      <c r="A92" t="s">
        <v>6</v>
      </c>
      <c r="B92" t="s">
        <v>63</v>
      </c>
      <c r="C92" t="s">
        <v>130</v>
      </c>
      <c r="D92" s="144">
        <v>137763.5</v>
      </c>
      <c r="E92" s="144">
        <v>150525.68570999999</v>
      </c>
      <c r="F92" s="146">
        <v>2780</v>
      </c>
      <c r="G92" t="s">
        <v>133</v>
      </c>
      <c r="H92" s="144">
        <v>2.0648006594999999</v>
      </c>
      <c r="I92" s="144">
        <v>2.6407753117000001</v>
      </c>
      <c r="J92" s="144">
        <v>2.4168795373999998</v>
      </c>
      <c r="K92" s="144">
        <v>5740.1458333</v>
      </c>
      <c r="L92" s="144" t="s">
        <v>133</v>
      </c>
      <c r="M92" t="str">
        <f t="shared" si="1"/>
        <v>all</v>
      </c>
    </row>
    <row r="93" spans="1:13" x14ac:dyDescent="0.2">
      <c r="A93" t="s">
        <v>6</v>
      </c>
      <c r="B93" t="s">
        <v>64</v>
      </c>
      <c r="C93" t="s">
        <v>130</v>
      </c>
      <c r="D93" s="144">
        <v>146845.5</v>
      </c>
      <c r="E93" s="144">
        <v>156702.33767000001</v>
      </c>
      <c r="F93" s="146">
        <v>2583</v>
      </c>
      <c r="G93" t="s">
        <v>133</v>
      </c>
      <c r="H93" s="144">
        <v>2.3687814557000002</v>
      </c>
      <c r="I93" s="144">
        <v>2.6407753117000001</v>
      </c>
      <c r="J93" s="144">
        <v>2.4746661523000002</v>
      </c>
      <c r="K93" s="144">
        <v>6118.5625</v>
      </c>
      <c r="L93" s="144" t="s">
        <v>133</v>
      </c>
      <c r="M93" t="str">
        <f t="shared" si="1"/>
        <v>all</v>
      </c>
    </row>
    <row r="94" spans="1:13" x14ac:dyDescent="0.2">
      <c r="A94" t="s">
        <v>6</v>
      </c>
      <c r="B94" t="s">
        <v>65</v>
      </c>
      <c r="C94" t="s">
        <v>130</v>
      </c>
      <c r="D94" s="144">
        <v>173102</v>
      </c>
      <c r="E94" s="144">
        <v>151249.33720000001</v>
      </c>
      <c r="F94" s="146">
        <v>2737</v>
      </c>
      <c r="G94" t="s">
        <v>133</v>
      </c>
      <c r="H94" s="144">
        <v>2.6352149555</v>
      </c>
      <c r="I94" s="144">
        <v>2.6407753117000001</v>
      </c>
      <c r="J94" s="144">
        <v>3.0223172970999999</v>
      </c>
      <c r="K94" s="144">
        <v>7212.5833333</v>
      </c>
      <c r="L94" s="144" t="s">
        <v>133</v>
      </c>
      <c r="M94" t="str">
        <f t="shared" si="1"/>
        <v>all</v>
      </c>
    </row>
    <row r="95" spans="1:13" x14ac:dyDescent="0.2">
      <c r="A95" t="s">
        <v>6</v>
      </c>
      <c r="B95" t="s">
        <v>66</v>
      </c>
      <c r="C95" t="s">
        <v>130</v>
      </c>
      <c r="D95" s="144">
        <v>175278.5</v>
      </c>
      <c r="E95" s="144">
        <v>210077.56221</v>
      </c>
      <c r="F95" s="146">
        <v>3898</v>
      </c>
      <c r="G95" t="s">
        <v>133</v>
      </c>
      <c r="H95" s="144">
        <v>1.8735943646</v>
      </c>
      <c r="I95" s="144">
        <v>2.6407753117000001</v>
      </c>
      <c r="J95" s="144">
        <v>2.2033344761000002</v>
      </c>
      <c r="K95" s="144">
        <v>7303.2708333</v>
      </c>
      <c r="L95" s="144" t="s">
        <v>133</v>
      </c>
      <c r="M95" t="str">
        <f t="shared" si="1"/>
        <v>all</v>
      </c>
    </row>
    <row r="96" spans="1:13" x14ac:dyDescent="0.2">
      <c r="A96" t="s">
        <v>6</v>
      </c>
      <c r="B96" t="s">
        <v>67</v>
      </c>
      <c r="C96" t="s">
        <v>130</v>
      </c>
      <c r="D96" s="144">
        <v>116514.5</v>
      </c>
      <c r="E96" s="144">
        <v>105039.92921</v>
      </c>
      <c r="F96" s="146">
        <v>2118</v>
      </c>
      <c r="G96" t="s">
        <v>133</v>
      </c>
      <c r="H96" s="144">
        <v>2.2921486464999998</v>
      </c>
      <c r="I96" s="144">
        <v>2.6407753117000001</v>
      </c>
      <c r="J96" s="144">
        <v>2.9292538309</v>
      </c>
      <c r="K96" s="144">
        <v>4854.7708333</v>
      </c>
      <c r="L96" s="144" t="s">
        <v>133</v>
      </c>
      <c r="M96" t="str">
        <f t="shared" si="1"/>
        <v>all</v>
      </c>
    </row>
    <row r="97" spans="1:13" x14ac:dyDescent="0.2">
      <c r="A97" t="s">
        <v>6</v>
      </c>
      <c r="B97" t="s">
        <v>68</v>
      </c>
      <c r="C97" t="s">
        <v>130</v>
      </c>
      <c r="D97" s="144">
        <v>65700.5</v>
      </c>
      <c r="E97" s="144">
        <v>67322.386295000004</v>
      </c>
      <c r="F97" s="146">
        <v>1178</v>
      </c>
      <c r="G97" t="s">
        <v>133</v>
      </c>
      <c r="H97" s="144">
        <v>2.3238716751999999</v>
      </c>
      <c r="I97" s="144">
        <v>2.6407753117000001</v>
      </c>
      <c r="J97" s="144">
        <v>2.5771555036999998</v>
      </c>
      <c r="K97" s="144">
        <v>2737.5208333</v>
      </c>
      <c r="L97" s="144" t="s">
        <v>133</v>
      </c>
      <c r="M97" t="str">
        <f t="shared" si="1"/>
        <v>all</v>
      </c>
    </row>
    <row r="98" spans="1:13" x14ac:dyDescent="0.2">
      <c r="A98" t="s">
        <v>6</v>
      </c>
      <c r="B98" t="s">
        <v>69</v>
      </c>
      <c r="C98" t="s">
        <v>130</v>
      </c>
      <c r="D98" s="144">
        <v>399669</v>
      </c>
      <c r="E98" s="144">
        <v>433017.94770999998</v>
      </c>
      <c r="F98" s="146">
        <v>6761</v>
      </c>
      <c r="G98" t="s">
        <v>133</v>
      </c>
      <c r="H98" s="144">
        <v>2.4630786865999998</v>
      </c>
      <c r="I98" s="144">
        <v>2.6407753117000001</v>
      </c>
      <c r="J98" s="144">
        <v>2.4373955713000002</v>
      </c>
      <c r="K98" s="144">
        <v>16652.875</v>
      </c>
      <c r="L98" s="144" t="s">
        <v>133</v>
      </c>
      <c r="M98" t="str">
        <f t="shared" si="1"/>
        <v>all</v>
      </c>
    </row>
    <row r="99" spans="1:13" x14ac:dyDescent="0.2">
      <c r="A99" t="s">
        <v>6</v>
      </c>
      <c r="B99" t="s">
        <v>70</v>
      </c>
      <c r="C99" t="s">
        <v>130</v>
      </c>
      <c r="D99" s="144">
        <v>36296</v>
      </c>
      <c r="E99" s="144">
        <v>37384.506422999999</v>
      </c>
      <c r="F99" s="146">
        <v>661</v>
      </c>
      <c r="G99" t="s">
        <v>133</v>
      </c>
      <c r="H99" s="144">
        <v>2.2879475542000001</v>
      </c>
      <c r="I99" s="144">
        <v>2.6407753117000001</v>
      </c>
      <c r="J99" s="144">
        <v>2.5638851461000001</v>
      </c>
      <c r="K99" s="144">
        <v>1512.3333333</v>
      </c>
      <c r="L99" s="144" t="s">
        <v>133</v>
      </c>
      <c r="M99" t="str">
        <f t="shared" si="1"/>
        <v>all</v>
      </c>
    </row>
    <row r="100" spans="1:13" x14ac:dyDescent="0.2">
      <c r="A100" t="s">
        <v>6</v>
      </c>
      <c r="B100" t="s">
        <v>71</v>
      </c>
      <c r="C100" t="s">
        <v>130</v>
      </c>
      <c r="D100" s="144">
        <v>96910.5</v>
      </c>
      <c r="E100" s="144">
        <v>85975.426571000004</v>
      </c>
      <c r="F100" s="146">
        <v>1736</v>
      </c>
      <c r="G100" t="s">
        <v>133</v>
      </c>
      <c r="H100" s="144">
        <v>2.3260008641000001</v>
      </c>
      <c r="I100" s="144">
        <v>2.6407753117000001</v>
      </c>
      <c r="J100" s="144">
        <v>2.9766511903000001</v>
      </c>
      <c r="K100" s="144">
        <v>4037.9375</v>
      </c>
      <c r="L100" s="144" t="s">
        <v>133</v>
      </c>
      <c r="M100" t="str">
        <f t="shared" si="1"/>
        <v>all</v>
      </c>
    </row>
    <row r="101" spans="1:13" x14ac:dyDescent="0.2">
      <c r="A101" t="s">
        <v>6</v>
      </c>
      <c r="B101" t="s">
        <v>72</v>
      </c>
      <c r="C101" t="s">
        <v>130</v>
      </c>
      <c r="D101" s="144">
        <v>351480.5</v>
      </c>
      <c r="E101" s="144">
        <v>354721.82689999999</v>
      </c>
      <c r="F101" s="146">
        <v>5329</v>
      </c>
      <c r="G101" t="s">
        <v>133</v>
      </c>
      <c r="H101" s="144">
        <v>2.7481742978999999</v>
      </c>
      <c r="I101" s="144">
        <v>2.6407753117000001</v>
      </c>
      <c r="J101" s="144">
        <v>2.6166448087999998</v>
      </c>
      <c r="K101" s="144">
        <v>14645.020833</v>
      </c>
      <c r="L101" s="144" t="s">
        <v>133</v>
      </c>
      <c r="M101" t="str">
        <f t="shared" si="1"/>
        <v>all</v>
      </c>
    </row>
    <row r="102" spans="1:13" x14ac:dyDescent="0.2">
      <c r="A102" t="s">
        <v>6</v>
      </c>
      <c r="B102" t="s">
        <v>73</v>
      </c>
      <c r="C102" t="s">
        <v>130</v>
      </c>
      <c r="D102" s="144">
        <v>31051</v>
      </c>
      <c r="E102" s="144">
        <v>33399.385586999997</v>
      </c>
      <c r="F102" s="146">
        <v>672</v>
      </c>
      <c r="G102" t="s">
        <v>133</v>
      </c>
      <c r="H102" s="144">
        <v>1.9252852183</v>
      </c>
      <c r="I102" s="144">
        <v>2.6407753117000001</v>
      </c>
      <c r="J102" s="144">
        <v>2.4550964864</v>
      </c>
      <c r="K102" s="144">
        <v>1293.7916667</v>
      </c>
      <c r="L102" s="144" t="s">
        <v>133</v>
      </c>
      <c r="M102" t="str">
        <f t="shared" si="1"/>
        <v>all</v>
      </c>
    </row>
    <row r="103" spans="1:13" x14ac:dyDescent="0.2">
      <c r="A103" t="s">
        <v>6</v>
      </c>
      <c r="B103" t="s">
        <v>74</v>
      </c>
      <c r="C103" t="s">
        <v>130</v>
      </c>
      <c r="D103" s="144">
        <v>1045263.5</v>
      </c>
      <c r="E103" s="144">
        <v>1011835.5041</v>
      </c>
      <c r="F103" s="146">
        <v>15905</v>
      </c>
      <c r="G103" t="s">
        <v>133</v>
      </c>
      <c r="H103" s="144">
        <v>2.7382990149999999</v>
      </c>
      <c r="I103" s="144">
        <v>2.6407753117000001</v>
      </c>
      <c r="J103" s="144">
        <v>2.7280185699000001</v>
      </c>
      <c r="K103" s="144">
        <v>43552.645833000002</v>
      </c>
      <c r="L103" s="144" t="s">
        <v>133</v>
      </c>
      <c r="M103" t="str">
        <f t="shared" si="1"/>
        <v>all</v>
      </c>
    </row>
    <row r="104" spans="1:13" x14ac:dyDescent="0.2">
      <c r="A104" t="s">
        <v>6</v>
      </c>
      <c r="B104" t="s">
        <v>75</v>
      </c>
      <c r="C104" t="s">
        <v>130</v>
      </c>
      <c r="D104" s="144">
        <v>17137</v>
      </c>
      <c r="E104" s="144">
        <v>24506.829246000001</v>
      </c>
      <c r="F104" s="146">
        <v>492</v>
      </c>
      <c r="G104" t="s">
        <v>133</v>
      </c>
      <c r="H104" s="144">
        <v>1.4513042005000001</v>
      </c>
      <c r="I104" s="144">
        <v>2.6407753117000001</v>
      </c>
      <c r="J104" s="144">
        <v>1.846626753</v>
      </c>
      <c r="K104" s="144">
        <v>714.04166667000004</v>
      </c>
      <c r="L104" s="144" t="s">
        <v>133</v>
      </c>
      <c r="M104" t="str">
        <f t="shared" si="1"/>
        <v>all</v>
      </c>
    </row>
    <row r="105" spans="1:13" x14ac:dyDescent="0.2">
      <c r="A105" t="s">
        <v>6</v>
      </c>
      <c r="B105" t="s">
        <v>76</v>
      </c>
      <c r="C105" t="s">
        <v>130</v>
      </c>
      <c r="D105" s="144">
        <v>14761.5</v>
      </c>
      <c r="E105" s="144">
        <v>14987.208428</v>
      </c>
      <c r="F105" s="146">
        <v>335</v>
      </c>
      <c r="G105" t="s">
        <v>133</v>
      </c>
      <c r="H105" s="144">
        <v>1.8360074627</v>
      </c>
      <c r="I105" s="144">
        <v>2.6407753117000001</v>
      </c>
      <c r="J105" s="144">
        <v>2.6010050471000001</v>
      </c>
      <c r="K105" s="144">
        <v>615.0625</v>
      </c>
      <c r="L105" s="144" t="s">
        <v>133</v>
      </c>
      <c r="M105" t="str">
        <f t="shared" si="1"/>
        <v>all</v>
      </c>
    </row>
    <row r="106" spans="1:13" x14ac:dyDescent="0.2">
      <c r="A106" t="s">
        <v>6</v>
      </c>
      <c r="B106" t="s">
        <v>131</v>
      </c>
      <c r="C106" t="s">
        <v>130</v>
      </c>
      <c r="D106" s="144">
        <v>6680485.5</v>
      </c>
      <c r="E106" s="144">
        <v>6684907.6233999999</v>
      </c>
      <c r="F106" s="146">
        <v>105406</v>
      </c>
      <c r="G106" t="s">
        <v>133</v>
      </c>
      <c r="H106" s="144">
        <v>2.6407753117000001</v>
      </c>
      <c r="I106" s="144">
        <v>2.6407753117000001</v>
      </c>
      <c r="J106" s="144">
        <v>2.6390284161999999</v>
      </c>
      <c r="K106" s="144">
        <v>278353.5625</v>
      </c>
      <c r="L106" s="144" t="s">
        <v>133</v>
      </c>
      <c r="M106" t="str">
        <f t="shared" si="1"/>
        <v>all</v>
      </c>
    </row>
    <row r="107" spans="1:13" x14ac:dyDescent="0.2">
      <c r="A107" t="s">
        <v>6</v>
      </c>
      <c r="B107" t="s">
        <v>57</v>
      </c>
      <c r="C107" t="s">
        <v>130</v>
      </c>
      <c r="D107" s="144">
        <v>1220242.5</v>
      </c>
      <c r="E107" s="144">
        <v>1201723.7004</v>
      </c>
      <c r="F107" s="146">
        <v>17782</v>
      </c>
      <c r="G107" t="s">
        <v>134</v>
      </c>
      <c r="H107" s="144">
        <v>2.8592642841</v>
      </c>
      <c r="I107" s="144">
        <v>2.6449000128</v>
      </c>
      <c r="J107" s="144">
        <v>2.6856584445</v>
      </c>
      <c r="K107" s="144">
        <v>50843.4375</v>
      </c>
      <c r="L107" s="144" t="s">
        <v>134</v>
      </c>
      <c r="M107" t="str">
        <f t="shared" si="1"/>
        <v>all</v>
      </c>
    </row>
    <row r="108" spans="1:13" x14ac:dyDescent="0.2">
      <c r="A108" t="s">
        <v>6</v>
      </c>
      <c r="B108" t="s">
        <v>58</v>
      </c>
      <c r="C108" t="s">
        <v>130</v>
      </c>
      <c r="D108" s="144">
        <v>409656.5</v>
      </c>
      <c r="E108" s="144">
        <v>396612.43024000002</v>
      </c>
      <c r="F108" s="146">
        <v>6651</v>
      </c>
      <c r="G108" t="s">
        <v>134</v>
      </c>
      <c r="H108" s="144">
        <v>2.5663841277000001</v>
      </c>
      <c r="I108" s="144">
        <v>2.6449000128</v>
      </c>
      <c r="J108" s="144">
        <v>2.7318873526999998</v>
      </c>
      <c r="K108" s="144">
        <v>17069.020832999999</v>
      </c>
      <c r="L108" s="144" t="s">
        <v>134</v>
      </c>
      <c r="M108" t="str">
        <f t="shared" si="1"/>
        <v>all</v>
      </c>
    </row>
    <row r="109" spans="1:13" x14ac:dyDescent="0.2">
      <c r="A109" t="s">
        <v>6</v>
      </c>
      <c r="B109" t="s">
        <v>59</v>
      </c>
      <c r="C109" t="s">
        <v>130</v>
      </c>
      <c r="D109" s="144">
        <v>745047</v>
      </c>
      <c r="E109" s="144">
        <v>777820.97282999998</v>
      </c>
      <c r="F109" s="146">
        <v>9338</v>
      </c>
      <c r="G109" t="s">
        <v>134</v>
      </c>
      <c r="H109" s="144">
        <v>3.3244404582999998</v>
      </c>
      <c r="I109" s="144">
        <v>2.6449000128</v>
      </c>
      <c r="J109" s="144">
        <v>2.5334554976999999</v>
      </c>
      <c r="K109" s="144">
        <v>31043.625</v>
      </c>
      <c r="L109" s="144" t="s">
        <v>134</v>
      </c>
      <c r="M109" t="str">
        <f t="shared" si="1"/>
        <v>all</v>
      </c>
    </row>
    <row r="110" spans="1:13" x14ac:dyDescent="0.2">
      <c r="A110" t="s">
        <v>6</v>
      </c>
      <c r="B110" t="s">
        <v>60</v>
      </c>
      <c r="C110" t="s">
        <v>130</v>
      </c>
      <c r="D110" s="144">
        <v>530959.5</v>
      </c>
      <c r="E110" s="144">
        <v>573846.22109000001</v>
      </c>
      <c r="F110" s="146">
        <v>9927</v>
      </c>
      <c r="G110" t="s">
        <v>134</v>
      </c>
      <c r="H110" s="144">
        <v>2.2286000302</v>
      </c>
      <c r="I110" s="144">
        <v>2.6449000128</v>
      </c>
      <c r="J110" s="144">
        <v>2.4472319181</v>
      </c>
      <c r="K110" s="144">
        <v>22123.3125</v>
      </c>
      <c r="L110" s="144" t="s">
        <v>134</v>
      </c>
      <c r="M110" t="str">
        <f t="shared" si="1"/>
        <v>all</v>
      </c>
    </row>
    <row r="111" spans="1:13" x14ac:dyDescent="0.2">
      <c r="A111" t="s">
        <v>6</v>
      </c>
      <c r="B111" t="s">
        <v>61</v>
      </c>
      <c r="C111" t="s">
        <v>130</v>
      </c>
      <c r="D111" s="144">
        <v>529911</v>
      </c>
      <c r="E111" s="144">
        <v>449026.53106000001</v>
      </c>
      <c r="F111" s="146">
        <v>6515</v>
      </c>
      <c r="G111" t="s">
        <v>134</v>
      </c>
      <c r="H111" s="144">
        <v>3.3890445127</v>
      </c>
      <c r="I111" s="144">
        <v>2.6449000128</v>
      </c>
      <c r="J111" s="144">
        <v>3.1213336266999998</v>
      </c>
      <c r="K111" s="144">
        <v>22079.625</v>
      </c>
      <c r="L111" s="144" t="s">
        <v>134</v>
      </c>
      <c r="M111" t="str">
        <f t="shared" si="1"/>
        <v>all</v>
      </c>
    </row>
    <row r="112" spans="1:13" x14ac:dyDescent="0.2">
      <c r="A112" t="s">
        <v>6</v>
      </c>
      <c r="B112" t="s">
        <v>62</v>
      </c>
      <c r="C112" t="s">
        <v>130</v>
      </c>
      <c r="D112" s="144">
        <v>140592</v>
      </c>
      <c r="E112" s="144">
        <v>137547.36606999999</v>
      </c>
      <c r="F112" s="146">
        <v>2029</v>
      </c>
      <c r="G112" t="s">
        <v>134</v>
      </c>
      <c r="H112" s="144">
        <v>2.8871365204999999</v>
      </c>
      <c r="I112" s="144">
        <v>2.6449000128</v>
      </c>
      <c r="J112" s="144">
        <v>2.7034453164999999</v>
      </c>
      <c r="K112" s="144">
        <v>5858</v>
      </c>
      <c r="L112" s="144" t="s">
        <v>134</v>
      </c>
      <c r="M112" t="str">
        <f t="shared" si="1"/>
        <v>all</v>
      </c>
    </row>
    <row r="113" spans="1:13" x14ac:dyDescent="0.2">
      <c r="A113" t="s">
        <v>6</v>
      </c>
      <c r="B113" t="s">
        <v>63</v>
      </c>
      <c r="C113" t="s">
        <v>130</v>
      </c>
      <c r="D113" s="144">
        <v>147562</v>
      </c>
      <c r="E113" s="144">
        <v>161265.07915999999</v>
      </c>
      <c r="F113" s="146">
        <v>2752</v>
      </c>
      <c r="G113" t="s">
        <v>134</v>
      </c>
      <c r="H113" s="144">
        <v>2.2341630329000002</v>
      </c>
      <c r="I113" s="144">
        <v>2.6449000128</v>
      </c>
      <c r="J113" s="144">
        <v>2.4201565380000001</v>
      </c>
      <c r="K113" s="144">
        <v>6148.4166667</v>
      </c>
      <c r="L113" s="144" t="s">
        <v>134</v>
      </c>
      <c r="M113" t="str">
        <f t="shared" si="1"/>
        <v>all</v>
      </c>
    </row>
    <row r="114" spans="1:13" x14ac:dyDescent="0.2">
      <c r="A114" t="s">
        <v>6</v>
      </c>
      <c r="B114" t="s">
        <v>64</v>
      </c>
      <c r="C114" t="s">
        <v>130</v>
      </c>
      <c r="D114" s="144">
        <v>74013</v>
      </c>
      <c r="E114" s="144">
        <v>83154.158884999997</v>
      </c>
      <c r="F114" s="146">
        <v>1504</v>
      </c>
      <c r="G114" t="s">
        <v>134</v>
      </c>
      <c r="H114" s="144">
        <v>2.0504488032000001</v>
      </c>
      <c r="I114" s="144">
        <v>2.6449000128</v>
      </c>
      <c r="J114" s="144">
        <v>2.3541454483000002</v>
      </c>
      <c r="K114" s="144">
        <v>3083.875</v>
      </c>
      <c r="L114" s="144" t="s">
        <v>134</v>
      </c>
      <c r="M114" t="str">
        <f t="shared" si="1"/>
        <v>all</v>
      </c>
    </row>
    <row r="115" spans="1:13" x14ac:dyDescent="0.2">
      <c r="A115" t="s">
        <v>6</v>
      </c>
      <c r="B115" t="s">
        <v>65</v>
      </c>
      <c r="C115" t="s">
        <v>130</v>
      </c>
      <c r="D115" s="144">
        <v>325930</v>
      </c>
      <c r="E115" s="144">
        <v>293560.94108000002</v>
      </c>
      <c r="F115" s="146">
        <v>5009</v>
      </c>
      <c r="G115" t="s">
        <v>134</v>
      </c>
      <c r="H115" s="144">
        <v>2.7112031675999999</v>
      </c>
      <c r="I115" s="144">
        <v>2.6449000128</v>
      </c>
      <c r="J115" s="144">
        <v>2.9365359642</v>
      </c>
      <c r="K115" s="144">
        <v>13580.416667</v>
      </c>
      <c r="L115" s="144" t="s">
        <v>134</v>
      </c>
      <c r="M115" t="str">
        <f t="shared" si="1"/>
        <v>all</v>
      </c>
    </row>
    <row r="116" spans="1:13" x14ac:dyDescent="0.2">
      <c r="A116" t="s">
        <v>6</v>
      </c>
      <c r="B116" t="s">
        <v>66</v>
      </c>
      <c r="C116" t="s">
        <v>130</v>
      </c>
      <c r="D116" s="144">
        <v>305677</v>
      </c>
      <c r="E116" s="144">
        <v>348341.03067000001</v>
      </c>
      <c r="F116" s="146">
        <v>6256</v>
      </c>
      <c r="G116" t="s">
        <v>134</v>
      </c>
      <c r="H116" s="144">
        <v>2.0358922101000001</v>
      </c>
      <c r="I116" s="144">
        <v>2.6449000128</v>
      </c>
      <c r="J116" s="144">
        <v>2.3209585722999999</v>
      </c>
      <c r="K116" s="144">
        <v>12736.541667</v>
      </c>
      <c r="L116" s="144" t="s">
        <v>134</v>
      </c>
      <c r="M116" t="str">
        <f t="shared" si="1"/>
        <v>all</v>
      </c>
    </row>
    <row r="117" spans="1:13" x14ac:dyDescent="0.2">
      <c r="A117" t="s">
        <v>6</v>
      </c>
      <c r="B117" t="s">
        <v>67</v>
      </c>
      <c r="C117" t="s">
        <v>130</v>
      </c>
      <c r="D117" s="144">
        <v>340153.5</v>
      </c>
      <c r="E117" s="144">
        <v>323457.80213000003</v>
      </c>
      <c r="F117" s="146">
        <v>5599</v>
      </c>
      <c r="G117" t="s">
        <v>134</v>
      </c>
      <c r="H117" s="144">
        <v>2.5313560456999999</v>
      </c>
      <c r="I117" s="144">
        <v>2.6449000128</v>
      </c>
      <c r="J117" s="144">
        <v>2.7814199891000002</v>
      </c>
      <c r="K117" s="144">
        <v>14173.0625</v>
      </c>
      <c r="L117" s="144" t="s">
        <v>134</v>
      </c>
      <c r="M117" t="str">
        <f t="shared" si="1"/>
        <v>all</v>
      </c>
    </row>
    <row r="118" spans="1:13" x14ac:dyDescent="0.2">
      <c r="A118" t="s">
        <v>6</v>
      </c>
      <c r="B118" t="s">
        <v>68</v>
      </c>
      <c r="C118" t="s">
        <v>130</v>
      </c>
      <c r="D118" s="144">
        <v>169861.5</v>
      </c>
      <c r="E118" s="144">
        <v>182003.37839</v>
      </c>
      <c r="F118" s="146">
        <v>3137</v>
      </c>
      <c r="G118" t="s">
        <v>134</v>
      </c>
      <c r="H118" s="144">
        <v>2.2561563595999998</v>
      </c>
      <c r="I118" s="144">
        <v>2.6449000128</v>
      </c>
      <c r="J118" s="144">
        <v>2.4684524403000001</v>
      </c>
      <c r="K118" s="144">
        <v>7077.5625</v>
      </c>
      <c r="L118" s="144" t="s">
        <v>134</v>
      </c>
      <c r="M118" t="str">
        <f t="shared" si="1"/>
        <v>all</v>
      </c>
    </row>
    <row r="119" spans="1:13" x14ac:dyDescent="0.2">
      <c r="A119" t="s">
        <v>6</v>
      </c>
      <c r="B119" t="s">
        <v>69</v>
      </c>
      <c r="C119" t="s">
        <v>130</v>
      </c>
      <c r="D119" s="144">
        <v>455656.5</v>
      </c>
      <c r="E119" s="144">
        <v>483527.01568999997</v>
      </c>
      <c r="F119" s="146">
        <v>7858</v>
      </c>
      <c r="G119" t="s">
        <v>134</v>
      </c>
      <c r="H119" s="144">
        <v>2.4160966530999999</v>
      </c>
      <c r="I119" s="144">
        <v>2.6449000128</v>
      </c>
      <c r="J119" s="144">
        <v>2.4924478747999999</v>
      </c>
      <c r="K119" s="144">
        <v>18985.6875</v>
      </c>
      <c r="L119" s="144" t="s">
        <v>134</v>
      </c>
      <c r="M119" t="str">
        <f t="shared" si="1"/>
        <v>all</v>
      </c>
    </row>
    <row r="120" spans="1:13" x14ac:dyDescent="0.2">
      <c r="A120" t="s">
        <v>6</v>
      </c>
      <c r="B120" t="s">
        <v>70</v>
      </c>
      <c r="C120" t="s">
        <v>130</v>
      </c>
      <c r="D120" s="144">
        <v>55680.5</v>
      </c>
      <c r="E120" s="144">
        <v>49242.251964000003</v>
      </c>
      <c r="F120" s="146">
        <v>825</v>
      </c>
      <c r="G120" t="s">
        <v>134</v>
      </c>
      <c r="H120" s="144">
        <v>2.8121464646000001</v>
      </c>
      <c r="I120" s="144">
        <v>2.6449000128</v>
      </c>
      <c r="J120" s="144">
        <v>2.9907112142000001</v>
      </c>
      <c r="K120" s="144">
        <v>2320.0208333</v>
      </c>
      <c r="L120" s="144" t="s">
        <v>134</v>
      </c>
      <c r="M120" t="str">
        <f t="shared" si="1"/>
        <v>all</v>
      </c>
    </row>
    <row r="121" spans="1:13" x14ac:dyDescent="0.2">
      <c r="A121" t="s">
        <v>6</v>
      </c>
      <c r="B121" t="s">
        <v>71</v>
      </c>
      <c r="C121" t="s">
        <v>130</v>
      </c>
      <c r="D121" s="144">
        <v>223911.5</v>
      </c>
      <c r="E121" s="144">
        <v>207746.36165000001</v>
      </c>
      <c r="F121" s="146">
        <v>4082</v>
      </c>
      <c r="G121" t="s">
        <v>134</v>
      </c>
      <c r="H121" s="144">
        <v>2.2855575290000001</v>
      </c>
      <c r="I121" s="144">
        <v>2.6449000128</v>
      </c>
      <c r="J121" s="144">
        <v>2.8507046981999999</v>
      </c>
      <c r="K121" s="144">
        <v>9329.6458332999991</v>
      </c>
      <c r="L121" s="144" t="s">
        <v>134</v>
      </c>
      <c r="M121" t="str">
        <f t="shared" si="1"/>
        <v>all</v>
      </c>
    </row>
    <row r="122" spans="1:13" x14ac:dyDescent="0.2">
      <c r="A122" t="s">
        <v>6</v>
      </c>
      <c r="B122" t="s">
        <v>72</v>
      </c>
      <c r="C122" t="s">
        <v>130</v>
      </c>
      <c r="D122" s="144">
        <v>738170.5</v>
      </c>
      <c r="E122" s="144">
        <v>754311.43628999998</v>
      </c>
      <c r="F122" s="146">
        <v>11628</v>
      </c>
      <c r="G122" t="s">
        <v>134</v>
      </c>
      <c r="H122" s="144">
        <v>2.6450897975999998</v>
      </c>
      <c r="I122" s="144">
        <v>2.6449000128</v>
      </c>
      <c r="J122" s="144">
        <v>2.5883038104999998</v>
      </c>
      <c r="K122" s="144">
        <v>30757.104167000001</v>
      </c>
      <c r="L122" s="144" t="s">
        <v>134</v>
      </c>
      <c r="M122" t="str">
        <f t="shared" si="1"/>
        <v>all</v>
      </c>
    </row>
    <row r="123" spans="1:13" x14ac:dyDescent="0.2">
      <c r="A123" t="s">
        <v>6</v>
      </c>
      <c r="B123" t="s">
        <v>73</v>
      </c>
      <c r="C123" t="s">
        <v>130</v>
      </c>
      <c r="D123" s="144">
        <v>35620.5</v>
      </c>
      <c r="E123" s="144">
        <v>38577.459436999998</v>
      </c>
      <c r="F123" s="146">
        <v>688</v>
      </c>
      <c r="G123" t="s">
        <v>134</v>
      </c>
      <c r="H123" s="144">
        <v>2.1572492733000002</v>
      </c>
      <c r="I123" s="144">
        <v>2.6449000128</v>
      </c>
      <c r="J123" s="144">
        <v>2.4421686207</v>
      </c>
      <c r="K123" s="144">
        <v>1484.1875</v>
      </c>
      <c r="L123" s="144" t="s">
        <v>134</v>
      </c>
      <c r="M123" t="str">
        <f t="shared" si="1"/>
        <v>all</v>
      </c>
    </row>
    <row r="124" spans="1:13" x14ac:dyDescent="0.2">
      <c r="A124" t="s">
        <v>6</v>
      </c>
      <c r="B124" t="s">
        <v>74</v>
      </c>
      <c r="C124" t="s">
        <v>130</v>
      </c>
      <c r="D124" s="144">
        <v>1024393</v>
      </c>
      <c r="E124" s="144">
        <v>981657.94457000005</v>
      </c>
      <c r="F124" s="146">
        <v>15251</v>
      </c>
      <c r="G124" t="s">
        <v>134</v>
      </c>
      <c r="H124" s="144">
        <v>2.7987044564999999</v>
      </c>
      <c r="I124" s="144">
        <v>2.6449000128</v>
      </c>
      <c r="J124" s="144">
        <v>2.7600419003000001</v>
      </c>
      <c r="K124" s="144">
        <v>42683.041666999998</v>
      </c>
      <c r="L124" s="144" t="s">
        <v>134</v>
      </c>
      <c r="M124" t="str">
        <f t="shared" si="1"/>
        <v>all</v>
      </c>
    </row>
    <row r="125" spans="1:13" x14ac:dyDescent="0.2">
      <c r="A125" t="s">
        <v>6</v>
      </c>
      <c r="B125" t="s">
        <v>75</v>
      </c>
      <c r="C125" t="s">
        <v>130</v>
      </c>
      <c r="D125" s="144">
        <v>40378</v>
      </c>
      <c r="E125" s="144">
        <v>54520.293236999998</v>
      </c>
      <c r="F125" s="146">
        <v>1001</v>
      </c>
      <c r="G125" t="s">
        <v>134</v>
      </c>
      <c r="H125" s="144">
        <v>1.6807359307</v>
      </c>
      <c r="I125" s="144">
        <v>2.6449000128</v>
      </c>
      <c r="J125" s="144">
        <v>1.9588260878999999</v>
      </c>
      <c r="K125" s="144">
        <v>1682.4166667</v>
      </c>
      <c r="L125" s="144" t="s">
        <v>134</v>
      </c>
      <c r="M125" t="str">
        <f t="shared" si="1"/>
        <v>all</v>
      </c>
    </row>
    <row r="126" spans="1:13" x14ac:dyDescent="0.2">
      <c r="A126" t="s">
        <v>6</v>
      </c>
      <c r="B126" t="s">
        <v>76</v>
      </c>
      <c r="C126" t="s">
        <v>130</v>
      </c>
      <c r="D126" s="144">
        <v>101166.5</v>
      </c>
      <c r="E126" s="144">
        <v>104738.09827</v>
      </c>
      <c r="F126" s="146">
        <v>2125</v>
      </c>
      <c r="G126" t="s">
        <v>134</v>
      </c>
      <c r="H126" s="144">
        <v>1.9836568627</v>
      </c>
      <c r="I126" s="144">
        <v>2.6449000128</v>
      </c>
      <c r="J126" s="144">
        <v>2.5547081870000001</v>
      </c>
      <c r="K126" s="144">
        <v>4215.2708333</v>
      </c>
      <c r="L126" s="144" t="s">
        <v>134</v>
      </c>
      <c r="M126" t="str">
        <f t="shared" si="1"/>
        <v>all</v>
      </c>
    </row>
    <row r="127" spans="1:13" x14ac:dyDescent="0.2">
      <c r="A127" t="s">
        <v>6</v>
      </c>
      <c r="B127" t="s">
        <v>131</v>
      </c>
      <c r="C127" t="s">
        <v>130</v>
      </c>
      <c r="D127" s="144">
        <v>7614582.5</v>
      </c>
      <c r="E127" s="144">
        <v>7602680.4731000001</v>
      </c>
      <c r="F127" s="146">
        <v>119957</v>
      </c>
      <c r="G127" t="s">
        <v>134</v>
      </c>
      <c r="H127" s="144">
        <v>2.6449000128</v>
      </c>
      <c r="I127" s="144">
        <v>2.6449000128</v>
      </c>
      <c r="J127" s="144">
        <v>2.6490406144</v>
      </c>
      <c r="K127" s="144">
        <v>317274.27082999999</v>
      </c>
      <c r="L127" s="144" t="s">
        <v>134</v>
      </c>
      <c r="M127" t="str">
        <f t="shared" si="1"/>
        <v>all</v>
      </c>
    </row>
    <row r="128" spans="1:13" x14ac:dyDescent="0.2">
      <c r="A128" t="s">
        <v>6</v>
      </c>
      <c r="B128" t="s">
        <v>57</v>
      </c>
      <c r="C128" t="s">
        <v>130</v>
      </c>
      <c r="D128" s="144">
        <v>1053706</v>
      </c>
      <c r="E128" s="144">
        <v>1089818.1348000001</v>
      </c>
      <c r="F128" s="146">
        <v>17271</v>
      </c>
      <c r="G128" t="s">
        <v>135</v>
      </c>
      <c r="H128" s="144">
        <v>2.5420888580000001</v>
      </c>
      <c r="I128" s="144">
        <v>2.6147268227999998</v>
      </c>
      <c r="J128" s="144">
        <v>2.5280854241999999</v>
      </c>
      <c r="K128" s="144">
        <v>43904.416666999998</v>
      </c>
      <c r="L128" s="144" t="s">
        <v>135</v>
      </c>
      <c r="M128" t="str">
        <f t="shared" si="1"/>
        <v>all</v>
      </c>
    </row>
    <row r="129" spans="1:13" x14ac:dyDescent="0.2">
      <c r="A129" t="s">
        <v>6</v>
      </c>
      <c r="B129" t="s">
        <v>58</v>
      </c>
      <c r="C129" t="s">
        <v>130</v>
      </c>
      <c r="D129" s="144">
        <v>572289</v>
      </c>
      <c r="E129" s="144">
        <v>542464.6703</v>
      </c>
      <c r="F129" s="146">
        <v>8829</v>
      </c>
      <c r="G129" t="s">
        <v>135</v>
      </c>
      <c r="H129" s="144">
        <v>2.7008013365000001</v>
      </c>
      <c r="I129" s="144">
        <v>2.6147268227999998</v>
      </c>
      <c r="J129" s="144">
        <v>2.7584826820999999</v>
      </c>
      <c r="K129" s="144">
        <v>23845.375</v>
      </c>
      <c r="L129" s="144" t="s">
        <v>135</v>
      </c>
      <c r="M129" t="str">
        <f t="shared" si="1"/>
        <v>all</v>
      </c>
    </row>
    <row r="130" spans="1:13" x14ac:dyDescent="0.2">
      <c r="A130" t="s">
        <v>6</v>
      </c>
      <c r="B130" t="s">
        <v>59</v>
      </c>
      <c r="C130" t="s">
        <v>130</v>
      </c>
      <c r="D130" s="144">
        <v>1078373.5</v>
      </c>
      <c r="E130" s="144">
        <v>1122851.3947000001</v>
      </c>
      <c r="F130" s="146">
        <v>13637</v>
      </c>
      <c r="G130" t="s">
        <v>135</v>
      </c>
      <c r="H130" s="144">
        <v>3.2948763780000001</v>
      </c>
      <c r="I130" s="144">
        <v>2.6147268227999998</v>
      </c>
      <c r="J130" s="144">
        <v>2.511153416</v>
      </c>
      <c r="K130" s="144">
        <v>44932.229166999998</v>
      </c>
      <c r="L130" s="144" t="s">
        <v>135</v>
      </c>
      <c r="M130" t="str">
        <f t="shared" si="1"/>
        <v>all</v>
      </c>
    </row>
    <row r="131" spans="1:13" x14ac:dyDescent="0.2">
      <c r="A131" t="s">
        <v>6</v>
      </c>
      <c r="B131" t="s">
        <v>60</v>
      </c>
      <c r="C131" t="s">
        <v>130</v>
      </c>
      <c r="D131" s="144">
        <v>317152</v>
      </c>
      <c r="E131" s="144">
        <v>355947.30297000002</v>
      </c>
      <c r="F131" s="146">
        <v>6064</v>
      </c>
      <c r="G131" t="s">
        <v>135</v>
      </c>
      <c r="H131" s="144">
        <v>2.1791996482</v>
      </c>
      <c r="I131" s="144">
        <v>2.6147268227999998</v>
      </c>
      <c r="J131" s="144">
        <v>2.3297432916999998</v>
      </c>
      <c r="K131" s="144">
        <v>13214.666667</v>
      </c>
      <c r="L131" s="144" t="s">
        <v>135</v>
      </c>
      <c r="M131" t="str">
        <f t="shared" ref="M131:M194" si="2">IF(C131="Maori","Māori",C131)</f>
        <v>all</v>
      </c>
    </row>
    <row r="132" spans="1:13" x14ac:dyDescent="0.2">
      <c r="A132" t="s">
        <v>6</v>
      </c>
      <c r="B132" t="s">
        <v>61</v>
      </c>
      <c r="C132" t="s">
        <v>130</v>
      </c>
      <c r="D132" s="144">
        <v>864333.5</v>
      </c>
      <c r="E132" s="144">
        <v>761104.54212999996</v>
      </c>
      <c r="F132" s="146">
        <v>11680</v>
      </c>
      <c r="G132" t="s">
        <v>135</v>
      </c>
      <c r="H132" s="144">
        <v>3.0833814926000001</v>
      </c>
      <c r="I132" s="144">
        <v>2.6147268227999998</v>
      </c>
      <c r="J132" s="144">
        <v>2.9693634201000001</v>
      </c>
      <c r="K132" s="144">
        <v>36013.895833000002</v>
      </c>
      <c r="L132" s="144" t="s">
        <v>135</v>
      </c>
      <c r="M132" t="str">
        <f t="shared" si="2"/>
        <v>all</v>
      </c>
    </row>
    <row r="133" spans="1:13" x14ac:dyDescent="0.2">
      <c r="A133" t="s">
        <v>6</v>
      </c>
      <c r="B133" t="s">
        <v>62</v>
      </c>
      <c r="C133" t="s">
        <v>130</v>
      </c>
      <c r="D133" s="144">
        <v>350689</v>
      </c>
      <c r="E133" s="144">
        <v>347841.87779</v>
      </c>
      <c r="F133" s="146">
        <v>5745</v>
      </c>
      <c r="G133" t="s">
        <v>135</v>
      </c>
      <c r="H133" s="144">
        <v>2.5434363214000002</v>
      </c>
      <c r="I133" s="144">
        <v>2.6147268227999998</v>
      </c>
      <c r="J133" s="144">
        <v>2.6361286357</v>
      </c>
      <c r="K133" s="144">
        <v>14612.041667</v>
      </c>
      <c r="L133" s="144" t="s">
        <v>135</v>
      </c>
      <c r="M133" t="str">
        <f t="shared" si="2"/>
        <v>all</v>
      </c>
    </row>
    <row r="134" spans="1:13" x14ac:dyDescent="0.2">
      <c r="A134" t="s">
        <v>6</v>
      </c>
      <c r="B134" t="s">
        <v>63</v>
      </c>
      <c r="C134" t="s">
        <v>130</v>
      </c>
      <c r="D134" s="144">
        <v>358583.5</v>
      </c>
      <c r="E134" s="144">
        <v>370566.45004999998</v>
      </c>
      <c r="F134" s="146">
        <v>7049</v>
      </c>
      <c r="G134" t="s">
        <v>135</v>
      </c>
      <c r="H134" s="144">
        <v>2.1195884759000001</v>
      </c>
      <c r="I134" s="144">
        <v>2.6147268227999998</v>
      </c>
      <c r="J134" s="144">
        <v>2.5301748055000002</v>
      </c>
      <c r="K134" s="144">
        <v>14940.979167</v>
      </c>
      <c r="L134" s="144" t="s">
        <v>135</v>
      </c>
      <c r="M134" t="str">
        <f t="shared" si="2"/>
        <v>all</v>
      </c>
    </row>
    <row r="135" spans="1:13" x14ac:dyDescent="0.2">
      <c r="A135" t="s">
        <v>6</v>
      </c>
      <c r="B135" t="s">
        <v>64</v>
      </c>
      <c r="C135" t="s">
        <v>130</v>
      </c>
      <c r="D135" s="144">
        <v>169918.5</v>
      </c>
      <c r="E135" s="144">
        <v>186586.28292</v>
      </c>
      <c r="F135" s="146">
        <v>3207</v>
      </c>
      <c r="G135" t="s">
        <v>135</v>
      </c>
      <c r="H135" s="144">
        <v>2.2076512316999999</v>
      </c>
      <c r="I135" s="144">
        <v>2.6147268227999998</v>
      </c>
      <c r="J135" s="144">
        <v>2.3811528516</v>
      </c>
      <c r="K135" s="144">
        <v>7079.9375</v>
      </c>
      <c r="L135" s="144" t="s">
        <v>135</v>
      </c>
      <c r="M135" t="str">
        <f t="shared" si="2"/>
        <v>all</v>
      </c>
    </row>
    <row r="136" spans="1:13" x14ac:dyDescent="0.2">
      <c r="A136" t="s">
        <v>6</v>
      </c>
      <c r="B136" t="s">
        <v>65</v>
      </c>
      <c r="C136" t="s">
        <v>130</v>
      </c>
      <c r="D136" s="144">
        <v>427798.5</v>
      </c>
      <c r="E136" s="144">
        <v>359961.87539</v>
      </c>
      <c r="F136" s="146">
        <v>6015</v>
      </c>
      <c r="G136" t="s">
        <v>135</v>
      </c>
      <c r="H136" s="144">
        <v>2.9634143807000002</v>
      </c>
      <c r="I136" s="144">
        <v>2.6147268227999998</v>
      </c>
      <c r="J136" s="144">
        <v>3.1074852342999999</v>
      </c>
      <c r="K136" s="144">
        <v>17824.9375</v>
      </c>
      <c r="L136" s="144" t="s">
        <v>135</v>
      </c>
      <c r="M136" t="str">
        <f t="shared" si="2"/>
        <v>all</v>
      </c>
    </row>
    <row r="137" spans="1:13" x14ac:dyDescent="0.2">
      <c r="A137" t="s">
        <v>6</v>
      </c>
      <c r="B137" t="s">
        <v>66</v>
      </c>
      <c r="C137" t="s">
        <v>130</v>
      </c>
      <c r="D137" s="144">
        <v>283092</v>
      </c>
      <c r="E137" s="144">
        <v>311863.99988000002</v>
      </c>
      <c r="F137" s="146">
        <v>5605</v>
      </c>
      <c r="G137" t="s">
        <v>135</v>
      </c>
      <c r="H137" s="144">
        <v>2.1044603032999998</v>
      </c>
      <c r="I137" s="144">
        <v>2.6147268227999998</v>
      </c>
      <c r="J137" s="144">
        <v>2.3734969280999998</v>
      </c>
      <c r="K137" s="144">
        <v>11795.5</v>
      </c>
      <c r="L137" s="144" t="s">
        <v>135</v>
      </c>
      <c r="M137" t="str">
        <f t="shared" si="2"/>
        <v>all</v>
      </c>
    </row>
    <row r="138" spans="1:13" x14ac:dyDescent="0.2">
      <c r="A138" t="s">
        <v>6</v>
      </c>
      <c r="B138" t="s">
        <v>67</v>
      </c>
      <c r="C138" t="s">
        <v>130</v>
      </c>
      <c r="D138" s="144">
        <v>317862</v>
      </c>
      <c r="E138" s="144">
        <v>317150.01627000002</v>
      </c>
      <c r="F138" s="146">
        <v>5926</v>
      </c>
      <c r="G138" t="s">
        <v>135</v>
      </c>
      <c r="H138" s="144">
        <v>2.2349392508000001</v>
      </c>
      <c r="I138" s="144">
        <v>2.6147268227999998</v>
      </c>
      <c r="J138" s="144">
        <v>2.6205967357</v>
      </c>
      <c r="K138" s="144">
        <v>13244.25</v>
      </c>
      <c r="L138" s="144" t="s">
        <v>135</v>
      </c>
      <c r="M138" t="str">
        <f t="shared" si="2"/>
        <v>all</v>
      </c>
    </row>
    <row r="139" spans="1:13" x14ac:dyDescent="0.2">
      <c r="A139" t="s">
        <v>6</v>
      </c>
      <c r="B139" t="s">
        <v>68</v>
      </c>
      <c r="C139" t="s">
        <v>130</v>
      </c>
      <c r="D139" s="144">
        <v>124828</v>
      </c>
      <c r="E139" s="144">
        <v>125018.58822999999</v>
      </c>
      <c r="F139" s="146">
        <v>2154</v>
      </c>
      <c r="G139" t="s">
        <v>135</v>
      </c>
      <c r="H139" s="144">
        <v>2.4146549056</v>
      </c>
      <c r="I139" s="144">
        <v>2.6147268227999998</v>
      </c>
      <c r="J139" s="144">
        <v>2.6107407262</v>
      </c>
      <c r="K139" s="144">
        <v>5201.1666667</v>
      </c>
      <c r="L139" s="144" t="s">
        <v>135</v>
      </c>
      <c r="M139" t="str">
        <f t="shared" si="2"/>
        <v>all</v>
      </c>
    </row>
    <row r="140" spans="1:13" x14ac:dyDescent="0.2">
      <c r="A140" t="s">
        <v>6</v>
      </c>
      <c r="B140" t="s">
        <v>69</v>
      </c>
      <c r="C140" t="s">
        <v>130</v>
      </c>
      <c r="D140" s="144">
        <v>587783</v>
      </c>
      <c r="E140" s="144">
        <v>630060.40043000004</v>
      </c>
      <c r="F140" s="146">
        <v>9699</v>
      </c>
      <c r="G140" t="s">
        <v>135</v>
      </c>
      <c r="H140" s="144">
        <v>2.5251013850000001</v>
      </c>
      <c r="I140" s="144">
        <v>2.6147268227999998</v>
      </c>
      <c r="J140" s="144">
        <v>2.4392772105999998</v>
      </c>
      <c r="K140" s="144">
        <v>24490.958332999999</v>
      </c>
      <c r="L140" s="144" t="s">
        <v>135</v>
      </c>
      <c r="M140" t="str">
        <f t="shared" si="2"/>
        <v>all</v>
      </c>
    </row>
    <row r="141" spans="1:13" x14ac:dyDescent="0.2">
      <c r="A141" t="s">
        <v>6</v>
      </c>
      <c r="B141" t="s">
        <v>70</v>
      </c>
      <c r="C141" t="s">
        <v>130</v>
      </c>
      <c r="D141" s="144">
        <v>36615</v>
      </c>
      <c r="E141" s="144">
        <v>35494.063209</v>
      </c>
      <c r="F141" s="146">
        <v>606</v>
      </c>
      <c r="G141" t="s">
        <v>135</v>
      </c>
      <c r="H141" s="144">
        <v>2.5175330033000001</v>
      </c>
      <c r="I141" s="144">
        <v>2.6147268227999998</v>
      </c>
      <c r="J141" s="144">
        <v>2.6973024207999998</v>
      </c>
      <c r="K141" s="144">
        <v>1525.625</v>
      </c>
      <c r="L141" s="144" t="s">
        <v>135</v>
      </c>
      <c r="M141" t="str">
        <f t="shared" si="2"/>
        <v>all</v>
      </c>
    </row>
    <row r="142" spans="1:13" x14ac:dyDescent="0.2">
      <c r="A142" t="s">
        <v>6</v>
      </c>
      <c r="B142" t="s">
        <v>71</v>
      </c>
      <c r="C142" t="s">
        <v>130</v>
      </c>
      <c r="D142" s="144">
        <v>318203</v>
      </c>
      <c r="E142" s="144">
        <v>306435.59136000002</v>
      </c>
      <c r="F142" s="146">
        <v>5711</v>
      </c>
      <c r="G142" t="s">
        <v>135</v>
      </c>
      <c r="H142" s="144">
        <v>2.3215651083000002</v>
      </c>
      <c r="I142" s="144">
        <v>2.6147268227999998</v>
      </c>
      <c r="J142" s="144">
        <v>2.7151347384000002</v>
      </c>
      <c r="K142" s="144">
        <v>13258.458333</v>
      </c>
      <c r="L142" s="144" t="s">
        <v>135</v>
      </c>
      <c r="M142" t="str">
        <f t="shared" si="2"/>
        <v>all</v>
      </c>
    </row>
    <row r="143" spans="1:13" x14ac:dyDescent="0.2">
      <c r="A143" t="s">
        <v>6</v>
      </c>
      <c r="B143" t="s">
        <v>72</v>
      </c>
      <c r="C143" t="s">
        <v>130</v>
      </c>
      <c r="D143" s="144">
        <v>1039718</v>
      </c>
      <c r="E143" s="144">
        <v>1064818.9338</v>
      </c>
      <c r="F143" s="146">
        <v>16063</v>
      </c>
      <c r="G143" t="s">
        <v>135</v>
      </c>
      <c r="H143" s="144">
        <v>2.6969796011999998</v>
      </c>
      <c r="I143" s="144">
        <v>2.6147268227999998</v>
      </c>
      <c r="J143" s="144">
        <v>2.5530899729000001</v>
      </c>
      <c r="K143" s="144">
        <v>43321.583333000002</v>
      </c>
      <c r="L143" s="144" t="s">
        <v>135</v>
      </c>
      <c r="M143" t="str">
        <f t="shared" si="2"/>
        <v>all</v>
      </c>
    </row>
    <row r="144" spans="1:13" x14ac:dyDescent="0.2">
      <c r="A144" t="s">
        <v>6</v>
      </c>
      <c r="B144" t="s">
        <v>73</v>
      </c>
      <c r="C144" t="s">
        <v>130</v>
      </c>
      <c r="D144" s="144">
        <v>100029</v>
      </c>
      <c r="E144" s="144">
        <v>101501.41108999999</v>
      </c>
      <c r="F144" s="146">
        <v>1876</v>
      </c>
      <c r="G144" t="s">
        <v>135</v>
      </c>
      <c r="H144" s="144">
        <v>2.2216817697</v>
      </c>
      <c r="I144" s="144">
        <v>2.6147268227999998</v>
      </c>
      <c r="J144" s="144">
        <v>2.5767967810000001</v>
      </c>
      <c r="K144" s="144">
        <v>4167.875</v>
      </c>
      <c r="L144" s="144" t="s">
        <v>135</v>
      </c>
      <c r="M144" t="str">
        <f t="shared" si="2"/>
        <v>all</v>
      </c>
    </row>
    <row r="145" spans="1:13" x14ac:dyDescent="0.2">
      <c r="A145" t="s">
        <v>6</v>
      </c>
      <c r="B145" t="s">
        <v>74</v>
      </c>
      <c r="C145" t="s">
        <v>130</v>
      </c>
      <c r="D145" s="144">
        <v>889119.5</v>
      </c>
      <c r="E145" s="144">
        <v>856343.67651000002</v>
      </c>
      <c r="F145" s="146">
        <v>13674</v>
      </c>
      <c r="G145" t="s">
        <v>135</v>
      </c>
      <c r="H145" s="144">
        <v>2.7092764248000001</v>
      </c>
      <c r="I145" s="144">
        <v>2.6147268227999998</v>
      </c>
      <c r="J145" s="144">
        <v>2.7148032607000001</v>
      </c>
      <c r="K145" s="144">
        <v>37046.645833000002</v>
      </c>
      <c r="L145" s="144" t="s">
        <v>135</v>
      </c>
      <c r="M145" t="str">
        <f t="shared" si="2"/>
        <v>all</v>
      </c>
    </row>
    <row r="146" spans="1:13" x14ac:dyDescent="0.2">
      <c r="A146" t="s">
        <v>6</v>
      </c>
      <c r="B146" t="s">
        <v>75</v>
      </c>
      <c r="C146" t="s">
        <v>130</v>
      </c>
      <c r="D146" s="144">
        <v>39421</v>
      </c>
      <c r="E146" s="144">
        <v>54258.756971000003</v>
      </c>
      <c r="F146" s="146">
        <v>994</v>
      </c>
      <c r="G146" t="s">
        <v>135</v>
      </c>
      <c r="H146" s="144">
        <v>1.6524564050999999</v>
      </c>
      <c r="I146" s="144">
        <v>2.6147268227999998</v>
      </c>
      <c r="J146" s="144">
        <v>1.8996960460000001</v>
      </c>
      <c r="K146" s="144">
        <v>1642.5416667</v>
      </c>
      <c r="L146" s="144" t="s">
        <v>135</v>
      </c>
      <c r="M146" t="str">
        <f t="shared" si="2"/>
        <v>all</v>
      </c>
    </row>
    <row r="147" spans="1:13" x14ac:dyDescent="0.2">
      <c r="A147" t="s">
        <v>6</v>
      </c>
      <c r="B147" t="s">
        <v>76</v>
      </c>
      <c r="C147" t="s">
        <v>130</v>
      </c>
      <c r="D147" s="144">
        <v>76923</v>
      </c>
      <c r="E147" s="144">
        <v>79449.999467999995</v>
      </c>
      <c r="F147" s="146">
        <v>1716</v>
      </c>
      <c r="G147" t="s">
        <v>135</v>
      </c>
      <c r="H147" s="144">
        <v>1.8677884615</v>
      </c>
      <c r="I147" s="144">
        <v>2.6147268227999998</v>
      </c>
      <c r="J147" s="144">
        <v>2.5315624006999999</v>
      </c>
      <c r="K147" s="144">
        <v>3205.125</v>
      </c>
      <c r="L147" s="144" t="s">
        <v>135</v>
      </c>
      <c r="M147" t="str">
        <f t="shared" si="2"/>
        <v>all</v>
      </c>
    </row>
    <row r="148" spans="1:13" x14ac:dyDescent="0.2">
      <c r="A148" t="s">
        <v>6</v>
      </c>
      <c r="B148" t="s">
        <v>131</v>
      </c>
      <c r="C148" t="s">
        <v>130</v>
      </c>
      <c r="D148" s="144">
        <v>9006437</v>
      </c>
      <c r="E148" s="144">
        <v>9019537.9682</v>
      </c>
      <c r="F148" s="146">
        <v>143521</v>
      </c>
      <c r="G148" t="s">
        <v>135</v>
      </c>
      <c r="H148" s="144">
        <v>2.6147268227999998</v>
      </c>
      <c r="I148" s="144">
        <v>2.6147268227999998</v>
      </c>
      <c r="J148" s="144">
        <v>2.6109289061999998</v>
      </c>
      <c r="K148" s="144">
        <v>375268.20832999999</v>
      </c>
      <c r="L148" s="144" t="s">
        <v>135</v>
      </c>
      <c r="M148" t="str">
        <f t="shared" si="2"/>
        <v>all</v>
      </c>
    </row>
    <row r="149" spans="1:13" x14ac:dyDescent="0.2">
      <c r="A149" t="s">
        <v>6</v>
      </c>
      <c r="B149" t="s">
        <v>57</v>
      </c>
      <c r="C149" t="s">
        <v>130</v>
      </c>
      <c r="D149" s="144">
        <v>1061966.5</v>
      </c>
      <c r="E149" s="144">
        <v>1049110.8404000001</v>
      </c>
      <c r="F149" s="146">
        <v>14308</v>
      </c>
      <c r="G149" t="s">
        <v>136</v>
      </c>
      <c r="H149" s="144">
        <v>3.0925778702</v>
      </c>
      <c r="I149" s="144">
        <v>2.6195001915999998</v>
      </c>
      <c r="J149" s="144">
        <v>2.6515991858999999</v>
      </c>
      <c r="K149" s="144">
        <v>44248.604166999998</v>
      </c>
      <c r="L149" s="144" t="s">
        <v>136</v>
      </c>
      <c r="M149" t="str">
        <f t="shared" si="2"/>
        <v>all</v>
      </c>
    </row>
    <row r="150" spans="1:13" x14ac:dyDescent="0.2">
      <c r="A150" t="s">
        <v>6</v>
      </c>
      <c r="B150" t="s">
        <v>58</v>
      </c>
      <c r="C150" t="s">
        <v>130</v>
      </c>
      <c r="D150" s="144">
        <v>505463.5</v>
      </c>
      <c r="E150" s="144">
        <v>521110.12557999999</v>
      </c>
      <c r="F150" s="146">
        <v>8914</v>
      </c>
      <c r="G150" t="s">
        <v>136</v>
      </c>
      <c r="H150" s="144">
        <v>2.3626855695</v>
      </c>
      <c r="I150" s="144">
        <v>2.6195001915999998</v>
      </c>
      <c r="J150" s="144">
        <v>2.5408482202</v>
      </c>
      <c r="K150" s="144">
        <v>21060.979167000001</v>
      </c>
      <c r="L150" s="144" t="s">
        <v>136</v>
      </c>
      <c r="M150" t="str">
        <f t="shared" si="2"/>
        <v>all</v>
      </c>
    </row>
    <row r="151" spans="1:13" x14ac:dyDescent="0.2">
      <c r="A151" t="s">
        <v>6</v>
      </c>
      <c r="B151" t="s">
        <v>59</v>
      </c>
      <c r="C151" t="s">
        <v>130</v>
      </c>
      <c r="D151" s="144">
        <v>368559</v>
      </c>
      <c r="E151" s="144">
        <v>370055.26157999999</v>
      </c>
      <c r="F151" s="146">
        <v>4580</v>
      </c>
      <c r="G151" t="s">
        <v>136</v>
      </c>
      <c r="H151" s="144">
        <v>3.3529748908000001</v>
      </c>
      <c r="I151" s="144">
        <v>2.6195001915999998</v>
      </c>
      <c r="J151" s="144">
        <v>2.6089086452000001</v>
      </c>
      <c r="K151" s="144">
        <v>15356.625</v>
      </c>
      <c r="L151" s="144" t="s">
        <v>136</v>
      </c>
      <c r="M151" t="str">
        <f t="shared" si="2"/>
        <v>all</v>
      </c>
    </row>
    <row r="152" spans="1:13" x14ac:dyDescent="0.2">
      <c r="A152" t="s">
        <v>6</v>
      </c>
      <c r="B152" t="s">
        <v>60</v>
      </c>
      <c r="C152" t="s">
        <v>130</v>
      </c>
      <c r="D152" s="144">
        <v>315705</v>
      </c>
      <c r="E152" s="144">
        <v>354805.15042000002</v>
      </c>
      <c r="F152" s="146">
        <v>5091</v>
      </c>
      <c r="G152" t="s">
        <v>136</v>
      </c>
      <c r="H152" s="144">
        <v>2.5838489491000001</v>
      </c>
      <c r="I152" s="144">
        <v>2.6195001915999998</v>
      </c>
      <c r="J152" s="144">
        <v>2.3308266721000002</v>
      </c>
      <c r="K152" s="144">
        <v>13154.375</v>
      </c>
      <c r="L152" s="144" t="s">
        <v>136</v>
      </c>
      <c r="M152" t="str">
        <f t="shared" si="2"/>
        <v>all</v>
      </c>
    </row>
    <row r="153" spans="1:13" x14ac:dyDescent="0.2">
      <c r="A153" t="s">
        <v>6</v>
      </c>
      <c r="B153" t="s">
        <v>61</v>
      </c>
      <c r="C153" t="s">
        <v>130</v>
      </c>
      <c r="D153" s="144">
        <v>1917885</v>
      </c>
      <c r="E153" s="144">
        <v>1793951.3167999999</v>
      </c>
      <c r="F153" s="146">
        <v>27480</v>
      </c>
      <c r="G153" t="s">
        <v>136</v>
      </c>
      <c r="H153" s="144">
        <v>2.9080012737000001</v>
      </c>
      <c r="I153" s="144">
        <v>2.6195001915999998</v>
      </c>
      <c r="J153" s="144">
        <v>2.8004662545999999</v>
      </c>
      <c r="K153" s="144">
        <v>79911.875</v>
      </c>
      <c r="L153" s="144" t="s">
        <v>136</v>
      </c>
      <c r="M153" t="str">
        <f t="shared" si="2"/>
        <v>all</v>
      </c>
    </row>
    <row r="154" spans="1:13" x14ac:dyDescent="0.2">
      <c r="A154" t="s">
        <v>6</v>
      </c>
      <c r="B154" t="s">
        <v>62</v>
      </c>
      <c r="C154" t="s">
        <v>130</v>
      </c>
      <c r="D154" s="144">
        <v>548150</v>
      </c>
      <c r="E154" s="144">
        <v>570881.69880999997</v>
      </c>
      <c r="F154" s="146">
        <v>9501</v>
      </c>
      <c r="G154" t="s">
        <v>136</v>
      </c>
      <c r="H154" s="144">
        <v>2.4039136230999998</v>
      </c>
      <c r="I154" s="144">
        <v>2.6195001915999998</v>
      </c>
      <c r="J154" s="144">
        <v>2.5151954126999998</v>
      </c>
      <c r="K154" s="144">
        <v>22839.583332999999</v>
      </c>
      <c r="L154" s="144" t="s">
        <v>136</v>
      </c>
      <c r="M154" t="str">
        <f t="shared" si="2"/>
        <v>all</v>
      </c>
    </row>
    <row r="155" spans="1:13" x14ac:dyDescent="0.2">
      <c r="A155" t="s">
        <v>6</v>
      </c>
      <c r="B155" t="s">
        <v>63</v>
      </c>
      <c r="C155" t="s">
        <v>130</v>
      </c>
      <c r="D155" s="144">
        <v>184797</v>
      </c>
      <c r="E155" s="144">
        <v>205000.90828999999</v>
      </c>
      <c r="F155" s="146">
        <v>3765</v>
      </c>
      <c r="G155" t="s">
        <v>136</v>
      </c>
      <c r="H155" s="144">
        <v>2.0451195218999998</v>
      </c>
      <c r="I155" s="144">
        <v>2.6195001915999998</v>
      </c>
      <c r="J155" s="144">
        <v>2.3613347909</v>
      </c>
      <c r="K155" s="144">
        <v>7699.875</v>
      </c>
      <c r="L155" s="144" t="s">
        <v>136</v>
      </c>
      <c r="M155" t="str">
        <f t="shared" si="2"/>
        <v>all</v>
      </c>
    </row>
    <row r="156" spans="1:13" x14ac:dyDescent="0.2">
      <c r="A156" t="s">
        <v>6</v>
      </c>
      <c r="B156" t="s">
        <v>64</v>
      </c>
      <c r="C156" t="s">
        <v>130</v>
      </c>
      <c r="D156" s="144">
        <v>426610</v>
      </c>
      <c r="E156" s="144">
        <v>453728.33244999999</v>
      </c>
      <c r="F156" s="146">
        <v>7527</v>
      </c>
      <c r="G156" t="s">
        <v>136</v>
      </c>
      <c r="H156" s="144">
        <v>2.3615539612999998</v>
      </c>
      <c r="I156" s="144">
        <v>2.6195001915999998</v>
      </c>
      <c r="J156" s="144">
        <v>2.4629384961</v>
      </c>
      <c r="K156" s="144">
        <v>17775.416667000001</v>
      </c>
      <c r="L156" s="144" t="s">
        <v>136</v>
      </c>
      <c r="M156" t="str">
        <f t="shared" si="2"/>
        <v>all</v>
      </c>
    </row>
    <row r="157" spans="1:13" x14ac:dyDescent="0.2">
      <c r="A157" t="s">
        <v>6</v>
      </c>
      <c r="B157" t="s">
        <v>65</v>
      </c>
      <c r="C157" t="s">
        <v>130</v>
      </c>
      <c r="D157" s="144">
        <v>522721.5</v>
      </c>
      <c r="E157" s="144">
        <v>427491.92528999998</v>
      </c>
      <c r="F157" s="146">
        <v>7066</v>
      </c>
      <c r="G157" t="s">
        <v>136</v>
      </c>
      <c r="H157" s="144">
        <v>3.0823751061000002</v>
      </c>
      <c r="I157" s="144">
        <v>2.6195001915999998</v>
      </c>
      <c r="J157" s="144">
        <v>3.2030290829000001</v>
      </c>
      <c r="K157" s="144">
        <v>21780.0625</v>
      </c>
      <c r="L157" s="144" t="s">
        <v>136</v>
      </c>
      <c r="M157" t="str">
        <f t="shared" si="2"/>
        <v>all</v>
      </c>
    </row>
    <row r="158" spans="1:13" x14ac:dyDescent="0.2">
      <c r="A158" t="s">
        <v>6</v>
      </c>
      <c r="B158" t="s">
        <v>66</v>
      </c>
      <c r="C158" t="s">
        <v>130</v>
      </c>
      <c r="D158" s="144">
        <v>14146</v>
      </c>
      <c r="E158" s="144">
        <v>18204.412582000001</v>
      </c>
      <c r="F158" s="146">
        <v>375</v>
      </c>
      <c r="G158" t="s">
        <v>136</v>
      </c>
      <c r="H158" s="144">
        <v>1.5717777777999999</v>
      </c>
      <c r="I158" s="144">
        <v>2.6195001915999998</v>
      </c>
      <c r="J158" s="144">
        <v>2.0355202093</v>
      </c>
      <c r="K158" s="144">
        <v>589.41666667000004</v>
      </c>
      <c r="L158" s="144" t="s">
        <v>136</v>
      </c>
      <c r="M158" t="str">
        <f t="shared" si="2"/>
        <v>all</v>
      </c>
    </row>
    <row r="159" spans="1:13" x14ac:dyDescent="0.2">
      <c r="A159" t="s">
        <v>6</v>
      </c>
      <c r="B159" t="s">
        <v>67</v>
      </c>
      <c r="C159" t="s">
        <v>130</v>
      </c>
      <c r="D159" s="144">
        <v>812420</v>
      </c>
      <c r="E159" s="144">
        <v>773503.12616999994</v>
      </c>
      <c r="F159" s="146">
        <v>13888</v>
      </c>
      <c r="G159" t="s">
        <v>136</v>
      </c>
      <c r="H159" s="144">
        <v>2.4374159945999998</v>
      </c>
      <c r="I159" s="144">
        <v>2.6195001915999998</v>
      </c>
      <c r="J159" s="144">
        <v>2.7512937874999999</v>
      </c>
      <c r="K159" s="144">
        <v>33850.833333000002</v>
      </c>
      <c r="L159" s="144" t="s">
        <v>136</v>
      </c>
      <c r="M159" t="str">
        <f t="shared" si="2"/>
        <v>all</v>
      </c>
    </row>
    <row r="160" spans="1:13" x14ac:dyDescent="0.2">
      <c r="A160" t="s">
        <v>6</v>
      </c>
      <c r="B160" t="s">
        <v>68</v>
      </c>
      <c r="C160" t="s">
        <v>130</v>
      </c>
      <c r="D160" s="144">
        <v>46404.5</v>
      </c>
      <c r="E160" s="144">
        <v>43195.825868</v>
      </c>
      <c r="F160" s="146">
        <v>674</v>
      </c>
      <c r="G160" t="s">
        <v>136</v>
      </c>
      <c r="H160" s="144">
        <v>2.8687252719999998</v>
      </c>
      <c r="I160" s="144">
        <v>2.6195001915999998</v>
      </c>
      <c r="J160" s="144">
        <v>2.8140820137000002</v>
      </c>
      <c r="K160" s="144">
        <v>1933.5208333</v>
      </c>
      <c r="L160" s="144" t="s">
        <v>136</v>
      </c>
      <c r="M160" t="str">
        <f t="shared" si="2"/>
        <v>all</v>
      </c>
    </row>
    <row r="161" spans="1:13" x14ac:dyDescent="0.2">
      <c r="A161" t="s">
        <v>6</v>
      </c>
      <c r="B161" t="s">
        <v>69</v>
      </c>
      <c r="C161" t="s">
        <v>130</v>
      </c>
      <c r="D161" s="144">
        <v>364575</v>
      </c>
      <c r="E161" s="144">
        <v>393474.86661999999</v>
      </c>
      <c r="F161" s="146">
        <v>7093</v>
      </c>
      <c r="G161" t="s">
        <v>136</v>
      </c>
      <c r="H161" s="144">
        <v>2.1416361200999998</v>
      </c>
      <c r="I161" s="144">
        <v>2.6195001915999998</v>
      </c>
      <c r="J161" s="144">
        <v>2.4271036434000002</v>
      </c>
      <c r="K161" s="144">
        <v>15190.625</v>
      </c>
      <c r="L161" s="144" t="s">
        <v>136</v>
      </c>
      <c r="M161" t="str">
        <f t="shared" si="2"/>
        <v>all</v>
      </c>
    </row>
    <row r="162" spans="1:13" x14ac:dyDescent="0.2">
      <c r="A162" t="s">
        <v>6</v>
      </c>
      <c r="B162" t="s">
        <v>70</v>
      </c>
      <c r="C162" t="s">
        <v>130</v>
      </c>
      <c r="D162" s="144">
        <v>247117.5</v>
      </c>
      <c r="E162" s="144">
        <v>257065.16772999999</v>
      </c>
      <c r="F162" s="146">
        <v>4378</v>
      </c>
      <c r="G162" t="s">
        <v>136</v>
      </c>
      <c r="H162" s="144">
        <v>2.3518872772999999</v>
      </c>
      <c r="I162" s="144">
        <v>2.6195001915999998</v>
      </c>
      <c r="J162" s="144">
        <v>2.5181332202000002</v>
      </c>
      <c r="K162" s="144">
        <v>10296.5625</v>
      </c>
      <c r="L162" s="144" t="s">
        <v>136</v>
      </c>
      <c r="M162" t="str">
        <f t="shared" si="2"/>
        <v>all</v>
      </c>
    </row>
    <row r="163" spans="1:13" x14ac:dyDescent="0.2">
      <c r="A163" t="s">
        <v>6</v>
      </c>
      <c r="B163" t="s">
        <v>71</v>
      </c>
      <c r="C163" t="s">
        <v>130</v>
      </c>
      <c r="D163" s="144">
        <v>305016.5</v>
      </c>
      <c r="E163" s="144">
        <v>279026.31968000002</v>
      </c>
      <c r="F163" s="146">
        <v>5251</v>
      </c>
      <c r="G163" t="s">
        <v>136</v>
      </c>
      <c r="H163" s="144">
        <v>2.4203048626000001</v>
      </c>
      <c r="I163" s="144">
        <v>2.6195001915999998</v>
      </c>
      <c r="J163" s="144">
        <v>2.8634961071</v>
      </c>
      <c r="K163" s="144">
        <v>12709.020833</v>
      </c>
      <c r="L163" s="144" t="s">
        <v>136</v>
      </c>
      <c r="M163" t="str">
        <f t="shared" si="2"/>
        <v>all</v>
      </c>
    </row>
    <row r="164" spans="1:13" x14ac:dyDescent="0.2">
      <c r="A164" t="s">
        <v>6</v>
      </c>
      <c r="B164" t="s">
        <v>72</v>
      </c>
      <c r="C164" t="s">
        <v>130</v>
      </c>
      <c r="D164" s="144">
        <v>1316752.5</v>
      </c>
      <c r="E164" s="144">
        <v>1351572.1757</v>
      </c>
      <c r="F164" s="146">
        <v>20008</v>
      </c>
      <c r="G164" t="s">
        <v>136</v>
      </c>
      <c r="H164" s="144">
        <v>2.74213752</v>
      </c>
      <c r="I164" s="144">
        <v>2.6195001915999998</v>
      </c>
      <c r="J164" s="144">
        <v>2.5520157103000001</v>
      </c>
      <c r="K164" s="144">
        <v>54864.6875</v>
      </c>
      <c r="L164" s="144" t="s">
        <v>136</v>
      </c>
      <c r="M164" t="str">
        <f t="shared" si="2"/>
        <v>all</v>
      </c>
    </row>
    <row r="165" spans="1:13" x14ac:dyDescent="0.2">
      <c r="A165" t="s">
        <v>6</v>
      </c>
      <c r="B165" t="s">
        <v>73</v>
      </c>
      <c r="C165" t="s">
        <v>130</v>
      </c>
      <c r="D165" s="144">
        <v>42795.5</v>
      </c>
      <c r="E165" s="144">
        <v>41485.210823000001</v>
      </c>
      <c r="F165" s="146">
        <v>753</v>
      </c>
      <c r="G165" t="s">
        <v>136</v>
      </c>
      <c r="H165" s="144">
        <v>2.3680555555999998</v>
      </c>
      <c r="I165" s="144">
        <v>2.6195001915999998</v>
      </c>
      <c r="J165" s="144">
        <v>2.7022357660999998</v>
      </c>
      <c r="K165" s="144">
        <v>1783.1458333</v>
      </c>
      <c r="L165" s="144" t="s">
        <v>136</v>
      </c>
      <c r="M165" t="str">
        <f t="shared" si="2"/>
        <v>all</v>
      </c>
    </row>
    <row r="166" spans="1:13" x14ac:dyDescent="0.2">
      <c r="A166" t="s">
        <v>6</v>
      </c>
      <c r="B166" t="s">
        <v>74</v>
      </c>
      <c r="C166" t="s">
        <v>130</v>
      </c>
      <c r="D166" s="144">
        <v>389253.5</v>
      </c>
      <c r="E166" s="144">
        <v>380114.23671000003</v>
      </c>
      <c r="F166" s="146">
        <v>6406</v>
      </c>
      <c r="G166" t="s">
        <v>136</v>
      </c>
      <c r="H166" s="144">
        <v>2.5318288843999999</v>
      </c>
      <c r="I166" s="144">
        <v>2.6195001915999998</v>
      </c>
      <c r="J166" s="144">
        <v>2.6824820524000001</v>
      </c>
      <c r="K166" s="144">
        <v>16218.895833</v>
      </c>
      <c r="L166" s="144" t="s">
        <v>136</v>
      </c>
      <c r="M166" t="str">
        <f t="shared" si="2"/>
        <v>all</v>
      </c>
    </row>
    <row r="167" spans="1:13" x14ac:dyDescent="0.2">
      <c r="A167" t="s">
        <v>6</v>
      </c>
      <c r="B167" t="s">
        <v>75</v>
      </c>
      <c r="C167" t="s">
        <v>130</v>
      </c>
      <c r="D167" s="144">
        <v>56047</v>
      </c>
      <c r="E167" s="144">
        <v>74150.401062000004</v>
      </c>
      <c r="F167" s="146">
        <v>1296</v>
      </c>
      <c r="G167" t="s">
        <v>136</v>
      </c>
      <c r="H167" s="144">
        <v>1.8019225823</v>
      </c>
      <c r="I167" s="144">
        <v>2.6195001915999998</v>
      </c>
      <c r="J167" s="144">
        <v>1.9799640344</v>
      </c>
      <c r="K167" s="144">
        <v>2335.2916667</v>
      </c>
      <c r="L167" s="144" t="s">
        <v>136</v>
      </c>
      <c r="M167" t="str">
        <f t="shared" si="2"/>
        <v>all</v>
      </c>
    </row>
    <row r="168" spans="1:13" x14ac:dyDescent="0.2">
      <c r="A168" t="s">
        <v>6</v>
      </c>
      <c r="B168" t="s">
        <v>76</v>
      </c>
      <c r="C168" t="s">
        <v>130</v>
      </c>
      <c r="D168" s="144">
        <v>286587.5</v>
      </c>
      <c r="E168" s="144">
        <v>316082.61764999997</v>
      </c>
      <c r="F168" s="146">
        <v>6462</v>
      </c>
      <c r="G168" t="s">
        <v>136</v>
      </c>
      <c r="H168" s="144">
        <v>1.8479024812</v>
      </c>
      <c r="I168" s="144">
        <v>2.6195001915999998</v>
      </c>
      <c r="J168" s="144">
        <v>2.3750626235999999</v>
      </c>
      <c r="K168" s="144">
        <v>11941.145833</v>
      </c>
      <c r="L168" s="144" t="s">
        <v>136</v>
      </c>
      <c r="M168" t="str">
        <f t="shared" si="2"/>
        <v>all</v>
      </c>
    </row>
    <row r="169" spans="1:13" x14ac:dyDescent="0.2">
      <c r="A169" t="s">
        <v>6</v>
      </c>
      <c r="B169" t="s">
        <v>131</v>
      </c>
      <c r="C169" t="s">
        <v>130</v>
      </c>
      <c r="D169" s="144">
        <v>9732973</v>
      </c>
      <c r="E169" s="144">
        <v>9674009.9201999996</v>
      </c>
      <c r="F169" s="146">
        <v>154816</v>
      </c>
      <c r="G169" t="s">
        <v>136</v>
      </c>
      <c r="H169" s="144">
        <v>2.6195001915999998</v>
      </c>
      <c r="I169" s="144">
        <v>2.6195001915999998</v>
      </c>
      <c r="J169" s="144">
        <v>2.6354660424</v>
      </c>
      <c r="K169" s="144">
        <v>405540.54167000001</v>
      </c>
      <c r="L169" s="144" t="s">
        <v>136</v>
      </c>
      <c r="M169" t="str">
        <f t="shared" si="2"/>
        <v>all</v>
      </c>
    </row>
    <row r="170" spans="1:13" x14ac:dyDescent="0.2">
      <c r="A170" t="s">
        <v>6</v>
      </c>
      <c r="B170" t="s">
        <v>57</v>
      </c>
      <c r="C170" t="s">
        <v>130</v>
      </c>
      <c r="D170" s="144">
        <v>5099034.5</v>
      </c>
      <c r="E170" s="144">
        <v>5155687.0718999999</v>
      </c>
      <c r="F170" s="146">
        <v>77772</v>
      </c>
      <c r="G170" t="s">
        <v>130</v>
      </c>
      <c r="H170" s="144">
        <v>2.7318285607999999</v>
      </c>
      <c r="I170" s="144">
        <v>2.6207599442</v>
      </c>
      <c r="J170" s="144">
        <v>2.5919620770999998</v>
      </c>
      <c r="K170" s="144">
        <v>212459.77082999999</v>
      </c>
      <c r="L170" s="144" t="s">
        <v>130</v>
      </c>
      <c r="M170" t="str">
        <f t="shared" si="2"/>
        <v>all</v>
      </c>
    </row>
    <row r="171" spans="1:13" x14ac:dyDescent="0.2">
      <c r="A171" t="s">
        <v>6</v>
      </c>
      <c r="B171" t="s">
        <v>58</v>
      </c>
      <c r="C171" t="s">
        <v>130</v>
      </c>
      <c r="D171" s="144">
        <v>2178734</v>
      </c>
      <c r="E171" s="144">
        <v>2112530.9106000001</v>
      </c>
      <c r="F171" s="146">
        <v>35474</v>
      </c>
      <c r="G171" t="s">
        <v>130</v>
      </c>
      <c r="H171" s="144">
        <v>2.5590737817</v>
      </c>
      <c r="I171" s="144">
        <v>2.6207599442</v>
      </c>
      <c r="J171" s="144">
        <v>2.7028900585</v>
      </c>
      <c r="K171" s="144">
        <v>90780.583333000002</v>
      </c>
      <c r="L171" s="144" t="s">
        <v>130</v>
      </c>
      <c r="M171" t="str">
        <f t="shared" si="2"/>
        <v>all</v>
      </c>
    </row>
    <row r="172" spans="1:13" x14ac:dyDescent="0.2">
      <c r="A172" t="s">
        <v>6</v>
      </c>
      <c r="B172" t="s">
        <v>59</v>
      </c>
      <c r="C172" t="s">
        <v>130</v>
      </c>
      <c r="D172" s="144">
        <v>4242850.5</v>
      </c>
      <c r="E172" s="144">
        <v>4444834.6173999999</v>
      </c>
      <c r="F172" s="146">
        <v>54924</v>
      </c>
      <c r="G172" t="s">
        <v>130</v>
      </c>
      <c r="H172" s="144">
        <v>3.2187283791999999</v>
      </c>
      <c r="I172" s="144">
        <v>2.6207599442</v>
      </c>
      <c r="J172" s="144">
        <v>2.5016662254000002</v>
      </c>
      <c r="K172" s="144">
        <v>176785.4375</v>
      </c>
      <c r="L172" s="144" t="s">
        <v>130</v>
      </c>
      <c r="M172" t="str">
        <f t="shared" si="2"/>
        <v>all</v>
      </c>
    </row>
    <row r="173" spans="1:13" x14ac:dyDescent="0.2">
      <c r="A173" t="s">
        <v>6</v>
      </c>
      <c r="B173" t="s">
        <v>60</v>
      </c>
      <c r="C173" t="s">
        <v>130</v>
      </c>
      <c r="D173" s="144">
        <v>2247979.5</v>
      </c>
      <c r="E173" s="144">
        <v>2410357.8632999999</v>
      </c>
      <c r="F173" s="146">
        <v>40792</v>
      </c>
      <c r="G173" t="s">
        <v>130</v>
      </c>
      <c r="H173" s="144">
        <v>2.2961809300999998</v>
      </c>
      <c r="I173" s="144">
        <v>2.6207599442</v>
      </c>
      <c r="J173" s="144">
        <v>2.4442074426999998</v>
      </c>
      <c r="K173" s="144">
        <v>93665.8125</v>
      </c>
      <c r="L173" s="144" t="s">
        <v>130</v>
      </c>
      <c r="M173" t="str">
        <f t="shared" si="2"/>
        <v>all</v>
      </c>
    </row>
    <row r="174" spans="1:13" x14ac:dyDescent="0.2">
      <c r="A174" t="s">
        <v>6</v>
      </c>
      <c r="B174" t="s">
        <v>61</v>
      </c>
      <c r="C174" t="s">
        <v>130</v>
      </c>
      <c r="D174" s="144">
        <v>4324421.5</v>
      </c>
      <c r="E174" s="144">
        <v>3866512.0183999999</v>
      </c>
      <c r="F174" s="146">
        <v>59310</v>
      </c>
      <c r="G174" t="s">
        <v>130</v>
      </c>
      <c r="H174" s="144">
        <v>3.0380075731999998</v>
      </c>
      <c r="I174" s="144">
        <v>2.6207599442</v>
      </c>
      <c r="J174" s="144">
        <v>2.9311355028000001</v>
      </c>
      <c r="K174" s="144">
        <v>180184.22917000001</v>
      </c>
      <c r="L174" s="144" t="s">
        <v>130</v>
      </c>
      <c r="M174" t="str">
        <f t="shared" si="2"/>
        <v>all</v>
      </c>
    </row>
    <row r="175" spans="1:13" x14ac:dyDescent="0.2">
      <c r="A175" t="s">
        <v>6</v>
      </c>
      <c r="B175" t="s">
        <v>62</v>
      </c>
      <c r="C175" t="s">
        <v>130</v>
      </c>
      <c r="D175" s="144">
        <v>1609591.5</v>
      </c>
      <c r="E175" s="144">
        <v>1595603.0393999999</v>
      </c>
      <c r="F175" s="146">
        <v>25894</v>
      </c>
      <c r="G175" t="s">
        <v>130</v>
      </c>
      <c r="H175" s="144">
        <v>2.5900329226999999</v>
      </c>
      <c r="I175" s="144">
        <v>2.6207599442</v>
      </c>
      <c r="J175" s="144">
        <v>2.6437358326</v>
      </c>
      <c r="K175" s="144">
        <v>67066.3125</v>
      </c>
      <c r="L175" s="144" t="s">
        <v>130</v>
      </c>
      <c r="M175" t="str">
        <f t="shared" si="2"/>
        <v>all</v>
      </c>
    </row>
    <row r="176" spans="1:13" x14ac:dyDescent="0.2">
      <c r="A176" t="s">
        <v>6</v>
      </c>
      <c r="B176" t="s">
        <v>63</v>
      </c>
      <c r="C176" t="s">
        <v>130</v>
      </c>
      <c r="D176" s="144">
        <v>991287</v>
      </c>
      <c r="E176" s="144">
        <v>1077805.6495999999</v>
      </c>
      <c r="F176" s="146">
        <v>20110</v>
      </c>
      <c r="G176" t="s">
        <v>130</v>
      </c>
      <c r="H176" s="144">
        <v>2.0538848830999998</v>
      </c>
      <c r="I176" s="144">
        <v>2.6207599442</v>
      </c>
      <c r="J176" s="144">
        <v>2.4103837865000002</v>
      </c>
      <c r="K176" s="144">
        <v>41303.625</v>
      </c>
      <c r="L176" s="144" t="s">
        <v>130</v>
      </c>
      <c r="M176" t="str">
        <f t="shared" si="2"/>
        <v>all</v>
      </c>
    </row>
    <row r="177" spans="1:13" x14ac:dyDescent="0.2">
      <c r="A177" t="s">
        <v>6</v>
      </c>
      <c r="B177" t="s">
        <v>64</v>
      </c>
      <c r="C177" t="s">
        <v>130</v>
      </c>
      <c r="D177" s="144">
        <v>868480</v>
      </c>
      <c r="E177" s="144">
        <v>938745.27359999996</v>
      </c>
      <c r="F177" s="146">
        <v>15861</v>
      </c>
      <c r="G177" t="s">
        <v>130</v>
      </c>
      <c r="H177" s="144">
        <v>2.2814870856999998</v>
      </c>
      <c r="I177" s="144">
        <v>2.6207599442</v>
      </c>
      <c r="J177" s="144">
        <v>2.4245955324000001</v>
      </c>
      <c r="K177" s="144">
        <v>36186.666666999998</v>
      </c>
      <c r="L177" s="144" t="s">
        <v>130</v>
      </c>
      <c r="M177" t="str">
        <f t="shared" si="2"/>
        <v>all</v>
      </c>
    </row>
    <row r="178" spans="1:13" x14ac:dyDescent="0.2">
      <c r="A178" t="s">
        <v>6</v>
      </c>
      <c r="B178" t="s">
        <v>65</v>
      </c>
      <c r="C178" t="s">
        <v>130</v>
      </c>
      <c r="D178" s="144">
        <v>1574501</v>
      </c>
      <c r="E178" s="144">
        <v>1330266.9461000001</v>
      </c>
      <c r="F178" s="146">
        <v>22600</v>
      </c>
      <c r="G178" t="s">
        <v>130</v>
      </c>
      <c r="H178" s="144">
        <v>2.9028410767000001</v>
      </c>
      <c r="I178" s="144">
        <v>2.6207599442</v>
      </c>
      <c r="J178" s="144">
        <v>3.1019256437</v>
      </c>
      <c r="K178" s="144">
        <v>65604.208333000002</v>
      </c>
      <c r="L178" s="144" t="s">
        <v>130</v>
      </c>
      <c r="M178" t="str">
        <f t="shared" si="2"/>
        <v>all</v>
      </c>
    </row>
    <row r="179" spans="1:13" x14ac:dyDescent="0.2">
      <c r="A179" t="s">
        <v>6</v>
      </c>
      <c r="B179" t="s">
        <v>66</v>
      </c>
      <c r="C179" t="s">
        <v>130</v>
      </c>
      <c r="D179" s="144">
        <v>938467</v>
      </c>
      <c r="E179" s="144">
        <v>1068605.9002</v>
      </c>
      <c r="F179" s="146">
        <v>19627</v>
      </c>
      <c r="G179" t="s">
        <v>130</v>
      </c>
      <c r="H179" s="144">
        <v>1.9922959018999999</v>
      </c>
      <c r="I179" s="144">
        <v>2.6207599442</v>
      </c>
      <c r="J179" s="144">
        <v>2.3015938074000002</v>
      </c>
      <c r="K179" s="144">
        <v>39102.791666999998</v>
      </c>
      <c r="L179" s="144" t="s">
        <v>130</v>
      </c>
      <c r="M179" t="str">
        <f t="shared" si="2"/>
        <v>all</v>
      </c>
    </row>
    <row r="180" spans="1:13" x14ac:dyDescent="0.2">
      <c r="A180" t="s">
        <v>6</v>
      </c>
      <c r="B180" t="s">
        <v>67</v>
      </c>
      <c r="C180" t="s">
        <v>130</v>
      </c>
      <c r="D180" s="144">
        <v>1612374</v>
      </c>
      <c r="E180" s="144">
        <v>1542830.1791999999</v>
      </c>
      <c r="F180" s="146">
        <v>28012</v>
      </c>
      <c r="G180" t="s">
        <v>130</v>
      </c>
      <c r="H180" s="144">
        <v>2.3983382122000001</v>
      </c>
      <c r="I180" s="144">
        <v>2.6207599442</v>
      </c>
      <c r="J180" s="144">
        <v>2.7388919734999999</v>
      </c>
      <c r="K180" s="144">
        <v>67182.25</v>
      </c>
      <c r="L180" s="144" t="s">
        <v>130</v>
      </c>
      <c r="M180" t="str">
        <f t="shared" si="2"/>
        <v>all</v>
      </c>
    </row>
    <row r="181" spans="1:13" x14ac:dyDescent="0.2">
      <c r="A181" t="s">
        <v>6</v>
      </c>
      <c r="B181" t="s">
        <v>68</v>
      </c>
      <c r="C181" t="s">
        <v>130</v>
      </c>
      <c r="D181" s="144">
        <v>454955</v>
      </c>
      <c r="E181" s="144">
        <v>470156.49777999998</v>
      </c>
      <c r="F181" s="146">
        <v>8097</v>
      </c>
      <c r="G181" t="s">
        <v>130</v>
      </c>
      <c r="H181" s="144">
        <v>2.3411705982000002</v>
      </c>
      <c r="I181" s="144">
        <v>2.6207599442</v>
      </c>
      <c r="J181" s="144">
        <v>2.5360233158000001</v>
      </c>
      <c r="K181" s="144">
        <v>18956.458332999999</v>
      </c>
      <c r="L181" s="144" t="s">
        <v>130</v>
      </c>
      <c r="M181" t="str">
        <f t="shared" si="2"/>
        <v>all</v>
      </c>
    </row>
    <row r="182" spans="1:13" x14ac:dyDescent="0.2">
      <c r="A182" t="s">
        <v>6</v>
      </c>
      <c r="B182" t="s">
        <v>69</v>
      </c>
      <c r="C182" t="s">
        <v>130</v>
      </c>
      <c r="D182" s="144">
        <v>2203539.5</v>
      </c>
      <c r="E182" s="144">
        <v>2342963.3694000002</v>
      </c>
      <c r="F182" s="146">
        <v>37721</v>
      </c>
      <c r="G182" t="s">
        <v>130</v>
      </c>
      <c r="H182" s="144">
        <v>2.4340326563999999</v>
      </c>
      <c r="I182" s="144">
        <v>2.6207599442</v>
      </c>
      <c r="J182" s="144">
        <v>2.4648050978999998</v>
      </c>
      <c r="K182" s="144">
        <v>91814.145833000002</v>
      </c>
      <c r="L182" s="144" t="s">
        <v>130</v>
      </c>
      <c r="M182" t="str">
        <f t="shared" si="2"/>
        <v>all</v>
      </c>
    </row>
    <row r="183" spans="1:13" x14ac:dyDescent="0.2">
      <c r="A183" t="s">
        <v>6</v>
      </c>
      <c r="B183" t="s">
        <v>70</v>
      </c>
      <c r="C183" t="s">
        <v>130</v>
      </c>
      <c r="D183" s="144">
        <v>385905</v>
      </c>
      <c r="E183" s="144">
        <v>392007.74144000001</v>
      </c>
      <c r="F183" s="146">
        <v>6718</v>
      </c>
      <c r="G183" t="s">
        <v>130</v>
      </c>
      <c r="H183" s="144">
        <v>2.3934764811</v>
      </c>
      <c r="I183" s="144">
        <v>2.6207599442</v>
      </c>
      <c r="J183" s="144">
        <v>2.5799601878999998</v>
      </c>
      <c r="K183" s="144">
        <v>16079.375</v>
      </c>
      <c r="L183" s="144" t="s">
        <v>130</v>
      </c>
      <c r="M183" t="str">
        <f t="shared" si="2"/>
        <v>all</v>
      </c>
    </row>
    <row r="184" spans="1:13" x14ac:dyDescent="0.2">
      <c r="A184" t="s">
        <v>6</v>
      </c>
      <c r="B184" t="s">
        <v>71</v>
      </c>
      <c r="C184" t="s">
        <v>130</v>
      </c>
      <c r="D184" s="144">
        <v>1048085</v>
      </c>
      <c r="E184" s="144">
        <v>974178.89885</v>
      </c>
      <c r="F184" s="146">
        <v>18581</v>
      </c>
      <c r="G184" t="s">
        <v>130</v>
      </c>
      <c r="H184" s="144">
        <v>2.3502614677999998</v>
      </c>
      <c r="I184" s="144">
        <v>2.6207599442</v>
      </c>
      <c r="J184" s="144">
        <v>2.8195839485</v>
      </c>
      <c r="K184" s="144">
        <v>43670.208333000002</v>
      </c>
      <c r="L184" s="144" t="s">
        <v>130</v>
      </c>
      <c r="M184" t="str">
        <f t="shared" si="2"/>
        <v>all</v>
      </c>
    </row>
    <row r="185" spans="1:13" x14ac:dyDescent="0.2">
      <c r="A185" t="s">
        <v>6</v>
      </c>
      <c r="B185" t="s">
        <v>72</v>
      </c>
      <c r="C185" t="s">
        <v>130</v>
      </c>
      <c r="D185" s="144">
        <v>3847958</v>
      </c>
      <c r="E185" s="144">
        <v>3934764.0162999998</v>
      </c>
      <c r="F185" s="146">
        <v>59206</v>
      </c>
      <c r="G185" t="s">
        <v>130</v>
      </c>
      <c r="H185" s="144">
        <v>2.7080293101000001</v>
      </c>
      <c r="I185" s="144">
        <v>2.6207599442</v>
      </c>
      <c r="J185" s="144">
        <v>2.5629425683</v>
      </c>
      <c r="K185" s="144">
        <v>160331.58332999999</v>
      </c>
      <c r="L185" s="144" t="s">
        <v>130</v>
      </c>
      <c r="M185" t="str">
        <f t="shared" si="2"/>
        <v>all</v>
      </c>
    </row>
    <row r="186" spans="1:13" x14ac:dyDescent="0.2">
      <c r="A186" t="s">
        <v>6</v>
      </c>
      <c r="B186" t="s">
        <v>73</v>
      </c>
      <c r="C186" t="s">
        <v>130</v>
      </c>
      <c r="D186" s="144">
        <v>237794.5</v>
      </c>
      <c r="E186" s="144">
        <v>244586.17060000001</v>
      </c>
      <c r="F186" s="146">
        <v>4618</v>
      </c>
      <c r="G186" t="s">
        <v>130</v>
      </c>
      <c r="H186" s="144">
        <v>2.1455400967</v>
      </c>
      <c r="I186" s="144">
        <v>2.6207599442</v>
      </c>
      <c r="J186" s="144">
        <v>2.5479866627000001</v>
      </c>
      <c r="K186" s="144">
        <v>9908.1041667000009</v>
      </c>
      <c r="L186" s="144" t="s">
        <v>130</v>
      </c>
      <c r="M186" t="str">
        <f t="shared" si="2"/>
        <v>all</v>
      </c>
    </row>
    <row r="187" spans="1:13" x14ac:dyDescent="0.2">
      <c r="A187" t="s">
        <v>6</v>
      </c>
      <c r="B187" t="s">
        <v>74</v>
      </c>
      <c r="C187" t="s">
        <v>130</v>
      </c>
      <c r="D187" s="144">
        <v>4222959.5</v>
      </c>
      <c r="E187" s="144">
        <v>4091728.6494</v>
      </c>
      <c r="F187" s="146">
        <v>65554</v>
      </c>
      <c r="G187" t="s">
        <v>130</v>
      </c>
      <c r="H187" s="144">
        <v>2.6841481196000001</v>
      </c>
      <c r="I187" s="144">
        <v>2.6207599442</v>
      </c>
      <c r="J187" s="144">
        <v>2.7048135524000001</v>
      </c>
      <c r="K187" s="144">
        <v>175956.64582999999</v>
      </c>
      <c r="L187" s="144" t="s">
        <v>130</v>
      </c>
      <c r="M187" t="str">
        <f t="shared" si="2"/>
        <v>all</v>
      </c>
    </row>
    <row r="188" spans="1:13" x14ac:dyDescent="0.2">
      <c r="A188" t="s">
        <v>6</v>
      </c>
      <c r="B188" t="s">
        <v>75</v>
      </c>
      <c r="C188" t="s">
        <v>130</v>
      </c>
      <c r="D188" s="144">
        <v>158204</v>
      </c>
      <c r="E188" s="144">
        <v>216250.10010000001</v>
      </c>
      <c r="F188" s="146">
        <v>3988</v>
      </c>
      <c r="G188" t="s">
        <v>130</v>
      </c>
      <c r="H188" s="144">
        <v>1.6529170846000001</v>
      </c>
      <c r="I188" s="144">
        <v>2.6207599442</v>
      </c>
      <c r="J188" s="144">
        <v>1.9172925516999999</v>
      </c>
      <c r="K188" s="144">
        <v>6591.8333333</v>
      </c>
      <c r="L188" s="144" t="s">
        <v>130</v>
      </c>
      <c r="M188" t="str">
        <f t="shared" si="2"/>
        <v>all</v>
      </c>
    </row>
    <row r="189" spans="1:13" x14ac:dyDescent="0.2">
      <c r="A189" t="s">
        <v>6</v>
      </c>
      <c r="B189" t="s">
        <v>76</v>
      </c>
      <c r="C189" t="s">
        <v>130</v>
      </c>
      <c r="D189" s="144">
        <v>513038</v>
      </c>
      <c r="E189" s="144">
        <v>549744.08640000003</v>
      </c>
      <c r="F189" s="146">
        <v>11377</v>
      </c>
      <c r="G189" t="s">
        <v>130</v>
      </c>
      <c r="H189" s="144">
        <v>1.8789297119999999</v>
      </c>
      <c r="I189" s="144">
        <v>2.6207599442</v>
      </c>
      <c r="J189" s="144">
        <v>2.4457733580999999</v>
      </c>
      <c r="K189" s="144">
        <v>21376.583332999999</v>
      </c>
      <c r="L189" s="144" t="s">
        <v>130</v>
      </c>
      <c r="M189" t="str">
        <f t="shared" si="2"/>
        <v>all</v>
      </c>
    </row>
    <row r="190" spans="1:13" x14ac:dyDescent="0.2">
      <c r="A190" t="s">
        <v>6</v>
      </c>
      <c r="B190" t="s">
        <v>131</v>
      </c>
      <c r="C190" t="s">
        <v>130</v>
      </c>
      <c r="D190" s="144">
        <v>38760159</v>
      </c>
      <c r="E190" s="144">
        <v>38760159</v>
      </c>
      <c r="F190" s="146">
        <v>616236</v>
      </c>
      <c r="G190" t="s">
        <v>130</v>
      </c>
      <c r="H190" s="144">
        <v>2.6207599442</v>
      </c>
      <c r="I190" s="144">
        <v>2.6207599442</v>
      </c>
      <c r="J190" s="144">
        <v>2.6207599442</v>
      </c>
      <c r="K190" s="144">
        <v>1615006.625</v>
      </c>
      <c r="L190" s="144" t="s">
        <v>130</v>
      </c>
      <c r="M190" t="str">
        <f t="shared" si="2"/>
        <v>all</v>
      </c>
    </row>
    <row r="191" spans="1:13" x14ac:dyDescent="0.2">
      <c r="A191" t="s">
        <v>7</v>
      </c>
      <c r="B191" t="s">
        <v>57</v>
      </c>
      <c r="C191" t="s">
        <v>84</v>
      </c>
      <c r="D191" s="144">
        <v>83584.5</v>
      </c>
      <c r="E191" s="144">
        <v>82430.271942000007</v>
      </c>
      <c r="F191" s="146">
        <v>1968</v>
      </c>
      <c r="G191" t="s">
        <v>130</v>
      </c>
      <c r="H191" s="144">
        <v>1.7696582825</v>
      </c>
      <c r="I191" s="144">
        <v>1.3416202617999999</v>
      </c>
      <c r="J191" s="144">
        <v>1.3604062697999999</v>
      </c>
      <c r="K191" s="144">
        <v>3482.6875</v>
      </c>
      <c r="L191" s="144" t="s">
        <v>84</v>
      </c>
      <c r="M191" t="str">
        <f t="shared" si="2"/>
        <v>Māori</v>
      </c>
    </row>
    <row r="192" spans="1:13" x14ac:dyDescent="0.2">
      <c r="A192" t="s">
        <v>7</v>
      </c>
      <c r="B192" t="s">
        <v>58</v>
      </c>
      <c r="C192" t="s">
        <v>84</v>
      </c>
      <c r="D192" s="144">
        <v>28644</v>
      </c>
      <c r="E192" s="144">
        <v>29784.207026</v>
      </c>
      <c r="F192" s="146">
        <v>1135</v>
      </c>
      <c r="G192" t="s">
        <v>130</v>
      </c>
      <c r="H192" s="144">
        <v>1.0515418502</v>
      </c>
      <c r="I192" s="144">
        <v>1.3416202617999999</v>
      </c>
      <c r="J192" s="144">
        <v>1.2902599939999999</v>
      </c>
      <c r="K192" s="144">
        <v>1193.5</v>
      </c>
      <c r="L192" s="144" t="s">
        <v>84</v>
      </c>
      <c r="M192" t="str">
        <f t="shared" si="2"/>
        <v>Māori</v>
      </c>
    </row>
    <row r="193" spans="1:13" x14ac:dyDescent="0.2">
      <c r="A193" t="s">
        <v>7</v>
      </c>
      <c r="B193" t="s">
        <v>59</v>
      </c>
      <c r="C193" t="s">
        <v>84</v>
      </c>
      <c r="D193" s="144">
        <v>39448</v>
      </c>
      <c r="E193" s="144">
        <v>42063.477465999997</v>
      </c>
      <c r="F193" s="146">
        <v>1106</v>
      </c>
      <c r="G193" t="s">
        <v>130</v>
      </c>
      <c r="H193" s="144">
        <v>1.4861362266</v>
      </c>
      <c r="I193" s="144">
        <v>1.3416202617999999</v>
      </c>
      <c r="J193" s="144">
        <v>1.2581992569</v>
      </c>
      <c r="K193" s="144">
        <v>1643.6666667</v>
      </c>
      <c r="L193" s="144" t="s">
        <v>84</v>
      </c>
      <c r="M193" t="str">
        <f t="shared" si="2"/>
        <v>Māori</v>
      </c>
    </row>
    <row r="194" spans="1:13" x14ac:dyDescent="0.2">
      <c r="A194" t="s">
        <v>7</v>
      </c>
      <c r="B194" t="s">
        <v>60</v>
      </c>
      <c r="C194" t="s">
        <v>84</v>
      </c>
      <c r="D194" s="144">
        <v>51176</v>
      </c>
      <c r="E194" s="144">
        <v>50665.159140000003</v>
      </c>
      <c r="F194" s="146">
        <v>1235</v>
      </c>
      <c r="G194" t="s">
        <v>130</v>
      </c>
      <c r="H194" s="144">
        <v>1.726585695</v>
      </c>
      <c r="I194" s="144">
        <v>1.3416202617999999</v>
      </c>
      <c r="J194" s="144">
        <v>1.3551473968000001</v>
      </c>
      <c r="K194" s="144">
        <v>2132.3333333</v>
      </c>
      <c r="L194" s="144" t="s">
        <v>84</v>
      </c>
      <c r="M194" t="str">
        <f t="shared" si="2"/>
        <v>Māori</v>
      </c>
    </row>
    <row r="195" spans="1:13" x14ac:dyDescent="0.2">
      <c r="A195" t="s">
        <v>7</v>
      </c>
      <c r="B195" t="s">
        <v>61</v>
      </c>
      <c r="C195" t="s">
        <v>84</v>
      </c>
      <c r="D195" s="144">
        <v>37275</v>
      </c>
      <c r="E195" s="144">
        <v>41983.800807</v>
      </c>
      <c r="F195" s="146">
        <v>1375</v>
      </c>
      <c r="G195" t="s">
        <v>130</v>
      </c>
      <c r="H195" s="144">
        <v>1.1295454545000001</v>
      </c>
      <c r="I195" s="144">
        <v>1.3416202617999999</v>
      </c>
      <c r="J195" s="144">
        <v>1.1911474019999999</v>
      </c>
      <c r="K195" s="144">
        <v>1553.125</v>
      </c>
      <c r="L195" s="144" t="s">
        <v>84</v>
      </c>
      <c r="M195" t="str">
        <f t="shared" ref="M195:M258" si="3">IF(C195="Maori","Māori",C195)</f>
        <v>Māori</v>
      </c>
    </row>
    <row r="196" spans="1:13" x14ac:dyDescent="0.2">
      <c r="A196" t="s">
        <v>7</v>
      </c>
      <c r="B196" t="s">
        <v>62</v>
      </c>
      <c r="C196" t="s">
        <v>84</v>
      </c>
      <c r="D196" s="144">
        <v>22325</v>
      </c>
      <c r="E196" s="144">
        <v>23888.687835000001</v>
      </c>
      <c r="F196" s="146">
        <v>828</v>
      </c>
      <c r="G196" t="s">
        <v>130</v>
      </c>
      <c r="H196" s="144">
        <v>1.1234400161</v>
      </c>
      <c r="I196" s="144">
        <v>1.3416202617999999</v>
      </c>
      <c r="J196" s="144">
        <v>1.2538014876000001</v>
      </c>
      <c r="K196" s="144">
        <v>930.20833332999996</v>
      </c>
      <c r="L196" s="144" t="s">
        <v>84</v>
      </c>
      <c r="M196" t="str">
        <f t="shared" si="3"/>
        <v>Māori</v>
      </c>
    </row>
    <row r="197" spans="1:13" x14ac:dyDescent="0.2">
      <c r="A197" t="s">
        <v>7</v>
      </c>
      <c r="B197" t="s">
        <v>63</v>
      </c>
      <c r="C197" t="s">
        <v>84</v>
      </c>
      <c r="D197" s="144">
        <v>16932</v>
      </c>
      <c r="E197" s="144">
        <v>18907.644778999998</v>
      </c>
      <c r="F197" s="146">
        <v>612</v>
      </c>
      <c r="G197" t="s">
        <v>130</v>
      </c>
      <c r="H197" s="144">
        <v>1.1527777777999999</v>
      </c>
      <c r="I197" s="144">
        <v>1.3416202617999999</v>
      </c>
      <c r="J197" s="144">
        <v>1.2014354267</v>
      </c>
      <c r="K197" s="144">
        <v>705.5</v>
      </c>
      <c r="L197" s="144" t="s">
        <v>84</v>
      </c>
      <c r="M197" t="str">
        <f t="shared" si="3"/>
        <v>Māori</v>
      </c>
    </row>
    <row r="198" spans="1:13" x14ac:dyDescent="0.2">
      <c r="A198" t="s">
        <v>7</v>
      </c>
      <c r="B198" t="s">
        <v>64</v>
      </c>
      <c r="C198" t="s">
        <v>84</v>
      </c>
      <c r="D198" s="144">
        <v>19779.5</v>
      </c>
      <c r="E198" s="144">
        <v>23445.921137000001</v>
      </c>
      <c r="F198" s="146">
        <v>906</v>
      </c>
      <c r="G198" t="s">
        <v>130</v>
      </c>
      <c r="H198" s="144">
        <v>0.90965323769999995</v>
      </c>
      <c r="I198" s="144">
        <v>1.3416202617999999</v>
      </c>
      <c r="J198" s="144">
        <v>1.1318206613999999</v>
      </c>
      <c r="K198" s="144">
        <v>824.14583332999996</v>
      </c>
      <c r="L198" s="144" t="s">
        <v>84</v>
      </c>
      <c r="M198" t="str">
        <f t="shared" si="3"/>
        <v>Māori</v>
      </c>
    </row>
    <row r="199" spans="1:13" x14ac:dyDescent="0.2">
      <c r="A199" t="s">
        <v>7</v>
      </c>
      <c r="B199" t="s">
        <v>65</v>
      </c>
      <c r="C199" t="s">
        <v>84</v>
      </c>
      <c r="D199" s="144">
        <v>24397</v>
      </c>
      <c r="E199" s="144">
        <v>20300.297731999999</v>
      </c>
      <c r="F199" s="146">
        <v>613</v>
      </c>
      <c r="G199" t="s">
        <v>130</v>
      </c>
      <c r="H199" s="144">
        <v>1.6583061446</v>
      </c>
      <c r="I199" s="144">
        <v>1.3416202617999999</v>
      </c>
      <c r="J199" s="144">
        <v>1.612365984</v>
      </c>
      <c r="K199" s="144">
        <v>1016.5416667</v>
      </c>
      <c r="L199" s="144" t="s">
        <v>84</v>
      </c>
      <c r="M199" t="str">
        <f t="shared" si="3"/>
        <v>Māori</v>
      </c>
    </row>
    <row r="200" spans="1:13" x14ac:dyDescent="0.2">
      <c r="A200" t="s">
        <v>7</v>
      </c>
      <c r="B200" t="s">
        <v>66</v>
      </c>
      <c r="C200" t="s">
        <v>84</v>
      </c>
      <c r="D200" s="144">
        <v>6619</v>
      </c>
      <c r="E200" s="144">
        <v>7601.5763242000003</v>
      </c>
      <c r="F200" s="146">
        <v>307</v>
      </c>
      <c r="G200" t="s">
        <v>130</v>
      </c>
      <c r="H200" s="144">
        <v>0.89834419109999997</v>
      </c>
      <c r="I200" s="144">
        <v>1.3416202617999999</v>
      </c>
      <c r="J200" s="144">
        <v>1.1682030323999999</v>
      </c>
      <c r="K200" s="144">
        <v>275.79166666999998</v>
      </c>
      <c r="L200" s="144" t="s">
        <v>84</v>
      </c>
      <c r="M200" t="str">
        <f t="shared" si="3"/>
        <v>Māori</v>
      </c>
    </row>
    <row r="201" spans="1:13" x14ac:dyDescent="0.2">
      <c r="A201" t="s">
        <v>7</v>
      </c>
      <c r="B201" t="s">
        <v>67</v>
      </c>
      <c r="C201" t="s">
        <v>84</v>
      </c>
      <c r="D201" s="144">
        <v>34938.5</v>
      </c>
      <c r="E201" s="144">
        <v>36207.411740000003</v>
      </c>
      <c r="F201" s="146">
        <v>1441</v>
      </c>
      <c r="G201" t="s">
        <v>130</v>
      </c>
      <c r="H201" s="144">
        <v>1.0102504048000001</v>
      </c>
      <c r="I201" s="144">
        <v>1.3416202617999999</v>
      </c>
      <c r="J201" s="144">
        <v>1.2946023277000001</v>
      </c>
      <c r="K201" s="144">
        <v>1455.7708333</v>
      </c>
      <c r="L201" s="144" t="s">
        <v>84</v>
      </c>
      <c r="M201" t="str">
        <f t="shared" si="3"/>
        <v>Māori</v>
      </c>
    </row>
    <row r="202" spans="1:13" x14ac:dyDescent="0.2">
      <c r="A202" t="s">
        <v>7</v>
      </c>
      <c r="B202" t="s">
        <v>68</v>
      </c>
      <c r="C202" t="s">
        <v>84</v>
      </c>
      <c r="D202" s="144">
        <v>2352</v>
      </c>
      <c r="E202" s="144">
        <v>3010.4829466000001</v>
      </c>
      <c r="F202" s="146">
        <v>131</v>
      </c>
      <c r="G202" t="s">
        <v>130</v>
      </c>
      <c r="H202" s="144">
        <v>0.7480916031</v>
      </c>
      <c r="I202" s="144">
        <v>1.3416202617999999</v>
      </c>
      <c r="J202" s="144">
        <v>1.0481676567</v>
      </c>
      <c r="K202" s="144">
        <v>98</v>
      </c>
      <c r="L202" s="144" t="s">
        <v>84</v>
      </c>
      <c r="M202" t="str">
        <f t="shared" si="3"/>
        <v>Māori</v>
      </c>
    </row>
    <row r="203" spans="1:13" x14ac:dyDescent="0.2">
      <c r="A203" t="s">
        <v>7</v>
      </c>
      <c r="B203" t="s">
        <v>69</v>
      </c>
      <c r="C203" t="s">
        <v>84</v>
      </c>
      <c r="D203" s="144">
        <v>21069</v>
      </c>
      <c r="E203" s="144">
        <v>23103.699924</v>
      </c>
      <c r="F203" s="146">
        <v>610</v>
      </c>
      <c r="G203" t="s">
        <v>130</v>
      </c>
      <c r="H203" s="144">
        <v>1.4391393443</v>
      </c>
      <c r="I203" s="144">
        <v>1.3416202617999999</v>
      </c>
      <c r="J203" s="144">
        <v>1.2234662582</v>
      </c>
      <c r="K203" s="144">
        <v>877.875</v>
      </c>
      <c r="L203" s="144" t="s">
        <v>84</v>
      </c>
      <c r="M203" t="str">
        <f t="shared" si="3"/>
        <v>Māori</v>
      </c>
    </row>
    <row r="204" spans="1:13" x14ac:dyDescent="0.2">
      <c r="A204" t="s">
        <v>7</v>
      </c>
      <c r="B204" t="s">
        <v>70</v>
      </c>
      <c r="C204" t="s">
        <v>84</v>
      </c>
      <c r="D204" s="144">
        <v>17133</v>
      </c>
      <c r="E204" s="144">
        <v>17347.222006</v>
      </c>
      <c r="F204" s="146">
        <v>680</v>
      </c>
      <c r="G204" t="s">
        <v>130</v>
      </c>
      <c r="H204" s="144">
        <v>1.0498161765</v>
      </c>
      <c r="I204" s="144">
        <v>1.3416202617999999</v>
      </c>
      <c r="J204" s="144">
        <v>1.3250525034</v>
      </c>
      <c r="K204" s="144">
        <v>713.875</v>
      </c>
      <c r="L204" s="144" t="s">
        <v>84</v>
      </c>
      <c r="M204" t="str">
        <f t="shared" si="3"/>
        <v>Māori</v>
      </c>
    </row>
    <row r="205" spans="1:13" x14ac:dyDescent="0.2">
      <c r="A205" t="s">
        <v>7</v>
      </c>
      <c r="B205" t="s">
        <v>71</v>
      </c>
      <c r="C205" t="s">
        <v>84</v>
      </c>
      <c r="D205" s="144">
        <v>12717</v>
      </c>
      <c r="E205" s="144">
        <v>12771.499854</v>
      </c>
      <c r="F205" s="146">
        <v>441</v>
      </c>
      <c r="G205" t="s">
        <v>130</v>
      </c>
      <c r="H205" s="144">
        <v>1.2015306122</v>
      </c>
      <c r="I205" s="144">
        <v>1.3416202617999999</v>
      </c>
      <c r="J205" s="144">
        <v>1.3358951621999999</v>
      </c>
      <c r="K205" s="144">
        <v>529.875</v>
      </c>
      <c r="L205" s="144" t="s">
        <v>84</v>
      </c>
      <c r="M205" t="str">
        <f t="shared" si="3"/>
        <v>Māori</v>
      </c>
    </row>
    <row r="206" spans="1:13" x14ac:dyDescent="0.2">
      <c r="A206" t="s">
        <v>7</v>
      </c>
      <c r="B206" t="s">
        <v>72</v>
      </c>
      <c r="C206" t="s">
        <v>84</v>
      </c>
      <c r="D206" s="144">
        <v>90008.5</v>
      </c>
      <c r="E206" s="144">
        <v>89448.477234000005</v>
      </c>
      <c r="F206" s="146">
        <v>2294</v>
      </c>
      <c r="G206" t="s">
        <v>130</v>
      </c>
      <c r="H206" s="144">
        <v>1.6348536036000001</v>
      </c>
      <c r="I206" s="144">
        <v>1.3416202617999999</v>
      </c>
      <c r="J206" s="144">
        <v>1.3500199341000001</v>
      </c>
      <c r="K206" s="144">
        <v>3750.3541667</v>
      </c>
      <c r="L206" s="144" t="s">
        <v>84</v>
      </c>
      <c r="M206" t="str">
        <f t="shared" si="3"/>
        <v>Māori</v>
      </c>
    </row>
    <row r="207" spans="1:13" x14ac:dyDescent="0.2">
      <c r="A207" t="s">
        <v>7</v>
      </c>
      <c r="B207" t="s">
        <v>73</v>
      </c>
      <c r="C207" t="s">
        <v>84</v>
      </c>
      <c r="D207" s="144">
        <v>2399</v>
      </c>
      <c r="E207" s="144">
        <v>2784.1763049000001</v>
      </c>
      <c r="F207" s="146">
        <v>125</v>
      </c>
      <c r="G207" t="s">
        <v>130</v>
      </c>
      <c r="H207" s="144">
        <v>0.79966666669999997</v>
      </c>
      <c r="I207" s="144">
        <v>1.3416202617999999</v>
      </c>
      <c r="J207" s="144">
        <v>1.1560140794</v>
      </c>
      <c r="K207" s="144">
        <v>99.958333332999999</v>
      </c>
      <c r="L207" s="144" t="s">
        <v>84</v>
      </c>
      <c r="M207" t="str">
        <f t="shared" si="3"/>
        <v>Māori</v>
      </c>
    </row>
    <row r="208" spans="1:13" x14ac:dyDescent="0.2">
      <c r="A208" t="s">
        <v>7</v>
      </c>
      <c r="B208" t="s">
        <v>74</v>
      </c>
      <c r="C208" t="s">
        <v>84</v>
      </c>
      <c r="D208" s="144">
        <v>27769.5</v>
      </c>
      <c r="E208" s="144">
        <v>30231.284097</v>
      </c>
      <c r="F208" s="146">
        <v>780</v>
      </c>
      <c r="G208" t="s">
        <v>130</v>
      </c>
      <c r="H208" s="144">
        <v>1.4834134615000001</v>
      </c>
      <c r="I208" s="144">
        <v>1.3416202617999999</v>
      </c>
      <c r="J208" s="144">
        <v>1.2323698769</v>
      </c>
      <c r="K208" s="144">
        <v>1157.0625</v>
      </c>
      <c r="L208" s="144" t="s">
        <v>84</v>
      </c>
      <c r="M208" t="str">
        <f t="shared" si="3"/>
        <v>Māori</v>
      </c>
    </row>
    <row r="209" spans="1:13" x14ac:dyDescent="0.2">
      <c r="A209" t="s">
        <v>7</v>
      </c>
      <c r="B209" t="s">
        <v>75</v>
      </c>
      <c r="C209" t="s">
        <v>84</v>
      </c>
      <c r="D209" s="144">
        <v>966</v>
      </c>
      <c r="E209" s="144">
        <v>1340.2997539</v>
      </c>
      <c r="F209" s="146">
        <v>69</v>
      </c>
      <c r="G209" t="s">
        <v>130</v>
      </c>
      <c r="H209" s="144">
        <v>0.58333333330000003</v>
      </c>
      <c r="I209" s="144">
        <v>1.3416202617999999</v>
      </c>
      <c r="J209" s="144">
        <v>0.9669517353</v>
      </c>
      <c r="K209" s="144">
        <v>40.25</v>
      </c>
      <c r="L209" s="144" t="s">
        <v>84</v>
      </c>
      <c r="M209" t="str">
        <f t="shared" si="3"/>
        <v>Māori</v>
      </c>
    </row>
    <row r="210" spans="1:13" x14ac:dyDescent="0.2">
      <c r="A210" t="s">
        <v>7</v>
      </c>
      <c r="B210" t="s">
        <v>76</v>
      </c>
      <c r="C210" t="s">
        <v>84</v>
      </c>
      <c r="D210" s="144">
        <v>9780.5</v>
      </c>
      <c r="E210" s="144">
        <v>9928.4204977000009</v>
      </c>
      <c r="F210" s="146">
        <v>404</v>
      </c>
      <c r="G210" t="s">
        <v>130</v>
      </c>
      <c r="H210" s="144">
        <v>1.0087149339999999</v>
      </c>
      <c r="I210" s="144">
        <v>1.3416202617999999</v>
      </c>
      <c r="J210" s="144">
        <v>1.3216318722</v>
      </c>
      <c r="K210" s="144">
        <v>407.52083333000002</v>
      </c>
      <c r="L210" s="144" t="s">
        <v>84</v>
      </c>
      <c r="M210" t="str">
        <f t="shared" si="3"/>
        <v>Māori</v>
      </c>
    </row>
    <row r="211" spans="1:13" x14ac:dyDescent="0.2">
      <c r="A211" t="s">
        <v>7</v>
      </c>
      <c r="B211" t="s">
        <v>131</v>
      </c>
      <c r="C211" t="s">
        <v>84</v>
      </c>
      <c r="D211" s="144">
        <v>549313</v>
      </c>
      <c r="E211" s="144">
        <v>567244.01855000004</v>
      </c>
      <c r="F211" s="146">
        <v>17060</v>
      </c>
      <c r="G211" t="s">
        <v>130</v>
      </c>
      <c r="H211" s="144">
        <v>1.3416202617999999</v>
      </c>
      <c r="I211" s="144">
        <v>1.3416202617999999</v>
      </c>
      <c r="J211" s="144">
        <v>1.2992106161999999</v>
      </c>
      <c r="K211" s="144">
        <v>22888.041667000001</v>
      </c>
      <c r="L211" s="144" t="s">
        <v>84</v>
      </c>
      <c r="M211" t="str">
        <f t="shared" si="3"/>
        <v>Māori</v>
      </c>
    </row>
    <row r="212" spans="1:13" x14ac:dyDescent="0.2">
      <c r="A212" t="s">
        <v>7</v>
      </c>
      <c r="B212" t="s">
        <v>57</v>
      </c>
      <c r="C212" t="s">
        <v>86</v>
      </c>
      <c r="D212" s="144">
        <v>515238</v>
      </c>
      <c r="E212" s="144">
        <v>493738.92190000002</v>
      </c>
      <c r="F212" s="146">
        <v>13215</v>
      </c>
      <c r="G212" t="s">
        <v>130</v>
      </c>
      <c r="H212" s="144">
        <v>1.6245365114999999</v>
      </c>
      <c r="I212" s="144">
        <v>1.4922113180000001</v>
      </c>
      <c r="J212" s="144">
        <v>1.5571872926999999</v>
      </c>
      <c r="K212" s="144">
        <v>21468.25</v>
      </c>
      <c r="L212" s="144" t="s">
        <v>86</v>
      </c>
      <c r="M212" t="str">
        <f t="shared" si="3"/>
        <v>Other</v>
      </c>
    </row>
    <row r="213" spans="1:13" x14ac:dyDescent="0.2">
      <c r="A213" t="s">
        <v>7</v>
      </c>
      <c r="B213" t="s">
        <v>58</v>
      </c>
      <c r="C213" t="s">
        <v>86</v>
      </c>
      <c r="D213" s="144">
        <v>137699</v>
      </c>
      <c r="E213" s="144">
        <v>136617.22451999999</v>
      </c>
      <c r="F213" s="146">
        <v>4464</v>
      </c>
      <c r="G213" t="s">
        <v>130</v>
      </c>
      <c r="H213" s="144">
        <v>1.2852729241</v>
      </c>
      <c r="I213" s="144">
        <v>1.4922113180000001</v>
      </c>
      <c r="J213" s="144">
        <v>1.5040270873999999</v>
      </c>
      <c r="K213" s="144">
        <v>5737.4583333</v>
      </c>
      <c r="L213" s="144" t="s">
        <v>86</v>
      </c>
      <c r="M213" t="str">
        <f t="shared" si="3"/>
        <v>Other</v>
      </c>
    </row>
    <row r="214" spans="1:13" x14ac:dyDescent="0.2">
      <c r="A214" t="s">
        <v>7</v>
      </c>
      <c r="B214" t="s">
        <v>59</v>
      </c>
      <c r="C214" t="s">
        <v>86</v>
      </c>
      <c r="D214" s="144">
        <v>493755.5</v>
      </c>
      <c r="E214" s="144">
        <v>501513.53281</v>
      </c>
      <c r="F214" s="146">
        <v>12133</v>
      </c>
      <c r="G214" t="s">
        <v>130</v>
      </c>
      <c r="H214" s="144">
        <v>1.6956355257</v>
      </c>
      <c r="I214" s="144">
        <v>1.4922113180000001</v>
      </c>
      <c r="J214" s="144">
        <v>1.4691279442</v>
      </c>
      <c r="K214" s="144">
        <v>20573.145832999999</v>
      </c>
      <c r="L214" s="144" t="s">
        <v>86</v>
      </c>
      <c r="M214" t="str">
        <f t="shared" si="3"/>
        <v>Other</v>
      </c>
    </row>
    <row r="215" spans="1:13" x14ac:dyDescent="0.2">
      <c r="A215" t="s">
        <v>7</v>
      </c>
      <c r="B215" t="s">
        <v>60</v>
      </c>
      <c r="C215" t="s">
        <v>86</v>
      </c>
      <c r="D215" s="144">
        <v>303762</v>
      </c>
      <c r="E215" s="144">
        <v>289672.90826</v>
      </c>
      <c r="F215" s="146">
        <v>6984</v>
      </c>
      <c r="G215" t="s">
        <v>130</v>
      </c>
      <c r="H215" s="144">
        <v>1.8122494273</v>
      </c>
      <c r="I215" s="144">
        <v>1.4922113180000001</v>
      </c>
      <c r="J215" s="144">
        <v>1.5647893933999999</v>
      </c>
      <c r="K215" s="144">
        <v>12656.75</v>
      </c>
      <c r="L215" s="144" t="s">
        <v>86</v>
      </c>
      <c r="M215" t="str">
        <f t="shared" si="3"/>
        <v>Other</v>
      </c>
    </row>
    <row r="216" spans="1:13" x14ac:dyDescent="0.2">
      <c r="A216" t="s">
        <v>7</v>
      </c>
      <c r="B216" t="s">
        <v>61</v>
      </c>
      <c r="C216" t="s">
        <v>86</v>
      </c>
      <c r="D216" s="144">
        <v>214999</v>
      </c>
      <c r="E216" s="144">
        <v>222665.67199</v>
      </c>
      <c r="F216" s="146">
        <v>7564</v>
      </c>
      <c r="G216" t="s">
        <v>130</v>
      </c>
      <c r="H216" s="144">
        <v>1.1843325842000001</v>
      </c>
      <c r="I216" s="144">
        <v>1.4922113180000001</v>
      </c>
      <c r="J216" s="144">
        <v>1.4408325194</v>
      </c>
      <c r="K216" s="144">
        <v>8958.2916667000009</v>
      </c>
      <c r="L216" s="144" t="s">
        <v>86</v>
      </c>
      <c r="M216" t="str">
        <f t="shared" si="3"/>
        <v>Other</v>
      </c>
    </row>
    <row r="217" spans="1:13" x14ac:dyDescent="0.2">
      <c r="A217" t="s">
        <v>7</v>
      </c>
      <c r="B217" t="s">
        <v>62</v>
      </c>
      <c r="C217" t="s">
        <v>86</v>
      </c>
      <c r="D217" s="144">
        <v>107655.5</v>
      </c>
      <c r="E217" s="144">
        <v>102484.30895000001</v>
      </c>
      <c r="F217" s="146">
        <v>3254</v>
      </c>
      <c r="G217" t="s">
        <v>130</v>
      </c>
      <c r="H217" s="144">
        <v>1.3785021</v>
      </c>
      <c r="I217" s="144">
        <v>1.4922113180000001</v>
      </c>
      <c r="J217" s="144">
        <v>1.5675058668999999</v>
      </c>
      <c r="K217" s="144">
        <v>4485.6458333</v>
      </c>
      <c r="L217" s="144" t="s">
        <v>86</v>
      </c>
      <c r="M217" t="str">
        <f t="shared" si="3"/>
        <v>Other</v>
      </c>
    </row>
    <row r="218" spans="1:13" x14ac:dyDescent="0.2">
      <c r="A218" t="s">
        <v>7</v>
      </c>
      <c r="B218" t="s">
        <v>63</v>
      </c>
      <c r="C218" t="s">
        <v>86</v>
      </c>
      <c r="D218" s="144">
        <v>120974.5</v>
      </c>
      <c r="E218" s="144">
        <v>121665.57987</v>
      </c>
      <c r="F218" s="146">
        <v>3813</v>
      </c>
      <c r="G218" t="s">
        <v>130</v>
      </c>
      <c r="H218" s="144">
        <v>1.3219523123000001</v>
      </c>
      <c r="I218" s="144">
        <v>1.4922113180000001</v>
      </c>
      <c r="J218" s="144">
        <v>1.4837353201000001</v>
      </c>
      <c r="K218" s="144">
        <v>5040.6041667</v>
      </c>
      <c r="L218" s="144" t="s">
        <v>86</v>
      </c>
      <c r="M218" t="str">
        <f t="shared" si="3"/>
        <v>Other</v>
      </c>
    </row>
    <row r="219" spans="1:13" x14ac:dyDescent="0.2">
      <c r="A219" t="s">
        <v>7</v>
      </c>
      <c r="B219" t="s">
        <v>64</v>
      </c>
      <c r="C219" t="s">
        <v>86</v>
      </c>
      <c r="D219" s="144">
        <v>65079.5</v>
      </c>
      <c r="E219" s="144">
        <v>69498.306570000001</v>
      </c>
      <c r="F219" s="146">
        <v>1937</v>
      </c>
      <c r="G219" t="s">
        <v>130</v>
      </c>
      <c r="H219" s="144">
        <v>1.3999204096</v>
      </c>
      <c r="I219" s="144">
        <v>1.4922113180000001</v>
      </c>
      <c r="J219" s="144">
        <v>1.3973342843000001</v>
      </c>
      <c r="K219" s="144">
        <v>2711.6458333</v>
      </c>
      <c r="L219" s="144" t="s">
        <v>86</v>
      </c>
      <c r="M219" t="str">
        <f t="shared" si="3"/>
        <v>Other</v>
      </c>
    </row>
    <row r="220" spans="1:13" x14ac:dyDescent="0.2">
      <c r="A220" t="s">
        <v>7</v>
      </c>
      <c r="B220" t="s">
        <v>65</v>
      </c>
      <c r="C220" t="s">
        <v>86</v>
      </c>
      <c r="D220" s="144">
        <v>137597.5</v>
      </c>
      <c r="E220" s="144">
        <v>118392.47534999999</v>
      </c>
      <c r="F220" s="146">
        <v>3674</v>
      </c>
      <c r="G220" t="s">
        <v>130</v>
      </c>
      <c r="H220" s="144">
        <v>1.5604869805999999</v>
      </c>
      <c r="I220" s="144">
        <v>1.4922113180000001</v>
      </c>
      <c r="J220" s="144">
        <v>1.7342702416</v>
      </c>
      <c r="K220" s="144">
        <v>5733.2291667</v>
      </c>
      <c r="L220" s="144" t="s">
        <v>86</v>
      </c>
      <c r="M220" t="str">
        <f t="shared" si="3"/>
        <v>Other</v>
      </c>
    </row>
    <row r="221" spans="1:13" x14ac:dyDescent="0.2">
      <c r="A221" t="s">
        <v>7</v>
      </c>
      <c r="B221" t="s">
        <v>66</v>
      </c>
      <c r="C221" t="s">
        <v>86</v>
      </c>
      <c r="D221" s="144">
        <v>98648</v>
      </c>
      <c r="E221" s="144">
        <v>105847.76625</v>
      </c>
      <c r="F221" s="146">
        <v>3404</v>
      </c>
      <c r="G221" t="s">
        <v>130</v>
      </c>
      <c r="H221" s="144">
        <v>1.2075009792</v>
      </c>
      <c r="I221" s="144">
        <v>1.4922113180000001</v>
      </c>
      <c r="J221" s="144">
        <v>1.3907110873999999</v>
      </c>
      <c r="K221" s="144">
        <v>4110.3333333</v>
      </c>
      <c r="L221" s="144" t="s">
        <v>86</v>
      </c>
      <c r="M221" t="str">
        <f t="shared" si="3"/>
        <v>Other</v>
      </c>
    </row>
    <row r="222" spans="1:13" x14ac:dyDescent="0.2">
      <c r="A222" t="s">
        <v>7</v>
      </c>
      <c r="B222" t="s">
        <v>67</v>
      </c>
      <c r="C222" t="s">
        <v>86</v>
      </c>
      <c r="D222" s="144">
        <v>119465</v>
      </c>
      <c r="E222" s="144">
        <v>112839.90437</v>
      </c>
      <c r="F222" s="146">
        <v>3819</v>
      </c>
      <c r="G222" t="s">
        <v>130</v>
      </c>
      <c r="H222" s="144">
        <v>1.3034062145</v>
      </c>
      <c r="I222" s="144">
        <v>1.4922113180000001</v>
      </c>
      <c r="J222" s="144">
        <v>1.5798225469</v>
      </c>
      <c r="K222" s="144">
        <v>4977.7083333</v>
      </c>
      <c r="L222" s="144" t="s">
        <v>86</v>
      </c>
      <c r="M222" t="str">
        <f t="shared" si="3"/>
        <v>Other</v>
      </c>
    </row>
    <row r="223" spans="1:13" x14ac:dyDescent="0.2">
      <c r="A223" t="s">
        <v>7</v>
      </c>
      <c r="B223" t="s">
        <v>68</v>
      </c>
      <c r="C223" t="s">
        <v>86</v>
      </c>
      <c r="D223" s="144">
        <v>54883</v>
      </c>
      <c r="E223" s="144">
        <v>61547.222181999998</v>
      </c>
      <c r="F223" s="146">
        <v>2004</v>
      </c>
      <c r="G223" t="s">
        <v>130</v>
      </c>
      <c r="H223" s="144">
        <v>1.1411136061</v>
      </c>
      <c r="I223" s="144">
        <v>1.4922113180000001</v>
      </c>
      <c r="J223" s="144">
        <v>1.3306373685999999</v>
      </c>
      <c r="K223" s="144">
        <v>2286.7916667</v>
      </c>
      <c r="L223" s="144" t="s">
        <v>86</v>
      </c>
      <c r="M223" t="str">
        <f t="shared" si="3"/>
        <v>Other</v>
      </c>
    </row>
    <row r="224" spans="1:13" x14ac:dyDescent="0.2">
      <c r="A224" t="s">
        <v>7</v>
      </c>
      <c r="B224" t="s">
        <v>69</v>
      </c>
      <c r="C224" t="s">
        <v>86</v>
      </c>
      <c r="D224" s="144">
        <v>259642.5</v>
      </c>
      <c r="E224" s="144">
        <v>264146.79453000001</v>
      </c>
      <c r="F224" s="146">
        <v>6845</v>
      </c>
      <c r="G224" t="s">
        <v>130</v>
      </c>
      <c r="H224" s="144">
        <v>1.5804875822</v>
      </c>
      <c r="I224" s="144">
        <v>1.4922113180000001</v>
      </c>
      <c r="J224" s="144">
        <v>1.4667657725000001</v>
      </c>
      <c r="K224" s="144">
        <v>10818.4375</v>
      </c>
      <c r="L224" s="144" t="s">
        <v>86</v>
      </c>
      <c r="M224" t="str">
        <f t="shared" si="3"/>
        <v>Other</v>
      </c>
    </row>
    <row r="225" spans="1:13" x14ac:dyDescent="0.2">
      <c r="A225" t="s">
        <v>7</v>
      </c>
      <c r="B225" t="s">
        <v>70</v>
      </c>
      <c r="C225" t="s">
        <v>86</v>
      </c>
      <c r="D225" s="144">
        <v>24362.5</v>
      </c>
      <c r="E225" s="144">
        <v>24008.459831</v>
      </c>
      <c r="F225" s="146">
        <v>892</v>
      </c>
      <c r="G225" t="s">
        <v>130</v>
      </c>
      <c r="H225" s="144">
        <v>1.1380091555</v>
      </c>
      <c r="I225" s="144">
        <v>1.4922113180000001</v>
      </c>
      <c r="J225" s="144">
        <v>1.5142161758999999</v>
      </c>
      <c r="K225" s="144">
        <v>1015.1041667</v>
      </c>
      <c r="L225" s="144" t="s">
        <v>86</v>
      </c>
      <c r="M225" t="str">
        <f t="shared" si="3"/>
        <v>Other</v>
      </c>
    </row>
    <row r="226" spans="1:13" x14ac:dyDescent="0.2">
      <c r="A226" t="s">
        <v>7</v>
      </c>
      <c r="B226" t="s">
        <v>71</v>
      </c>
      <c r="C226" t="s">
        <v>86</v>
      </c>
      <c r="D226" s="144">
        <v>83766</v>
      </c>
      <c r="E226" s="144">
        <v>86818.282668</v>
      </c>
      <c r="F226" s="146">
        <v>2633</v>
      </c>
      <c r="G226" t="s">
        <v>130</v>
      </c>
      <c r="H226" s="144">
        <v>1.3255791872</v>
      </c>
      <c r="I226" s="144">
        <v>1.4922113180000001</v>
      </c>
      <c r="J226" s="144">
        <v>1.4397494332</v>
      </c>
      <c r="K226" s="144">
        <v>3490.25</v>
      </c>
      <c r="L226" s="144" t="s">
        <v>86</v>
      </c>
      <c r="M226" t="str">
        <f t="shared" si="3"/>
        <v>Other</v>
      </c>
    </row>
    <row r="227" spans="1:13" x14ac:dyDescent="0.2">
      <c r="A227" t="s">
        <v>7</v>
      </c>
      <c r="B227" t="s">
        <v>72</v>
      </c>
      <c r="C227" t="s">
        <v>86</v>
      </c>
      <c r="D227" s="144">
        <v>354216.5</v>
      </c>
      <c r="E227" s="144">
        <v>329311.90140999999</v>
      </c>
      <c r="F227" s="146">
        <v>8828</v>
      </c>
      <c r="G227" t="s">
        <v>130</v>
      </c>
      <c r="H227" s="144">
        <v>1.6718419611999999</v>
      </c>
      <c r="I227" s="144">
        <v>1.4922113180000001</v>
      </c>
      <c r="J227" s="144">
        <v>1.6050615482999999</v>
      </c>
      <c r="K227" s="144">
        <v>14759.020833</v>
      </c>
      <c r="L227" s="144" t="s">
        <v>86</v>
      </c>
      <c r="M227" t="str">
        <f t="shared" si="3"/>
        <v>Other</v>
      </c>
    </row>
    <row r="228" spans="1:13" x14ac:dyDescent="0.2">
      <c r="A228" t="s">
        <v>7</v>
      </c>
      <c r="B228" t="s">
        <v>73</v>
      </c>
      <c r="C228" t="s">
        <v>86</v>
      </c>
      <c r="D228" s="144">
        <v>18077.5</v>
      </c>
      <c r="E228" s="144">
        <v>20772.172243000001</v>
      </c>
      <c r="F228" s="146">
        <v>896</v>
      </c>
      <c r="G228" t="s">
        <v>130</v>
      </c>
      <c r="H228" s="144">
        <v>0.84065755210000004</v>
      </c>
      <c r="I228" s="144">
        <v>1.4922113180000001</v>
      </c>
      <c r="J228" s="144">
        <v>1.2986340467999999</v>
      </c>
      <c r="K228" s="144">
        <v>753.22916667000004</v>
      </c>
      <c r="L228" s="144" t="s">
        <v>86</v>
      </c>
      <c r="M228" t="str">
        <f t="shared" si="3"/>
        <v>Other</v>
      </c>
    </row>
    <row r="229" spans="1:13" x14ac:dyDescent="0.2">
      <c r="A229" t="s">
        <v>7</v>
      </c>
      <c r="B229" t="s">
        <v>74</v>
      </c>
      <c r="C229" t="s">
        <v>86</v>
      </c>
      <c r="D229" s="144">
        <v>296642.5</v>
      </c>
      <c r="E229" s="144">
        <v>326056.28106000001</v>
      </c>
      <c r="F229" s="146">
        <v>8218</v>
      </c>
      <c r="G229" t="s">
        <v>130</v>
      </c>
      <c r="H229" s="144">
        <v>1.504028251</v>
      </c>
      <c r="I229" s="144">
        <v>1.4922113180000001</v>
      </c>
      <c r="J229" s="144">
        <v>1.3575978186</v>
      </c>
      <c r="K229" s="144">
        <v>12360.104167</v>
      </c>
      <c r="L229" s="144" t="s">
        <v>86</v>
      </c>
      <c r="M229" t="str">
        <f t="shared" si="3"/>
        <v>Other</v>
      </c>
    </row>
    <row r="230" spans="1:13" x14ac:dyDescent="0.2">
      <c r="A230" t="s">
        <v>7</v>
      </c>
      <c r="B230" t="s">
        <v>75</v>
      </c>
      <c r="C230" t="s">
        <v>86</v>
      </c>
      <c r="D230" s="144">
        <v>14781</v>
      </c>
      <c r="E230" s="144">
        <v>18668.602251</v>
      </c>
      <c r="F230" s="146">
        <v>690</v>
      </c>
      <c r="G230" t="s">
        <v>130</v>
      </c>
      <c r="H230" s="144">
        <v>0.89257246379999999</v>
      </c>
      <c r="I230" s="144">
        <v>1.4922113180000001</v>
      </c>
      <c r="J230" s="144">
        <v>1.1814690352999999</v>
      </c>
      <c r="K230" s="144">
        <v>615.875</v>
      </c>
      <c r="L230" s="144" t="s">
        <v>86</v>
      </c>
      <c r="M230" t="str">
        <f t="shared" si="3"/>
        <v>Other</v>
      </c>
    </row>
    <row r="231" spans="1:13" x14ac:dyDescent="0.2">
      <c r="A231" t="s">
        <v>7</v>
      </c>
      <c r="B231" t="s">
        <v>76</v>
      </c>
      <c r="C231" t="s">
        <v>86</v>
      </c>
      <c r="D231" s="144">
        <v>51942.5</v>
      </c>
      <c r="E231" s="144">
        <v>47734.994671</v>
      </c>
      <c r="F231" s="146">
        <v>1714</v>
      </c>
      <c r="G231" t="s">
        <v>130</v>
      </c>
      <c r="H231" s="144">
        <v>1.2627017697</v>
      </c>
      <c r="I231" s="144">
        <v>1.4922113180000001</v>
      </c>
      <c r="J231" s="144">
        <v>1.6237392906999999</v>
      </c>
      <c r="K231" s="144">
        <v>2164.2708333</v>
      </c>
      <c r="L231" s="144" t="s">
        <v>86</v>
      </c>
      <c r="M231" t="str">
        <f t="shared" si="3"/>
        <v>Other</v>
      </c>
    </row>
    <row r="232" spans="1:13" x14ac:dyDescent="0.2">
      <c r="A232" t="s">
        <v>7</v>
      </c>
      <c r="B232" t="s">
        <v>131</v>
      </c>
      <c r="C232" t="s">
        <v>86</v>
      </c>
      <c r="D232" s="144">
        <v>3473187.5</v>
      </c>
      <c r="E232" s="144">
        <v>3454001.3117</v>
      </c>
      <c r="F232" s="146">
        <v>96981</v>
      </c>
      <c r="G232" t="s">
        <v>130</v>
      </c>
      <c r="H232" s="144">
        <v>1.4922113180000001</v>
      </c>
      <c r="I232" s="144">
        <v>1.4922113180000001</v>
      </c>
      <c r="J232" s="144">
        <v>1.5005002110000001</v>
      </c>
      <c r="K232" s="144">
        <v>144716.14582999999</v>
      </c>
      <c r="L232" s="144" t="s">
        <v>86</v>
      </c>
      <c r="M232" t="str">
        <f t="shared" si="3"/>
        <v>Other</v>
      </c>
    </row>
    <row r="233" spans="1:13" x14ac:dyDescent="0.2">
      <c r="A233" t="s">
        <v>7</v>
      </c>
      <c r="B233" t="s">
        <v>57</v>
      </c>
      <c r="C233" t="s">
        <v>85</v>
      </c>
      <c r="D233" s="144">
        <v>82864</v>
      </c>
      <c r="E233" s="144">
        <v>82037.594926000005</v>
      </c>
      <c r="F233" s="146">
        <v>2501</v>
      </c>
      <c r="G233" t="s">
        <v>130</v>
      </c>
      <c r="H233" s="144">
        <v>1.3805144609</v>
      </c>
      <c r="I233" s="144">
        <v>1.2500399974</v>
      </c>
      <c r="J233" s="144">
        <v>1.2626322656</v>
      </c>
      <c r="K233" s="144">
        <v>3452.6666667</v>
      </c>
      <c r="L233" s="144" t="s">
        <v>85</v>
      </c>
      <c r="M233" t="str">
        <f t="shared" si="3"/>
        <v>Pacific</v>
      </c>
    </row>
    <row r="234" spans="1:13" x14ac:dyDescent="0.2">
      <c r="A234" t="s">
        <v>7</v>
      </c>
      <c r="B234" t="s">
        <v>58</v>
      </c>
      <c r="C234" t="s">
        <v>85</v>
      </c>
      <c r="D234" s="144">
        <v>1867.5</v>
      </c>
      <c r="E234" s="144">
        <v>1816.9714107</v>
      </c>
      <c r="F234" s="146">
        <v>67</v>
      </c>
      <c r="G234" t="s">
        <v>130</v>
      </c>
      <c r="H234" s="144">
        <v>1.161380597</v>
      </c>
      <c r="I234" s="144">
        <v>1.2500399974</v>
      </c>
      <c r="J234" s="144">
        <v>1.2848026564999999</v>
      </c>
      <c r="K234" s="144">
        <v>77.8125</v>
      </c>
      <c r="L234" s="144" t="s">
        <v>85</v>
      </c>
      <c r="M234" t="str">
        <f t="shared" si="3"/>
        <v>Pacific</v>
      </c>
    </row>
    <row r="235" spans="1:13" x14ac:dyDescent="0.2">
      <c r="A235" t="s">
        <v>7</v>
      </c>
      <c r="B235" t="s">
        <v>59</v>
      </c>
      <c r="C235" t="s">
        <v>85</v>
      </c>
      <c r="D235" s="144">
        <v>8324.5</v>
      </c>
      <c r="E235" s="144">
        <v>8121.7605396999998</v>
      </c>
      <c r="F235" s="146">
        <v>266</v>
      </c>
      <c r="G235" t="s">
        <v>130</v>
      </c>
      <c r="H235" s="144">
        <v>1.3039630326</v>
      </c>
      <c r="I235" s="144">
        <v>1.2500399974</v>
      </c>
      <c r="J235" s="144">
        <v>1.2812441229</v>
      </c>
      <c r="K235" s="144">
        <v>346.85416666999998</v>
      </c>
      <c r="L235" s="144" t="s">
        <v>85</v>
      </c>
      <c r="M235" t="str">
        <f t="shared" si="3"/>
        <v>Pacific</v>
      </c>
    </row>
    <row r="236" spans="1:13" x14ac:dyDescent="0.2">
      <c r="A236" t="s">
        <v>7</v>
      </c>
      <c r="B236" t="s">
        <v>60</v>
      </c>
      <c r="C236" t="s">
        <v>85</v>
      </c>
      <c r="D236" s="144">
        <v>28298</v>
      </c>
      <c r="E236" s="144">
        <v>27260.516496</v>
      </c>
      <c r="F236" s="146">
        <v>780</v>
      </c>
      <c r="G236" t="s">
        <v>130</v>
      </c>
      <c r="H236" s="144">
        <v>1.5116452991</v>
      </c>
      <c r="I236" s="144">
        <v>1.2500399974</v>
      </c>
      <c r="J236" s="144">
        <v>1.2976141465</v>
      </c>
      <c r="K236" s="144">
        <v>1179.0833333</v>
      </c>
      <c r="L236" s="144" t="s">
        <v>85</v>
      </c>
      <c r="M236" t="str">
        <f t="shared" si="3"/>
        <v>Pacific</v>
      </c>
    </row>
    <row r="237" spans="1:13" x14ac:dyDescent="0.2">
      <c r="A237" t="s">
        <v>7</v>
      </c>
      <c r="B237" t="s">
        <v>61</v>
      </c>
      <c r="C237" t="s">
        <v>85</v>
      </c>
      <c r="D237" s="144">
        <v>58848</v>
      </c>
      <c r="E237" s="144">
        <v>60525.471832000003</v>
      </c>
      <c r="F237" s="146">
        <v>2444</v>
      </c>
      <c r="G237" t="s">
        <v>130</v>
      </c>
      <c r="H237" s="144">
        <v>1.0032733223999999</v>
      </c>
      <c r="I237" s="144">
        <v>1.2500399974</v>
      </c>
      <c r="J237" s="144">
        <v>1.2153949658000001</v>
      </c>
      <c r="K237" s="144">
        <v>2452</v>
      </c>
      <c r="L237" s="144" t="s">
        <v>85</v>
      </c>
      <c r="M237" t="str">
        <f t="shared" si="3"/>
        <v>Pacific</v>
      </c>
    </row>
    <row r="238" spans="1:13" x14ac:dyDescent="0.2">
      <c r="A238" t="s">
        <v>7</v>
      </c>
      <c r="B238" t="s">
        <v>62</v>
      </c>
      <c r="C238" t="s">
        <v>85</v>
      </c>
      <c r="D238" s="144">
        <v>2029.5</v>
      </c>
      <c r="E238" s="144">
        <v>2476.3391763</v>
      </c>
      <c r="F238" s="146">
        <v>112</v>
      </c>
      <c r="G238" t="s">
        <v>130</v>
      </c>
      <c r="H238" s="144">
        <v>0.75502232140000003</v>
      </c>
      <c r="I238" s="144">
        <v>1.2500399974</v>
      </c>
      <c r="J238" s="144">
        <v>1.0244784716999999</v>
      </c>
      <c r="K238" s="144">
        <v>84.5625</v>
      </c>
      <c r="L238" s="144" t="s">
        <v>85</v>
      </c>
      <c r="M238" t="str">
        <f t="shared" si="3"/>
        <v>Pacific</v>
      </c>
    </row>
    <row r="239" spans="1:13" x14ac:dyDescent="0.2">
      <c r="A239" t="s">
        <v>7</v>
      </c>
      <c r="B239" t="s">
        <v>63</v>
      </c>
      <c r="C239" t="s">
        <v>85</v>
      </c>
      <c r="D239" s="144">
        <v>5664</v>
      </c>
      <c r="E239" s="144">
        <v>6506.5069894999997</v>
      </c>
      <c r="F239" s="146">
        <v>224</v>
      </c>
      <c r="G239" t="s">
        <v>130</v>
      </c>
      <c r="H239" s="144">
        <v>1.0535714286</v>
      </c>
      <c r="I239" s="144">
        <v>1.2500399974</v>
      </c>
      <c r="J239" s="144">
        <v>1.088176276</v>
      </c>
      <c r="K239" s="144">
        <v>236</v>
      </c>
      <c r="L239" s="144" t="s">
        <v>85</v>
      </c>
      <c r="M239" t="str">
        <f t="shared" si="3"/>
        <v>Pacific</v>
      </c>
    </row>
    <row r="240" spans="1:13" x14ac:dyDescent="0.2">
      <c r="A240" t="s">
        <v>7</v>
      </c>
      <c r="B240" t="s">
        <v>64</v>
      </c>
      <c r="C240" t="s">
        <v>85</v>
      </c>
      <c r="D240" s="144">
        <v>1590</v>
      </c>
      <c r="E240" s="144">
        <v>1571.2552326</v>
      </c>
      <c r="F240" s="146">
        <v>78</v>
      </c>
      <c r="G240" t="s">
        <v>130</v>
      </c>
      <c r="H240" s="144">
        <v>0.84935897439999997</v>
      </c>
      <c r="I240" s="144">
        <v>1.2500399974</v>
      </c>
      <c r="J240" s="144">
        <v>1.2649527300000001</v>
      </c>
      <c r="K240" s="144">
        <v>66.25</v>
      </c>
      <c r="L240" s="144" t="s">
        <v>85</v>
      </c>
      <c r="M240" t="str">
        <f t="shared" si="3"/>
        <v>Pacific</v>
      </c>
    </row>
    <row r="241" spans="1:13" x14ac:dyDescent="0.2">
      <c r="A241" t="s">
        <v>7</v>
      </c>
      <c r="B241" t="s">
        <v>65</v>
      </c>
      <c r="C241" t="s">
        <v>85</v>
      </c>
      <c r="D241" s="144">
        <v>3090</v>
      </c>
      <c r="E241" s="144">
        <v>2783.6866743999999</v>
      </c>
      <c r="F241" s="146">
        <v>93</v>
      </c>
      <c r="G241" t="s">
        <v>130</v>
      </c>
      <c r="H241" s="144">
        <v>1.3844086021999999</v>
      </c>
      <c r="I241" s="144">
        <v>1.2500399974</v>
      </c>
      <c r="J241" s="144">
        <v>1.3875928018999999</v>
      </c>
      <c r="K241" s="144">
        <v>128.75</v>
      </c>
      <c r="L241" s="144" t="s">
        <v>85</v>
      </c>
      <c r="M241" t="str">
        <f t="shared" si="3"/>
        <v>Pacific</v>
      </c>
    </row>
    <row r="242" spans="1:13" x14ac:dyDescent="0.2">
      <c r="A242" t="s">
        <v>7</v>
      </c>
      <c r="B242" t="s">
        <v>66</v>
      </c>
      <c r="C242" t="s">
        <v>85</v>
      </c>
      <c r="D242" s="144">
        <v>1018.5</v>
      </c>
      <c r="E242" s="144">
        <v>989.44444731999999</v>
      </c>
      <c r="F242" s="146">
        <v>39</v>
      </c>
      <c r="G242" t="s">
        <v>130</v>
      </c>
      <c r="H242" s="144">
        <v>1.0881410255999999</v>
      </c>
      <c r="I242" s="144">
        <v>1.2500399974</v>
      </c>
      <c r="J242" s="144">
        <v>1.2867480744999999</v>
      </c>
      <c r="K242" s="144">
        <v>42.4375</v>
      </c>
      <c r="L242" s="144" t="s">
        <v>85</v>
      </c>
      <c r="M242" t="str">
        <f t="shared" si="3"/>
        <v>Pacific</v>
      </c>
    </row>
    <row r="243" spans="1:13" x14ac:dyDescent="0.2">
      <c r="A243" t="s">
        <v>7</v>
      </c>
      <c r="B243" t="s">
        <v>67</v>
      </c>
      <c r="C243" t="s">
        <v>85</v>
      </c>
      <c r="D243" s="144">
        <v>1789</v>
      </c>
      <c r="E243" s="144">
        <v>1451.6829855000001</v>
      </c>
      <c r="F243" s="146">
        <v>72</v>
      </c>
      <c r="G243" t="s">
        <v>130</v>
      </c>
      <c r="H243" s="144">
        <v>1.0353009258999999</v>
      </c>
      <c r="I243" s="144">
        <v>1.2500399974</v>
      </c>
      <c r="J243" s="144">
        <v>1.5405026977</v>
      </c>
      <c r="K243" s="144">
        <v>74.541666667000001</v>
      </c>
      <c r="L243" s="144" t="s">
        <v>85</v>
      </c>
      <c r="M243" t="str">
        <f t="shared" si="3"/>
        <v>Pacific</v>
      </c>
    </row>
    <row r="244" spans="1:13" x14ac:dyDescent="0.2">
      <c r="A244" t="s">
        <v>7</v>
      </c>
      <c r="B244" t="s">
        <v>68</v>
      </c>
      <c r="C244" t="s">
        <v>85</v>
      </c>
      <c r="D244" s="144">
        <v>478</v>
      </c>
      <c r="E244" s="144">
        <v>537.73812120000002</v>
      </c>
      <c r="F244" s="146">
        <v>24</v>
      </c>
      <c r="G244" t="s">
        <v>130</v>
      </c>
      <c r="H244" s="144">
        <v>0.82986111110000005</v>
      </c>
      <c r="I244" s="144">
        <v>1.2500399974</v>
      </c>
      <c r="J244" s="144">
        <v>1.11117121</v>
      </c>
      <c r="K244" s="144">
        <v>19.916666667000001</v>
      </c>
      <c r="L244" s="144" t="s">
        <v>85</v>
      </c>
      <c r="M244" t="str">
        <f t="shared" si="3"/>
        <v>Pacific</v>
      </c>
    </row>
    <row r="245" spans="1:13" x14ac:dyDescent="0.2">
      <c r="A245" t="s">
        <v>7</v>
      </c>
      <c r="B245" t="s">
        <v>69</v>
      </c>
      <c r="C245" t="s">
        <v>85</v>
      </c>
      <c r="D245" s="144">
        <v>4525</v>
      </c>
      <c r="E245" s="144">
        <v>4985.2021254000001</v>
      </c>
      <c r="F245" s="146">
        <v>119</v>
      </c>
      <c r="G245" t="s">
        <v>130</v>
      </c>
      <c r="H245" s="144">
        <v>1.5843837535</v>
      </c>
      <c r="I245" s="144">
        <v>1.2500399974</v>
      </c>
      <c r="J245" s="144">
        <v>1.1346442623999999</v>
      </c>
      <c r="K245" s="144">
        <v>188.54166667000001</v>
      </c>
      <c r="L245" s="144" t="s">
        <v>85</v>
      </c>
      <c r="M245" t="str">
        <f t="shared" si="3"/>
        <v>Pacific</v>
      </c>
    </row>
    <row r="246" spans="1:13" x14ac:dyDescent="0.2">
      <c r="A246" t="s">
        <v>7</v>
      </c>
      <c r="B246" t="s">
        <v>70</v>
      </c>
      <c r="C246" t="s">
        <v>85</v>
      </c>
      <c r="D246" s="144">
        <v>2291.5</v>
      </c>
      <c r="E246" s="144">
        <v>1121.4699766000001</v>
      </c>
      <c r="F246" s="146">
        <v>31</v>
      </c>
      <c r="G246" t="s">
        <v>130</v>
      </c>
      <c r="H246" s="144">
        <v>3.0799731182999999</v>
      </c>
      <c r="I246" s="144">
        <v>1.2500399974</v>
      </c>
      <c r="J246" s="144">
        <v>2.5542071691000001</v>
      </c>
      <c r="K246" s="144">
        <v>95.479166667000001</v>
      </c>
      <c r="L246" s="144" t="s">
        <v>85</v>
      </c>
      <c r="M246" t="str">
        <f t="shared" si="3"/>
        <v>Pacific</v>
      </c>
    </row>
    <row r="247" spans="1:13" x14ac:dyDescent="0.2">
      <c r="A247" t="s">
        <v>7</v>
      </c>
      <c r="B247" t="s">
        <v>71</v>
      </c>
      <c r="C247" t="s">
        <v>85</v>
      </c>
      <c r="D247" s="144">
        <v>339</v>
      </c>
      <c r="E247" s="144">
        <v>399.97255951</v>
      </c>
      <c r="F247" s="146">
        <v>13</v>
      </c>
      <c r="G247" t="s">
        <v>130</v>
      </c>
      <c r="H247" s="144">
        <v>1.0865384615</v>
      </c>
      <c r="I247" s="144">
        <v>1.2500399974</v>
      </c>
      <c r="J247" s="144">
        <v>1.0594815795999999</v>
      </c>
      <c r="K247" s="144">
        <v>14.125</v>
      </c>
      <c r="L247" s="144" t="s">
        <v>85</v>
      </c>
      <c r="M247" t="str">
        <f t="shared" si="3"/>
        <v>Pacific</v>
      </c>
    </row>
    <row r="248" spans="1:13" x14ac:dyDescent="0.2">
      <c r="A248" t="s">
        <v>7</v>
      </c>
      <c r="B248" t="s">
        <v>72</v>
      </c>
      <c r="C248" t="s">
        <v>85</v>
      </c>
      <c r="D248" s="144">
        <v>7799</v>
      </c>
      <c r="E248" s="144">
        <v>7795.0935976000001</v>
      </c>
      <c r="F248" s="146">
        <v>268</v>
      </c>
      <c r="G248" t="s">
        <v>130</v>
      </c>
      <c r="H248" s="144">
        <v>1.2125310945000001</v>
      </c>
      <c r="I248" s="144">
        <v>1.2500399974</v>
      </c>
      <c r="J248" s="144">
        <v>1.2506664375000001</v>
      </c>
      <c r="K248" s="144">
        <v>324.95833333000002</v>
      </c>
      <c r="L248" s="144" t="s">
        <v>85</v>
      </c>
      <c r="M248" t="str">
        <f t="shared" si="3"/>
        <v>Pacific</v>
      </c>
    </row>
    <row r="249" spans="1:13" x14ac:dyDescent="0.2">
      <c r="A249" t="s">
        <v>7</v>
      </c>
      <c r="B249" t="s">
        <v>73</v>
      </c>
      <c r="C249" t="s">
        <v>85</v>
      </c>
      <c r="D249" s="144">
        <v>154.5</v>
      </c>
      <c r="E249" s="144">
        <v>223.40847496999999</v>
      </c>
      <c r="F249" s="146">
        <v>13</v>
      </c>
      <c r="G249" t="s">
        <v>130</v>
      </c>
      <c r="H249" s="144">
        <v>0.4951923077</v>
      </c>
      <c r="I249" s="144">
        <v>1.2500399974</v>
      </c>
      <c r="J249" s="144">
        <v>0.8644756186</v>
      </c>
      <c r="K249" s="144">
        <v>6.4375</v>
      </c>
      <c r="L249" s="144" t="s">
        <v>85</v>
      </c>
      <c r="M249" t="str">
        <f t="shared" si="3"/>
        <v>Pacific</v>
      </c>
    </row>
    <row r="250" spans="1:13" x14ac:dyDescent="0.2">
      <c r="A250" t="s">
        <v>7</v>
      </c>
      <c r="B250" t="s">
        <v>74</v>
      </c>
      <c r="C250" t="s">
        <v>85</v>
      </c>
      <c r="D250" s="144">
        <v>22473.5</v>
      </c>
      <c r="E250" s="144">
        <v>24005.089250000001</v>
      </c>
      <c r="F250" s="146">
        <v>630</v>
      </c>
      <c r="G250" t="s">
        <v>130</v>
      </c>
      <c r="H250" s="144">
        <v>1.4863425926</v>
      </c>
      <c r="I250" s="144">
        <v>1.2500399974</v>
      </c>
      <c r="J250" s="144">
        <v>1.1702840838999999</v>
      </c>
      <c r="K250" s="144">
        <v>936.39583332999996</v>
      </c>
      <c r="L250" s="144" t="s">
        <v>85</v>
      </c>
      <c r="M250" t="str">
        <f t="shared" si="3"/>
        <v>Pacific</v>
      </c>
    </row>
    <row r="251" spans="1:13" x14ac:dyDescent="0.2">
      <c r="A251" t="s">
        <v>7</v>
      </c>
      <c r="B251" t="s">
        <v>75</v>
      </c>
      <c r="C251" t="s">
        <v>85</v>
      </c>
      <c r="D251" s="144">
        <v>89.5</v>
      </c>
      <c r="E251" s="144">
        <v>74.361649626000002</v>
      </c>
      <c r="F251" s="146">
        <v>4</v>
      </c>
      <c r="G251" t="s">
        <v>130</v>
      </c>
      <c r="H251" s="144">
        <v>0.93229166669999997</v>
      </c>
      <c r="I251" s="144">
        <v>1.2500399974</v>
      </c>
      <c r="J251" s="144">
        <v>1.5045198745999999</v>
      </c>
      <c r="K251" s="144">
        <v>3.7291666666999999</v>
      </c>
      <c r="L251" s="144" t="s">
        <v>85</v>
      </c>
      <c r="M251" t="str">
        <f t="shared" si="3"/>
        <v>Pacific</v>
      </c>
    </row>
    <row r="252" spans="1:13" x14ac:dyDescent="0.2">
      <c r="A252" t="s">
        <v>7</v>
      </c>
      <c r="B252" t="s">
        <v>76</v>
      </c>
      <c r="C252" t="s">
        <v>85</v>
      </c>
      <c r="D252" s="144">
        <v>864.5</v>
      </c>
      <c r="E252" s="144">
        <v>969.10330691000001</v>
      </c>
      <c r="F252" s="146">
        <v>35</v>
      </c>
      <c r="G252" t="s">
        <v>130</v>
      </c>
      <c r="H252" s="144">
        <v>1.0291666666999999</v>
      </c>
      <c r="I252" s="144">
        <v>1.2500399974</v>
      </c>
      <c r="J252" s="144">
        <v>1.1151128780999999</v>
      </c>
      <c r="K252" s="144">
        <v>36.020833332999999</v>
      </c>
      <c r="L252" s="144" t="s">
        <v>85</v>
      </c>
      <c r="M252" t="str">
        <f t="shared" si="3"/>
        <v>Pacific</v>
      </c>
    </row>
    <row r="253" spans="1:13" x14ac:dyDescent="0.2">
      <c r="A253" t="s">
        <v>7</v>
      </c>
      <c r="B253" t="s">
        <v>131</v>
      </c>
      <c r="C253" t="s">
        <v>85</v>
      </c>
      <c r="D253" s="144">
        <v>234397.5</v>
      </c>
      <c r="E253" s="144">
        <v>235652.66977000001</v>
      </c>
      <c r="F253" s="146">
        <v>7813</v>
      </c>
      <c r="G253" t="s">
        <v>130</v>
      </c>
      <c r="H253" s="144">
        <v>1.2500399974</v>
      </c>
      <c r="I253" s="144">
        <v>1.2500399974</v>
      </c>
      <c r="J253" s="144">
        <v>1.2433818406999999</v>
      </c>
      <c r="K253" s="144">
        <v>9766.5625</v>
      </c>
      <c r="L253" s="144" t="s">
        <v>85</v>
      </c>
      <c r="M253" t="str">
        <f t="shared" si="3"/>
        <v>Pacific</v>
      </c>
    </row>
    <row r="254" spans="1:13" x14ac:dyDescent="0.2">
      <c r="A254" t="s">
        <v>7</v>
      </c>
      <c r="B254" t="s">
        <v>57</v>
      </c>
      <c r="C254" t="s">
        <v>130</v>
      </c>
      <c r="D254" s="144">
        <v>98887</v>
      </c>
      <c r="E254" s="144">
        <v>95931.132371999993</v>
      </c>
      <c r="F254" s="146">
        <v>2591</v>
      </c>
      <c r="G254" t="s">
        <v>132</v>
      </c>
      <c r="H254" s="144">
        <v>1.5902322141</v>
      </c>
      <c r="I254" s="144">
        <v>1.4846848761</v>
      </c>
      <c r="J254" s="144">
        <v>1.5304315681</v>
      </c>
      <c r="K254" s="144">
        <v>4120.2916667</v>
      </c>
      <c r="L254" s="144" t="s">
        <v>132</v>
      </c>
      <c r="M254" t="str">
        <f t="shared" si="3"/>
        <v>all</v>
      </c>
    </row>
    <row r="255" spans="1:13" x14ac:dyDescent="0.2">
      <c r="A255" t="s">
        <v>7</v>
      </c>
      <c r="B255" t="s">
        <v>58</v>
      </c>
      <c r="C255" t="s">
        <v>130</v>
      </c>
      <c r="D255" s="144">
        <v>21213</v>
      </c>
      <c r="E255" s="144">
        <v>21486.753940999999</v>
      </c>
      <c r="F255" s="146">
        <v>666</v>
      </c>
      <c r="G255" t="s">
        <v>132</v>
      </c>
      <c r="H255" s="144">
        <v>1.3271396395999999</v>
      </c>
      <c r="I255" s="144">
        <v>1.4846848761</v>
      </c>
      <c r="J255" s="144">
        <v>1.4657691136</v>
      </c>
      <c r="K255" s="144">
        <v>883.875</v>
      </c>
      <c r="L255" s="144" t="s">
        <v>132</v>
      </c>
      <c r="M255" t="str">
        <f t="shared" si="3"/>
        <v>all</v>
      </c>
    </row>
    <row r="256" spans="1:13" x14ac:dyDescent="0.2">
      <c r="A256" t="s">
        <v>7</v>
      </c>
      <c r="B256" t="s">
        <v>59</v>
      </c>
      <c r="C256" t="s">
        <v>130</v>
      </c>
      <c r="D256" s="144">
        <v>147387</v>
      </c>
      <c r="E256" s="144">
        <v>152810.53474</v>
      </c>
      <c r="F256" s="146">
        <v>3691</v>
      </c>
      <c r="G256" t="s">
        <v>132</v>
      </c>
      <c r="H256" s="144">
        <v>1.6638106204000001</v>
      </c>
      <c r="I256" s="144">
        <v>1.4846848761</v>
      </c>
      <c r="J256" s="144">
        <v>1.4319906033000001</v>
      </c>
      <c r="K256" s="144">
        <v>6141.125</v>
      </c>
      <c r="L256" s="144" t="s">
        <v>132</v>
      </c>
      <c r="M256" t="str">
        <f t="shared" si="3"/>
        <v>all</v>
      </c>
    </row>
    <row r="257" spans="1:13" x14ac:dyDescent="0.2">
      <c r="A257" t="s">
        <v>7</v>
      </c>
      <c r="B257" t="s">
        <v>60</v>
      </c>
      <c r="C257" t="s">
        <v>130</v>
      </c>
      <c r="D257" s="144">
        <v>94317.5</v>
      </c>
      <c r="E257" s="144">
        <v>93076.465305999998</v>
      </c>
      <c r="F257" s="146">
        <v>2254</v>
      </c>
      <c r="G257" t="s">
        <v>132</v>
      </c>
      <c r="H257" s="144">
        <v>1.7435207778999999</v>
      </c>
      <c r="I257" s="144">
        <v>1.4846848761</v>
      </c>
      <c r="J257" s="144">
        <v>1.5044809161999999</v>
      </c>
      <c r="K257" s="144">
        <v>3929.8958333</v>
      </c>
      <c r="L257" s="144" t="s">
        <v>132</v>
      </c>
      <c r="M257" t="str">
        <f t="shared" si="3"/>
        <v>all</v>
      </c>
    </row>
    <row r="258" spans="1:13" x14ac:dyDescent="0.2">
      <c r="A258" t="s">
        <v>7</v>
      </c>
      <c r="B258" t="s">
        <v>61</v>
      </c>
      <c r="C258" t="s">
        <v>130</v>
      </c>
      <c r="D258" s="144">
        <v>41166.5</v>
      </c>
      <c r="E258" s="144">
        <v>43563.034856999999</v>
      </c>
      <c r="F258" s="146">
        <v>1397</v>
      </c>
      <c r="G258" t="s">
        <v>132</v>
      </c>
      <c r="H258" s="144">
        <v>1.2278245049000001</v>
      </c>
      <c r="I258" s="144">
        <v>1.4846848761</v>
      </c>
      <c r="J258" s="144">
        <v>1.4030078518</v>
      </c>
      <c r="K258" s="144">
        <v>1715.2708333</v>
      </c>
      <c r="L258" s="144" t="s">
        <v>132</v>
      </c>
      <c r="M258" t="str">
        <f t="shared" si="3"/>
        <v>all</v>
      </c>
    </row>
    <row r="259" spans="1:13" x14ac:dyDescent="0.2">
      <c r="A259" t="s">
        <v>7</v>
      </c>
      <c r="B259" t="s">
        <v>62</v>
      </c>
      <c r="C259" t="s">
        <v>130</v>
      </c>
      <c r="D259" s="144">
        <v>17063.5</v>
      </c>
      <c r="E259" s="144">
        <v>17803.661929999998</v>
      </c>
      <c r="F259" s="146">
        <v>567</v>
      </c>
      <c r="G259" t="s">
        <v>132</v>
      </c>
      <c r="H259" s="144">
        <v>1.2539315109</v>
      </c>
      <c r="I259" s="144">
        <v>1.4846848761</v>
      </c>
      <c r="J259" s="144">
        <v>1.4229612134</v>
      </c>
      <c r="K259" s="144">
        <v>710.97916667000004</v>
      </c>
      <c r="L259" s="144" t="s">
        <v>132</v>
      </c>
      <c r="M259" t="str">
        <f t="shared" ref="M259:M322" si="4">IF(C259="Maori","Māori",C259)</f>
        <v>all</v>
      </c>
    </row>
    <row r="260" spans="1:13" x14ac:dyDescent="0.2">
      <c r="A260" t="s">
        <v>7</v>
      </c>
      <c r="B260" t="s">
        <v>63</v>
      </c>
      <c r="C260" t="s">
        <v>130</v>
      </c>
      <c r="D260" s="144">
        <v>28047.5</v>
      </c>
      <c r="E260" s="144">
        <v>28428.58755</v>
      </c>
      <c r="F260" s="146">
        <v>985</v>
      </c>
      <c r="G260" t="s">
        <v>132</v>
      </c>
      <c r="H260" s="144">
        <v>1.1864424704000001</v>
      </c>
      <c r="I260" s="144">
        <v>1.4846848761</v>
      </c>
      <c r="J260" s="144">
        <v>1.4647825534000001</v>
      </c>
      <c r="K260" s="144">
        <v>1168.6458333</v>
      </c>
      <c r="L260" s="144" t="s">
        <v>132</v>
      </c>
      <c r="M260" t="str">
        <f t="shared" si="4"/>
        <v>all</v>
      </c>
    </row>
    <row r="261" spans="1:13" x14ac:dyDescent="0.2">
      <c r="A261" t="s">
        <v>7</v>
      </c>
      <c r="B261" t="s">
        <v>64</v>
      </c>
      <c r="C261" t="s">
        <v>130</v>
      </c>
      <c r="D261" s="144">
        <v>7193.5</v>
      </c>
      <c r="E261" s="144">
        <v>8118.5238212000004</v>
      </c>
      <c r="F261" s="146">
        <v>219</v>
      </c>
      <c r="G261" t="s">
        <v>132</v>
      </c>
      <c r="H261" s="144">
        <v>1.3686263318</v>
      </c>
      <c r="I261" s="144">
        <v>1.4846848761</v>
      </c>
      <c r="J261" s="144">
        <v>1.3155200245000001</v>
      </c>
      <c r="K261" s="144">
        <v>299.72916666999998</v>
      </c>
      <c r="L261" s="144" t="s">
        <v>132</v>
      </c>
      <c r="M261" t="str">
        <f t="shared" si="4"/>
        <v>all</v>
      </c>
    </row>
    <row r="262" spans="1:13" x14ac:dyDescent="0.2">
      <c r="A262" t="s">
        <v>7</v>
      </c>
      <c r="B262" t="s">
        <v>65</v>
      </c>
      <c r="C262" t="s">
        <v>130</v>
      </c>
      <c r="D262" s="144">
        <v>13274.5</v>
      </c>
      <c r="E262" s="144">
        <v>12614.106588000001</v>
      </c>
      <c r="F262" s="146">
        <v>346</v>
      </c>
      <c r="G262" t="s">
        <v>132</v>
      </c>
      <c r="H262" s="144">
        <v>1.5985669557</v>
      </c>
      <c r="I262" s="144">
        <v>1.4846848761</v>
      </c>
      <c r="J262" s="144">
        <v>1.5624134179</v>
      </c>
      <c r="K262" s="144">
        <v>553.10416667000004</v>
      </c>
      <c r="L262" s="144" t="s">
        <v>132</v>
      </c>
      <c r="M262" t="str">
        <f t="shared" si="4"/>
        <v>all</v>
      </c>
    </row>
    <row r="263" spans="1:13" x14ac:dyDescent="0.2">
      <c r="A263" t="s">
        <v>7</v>
      </c>
      <c r="B263" t="s">
        <v>66</v>
      </c>
      <c r="C263" t="s">
        <v>130</v>
      </c>
      <c r="D263" s="144">
        <v>20988</v>
      </c>
      <c r="E263" s="144">
        <v>23054.572561000001</v>
      </c>
      <c r="F263" s="146">
        <v>699</v>
      </c>
      <c r="G263" t="s">
        <v>132</v>
      </c>
      <c r="H263" s="144">
        <v>1.2510729614</v>
      </c>
      <c r="I263" s="144">
        <v>1.4846848761</v>
      </c>
      <c r="J263" s="144">
        <v>1.3516002562</v>
      </c>
      <c r="K263" s="144">
        <v>874.5</v>
      </c>
      <c r="L263" s="144" t="s">
        <v>132</v>
      </c>
      <c r="M263" t="str">
        <f t="shared" si="4"/>
        <v>all</v>
      </c>
    </row>
    <row r="264" spans="1:13" x14ac:dyDescent="0.2">
      <c r="A264" t="s">
        <v>7</v>
      </c>
      <c r="B264" t="s">
        <v>67</v>
      </c>
      <c r="C264" t="s">
        <v>130</v>
      </c>
      <c r="D264" s="144">
        <v>1339</v>
      </c>
      <c r="E264" s="144">
        <v>1282.5216496</v>
      </c>
      <c r="F264" s="146">
        <v>39</v>
      </c>
      <c r="G264" t="s">
        <v>132</v>
      </c>
      <c r="H264" s="144">
        <v>1.4305555556</v>
      </c>
      <c r="I264" s="144">
        <v>1.4846848761</v>
      </c>
      <c r="J264" s="144">
        <v>1.5500658797</v>
      </c>
      <c r="K264" s="144">
        <v>55.791666667000001</v>
      </c>
      <c r="L264" s="144" t="s">
        <v>132</v>
      </c>
      <c r="M264" t="str">
        <f t="shared" si="4"/>
        <v>all</v>
      </c>
    </row>
    <row r="265" spans="1:13" x14ac:dyDescent="0.2">
      <c r="A265" t="s">
        <v>7</v>
      </c>
      <c r="B265" t="s">
        <v>68</v>
      </c>
      <c r="C265" t="s">
        <v>130</v>
      </c>
      <c r="D265" s="144">
        <v>5524.5</v>
      </c>
      <c r="E265" s="144">
        <v>6692.8901718999996</v>
      </c>
      <c r="F265" s="146">
        <v>233</v>
      </c>
      <c r="G265" t="s">
        <v>132</v>
      </c>
      <c r="H265" s="144">
        <v>0.9879291845</v>
      </c>
      <c r="I265" s="144">
        <v>1.4846848761</v>
      </c>
      <c r="J265" s="144">
        <v>1.2255007011000001</v>
      </c>
      <c r="K265" s="144">
        <v>230.1875</v>
      </c>
      <c r="L265" s="144" t="s">
        <v>132</v>
      </c>
      <c r="M265" t="str">
        <f t="shared" si="4"/>
        <v>all</v>
      </c>
    </row>
    <row r="266" spans="1:13" x14ac:dyDescent="0.2">
      <c r="A266" t="s">
        <v>7</v>
      </c>
      <c r="B266" t="s">
        <v>69</v>
      </c>
      <c r="C266" t="s">
        <v>130</v>
      </c>
      <c r="D266" s="144">
        <v>54276</v>
      </c>
      <c r="E266" s="144">
        <v>56459.548269999999</v>
      </c>
      <c r="F266" s="146">
        <v>1491</v>
      </c>
      <c r="G266" t="s">
        <v>132</v>
      </c>
      <c r="H266" s="144">
        <v>1.5167672702999999</v>
      </c>
      <c r="I266" s="144">
        <v>1.4846848761</v>
      </c>
      <c r="J266" s="144">
        <v>1.4272653395999999</v>
      </c>
      <c r="K266" s="144">
        <v>2261.5</v>
      </c>
      <c r="L266" s="144" t="s">
        <v>132</v>
      </c>
      <c r="M266" t="str">
        <f t="shared" si="4"/>
        <v>all</v>
      </c>
    </row>
    <row r="267" spans="1:13" x14ac:dyDescent="0.2">
      <c r="A267" t="s">
        <v>7</v>
      </c>
      <c r="B267" t="s">
        <v>70</v>
      </c>
      <c r="C267" t="s">
        <v>130</v>
      </c>
      <c r="D267" s="144">
        <v>1544.5</v>
      </c>
      <c r="E267" s="144">
        <v>1508.6114496</v>
      </c>
      <c r="F267" s="146">
        <v>77</v>
      </c>
      <c r="G267" t="s">
        <v>132</v>
      </c>
      <c r="H267" s="144">
        <v>0.83576839830000005</v>
      </c>
      <c r="I267" s="144">
        <v>1.4846848761</v>
      </c>
      <c r="J267" s="144">
        <v>1.5200042342</v>
      </c>
      <c r="K267" s="144">
        <v>64.354166667000001</v>
      </c>
      <c r="L267" s="144" t="s">
        <v>132</v>
      </c>
      <c r="M267" t="str">
        <f t="shared" si="4"/>
        <v>all</v>
      </c>
    </row>
    <row r="268" spans="1:13" x14ac:dyDescent="0.2">
      <c r="A268" t="s">
        <v>7</v>
      </c>
      <c r="B268" t="s">
        <v>71</v>
      </c>
      <c r="C268" t="s">
        <v>130</v>
      </c>
      <c r="D268" s="144">
        <v>8745</v>
      </c>
      <c r="E268" s="144">
        <v>9839.0655196999996</v>
      </c>
      <c r="F268" s="146">
        <v>318</v>
      </c>
      <c r="G268" t="s">
        <v>132</v>
      </c>
      <c r="H268" s="144">
        <v>1.1458333332999999</v>
      </c>
      <c r="I268" s="144">
        <v>1.4846848761</v>
      </c>
      <c r="J268" s="144">
        <v>1.3195937374</v>
      </c>
      <c r="K268" s="144">
        <v>364.375</v>
      </c>
      <c r="L268" s="144" t="s">
        <v>132</v>
      </c>
      <c r="M268" t="str">
        <f t="shared" si="4"/>
        <v>all</v>
      </c>
    </row>
    <row r="269" spans="1:13" x14ac:dyDescent="0.2">
      <c r="A269" t="s">
        <v>7</v>
      </c>
      <c r="B269" t="s">
        <v>72</v>
      </c>
      <c r="C269" t="s">
        <v>130</v>
      </c>
      <c r="D269" s="144">
        <v>46060</v>
      </c>
      <c r="E269" s="144">
        <v>45833.930853999998</v>
      </c>
      <c r="F269" s="146">
        <v>1213</v>
      </c>
      <c r="G269" t="s">
        <v>132</v>
      </c>
      <c r="H269" s="144">
        <v>1.5821654301000001</v>
      </c>
      <c r="I269" s="144">
        <v>1.4846848761</v>
      </c>
      <c r="J269" s="144">
        <v>1.4920078666000001</v>
      </c>
      <c r="K269" s="144">
        <v>1919.1666667</v>
      </c>
      <c r="L269" s="144" t="s">
        <v>132</v>
      </c>
      <c r="M269" t="str">
        <f t="shared" si="4"/>
        <v>all</v>
      </c>
    </row>
    <row r="270" spans="1:13" x14ac:dyDescent="0.2">
      <c r="A270" t="s">
        <v>7</v>
      </c>
      <c r="B270" t="s">
        <v>73</v>
      </c>
      <c r="C270" t="s">
        <v>130</v>
      </c>
      <c r="D270" s="144">
        <v>2750.5</v>
      </c>
      <c r="E270" s="144">
        <v>3386.0542829000001</v>
      </c>
      <c r="F270" s="146">
        <v>150</v>
      </c>
      <c r="G270" t="s">
        <v>132</v>
      </c>
      <c r="H270" s="144">
        <v>0.76402777779999997</v>
      </c>
      <c r="I270" s="144">
        <v>1.4846848761</v>
      </c>
      <c r="J270" s="144">
        <v>1.2060130791000001</v>
      </c>
      <c r="K270" s="144">
        <v>114.60416667</v>
      </c>
      <c r="L270" s="144" t="s">
        <v>132</v>
      </c>
      <c r="M270" t="str">
        <f t="shared" si="4"/>
        <v>all</v>
      </c>
    </row>
    <row r="271" spans="1:13" x14ac:dyDescent="0.2">
      <c r="A271" t="s">
        <v>7</v>
      </c>
      <c r="B271" t="s">
        <v>74</v>
      </c>
      <c r="C271" t="s">
        <v>130</v>
      </c>
      <c r="D271" s="144">
        <v>76737.5</v>
      </c>
      <c r="E271" s="144">
        <v>87242.808046999999</v>
      </c>
      <c r="F271" s="146">
        <v>2289</v>
      </c>
      <c r="G271" t="s">
        <v>132</v>
      </c>
      <c r="H271" s="144">
        <v>1.3968527013000001</v>
      </c>
      <c r="I271" s="144">
        <v>1.4846848761</v>
      </c>
      <c r="J271" s="144">
        <v>1.3059071369999999</v>
      </c>
      <c r="K271" s="144">
        <v>3197.3958333</v>
      </c>
      <c r="L271" s="144" t="s">
        <v>132</v>
      </c>
      <c r="M271" t="str">
        <f t="shared" si="4"/>
        <v>all</v>
      </c>
    </row>
    <row r="272" spans="1:13" x14ac:dyDescent="0.2">
      <c r="A272" t="s">
        <v>7</v>
      </c>
      <c r="B272" t="s">
        <v>75</v>
      </c>
      <c r="C272" t="s">
        <v>130</v>
      </c>
      <c r="D272" s="144">
        <v>1212.5</v>
      </c>
      <c r="E272" s="144">
        <v>1447.1211538</v>
      </c>
      <c r="F272" s="146">
        <v>36</v>
      </c>
      <c r="G272" t="s">
        <v>132</v>
      </c>
      <c r="H272" s="144">
        <v>1.4033564814999999</v>
      </c>
      <c r="I272" s="144">
        <v>1.4846848761</v>
      </c>
      <c r="J272" s="144">
        <v>1.2439735316</v>
      </c>
      <c r="K272" s="144">
        <v>50.520833332999999</v>
      </c>
      <c r="L272" s="144" t="s">
        <v>132</v>
      </c>
      <c r="M272" t="str">
        <f t="shared" si="4"/>
        <v>all</v>
      </c>
    </row>
    <row r="273" spans="1:13" x14ac:dyDescent="0.2">
      <c r="A273" t="s">
        <v>7</v>
      </c>
      <c r="B273" t="s">
        <v>76</v>
      </c>
      <c r="C273" t="s">
        <v>130</v>
      </c>
      <c r="D273" s="144">
        <v>4005</v>
      </c>
      <c r="E273" s="144">
        <v>3840.7793879999999</v>
      </c>
      <c r="F273" s="146">
        <v>152</v>
      </c>
      <c r="G273" t="s">
        <v>132</v>
      </c>
      <c r="H273" s="144">
        <v>1.0978618420999999</v>
      </c>
      <c r="I273" s="144">
        <v>1.4846848761</v>
      </c>
      <c r="J273" s="144">
        <v>1.5481657048999999</v>
      </c>
      <c r="K273" s="144">
        <v>166.875</v>
      </c>
      <c r="L273" s="144" t="s">
        <v>132</v>
      </c>
      <c r="M273" t="str">
        <f t="shared" si="4"/>
        <v>all</v>
      </c>
    </row>
    <row r="274" spans="1:13" x14ac:dyDescent="0.2">
      <c r="A274" t="s">
        <v>7</v>
      </c>
      <c r="B274" t="s">
        <v>131</v>
      </c>
      <c r="C274" t="s">
        <v>130</v>
      </c>
      <c r="D274" s="144">
        <v>691732.5</v>
      </c>
      <c r="E274" s="144">
        <v>714420.70446000004</v>
      </c>
      <c r="F274" s="146">
        <v>19413</v>
      </c>
      <c r="G274" t="s">
        <v>132</v>
      </c>
      <c r="H274" s="144">
        <v>1.4846848761</v>
      </c>
      <c r="I274" s="144">
        <v>1.4846848761</v>
      </c>
      <c r="J274" s="144">
        <v>1.4375350192</v>
      </c>
      <c r="K274" s="144">
        <v>28822.1875</v>
      </c>
      <c r="L274" s="144" t="s">
        <v>132</v>
      </c>
      <c r="M274" t="str">
        <f t="shared" si="4"/>
        <v>all</v>
      </c>
    </row>
    <row r="275" spans="1:13" x14ac:dyDescent="0.2">
      <c r="A275" t="s">
        <v>7</v>
      </c>
      <c r="B275" t="s">
        <v>57</v>
      </c>
      <c r="C275" t="s">
        <v>130</v>
      </c>
      <c r="D275" s="144">
        <v>155037</v>
      </c>
      <c r="E275" s="144">
        <v>145511.51843</v>
      </c>
      <c r="F275" s="146">
        <v>3970</v>
      </c>
      <c r="G275" t="s">
        <v>133</v>
      </c>
      <c r="H275" s="144">
        <v>1.6271725441</v>
      </c>
      <c r="I275" s="144">
        <v>1.4791592926999999</v>
      </c>
      <c r="J275" s="144">
        <v>1.5759880849000001</v>
      </c>
      <c r="K275" s="144">
        <v>6459.875</v>
      </c>
      <c r="L275" s="144" t="s">
        <v>133</v>
      </c>
      <c r="M275" t="str">
        <f t="shared" si="4"/>
        <v>all</v>
      </c>
    </row>
    <row r="276" spans="1:13" x14ac:dyDescent="0.2">
      <c r="A276" t="s">
        <v>7</v>
      </c>
      <c r="B276" t="s">
        <v>58</v>
      </c>
      <c r="C276" t="s">
        <v>130</v>
      </c>
      <c r="D276" s="144">
        <v>33132.5</v>
      </c>
      <c r="E276" s="144">
        <v>36188.816144999997</v>
      </c>
      <c r="F276" s="146">
        <v>1186</v>
      </c>
      <c r="G276" t="s">
        <v>133</v>
      </c>
      <c r="H276" s="144">
        <v>1.1640141933999999</v>
      </c>
      <c r="I276" s="144">
        <v>1.4791592926999999</v>
      </c>
      <c r="J276" s="144">
        <v>1.3542373164999999</v>
      </c>
      <c r="K276" s="144">
        <v>1380.5208333</v>
      </c>
      <c r="L276" s="144" t="s">
        <v>133</v>
      </c>
      <c r="M276" t="str">
        <f t="shared" si="4"/>
        <v>all</v>
      </c>
    </row>
    <row r="277" spans="1:13" x14ac:dyDescent="0.2">
      <c r="A277" t="s">
        <v>7</v>
      </c>
      <c r="B277" t="s">
        <v>59</v>
      </c>
      <c r="C277" t="s">
        <v>130</v>
      </c>
      <c r="D277" s="144">
        <v>127251</v>
      </c>
      <c r="E277" s="144">
        <v>133139.40888</v>
      </c>
      <c r="F277" s="146">
        <v>3138</v>
      </c>
      <c r="G277" t="s">
        <v>133</v>
      </c>
      <c r="H277" s="144">
        <v>1.6896510516000001</v>
      </c>
      <c r="I277" s="144">
        <v>1.4791592926999999</v>
      </c>
      <c r="J277" s="144">
        <v>1.4137399342999999</v>
      </c>
      <c r="K277" s="144">
        <v>5302.125</v>
      </c>
      <c r="L277" s="144" t="s">
        <v>133</v>
      </c>
      <c r="M277" t="str">
        <f t="shared" si="4"/>
        <v>all</v>
      </c>
    </row>
    <row r="278" spans="1:13" x14ac:dyDescent="0.2">
      <c r="A278" t="s">
        <v>7</v>
      </c>
      <c r="B278" t="s">
        <v>60</v>
      </c>
      <c r="C278" t="s">
        <v>130</v>
      </c>
      <c r="D278" s="144">
        <v>82889</v>
      </c>
      <c r="E278" s="144">
        <v>80913.974858999994</v>
      </c>
      <c r="F278" s="146">
        <v>1890</v>
      </c>
      <c r="G278" t="s">
        <v>133</v>
      </c>
      <c r="H278" s="144">
        <v>1.8273589065</v>
      </c>
      <c r="I278" s="144">
        <v>1.4791592926999999</v>
      </c>
      <c r="J278" s="144">
        <v>1.5152640174000001</v>
      </c>
      <c r="K278" s="144">
        <v>3453.7083333</v>
      </c>
      <c r="L278" s="144" t="s">
        <v>133</v>
      </c>
      <c r="M278" t="str">
        <f t="shared" si="4"/>
        <v>all</v>
      </c>
    </row>
    <row r="279" spans="1:13" x14ac:dyDescent="0.2">
      <c r="A279" t="s">
        <v>7</v>
      </c>
      <c r="B279" t="s">
        <v>61</v>
      </c>
      <c r="C279" t="s">
        <v>130</v>
      </c>
      <c r="D279" s="144">
        <v>54536.5</v>
      </c>
      <c r="E279" s="144">
        <v>60064.772337000002</v>
      </c>
      <c r="F279" s="146">
        <v>2123</v>
      </c>
      <c r="G279" t="s">
        <v>133</v>
      </c>
      <c r="H279" s="144">
        <v>1.0703505259999999</v>
      </c>
      <c r="I279" s="144">
        <v>1.4791592926999999</v>
      </c>
      <c r="J279" s="144">
        <v>1.3430196706999999</v>
      </c>
      <c r="K279" s="144">
        <v>2272.3541667</v>
      </c>
      <c r="L279" s="144" t="s">
        <v>133</v>
      </c>
      <c r="M279" t="str">
        <f t="shared" si="4"/>
        <v>all</v>
      </c>
    </row>
    <row r="280" spans="1:13" x14ac:dyDescent="0.2">
      <c r="A280" t="s">
        <v>7</v>
      </c>
      <c r="B280" t="s">
        <v>62</v>
      </c>
      <c r="C280" t="s">
        <v>130</v>
      </c>
      <c r="D280" s="144">
        <v>32037</v>
      </c>
      <c r="E280" s="144">
        <v>31543.491086999999</v>
      </c>
      <c r="F280" s="146">
        <v>999</v>
      </c>
      <c r="G280" t="s">
        <v>133</v>
      </c>
      <c r="H280" s="144">
        <v>1.3362112112</v>
      </c>
      <c r="I280" s="144">
        <v>1.4791592926999999</v>
      </c>
      <c r="J280" s="144">
        <v>1.5023012553999999</v>
      </c>
      <c r="K280" s="144">
        <v>1334.875</v>
      </c>
      <c r="L280" s="144" t="s">
        <v>133</v>
      </c>
      <c r="M280" t="str">
        <f t="shared" si="4"/>
        <v>all</v>
      </c>
    </row>
    <row r="281" spans="1:13" x14ac:dyDescent="0.2">
      <c r="A281" t="s">
        <v>7</v>
      </c>
      <c r="B281" t="s">
        <v>63</v>
      </c>
      <c r="C281" t="s">
        <v>130</v>
      </c>
      <c r="D281" s="144">
        <v>24820</v>
      </c>
      <c r="E281" s="144">
        <v>24955.273387000001</v>
      </c>
      <c r="F281" s="146">
        <v>766</v>
      </c>
      <c r="G281" t="s">
        <v>133</v>
      </c>
      <c r="H281" s="144">
        <v>1.3500870322</v>
      </c>
      <c r="I281" s="144">
        <v>1.4791592926999999</v>
      </c>
      <c r="J281" s="144">
        <v>1.4711413124999999</v>
      </c>
      <c r="K281" s="144">
        <v>1034.1666667</v>
      </c>
      <c r="L281" s="144" t="s">
        <v>133</v>
      </c>
      <c r="M281" t="str">
        <f t="shared" si="4"/>
        <v>all</v>
      </c>
    </row>
    <row r="282" spans="1:13" x14ac:dyDescent="0.2">
      <c r="A282" t="s">
        <v>7</v>
      </c>
      <c r="B282" t="s">
        <v>64</v>
      </c>
      <c r="C282" t="s">
        <v>130</v>
      </c>
      <c r="D282" s="144">
        <v>14368</v>
      </c>
      <c r="E282" s="144">
        <v>16781.848686000001</v>
      </c>
      <c r="F282" s="146">
        <v>512</v>
      </c>
      <c r="G282" t="s">
        <v>133</v>
      </c>
      <c r="H282" s="144">
        <v>1.1692708332999999</v>
      </c>
      <c r="I282" s="144">
        <v>1.4791592926999999</v>
      </c>
      <c r="J282" s="144">
        <v>1.2664016411000001</v>
      </c>
      <c r="K282" s="144">
        <v>598.66666667000004</v>
      </c>
      <c r="L282" s="144" t="s">
        <v>133</v>
      </c>
      <c r="M282" t="str">
        <f t="shared" si="4"/>
        <v>all</v>
      </c>
    </row>
    <row r="283" spans="1:13" x14ac:dyDescent="0.2">
      <c r="A283" t="s">
        <v>7</v>
      </c>
      <c r="B283" t="s">
        <v>65</v>
      </c>
      <c r="C283" t="s">
        <v>130</v>
      </c>
      <c r="D283" s="144">
        <v>20942.5</v>
      </c>
      <c r="E283" s="144">
        <v>17606.193181999999</v>
      </c>
      <c r="F283" s="146">
        <v>553</v>
      </c>
      <c r="G283" t="s">
        <v>133</v>
      </c>
      <c r="H283" s="144">
        <v>1.5779460517999999</v>
      </c>
      <c r="I283" s="144">
        <v>1.4791592926999999</v>
      </c>
      <c r="J283" s="144">
        <v>1.7594543674000001</v>
      </c>
      <c r="K283" s="144">
        <v>872.60416667000004</v>
      </c>
      <c r="L283" s="144" t="s">
        <v>133</v>
      </c>
      <c r="M283" t="str">
        <f t="shared" si="4"/>
        <v>all</v>
      </c>
    </row>
    <row r="284" spans="1:13" x14ac:dyDescent="0.2">
      <c r="A284" t="s">
        <v>7</v>
      </c>
      <c r="B284" t="s">
        <v>66</v>
      </c>
      <c r="C284" t="s">
        <v>130</v>
      </c>
      <c r="D284" s="144">
        <v>21647.5</v>
      </c>
      <c r="E284" s="144">
        <v>23368.924309000002</v>
      </c>
      <c r="F284" s="146">
        <v>750</v>
      </c>
      <c r="G284" t="s">
        <v>133</v>
      </c>
      <c r="H284" s="144">
        <v>1.2026388888999999</v>
      </c>
      <c r="I284" s="144">
        <v>1.4791592926999999</v>
      </c>
      <c r="J284" s="144">
        <v>1.3702000299999999</v>
      </c>
      <c r="K284" s="144">
        <v>901.97916667000004</v>
      </c>
      <c r="L284" s="144" t="s">
        <v>133</v>
      </c>
      <c r="M284" t="str">
        <f t="shared" si="4"/>
        <v>all</v>
      </c>
    </row>
    <row r="285" spans="1:13" x14ac:dyDescent="0.2">
      <c r="A285" t="s">
        <v>7</v>
      </c>
      <c r="B285" t="s">
        <v>67</v>
      </c>
      <c r="C285" t="s">
        <v>130</v>
      </c>
      <c r="D285" s="144">
        <v>10782</v>
      </c>
      <c r="E285" s="144">
        <v>10798.401759</v>
      </c>
      <c r="F285" s="146">
        <v>358</v>
      </c>
      <c r="G285" t="s">
        <v>133</v>
      </c>
      <c r="H285" s="144">
        <v>1.2548882682</v>
      </c>
      <c r="I285" s="144">
        <v>1.4791592926999999</v>
      </c>
      <c r="J285" s="144">
        <v>1.4769125885000001</v>
      </c>
      <c r="K285" s="144">
        <v>449.25</v>
      </c>
      <c r="L285" s="144" t="s">
        <v>133</v>
      </c>
      <c r="M285" t="str">
        <f t="shared" si="4"/>
        <v>all</v>
      </c>
    </row>
    <row r="286" spans="1:13" x14ac:dyDescent="0.2">
      <c r="A286" t="s">
        <v>7</v>
      </c>
      <c r="B286" t="s">
        <v>68</v>
      </c>
      <c r="C286" t="s">
        <v>130</v>
      </c>
      <c r="D286" s="144">
        <v>9449.5</v>
      </c>
      <c r="E286" s="144">
        <v>10599.758914</v>
      </c>
      <c r="F286" s="146">
        <v>323</v>
      </c>
      <c r="G286" t="s">
        <v>133</v>
      </c>
      <c r="H286" s="144">
        <v>1.2189757482000001</v>
      </c>
      <c r="I286" s="144">
        <v>1.4791592926999999</v>
      </c>
      <c r="J286" s="144">
        <v>1.3186446833000001</v>
      </c>
      <c r="K286" s="144">
        <v>393.72916666999998</v>
      </c>
      <c r="L286" s="144" t="s">
        <v>133</v>
      </c>
      <c r="M286" t="str">
        <f t="shared" si="4"/>
        <v>all</v>
      </c>
    </row>
    <row r="287" spans="1:13" x14ac:dyDescent="0.2">
      <c r="A287" t="s">
        <v>7</v>
      </c>
      <c r="B287" t="s">
        <v>69</v>
      </c>
      <c r="C287" t="s">
        <v>130</v>
      </c>
      <c r="D287" s="144">
        <v>55949.5</v>
      </c>
      <c r="E287" s="144">
        <v>60219.872984000001</v>
      </c>
      <c r="F287" s="146">
        <v>1537</v>
      </c>
      <c r="G287" t="s">
        <v>133</v>
      </c>
      <c r="H287" s="144">
        <v>1.5167398612</v>
      </c>
      <c r="I287" s="144">
        <v>1.4791592926999999</v>
      </c>
      <c r="J287" s="144">
        <v>1.374267642</v>
      </c>
      <c r="K287" s="144">
        <v>2331.2291667</v>
      </c>
      <c r="L287" s="144" t="s">
        <v>133</v>
      </c>
      <c r="M287" t="str">
        <f t="shared" si="4"/>
        <v>all</v>
      </c>
    </row>
    <row r="288" spans="1:13" x14ac:dyDescent="0.2">
      <c r="A288" t="s">
        <v>7</v>
      </c>
      <c r="B288" t="s">
        <v>70</v>
      </c>
      <c r="C288" t="s">
        <v>130</v>
      </c>
      <c r="D288" s="144">
        <v>5164</v>
      </c>
      <c r="E288" s="144">
        <v>6008.7727817000005</v>
      </c>
      <c r="F288" s="146">
        <v>217</v>
      </c>
      <c r="G288" t="s">
        <v>133</v>
      </c>
      <c r="H288" s="144">
        <v>0.99155145929999999</v>
      </c>
      <c r="I288" s="144">
        <v>1.4791592926999999</v>
      </c>
      <c r="J288" s="144">
        <v>1.2712044313999999</v>
      </c>
      <c r="K288" s="144">
        <v>215.16666667000001</v>
      </c>
      <c r="L288" s="144" t="s">
        <v>133</v>
      </c>
      <c r="M288" t="str">
        <f t="shared" si="4"/>
        <v>all</v>
      </c>
    </row>
    <row r="289" spans="1:13" x14ac:dyDescent="0.2">
      <c r="A289" t="s">
        <v>7</v>
      </c>
      <c r="B289" t="s">
        <v>71</v>
      </c>
      <c r="C289" t="s">
        <v>130</v>
      </c>
      <c r="D289" s="144">
        <v>10595</v>
      </c>
      <c r="E289" s="144">
        <v>10222.479181999999</v>
      </c>
      <c r="F289" s="146">
        <v>317</v>
      </c>
      <c r="G289" t="s">
        <v>133</v>
      </c>
      <c r="H289" s="144">
        <v>1.3926130389</v>
      </c>
      <c r="I289" s="144">
        <v>1.4791592926999999</v>
      </c>
      <c r="J289" s="144">
        <v>1.5330618362999999</v>
      </c>
      <c r="K289" s="144">
        <v>441.45833333000002</v>
      </c>
      <c r="L289" s="144" t="s">
        <v>133</v>
      </c>
      <c r="M289" t="str">
        <f t="shared" si="4"/>
        <v>all</v>
      </c>
    </row>
    <row r="290" spans="1:13" x14ac:dyDescent="0.2">
      <c r="A290" t="s">
        <v>7</v>
      </c>
      <c r="B290" t="s">
        <v>72</v>
      </c>
      <c r="C290" t="s">
        <v>130</v>
      </c>
      <c r="D290" s="144">
        <v>50715</v>
      </c>
      <c r="E290" s="144">
        <v>46887.663931000003</v>
      </c>
      <c r="F290" s="146">
        <v>1191</v>
      </c>
      <c r="G290" t="s">
        <v>133</v>
      </c>
      <c r="H290" s="144">
        <v>1.7742443324999999</v>
      </c>
      <c r="I290" s="144">
        <v>1.4791592926999999</v>
      </c>
      <c r="J290" s="144">
        <v>1.5998997868</v>
      </c>
      <c r="K290" s="144">
        <v>2113.125</v>
      </c>
      <c r="L290" s="144" t="s">
        <v>133</v>
      </c>
      <c r="M290" t="str">
        <f t="shared" si="4"/>
        <v>all</v>
      </c>
    </row>
    <row r="291" spans="1:13" x14ac:dyDescent="0.2">
      <c r="A291" t="s">
        <v>7</v>
      </c>
      <c r="B291" t="s">
        <v>73</v>
      </c>
      <c r="C291" t="s">
        <v>130</v>
      </c>
      <c r="D291" s="144">
        <v>3542</v>
      </c>
      <c r="E291" s="144">
        <v>4421.8461201999999</v>
      </c>
      <c r="F291" s="146">
        <v>169</v>
      </c>
      <c r="G291" t="s">
        <v>133</v>
      </c>
      <c r="H291" s="144">
        <v>0.87327416170000005</v>
      </c>
      <c r="I291" s="144">
        <v>1.4791592926999999</v>
      </c>
      <c r="J291" s="144">
        <v>1.1848404653</v>
      </c>
      <c r="K291" s="144">
        <v>147.58333332999999</v>
      </c>
      <c r="L291" s="144" t="s">
        <v>133</v>
      </c>
      <c r="M291" t="str">
        <f t="shared" si="4"/>
        <v>all</v>
      </c>
    </row>
    <row r="292" spans="1:13" x14ac:dyDescent="0.2">
      <c r="A292" t="s">
        <v>7</v>
      </c>
      <c r="B292" t="s">
        <v>74</v>
      </c>
      <c r="C292" t="s">
        <v>130</v>
      </c>
      <c r="D292" s="144">
        <v>85403</v>
      </c>
      <c r="E292" s="144">
        <v>94359.093613000005</v>
      </c>
      <c r="F292" s="146">
        <v>2451</v>
      </c>
      <c r="G292" t="s">
        <v>133</v>
      </c>
      <c r="H292" s="144">
        <v>1.4518393853</v>
      </c>
      <c r="I292" s="144">
        <v>1.4791592926999999</v>
      </c>
      <c r="J292" s="144">
        <v>1.3387648846</v>
      </c>
      <c r="K292" s="144">
        <v>3558.4583333</v>
      </c>
      <c r="L292" s="144" t="s">
        <v>133</v>
      </c>
      <c r="M292" t="str">
        <f t="shared" si="4"/>
        <v>all</v>
      </c>
    </row>
    <row r="293" spans="1:13" x14ac:dyDescent="0.2">
      <c r="A293" t="s">
        <v>7</v>
      </c>
      <c r="B293" t="s">
        <v>75</v>
      </c>
      <c r="C293" t="s">
        <v>130</v>
      </c>
      <c r="D293" s="144">
        <v>2003.5</v>
      </c>
      <c r="E293" s="144">
        <v>2631.0926770000001</v>
      </c>
      <c r="F293" s="146">
        <v>82</v>
      </c>
      <c r="G293" t="s">
        <v>133</v>
      </c>
      <c r="H293" s="144">
        <v>1.0180386179000001</v>
      </c>
      <c r="I293" s="144">
        <v>1.4791592926999999</v>
      </c>
      <c r="J293" s="144">
        <v>1.1263364718</v>
      </c>
      <c r="K293" s="144">
        <v>83.479166667000001</v>
      </c>
      <c r="L293" s="144" t="s">
        <v>133</v>
      </c>
      <c r="M293" t="str">
        <f t="shared" si="4"/>
        <v>all</v>
      </c>
    </row>
    <row r="294" spans="1:13" x14ac:dyDescent="0.2">
      <c r="A294" t="s">
        <v>7</v>
      </c>
      <c r="B294" t="s">
        <v>76</v>
      </c>
      <c r="C294" t="s">
        <v>130</v>
      </c>
      <c r="D294" s="144">
        <v>2102.5</v>
      </c>
      <c r="E294" s="144">
        <v>2085.5742512000002</v>
      </c>
      <c r="F294" s="146">
        <v>70</v>
      </c>
      <c r="G294" t="s">
        <v>133</v>
      </c>
      <c r="H294" s="144">
        <v>1.2514880952</v>
      </c>
      <c r="I294" s="144">
        <v>1.4791592926999999</v>
      </c>
      <c r="J294" s="144">
        <v>1.4911636021000001</v>
      </c>
      <c r="K294" s="144">
        <v>87.604166667000001</v>
      </c>
      <c r="L294" s="144" t="s">
        <v>133</v>
      </c>
      <c r="M294" t="str">
        <f t="shared" si="4"/>
        <v>all</v>
      </c>
    </row>
    <row r="295" spans="1:13" x14ac:dyDescent="0.2">
      <c r="A295" t="s">
        <v>7</v>
      </c>
      <c r="B295" t="s">
        <v>131</v>
      </c>
      <c r="C295" t="s">
        <v>130</v>
      </c>
      <c r="D295" s="144">
        <v>802367</v>
      </c>
      <c r="E295" s="144">
        <v>818308.77751000004</v>
      </c>
      <c r="F295" s="146">
        <v>22602</v>
      </c>
      <c r="G295" t="s">
        <v>133</v>
      </c>
      <c r="H295" s="144">
        <v>1.4791592926999999</v>
      </c>
      <c r="I295" s="144">
        <v>1.4791592926999999</v>
      </c>
      <c r="J295" s="144">
        <v>1.4503432406000001</v>
      </c>
      <c r="K295" s="144">
        <v>33431.958333000002</v>
      </c>
      <c r="L295" s="144" t="s">
        <v>133</v>
      </c>
      <c r="M295" t="str">
        <f t="shared" si="4"/>
        <v>all</v>
      </c>
    </row>
    <row r="296" spans="1:13" x14ac:dyDescent="0.2">
      <c r="A296" t="s">
        <v>7</v>
      </c>
      <c r="B296" t="s">
        <v>57</v>
      </c>
      <c r="C296" t="s">
        <v>130</v>
      </c>
      <c r="D296" s="144">
        <v>138747</v>
      </c>
      <c r="E296" s="144">
        <v>136660.47167</v>
      </c>
      <c r="F296" s="146">
        <v>4038</v>
      </c>
      <c r="G296" t="s">
        <v>134</v>
      </c>
      <c r="H296" s="144">
        <v>1.4316802873000001</v>
      </c>
      <c r="I296" s="144">
        <v>1.4639062459000001</v>
      </c>
      <c r="J296" s="144">
        <v>1.4862571263</v>
      </c>
      <c r="K296" s="144">
        <v>5781.125</v>
      </c>
      <c r="L296" s="144" t="s">
        <v>134</v>
      </c>
      <c r="M296" t="str">
        <f t="shared" si="4"/>
        <v>all</v>
      </c>
    </row>
    <row r="297" spans="1:13" x14ac:dyDescent="0.2">
      <c r="A297" t="s">
        <v>7</v>
      </c>
      <c r="B297" t="s">
        <v>58</v>
      </c>
      <c r="C297" t="s">
        <v>130</v>
      </c>
      <c r="D297" s="144">
        <v>37070</v>
      </c>
      <c r="E297" s="144">
        <v>35386.420561999999</v>
      </c>
      <c r="F297" s="146">
        <v>1209</v>
      </c>
      <c r="G297" t="s">
        <v>134</v>
      </c>
      <c r="H297" s="144">
        <v>1.2775709953000001</v>
      </c>
      <c r="I297" s="144">
        <v>1.4639062459000001</v>
      </c>
      <c r="J297" s="144">
        <v>1.5335545012</v>
      </c>
      <c r="K297" s="144">
        <v>1544.5833333</v>
      </c>
      <c r="L297" s="144" t="s">
        <v>134</v>
      </c>
      <c r="M297" t="str">
        <f t="shared" si="4"/>
        <v>all</v>
      </c>
    </row>
    <row r="298" spans="1:13" x14ac:dyDescent="0.2">
      <c r="A298" t="s">
        <v>7</v>
      </c>
      <c r="B298" t="s">
        <v>59</v>
      </c>
      <c r="C298" t="s">
        <v>130</v>
      </c>
      <c r="D298" s="144">
        <v>112054.5</v>
      </c>
      <c r="E298" s="144">
        <v>107177.92703000001</v>
      </c>
      <c r="F298" s="146">
        <v>2482</v>
      </c>
      <c r="G298" t="s">
        <v>134</v>
      </c>
      <c r="H298" s="144">
        <v>1.8811190572000001</v>
      </c>
      <c r="I298" s="144">
        <v>1.4639062459000001</v>
      </c>
      <c r="J298" s="144">
        <v>1.5305136697999999</v>
      </c>
      <c r="K298" s="144">
        <v>4668.9375</v>
      </c>
      <c r="L298" s="144" t="s">
        <v>134</v>
      </c>
      <c r="M298" t="str">
        <f t="shared" si="4"/>
        <v>all</v>
      </c>
    </row>
    <row r="299" spans="1:13" x14ac:dyDescent="0.2">
      <c r="A299" t="s">
        <v>7</v>
      </c>
      <c r="B299" t="s">
        <v>60</v>
      </c>
      <c r="C299" t="s">
        <v>130</v>
      </c>
      <c r="D299" s="144">
        <v>87241.5</v>
      </c>
      <c r="E299" s="144">
        <v>78463.498223000002</v>
      </c>
      <c r="F299" s="146">
        <v>2027</v>
      </c>
      <c r="G299" t="s">
        <v>134</v>
      </c>
      <c r="H299" s="144">
        <v>1.793321411</v>
      </c>
      <c r="I299" s="144">
        <v>1.4639062459000001</v>
      </c>
      <c r="J299" s="144">
        <v>1.6276788525000001</v>
      </c>
      <c r="K299" s="144">
        <v>3635.0625</v>
      </c>
      <c r="L299" s="144" t="s">
        <v>134</v>
      </c>
      <c r="M299" t="str">
        <f t="shared" si="4"/>
        <v>all</v>
      </c>
    </row>
    <row r="300" spans="1:13" x14ac:dyDescent="0.2">
      <c r="A300" t="s">
        <v>7</v>
      </c>
      <c r="B300" t="s">
        <v>61</v>
      </c>
      <c r="C300" t="s">
        <v>130</v>
      </c>
      <c r="D300" s="144">
        <v>45595.5</v>
      </c>
      <c r="E300" s="144">
        <v>49188.473568000001</v>
      </c>
      <c r="F300" s="146">
        <v>1606</v>
      </c>
      <c r="G300" t="s">
        <v>134</v>
      </c>
      <c r="H300" s="144">
        <v>1.1829467621</v>
      </c>
      <c r="I300" s="144">
        <v>1.4639062459000001</v>
      </c>
      <c r="J300" s="144">
        <v>1.356975169</v>
      </c>
      <c r="K300" s="144">
        <v>1899.8125</v>
      </c>
      <c r="L300" s="144" t="s">
        <v>134</v>
      </c>
      <c r="M300" t="str">
        <f t="shared" si="4"/>
        <v>all</v>
      </c>
    </row>
    <row r="301" spans="1:13" x14ac:dyDescent="0.2">
      <c r="A301" t="s">
        <v>7</v>
      </c>
      <c r="B301" t="s">
        <v>62</v>
      </c>
      <c r="C301" t="s">
        <v>130</v>
      </c>
      <c r="D301" s="144">
        <v>15398</v>
      </c>
      <c r="E301" s="144">
        <v>13261.553286</v>
      </c>
      <c r="F301" s="146">
        <v>379</v>
      </c>
      <c r="G301" t="s">
        <v>134</v>
      </c>
      <c r="H301" s="144">
        <v>1.6928320140999999</v>
      </c>
      <c r="I301" s="144">
        <v>1.4639062459000001</v>
      </c>
      <c r="J301" s="144">
        <v>1.6997426989</v>
      </c>
      <c r="K301" s="144">
        <v>641.58333332999996</v>
      </c>
      <c r="L301" s="144" t="s">
        <v>134</v>
      </c>
      <c r="M301" t="str">
        <f t="shared" si="4"/>
        <v>all</v>
      </c>
    </row>
    <row r="302" spans="1:13" x14ac:dyDescent="0.2">
      <c r="A302" t="s">
        <v>7</v>
      </c>
      <c r="B302" t="s">
        <v>63</v>
      </c>
      <c r="C302" t="s">
        <v>130</v>
      </c>
      <c r="D302" s="144">
        <v>22283</v>
      </c>
      <c r="E302" s="144">
        <v>22998.515675999999</v>
      </c>
      <c r="F302" s="146">
        <v>823</v>
      </c>
      <c r="G302" t="s">
        <v>134</v>
      </c>
      <c r="H302" s="144">
        <v>1.1281389226</v>
      </c>
      <c r="I302" s="144">
        <v>1.4639062459000001</v>
      </c>
      <c r="J302" s="144">
        <v>1.4183620951</v>
      </c>
      <c r="K302" s="144">
        <v>928.45833332999996</v>
      </c>
      <c r="L302" s="144" t="s">
        <v>134</v>
      </c>
      <c r="M302" t="str">
        <f t="shared" si="4"/>
        <v>all</v>
      </c>
    </row>
    <row r="303" spans="1:13" x14ac:dyDescent="0.2">
      <c r="A303" t="s">
        <v>7</v>
      </c>
      <c r="B303" t="s">
        <v>64</v>
      </c>
      <c r="C303" t="s">
        <v>130</v>
      </c>
      <c r="D303" s="144">
        <v>7585.5</v>
      </c>
      <c r="E303" s="144">
        <v>8982.8597838000005</v>
      </c>
      <c r="F303" s="146">
        <v>287</v>
      </c>
      <c r="G303" t="s">
        <v>134</v>
      </c>
      <c r="H303" s="144">
        <v>1.1012630662</v>
      </c>
      <c r="I303" s="144">
        <v>1.4639062459000001</v>
      </c>
      <c r="J303" s="144">
        <v>1.2361832529000001</v>
      </c>
      <c r="K303" s="144">
        <v>316.0625</v>
      </c>
      <c r="L303" s="144" t="s">
        <v>134</v>
      </c>
      <c r="M303" t="str">
        <f t="shared" si="4"/>
        <v>all</v>
      </c>
    </row>
    <row r="304" spans="1:13" x14ac:dyDescent="0.2">
      <c r="A304" t="s">
        <v>7</v>
      </c>
      <c r="B304" t="s">
        <v>65</v>
      </c>
      <c r="C304" t="s">
        <v>130</v>
      </c>
      <c r="D304" s="144">
        <v>39929.5</v>
      </c>
      <c r="E304" s="144">
        <v>34521.629406</v>
      </c>
      <c r="F304" s="146">
        <v>1056</v>
      </c>
      <c r="G304" t="s">
        <v>134</v>
      </c>
      <c r="H304" s="144">
        <v>1.5755011048000001</v>
      </c>
      <c r="I304" s="144">
        <v>1.4639062459000001</v>
      </c>
      <c r="J304" s="144">
        <v>1.6932295910999999</v>
      </c>
      <c r="K304" s="144">
        <v>1663.7291667</v>
      </c>
      <c r="L304" s="144" t="s">
        <v>134</v>
      </c>
      <c r="M304" t="str">
        <f t="shared" si="4"/>
        <v>all</v>
      </c>
    </row>
    <row r="305" spans="1:13" x14ac:dyDescent="0.2">
      <c r="A305" t="s">
        <v>7</v>
      </c>
      <c r="B305" t="s">
        <v>66</v>
      </c>
      <c r="C305" t="s">
        <v>130</v>
      </c>
      <c r="D305" s="144">
        <v>36441</v>
      </c>
      <c r="E305" s="144">
        <v>38493.662969999998</v>
      </c>
      <c r="F305" s="146">
        <v>1232</v>
      </c>
      <c r="G305" t="s">
        <v>134</v>
      </c>
      <c r="H305" s="144">
        <v>1.2324472403</v>
      </c>
      <c r="I305" s="144">
        <v>1.4639062459000001</v>
      </c>
      <c r="J305" s="144">
        <v>1.3858438868</v>
      </c>
      <c r="K305" s="144">
        <v>1518.375</v>
      </c>
      <c r="L305" s="144" t="s">
        <v>134</v>
      </c>
      <c r="M305" t="str">
        <f t="shared" si="4"/>
        <v>all</v>
      </c>
    </row>
    <row r="306" spans="1:13" x14ac:dyDescent="0.2">
      <c r="A306" t="s">
        <v>7</v>
      </c>
      <c r="B306" t="s">
        <v>67</v>
      </c>
      <c r="C306" t="s">
        <v>130</v>
      </c>
      <c r="D306" s="144">
        <v>34002.5</v>
      </c>
      <c r="E306" s="144">
        <v>32830.923046999997</v>
      </c>
      <c r="F306" s="146">
        <v>1182</v>
      </c>
      <c r="G306" t="s">
        <v>134</v>
      </c>
      <c r="H306" s="144">
        <v>1.1986216864000001</v>
      </c>
      <c r="I306" s="144">
        <v>1.4639062459000001</v>
      </c>
      <c r="J306" s="144">
        <v>1.5161459839</v>
      </c>
      <c r="K306" s="144">
        <v>1416.7708333</v>
      </c>
      <c r="L306" s="144" t="s">
        <v>134</v>
      </c>
      <c r="M306" t="str">
        <f t="shared" si="4"/>
        <v>all</v>
      </c>
    </row>
    <row r="307" spans="1:13" x14ac:dyDescent="0.2">
      <c r="A307" t="s">
        <v>7</v>
      </c>
      <c r="B307" t="s">
        <v>68</v>
      </c>
      <c r="C307" t="s">
        <v>130</v>
      </c>
      <c r="D307" s="144">
        <v>21835</v>
      </c>
      <c r="E307" s="144">
        <v>25424.656405000002</v>
      </c>
      <c r="F307" s="146">
        <v>856</v>
      </c>
      <c r="G307" t="s">
        <v>134</v>
      </c>
      <c r="H307" s="144">
        <v>1.0628407321</v>
      </c>
      <c r="I307" s="144">
        <v>1.4639062459000001</v>
      </c>
      <c r="J307" s="144">
        <v>1.2572202499</v>
      </c>
      <c r="K307" s="144">
        <v>909.79166667000004</v>
      </c>
      <c r="L307" s="144" t="s">
        <v>134</v>
      </c>
      <c r="M307" t="str">
        <f t="shared" si="4"/>
        <v>all</v>
      </c>
    </row>
    <row r="308" spans="1:13" x14ac:dyDescent="0.2">
      <c r="A308" t="s">
        <v>7</v>
      </c>
      <c r="B308" t="s">
        <v>69</v>
      </c>
      <c r="C308" t="s">
        <v>130</v>
      </c>
      <c r="D308" s="144">
        <v>59069</v>
      </c>
      <c r="E308" s="144">
        <v>61306.147675</v>
      </c>
      <c r="F308" s="146">
        <v>1558</v>
      </c>
      <c r="G308" t="s">
        <v>134</v>
      </c>
      <c r="H308" s="144">
        <v>1.5797229354</v>
      </c>
      <c r="I308" s="144">
        <v>1.4639062459000001</v>
      </c>
      <c r="J308" s="144">
        <v>1.4104862451</v>
      </c>
      <c r="K308" s="144">
        <v>2461.2083333</v>
      </c>
      <c r="L308" s="144" t="s">
        <v>134</v>
      </c>
      <c r="M308" t="str">
        <f t="shared" si="4"/>
        <v>all</v>
      </c>
    </row>
    <row r="309" spans="1:13" x14ac:dyDescent="0.2">
      <c r="A309" t="s">
        <v>7</v>
      </c>
      <c r="B309" t="s">
        <v>70</v>
      </c>
      <c r="C309" t="s">
        <v>130</v>
      </c>
      <c r="D309" s="144">
        <v>6052.5</v>
      </c>
      <c r="E309" s="144">
        <v>5566.2078288000002</v>
      </c>
      <c r="F309" s="146">
        <v>204</v>
      </c>
      <c r="G309" t="s">
        <v>134</v>
      </c>
      <c r="H309" s="144">
        <v>1.2362132352999999</v>
      </c>
      <c r="I309" s="144">
        <v>1.4639062459000001</v>
      </c>
      <c r="J309" s="144">
        <v>1.5918005265999999</v>
      </c>
      <c r="K309" s="144">
        <v>252.1875</v>
      </c>
      <c r="L309" s="144" t="s">
        <v>134</v>
      </c>
      <c r="M309" t="str">
        <f t="shared" si="4"/>
        <v>all</v>
      </c>
    </row>
    <row r="310" spans="1:13" x14ac:dyDescent="0.2">
      <c r="A310" t="s">
        <v>7</v>
      </c>
      <c r="B310" t="s">
        <v>71</v>
      </c>
      <c r="C310" t="s">
        <v>130</v>
      </c>
      <c r="D310" s="144">
        <v>23758.5</v>
      </c>
      <c r="E310" s="144">
        <v>24222.578157</v>
      </c>
      <c r="F310" s="146">
        <v>736</v>
      </c>
      <c r="G310" t="s">
        <v>134</v>
      </c>
      <c r="H310" s="144">
        <v>1.3450237772</v>
      </c>
      <c r="I310" s="144">
        <v>1.4639062459000001</v>
      </c>
      <c r="J310" s="144">
        <v>1.4358594001</v>
      </c>
      <c r="K310" s="144">
        <v>989.9375</v>
      </c>
      <c r="L310" s="144" t="s">
        <v>134</v>
      </c>
      <c r="M310" t="str">
        <f t="shared" si="4"/>
        <v>all</v>
      </c>
    </row>
    <row r="311" spans="1:13" x14ac:dyDescent="0.2">
      <c r="A311" t="s">
        <v>7</v>
      </c>
      <c r="B311" t="s">
        <v>72</v>
      </c>
      <c r="C311" t="s">
        <v>130</v>
      </c>
      <c r="D311" s="144">
        <v>94667</v>
      </c>
      <c r="E311" s="144">
        <v>90849.957779999997</v>
      </c>
      <c r="F311" s="146">
        <v>2448</v>
      </c>
      <c r="G311" t="s">
        <v>134</v>
      </c>
      <c r="H311" s="144">
        <v>1.6112983388</v>
      </c>
      <c r="I311" s="144">
        <v>1.4639062459000001</v>
      </c>
      <c r="J311" s="144">
        <v>1.5254119645999999</v>
      </c>
      <c r="K311" s="144">
        <v>3944.4583333</v>
      </c>
      <c r="L311" s="144" t="s">
        <v>134</v>
      </c>
      <c r="M311" t="str">
        <f t="shared" si="4"/>
        <v>all</v>
      </c>
    </row>
    <row r="312" spans="1:13" x14ac:dyDescent="0.2">
      <c r="A312" t="s">
        <v>7</v>
      </c>
      <c r="B312" t="s">
        <v>73</v>
      </c>
      <c r="C312" t="s">
        <v>130</v>
      </c>
      <c r="D312" s="144">
        <v>3138</v>
      </c>
      <c r="E312" s="144">
        <v>3502.7553158999999</v>
      </c>
      <c r="F312" s="146">
        <v>135</v>
      </c>
      <c r="G312" t="s">
        <v>134</v>
      </c>
      <c r="H312" s="144">
        <v>0.96851851850000004</v>
      </c>
      <c r="I312" s="144">
        <v>1.4639062459000001</v>
      </c>
      <c r="J312" s="144">
        <v>1.3114640862</v>
      </c>
      <c r="K312" s="144">
        <v>130.75</v>
      </c>
      <c r="L312" s="144" t="s">
        <v>134</v>
      </c>
      <c r="M312" t="str">
        <f t="shared" si="4"/>
        <v>all</v>
      </c>
    </row>
    <row r="313" spans="1:13" x14ac:dyDescent="0.2">
      <c r="A313" t="s">
        <v>7</v>
      </c>
      <c r="B313" t="s">
        <v>74</v>
      </c>
      <c r="C313" t="s">
        <v>130</v>
      </c>
      <c r="D313" s="144">
        <v>87477</v>
      </c>
      <c r="E313" s="144">
        <v>96723.564994999993</v>
      </c>
      <c r="F313" s="146">
        <v>2386</v>
      </c>
      <c r="G313" t="s">
        <v>134</v>
      </c>
      <c r="H313" s="144">
        <v>1.5276089690000001</v>
      </c>
      <c r="I313" s="144">
        <v>1.4639062459000001</v>
      </c>
      <c r="J313" s="144">
        <v>1.3239599541</v>
      </c>
      <c r="K313" s="144">
        <v>3644.875</v>
      </c>
      <c r="L313" s="144" t="s">
        <v>134</v>
      </c>
      <c r="M313" t="str">
        <f t="shared" si="4"/>
        <v>all</v>
      </c>
    </row>
    <row r="314" spans="1:13" x14ac:dyDescent="0.2">
      <c r="A314" t="s">
        <v>7</v>
      </c>
      <c r="B314" t="s">
        <v>75</v>
      </c>
      <c r="C314" t="s">
        <v>130</v>
      </c>
      <c r="D314" s="144">
        <v>4210</v>
      </c>
      <c r="E314" s="144">
        <v>5140.8296958999999</v>
      </c>
      <c r="F314" s="146">
        <v>207</v>
      </c>
      <c r="G314" t="s">
        <v>134</v>
      </c>
      <c r="H314" s="144">
        <v>0.84742351049999998</v>
      </c>
      <c r="I314" s="144">
        <v>1.4639062459000001</v>
      </c>
      <c r="J314" s="144">
        <v>1.1988425331999999</v>
      </c>
      <c r="K314" s="144">
        <v>175.41666667000001</v>
      </c>
      <c r="L314" s="144" t="s">
        <v>134</v>
      </c>
      <c r="M314" t="str">
        <f t="shared" si="4"/>
        <v>all</v>
      </c>
    </row>
    <row r="315" spans="1:13" x14ac:dyDescent="0.2">
      <c r="A315" t="s">
        <v>7</v>
      </c>
      <c r="B315" t="s">
        <v>76</v>
      </c>
      <c r="C315" t="s">
        <v>130</v>
      </c>
      <c r="D315" s="144">
        <v>11837</v>
      </c>
      <c r="E315" s="144">
        <v>11387.243318000001</v>
      </c>
      <c r="F315" s="146">
        <v>435</v>
      </c>
      <c r="G315" t="s">
        <v>134</v>
      </c>
      <c r="H315" s="144">
        <v>1.1338122605000001</v>
      </c>
      <c r="I315" s="144">
        <v>1.4639062459000001</v>
      </c>
      <c r="J315" s="144">
        <v>1.5217254737000001</v>
      </c>
      <c r="K315" s="144">
        <v>493.20833333000002</v>
      </c>
      <c r="L315" s="144" t="s">
        <v>134</v>
      </c>
      <c r="M315" t="str">
        <f t="shared" si="4"/>
        <v>all</v>
      </c>
    </row>
    <row r="316" spans="1:13" x14ac:dyDescent="0.2">
      <c r="A316" t="s">
        <v>7</v>
      </c>
      <c r="B316" t="s">
        <v>131</v>
      </c>
      <c r="C316" t="s">
        <v>130</v>
      </c>
      <c r="D316" s="144">
        <v>888392</v>
      </c>
      <c r="E316" s="144">
        <v>882089.87639999995</v>
      </c>
      <c r="F316" s="146">
        <v>25286</v>
      </c>
      <c r="G316" t="s">
        <v>134</v>
      </c>
      <c r="H316" s="144">
        <v>1.4639062459000001</v>
      </c>
      <c r="I316" s="144">
        <v>1.4639062459000001</v>
      </c>
      <c r="J316" s="144">
        <v>1.474365178</v>
      </c>
      <c r="K316" s="144">
        <v>37016.333333000002</v>
      </c>
      <c r="L316" s="144" t="s">
        <v>134</v>
      </c>
      <c r="M316" t="str">
        <f t="shared" si="4"/>
        <v>all</v>
      </c>
    </row>
    <row r="317" spans="1:13" x14ac:dyDescent="0.2">
      <c r="A317" t="s">
        <v>7</v>
      </c>
      <c r="B317" t="s">
        <v>57</v>
      </c>
      <c r="C317" t="s">
        <v>130</v>
      </c>
      <c r="D317" s="144">
        <v>138813</v>
      </c>
      <c r="E317" s="144">
        <v>138948.87687000001</v>
      </c>
      <c r="F317" s="146">
        <v>3685</v>
      </c>
      <c r="G317" t="s">
        <v>135</v>
      </c>
      <c r="H317" s="144">
        <v>1.5695725916000001</v>
      </c>
      <c r="I317" s="144">
        <v>1.4288080119</v>
      </c>
      <c r="J317" s="144">
        <v>1.4274107932</v>
      </c>
      <c r="K317" s="144">
        <v>5783.875</v>
      </c>
      <c r="L317" s="144" t="s">
        <v>135</v>
      </c>
      <c r="M317" t="str">
        <f t="shared" si="4"/>
        <v>all</v>
      </c>
    </row>
    <row r="318" spans="1:13" x14ac:dyDescent="0.2">
      <c r="A318" t="s">
        <v>7</v>
      </c>
      <c r="B318" t="s">
        <v>58</v>
      </c>
      <c r="C318" t="s">
        <v>130</v>
      </c>
      <c r="D318" s="144">
        <v>41771</v>
      </c>
      <c r="E318" s="144">
        <v>38306.202727999997</v>
      </c>
      <c r="F318" s="146">
        <v>1306</v>
      </c>
      <c r="G318" t="s">
        <v>135</v>
      </c>
      <c r="H318" s="144">
        <v>1.3326633485999999</v>
      </c>
      <c r="I318" s="144">
        <v>1.4288080119</v>
      </c>
      <c r="J318" s="144">
        <v>1.5580437427</v>
      </c>
      <c r="K318" s="144">
        <v>1740.4583333</v>
      </c>
      <c r="L318" s="144" t="s">
        <v>135</v>
      </c>
      <c r="M318" t="str">
        <f t="shared" si="4"/>
        <v>all</v>
      </c>
    </row>
    <row r="319" spans="1:13" x14ac:dyDescent="0.2">
      <c r="A319" t="s">
        <v>7</v>
      </c>
      <c r="B319" t="s">
        <v>59</v>
      </c>
      <c r="C319" t="s">
        <v>130</v>
      </c>
      <c r="D319" s="144">
        <v>115993</v>
      </c>
      <c r="E319" s="144">
        <v>119251.61494</v>
      </c>
      <c r="F319" s="146">
        <v>3149</v>
      </c>
      <c r="G319" t="s">
        <v>135</v>
      </c>
      <c r="H319" s="144">
        <v>1.5347861755000001</v>
      </c>
      <c r="I319" s="144">
        <v>1.4288080119</v>
      </c>
      <c r="J319" s="144">
        <v>1.3897650593999999</v>
      </c>
      <c r="K319" s="144">
        <v>4833.0416667</v>
      </c>
      <c r="L319" s="144" t="s">
        <v>135</v>
      </c>
      <c r="M319" t="str">
        <f t="shared" si="4"/>
        <v>all</v>
      </c>
    </row>
    <row r="320" spans="1:13" x14ac:dyDescent="0.2">
      <c r="A320" t="s">
        <v>7</v>
      </c>
      <c r="B320" t="s">
        <v>60</v>
      </c>
      <c r="C320" t="s">
        <v>130</v>
      </c>
      <c r="D320" s="144">
        <v>60830</v>
      </c>
      <c r="E320" s="144">
        <v>58261.903544000001</v>
      </c>
      <c r="F320" s="146">
        <v>1500</v>
      </c>
      <c r="G320" t="s">
        <v>135</v>
      </c>
      <c r="H320" s="144">
        <v>1.6897222221999999</v>
      </c>
      <c r="I320" s="144">
        <v>1.4288080119</v>
      </c>
      <c r="J320" s="144">
        <v>1.4917877047999999</v>
      </c>
      <c r="K320" s="144">
        <v>2534.5833333</v>
      </c>
      <c r="L320" s="144" t="s">
        <v>135</v>
      </c>
      <c r="M320" t="str">
        <f t="shared" si="4"/>
        <v>all</v>
      </c>
    </row>
    <row r="321" spans="1:13" x14ac:dyDescent="0.2">
      <c r="A321" t="s">
        <v>7</v>
      </c>
      <c r="B321" t="s">
        <v>61</v>
      </c>
      <c r="C321" t="s">
        <v>130</v>
      </c>
      <c r="D321" s="144">
        <v>67218.5</v>
      </c>
      <c r="E321" s="144">
        <v>68293.035629000005</v>
      </c>
      <c r="F321" s="146">
        <v>2366</v>
      </c>
      <c r="G321" t="s">
        <v>135</v>
      </c>
      <c r="H321" s="144">
        <v>1.1837577486999999</v>
      </c>
      <c r="I321" s="144">
        <v>1.4288080119</v>
      </c>
      <c r="J321" s="144">
        <v>1.4063268744999999</v>
      </c>
      <c r="K321" s="144">
        <v>2800.7708333</v>
      </c>
      <c r="L321" s="144" t="s">
        <v>135</v>
      </c>
      <c r="M321" t="str">
        <f t="shared" si="4"/>
        <v>all</v>
      </c>
    </row>
    <row r="322" spans="1:13" x14ac:dyDescent="0.2">
      <c r="A322" t="s">
        <v>7</v>
      </c>
      <c r="B322" t="s">
        <v>62</v>
      </c>
      <c r="C322" t="s">
        <v>130</v>
      </c>
      <c r="D322" s="144">
        <v>29177.5</v>
      </c>
      <c r="E322" s="144">
        <v>28036.149137</v>
      </c>
      <c r="F322" s="146">
        <v>893</v>
      </c>
      <c r="G322" t="s">
        <v>135</v>
      </c>
      <c r="H322" s="144">
        <v>1.3613988428999999</v>
      </c>
      <c r="I322" s="144">
        <v>1.4288080119</v>
      </c>
      <c r="J322" s="144">
        <v>1.4869747469000001</v>
      </c>
      <c r="K322" s="144">
        <v>1215.7291667</v>
      </c>
      <c r="L322" s="144" t="s">
        <v>135</v>
      </c>
      <c r="M322" t="str">
        <f t="shared" si="4"/>
        <v>all</v>
      </c>
    </row>
    <row r="323" spans="1:13" x14ac:dyDescent="0.2">
      <c r="A323" t="s">
        <v>7</v>
      </c>
      <c r="B323" t="s">
        <v>63</v>
      </c>
      <c r="C323" t="s">
        <v>130</v>
      </c>
      <c r="D323" s="144">
        <v>43854</v>
      </c>
      <c r="E323" s="144">
        <v>46419.096046999999</v>
      </c>
      <c r="F323" s="146">
        <v>1403</v>
      </c>
      <c r="G323" t="s">
        <v>135</v>
      </c>
      <c r="H323" s="144">
        <v>1.3023877406</v>
      </c>
      <c r="I323" s="144">
        <v>1.4288080119</v>
      </c>
      <c r="J323" s="144">
        <v>1.3498527952999999</v>
      </c>
      <c r="K323" s="144">
        <v>1827.25</v>
      </c>
      <c r="L323" s="144" t="s">
        <v>135</v>
      </c>
      <c r="M323" t="str">
        <f t="shared" ref="M323:M379" si="5">IF(C323="Maori","Māori",C323)</f>
        <v>all</v>
      </c>
    </row>
    <row r="324" spans="1:13" x14ac:dyDescent="0.2">
      <c r="A324" t="s">
        <v>7</v>
      </c>
      <c r="B324" t="s">
        <v>64</v>
      </c>
      <c r="C324" t="s">
        <v>130</v>
      </c>
      <c r="D324" s="144">
        <v>18958</v>
      </c>
      <c r="E324" s="144">
        <v>19871.237840000002</v>
      </c>
      <c r="F324" s="146">
        <v>624</v>
      </c>
      <c r="G324" t="s">
        <v>135</v>
      </c>
      <c r="H324" s="144">
        <v>1.265892094</v>
      </c>
      <c r="I324" s="144">
        <v>1.4288080119</v>
      </c>
      <c r="J324" s="144">
        <v>1.3631431775</v>
      </c>
      <c r="K324" s="144">
        <v>789.91666667000004</v>
      </c>
      <c r="L324" s="144" t="s">
        <v>135</v>
      </c>
      <c r="M324" t="str">
        <f t="shared" si="5"/>
        <v>all</v>
      </c>
    </row>
    <row r="325" spans="1:13" x14ac:dyDescent="0.2">
      <c r="A325" t="s">
        <v>7</v>
      </c>
      <c r="B325" t="s">
        <v>65</v>
      </c>
      <c r="C325" t="s">
        <v>130</v>
      </c>
      <c r="D325" s="144">
        <v>39678</v>
      </c>
      <c r="E325" s="144">
        <v>34671.794162999999</v>
      </c>
      <c r="F325" s="146">
        <v>1080</v>
      </c>
      <c r="G325" t="s">
        <v>135</v>
      </c>
      <c r="H325" s="144">
        <v>1.5307870370000001</v>
      </c>
      <c r="I325" s="144">
        <v>1.4288080119</v>
      </c>
      <c r="J325" s="144">
        <v>1.6351113539</v>
      </c>
      <c r="K325" s="144">
        <v>1653.25</v>
      </c>
      <c r="L325" s="144" t="s">
        <v>135</v>
      </c>
      <c r="M325" t="str">
        <f t="shared" si="5"/>
        <v>all</v>
      </c>
    </row>
    <row r="326" spans="1:13" x14ac:dyDescent="0.2">
      <c r="A326" t="s">
        <v>7</v>
      </c>
      <c r="B326" t="s">
        <v>66</v>
      </c>
      <c r="C326" t="s">
        <v>130</v>
      </c>
      <c r="D326" s="144">
        <v>26392.5</v>
      </c>
      <c r="E326" s="144">
        <v>28652.684551999999</v>
      </c>
      <c r="F326" s="146">
        <v>1031</v>
      </c>
      <c r="G326" t="s">
        <v>135</v>
      </c>
      <c r="H326" s="144">
        <v>1.0666222113999999</v>
      </c>
      <c r="I326" s="144">
        <v>1.4288080119</v>
      </c>
      <c r="J326" s="144">
        <v>1.3161006043000001</v>
      </c>
      <c r="K326" s="144">
        <v>1099.6875</v>
      </c>
      <c r="L326" s="144" t="s">
        <v>135</v>
      </c>
      <c r="M326" t="str">
        <f t="shared" si="5"/>
        <v>all</v>
      </c>
    </row>
    <row r="327" spans="1:13" x14ac:dyDescent="0.2">
      <c r="A327" t="s">
        <v>7</v>
      </c>
      <c r="B327" t="s">
        <v>67</v>
      </c>
      <c r="C327" t="s">
        <v>130</v>
      </c>
      <c r="D327" s="144">
        <v>34453</v>
      </c>
      <c r="E327" s="144">
        <v>33369.102251999997</v>
      </c>
      <c r="F327" s="146">
        <v>1134</v>
      </c>
      <c r="G327" t="s">
        <v>135</v>
      </c>
      <c r="H327" s="144">
        <v>1.2659097589999999</v>
      </c>
      <c r="I327" s="144">
        <v>1.4288080119</v>
      </c>
      <c r="J327" s="144">
        <v>1.4752186637</v>
      </c>
      <c r="K327" s="144">
        <v>1435.5416667</v>
      </c>
      <c r="L327" s="144" t="s">
        <v>135</v>
      </c>
      <c r="M327" t="str">
        <f t="shared" si="5"/>
        <v>all</v>
      </c>
    </row>
    <row r="328" spans="1:13" x14ac:dyDescent="0.2">
      <c r="A328" t="s">
        <v>7</v>
      </c>
      <c r="B328" t="s">
        <v>68</v>
      </c>
      <c r="C328" t="s">
        <v>130</v>
      </c>
      <c r="D328" s="144">
        <v>14320</v>
      </c>
      <c r="E328" s="144">
        <v>15795.516958</v>
      </c>
      <c r="F328" s="146">
        <v>545</v>
      </c>
      <c r="G328" t="s">
        <v>135</v>
      </c>
      <c r="H328" s="144">
        <v>1.0948012232</v>
      </c>
      <c r="I328" s="144">
        <v>1.4288080119</v>
      </c>
      <c r="J328" s="144">
        <v>1.2953378345</v>
      </c>
      <c r="K328" s="144">
        <v>596.66666667000004</v>
      </c>
      <c r="L328" s="144" t="s">
        <v>135</v>
      </c>
      <c r="M328" t="str">
        <f t="shared" si="5"/>
        <v>all</v>
      </c>
    </row>
    <row r="329" spans="1:13" x14ac:dyDescent="0.2">
      <c r="A329" t="s">
        <v>7</v>
      </c>
      <c r="B329" t="s">
        <v>69</v>
      </c>
      <c r="C329" t="s">
        <v>130</v>
      </c>
      <c r="D329" s="144">
        <v>76249.5</v>
      </c>
      <c r="E329" s="144">
        <v>73380.447916000005</v>
      </c>
      <c r="F329" s="146">
        <v>1997</v>
      </c>
      <c r="G329" t="s">
        <v>135</v>
      </c>
      <c r="H329" s="144">
        <v>1.5909176264</v>
      </c>
      <c r="I329" s="144">
        <v>1.4288080119</v>
      </c>
      <c r="J329" s="144">
        <v>1.4846720017999999</v>
      </c>
      <c r="K329" s="144">
        <v>3177.0625</v>
      </c>
      <c r="L329" s="144" t="s">
        <v>135</v>
      </c>
      <c r="M329" t="str">
        <f t="shared" si="5"/>
        <v>all</v>
      </c>
    </row>
    <row r="330" spans="1:13" x14ac:dyDescent="0.2">
      <c r="A330" t="s">
        <v>7</v>
      </c>
      <c r="B330" t="s">
        <v>70</v>
      </c>
      <c r="C330" t="s">
        <v>130</v>
      </c>
      <c r="D330" s="144">
        <v>3875</v>
      </c>
      <c r="E330" s="144">
        <v>3590.9775697</v>
      </c>
      <c r="F330" s="146">
        <v>132</v>
      </c>
      <c r="G330" t="s">
        <v>135</v>
      </c>
      <c r="H330" s="144">
        <v>1.2231691919000001</v>
      </c>
      <c r="I330" s="144">
        <v>1.4288080119</v>
      </c>
      <c r="J330" s="144">
        <v>1.5418172179</v>
      </c>
      <c r="K330" s="144">
        <v>161.45833332999999</v>
      </c>
      <c r="L330" s="144" t="s">
        <v>135</v>
      </c>
      <c r="M330" t="str">
        <f t="shared" si="5"/>
        <v>all</v>
      </c>
    </row>
    <row r="331" spans="1:13" x14ac:dyDescent="0.2">
      <c r="A331" t="s">
        <v>7</v>
      </c>
      <c r="B331" t="s">
        <v>71</v>
      </c>
      <c r="C331" t="s">
        <v>130</v>
      </c>
      <c r="D331" s="144">
        <v>25620</v>
      </c>
      <c r="E331" s="144">
        <v>27200.236201</v>
      </c>
      <c r="F331" s="146">
        <v>864</v>
      </c>
      <c r="G331" t="s">
        <v>135</v>
      </c>
      <c r="H331" s="144">
        <v>1.2355324074</v>
      </c>
      <c r="I331" s="144">
        <v>1.4288080119</v>
      </c>
      <c r="J331" s="144">
        <v>1.3457993892</v>
      </c>
      <c r="K331" s="144">
        <v>1067.5</v>
      </c>
      <c r="L331" s="144" t="s">
        <v>135</v>
      </c>
      <c r="M331" t="str">
        <f t="shared" si="5"/>
        <v>all</v>
      </c>
    </row>
    <row r="332" spans="1:13" x14ac:dyDescent="0.2">
      <c r="A332" t="s">
        <v>7</v>
      </c>
      <c r="B332" t="s">
        <v>72</v>
      </c>
      <c r="C332" t="s">
        <v>130</v>
      </c>
      <c r="D332" s="144">
        <v>120969</v>
      </c>
      <c r="E332" s="144">
        <v>115146.04347</v>
      </c>
      <c r="F332" s="146">
        <v>3186</v>
      </c>
      <c r="G332" t="s">
        <v>135</v>
      </c>
      <c r="H332" s="144">
        <v>1.5820386064</v>
      </c>
      <c r="I332" s="144">
        <v>1.4288080119</v>
      </c>
      <c r="J332" s="144">
        <v>1.5010630950999999</v>
      </c>
      <c r="K332" s="144">
        <v>5040.375</v>
      </c>
      <c r="L332" s="144" t="s">
        <v>135</v>
      </c>
      <c r="M332" t="str">
        <f t="shared" si="5"/>
        <v>all</v>
      </c>
    </row>
    <row r="333" spans="1:13" x14ac:dyDescent="0.2">
      <c r="A333" t="s">
        <v>7</v>
      </c>
      <c r="B333" t="s">
        <v>73</v>
      </c>
      <c r="C333" t="s">
        <v>130</v>
      </c>
      <c r="D333" s="144">
        <v>8816</v>
      </c>
      <c r="E333" s="144">
        <v>9914.1142030999999</v>
      </c>
      <c r="F333" s="146">
        <v>462</v>
      </c>
      <c r="G333" t="s">
        <v>135</v>
      </c>
      <c r="H333" s="144">
        <v>0.7950937951</v>
      </c>
      <c r="I333" s="144">
        <v>1.4288080119</v>
      </c>
      <c r="J333" s="144">
        <v>1.2705493577</v>
      </c>
      <c r="K333" s="144">
        <v>367.33333333000002</v>
      </c>
      <c r="L333" s="144" t="s">
        <v>135</v>
      </c>
      <c r="M333" t="str">
        <f t="shared" si="5"/>
        <v>all</v>
      </c>
    </row>
    <row r="334" spans="1:13" x14ac:dyDescent="0.2">
      <c r="A334" t="s">
        <v>7</v>
      </c>
      <c r="B334" t="s">
        <v>74</v>
      </c>
      <c r="C334" t="s">
        <v>130</v>
      </c>
      <c r="D334" s="144">
        <v>67815.5</v>
      </c>
      <c r="E334" s="144">
        <v>72119.093787999998</v>
      </c>
      <c r="F334" s="146">
        <v>1789</v>
      </c>
      <c r="G334" t="s">
        <v>135</v>
      </c>
      <c r="H334" s="144">
        <v>1.5794554686</v>
      </c>
      <c r="I334" s="144">
        <v>1.4288080119</v>
      </c>
      <c r="J334" s="144">
        <v>1.3435461352</v>
      </c>
      <c r="K334" s="144">
        <v>2825.6458333</v>
      </c>
      <c r="L334" s="144" t="s">
        <v>135</v>
      </c>
      <c r="M334" t="str">
        <f t="shared" si="5"/>
        <v>all</v>
      </c>
    </row>
    <row r="335" spans="1:13" x14ac:dyDescent="0.2">
      <c r="A335" t="s">
        <v>7</v>
      </c>
      <c r="B335" t="s">
        <v>75</v>
      </c>
      <c r="C335" t="s">
        <v>130</v>
      </c>
      <c r="D335" s="144">
        <v>2906.5</v>
      </c>
      <c r="E335" s="144">
        <v>3957.4576274000001</v>
      </c>
      <c r="F335" s="146">
        <v>156</v>
      </c>
      <c r="G335" t="s">
        <v>135</v>
      </c>
      <c r="H335" s="144">
        <v>0.77630876069999999</v>
      </c>
      <c r="I335" s="144">
        <v>1.4288080119</v>
      </c>
      <c r="J335" s="144">
        <v>1.0493682757</v>
      </c>
      <c r="K335" s="144">
        <v>121.10416667</v>
      </c>
      <c r="L335" s="144" t="s">
        <v>135</v>
      </c>
      <c r="M335" t="str">
        <f t="shared" si="5"/>
        <v>all</v>
      </c>
    </row>
    <row r="336" spans="1:13" x14ac:dyDescent="0.2">
      <c r="A336" t="s">
        <v>7</v>
      </c>
      <c r="B336" t="s">
        <v>76</v>
      </c>
      <c r="C336" t="s">
        <v>130</v>
      </c>
      <c r="D336" s="144">
        <v>10035.5</v>
      </c>
      <c r="E336" s="144">
        <v>9264.7800036000008</v>
      </c>
      <c r="F336" s="146">
        <v>336</v>
      </c>
      <c r="G336" t="s">
        <v>135</v>
      </c>
      <c r="H336" s="144">
        <v>1.2444816468</v>
      </c>
      <c r="I336" s="144">
        <v>1.4288080119</v>
      </c>
      <c r="J336" s="144">
        <v>1.5476679206999999</v>
      </c>
      <c r="K336" s="144">
        <v>418.14583333000002</v>
      </c>
      <c r="L336" s="144" t="s">
        <v>135</v>
      </c>
      <c r="M336" t="str">
        <f t="shared" si="5"/>
        <v>all</v>
      </c>
    </row>
    <row r="337" spans="1:13" x14ac:dyDescent="0.2">
      <c r="A337" t="s">
        <v>7</v>
      </c>
      <c r="B337" t="s">
        <v>131</v>
      </c>
      <c r="C337" t="s">
        <v>130</v>
      </c>
      <c r="D337" s="144">
        <v>947745.5</v>
      </c>
      <c r="E337" s="144">
        <v>944450.36543999997</v>
      </c>
      <c r="F337" s="146">
        <v>27638</v>
      </c>
      <c r="G337" t="s">
        <v>135</v>
      </c>
      <c r="H337" s="144">
        <v>1.4288080119</v>
      </c>
      <c r="I337" s="144">
        <v>1.4288080119</v>
      </c>
      <c r="J337" s="144">
        <v>1.4337930431999999</v>
      </c>
      <c r="K337" s="144">
        <v>39489.395833000002</v>
      </c>
      <c r="L337" s="144" t="s">
        <v>135</v>
      </c>
      <c r="M337" t="str">
        <f t="shared" si="5"/>
        <v>all</v>
      </c>
    </row>
    <row r="338" spans="1:13" x14ac:dyDescent="0.2">
      <c r="A338" t="s">
        <v>7</v>
      </c>
      <c r="B338" t="s">
        <v>57</v>
      </c>
      <c r="C338" t="s">
        <v>130</v>
      </c>
      <c r="D338" s="144">
        <v>148756</v>
      </c>
      <c r="E338" s="144">
        <v>139475.89102000001</v>
      </c>
      <c r="F338" s="146">
        <v>3386</v>
      </c>
      <c r="G338" t="s">
        <v>136</v>
      </c>
      <c r="H338" s="144">
        <v>1.8305276629</v>
      </c>
      <c r="I338" s="144">
        <v>1.4336827146</v>
      </c>
      <c r="J338" s="144">
        <v>1.5290736222000001</v>
      </c>
      <c r="K338" s="144">
        <v>6198.1666667</v>
      </c>
      <c r="L338" s="144" t="s">
        <v>136</v>
      </c>
      <c r="M338" t="str">
        <f t="shared" si="5"/>
        <v>all</v>
      </c>
    </row>
    <row r="339" spans="1:13" x14ac:dyDescent="0.2">
      <c r="A339" t="s">
        <v>7</v>
      </c>
      <c r="B339" t="s">
        <v>58</v>
      </c>
      <c r="C339" t="s">
        <v>130</v>
      </c>
      <c r="D339" s="144">
        <v>34970</v>
      </c>
      <c r="E339" s="144">
        <v>36815.104915999997</v>
      </c>
      <c r="F339" s="146">
        <v>1296</v>
      </c>
      <c r="G339" t="s">
        <v>136</v>
      </c>
      <c r="H339" s="144">
        <v>1.1242926955000001</v>
      </c>
      <c r="I339" s="144">
        <v>1.4336827146</v>
      </c>
      <c r="J339" s="144">
        <v>1.3618291906</v>
      </c>
      <c r="K339" s="144">
        <v>1457.0833333</v>
      </c>
      <c r="L339" s="144" t="s">
        <v>136</v>
      </c>
      <c r="M339" t="str">
        <f t="shared" si="5"/>
        <v>all</v>
      </c>
    </row>
    <row r="340" spans="1:13" x14ac:dyDescent="0.2">
      <c r="A340" t="s">
        <v>7</v>
      </c>
      <c r="B340" t="s">
        <v>59</v>
      </c>
      <c r="C340" t="s">
        <v>130</v>
      </c>
      <c r="D340" s="144">
        <v>38748.5</v>
      </c>
      <c r="E340" s="144">
        <v>39226.692007999998</v>
      </c>
      <c r="F340" s="146">
        <v>1043</v>
      </c>
      <c r="G340" t="s">
        <v>136</v>
      </c>
      <c r="H340" s="144">
        <v>1.547958613</v>
      </c>
      <c r="I340" s="144">
        <v>1.4336827146</v>
      </c>
      <c r="J340" s="144">
        <v>1.4162054414</v>
      </c>
      <c r="K340" s="144">
        <v>1614.5208333</v>
      </c>
      <c r="L340" s="144" t="s">
        <v>136</v>
      </c>
      <c r="M340" t="str">
        <f t="shared" si="5"/>
        <v>all</v>
      </c>
    </row>
    <row r="341" spans="1:13" x14ac:dyDescent="0.2">
      <c r="A341" t="s">
        <v>7</v>
      </c>
      <c r="B341" t="s">
        <v>60</v>
      </c>
      <c r="C341" t="s">
        <v>130</v>
      </c>
      <c r="D341" s="144">
        <v>57958</v>
      </c>
      <c r="E341" s="144">
        <v>56882.741962</v>
      </c>
      <c r="F341" s="146">
        <v>1328</v>
      </c>
      <c r="G341" t="s">
        <v>136</v>
      </c>
      <c r="H341" s="144">
        <v>1.8184613454</v>
      </c>
      <c r="I341" s="144">
        <v>1.4336827146</v>
      </c>
      <c r="J341" s="144">
        <v>1.4607837089</v>
      </c>
      <c r="K341" s="144">
        <v>2414.9166667</v>
      </c>
      <c r="L341" s="144" t="s">
        <v>136</v>
      </c>
      <c r="M341" t="str">
        <f t="shared" si="5"/>
        <v>all</v>
      </c>
    </row>
    <row r="342" spans="1:13" x14ac:dyDescent="0.2">
      <c r="A342" t="s">
        <v>7</v>
      </c>
      <c r="B342" t="s">
        <v>61</v>
      </c>
      <c r="C342" t="s">
        <v>130</v>
      </c>
      <c r="D342" s="144">
        <v>102537</v>
      </c>
      <c r="E342" s="144">
        <v>103985.68677</v>
      </c>
      <c r="F342" s="146">
        <v>3888</v>
      </c>
      <c r="G342" t="s">
        <v>136</v>
      </c>
      <c r="H342" s="144">
        <v>1.0988618827000001</v>
      </c>
      <c r="I342" s="144">
        <v>1.4336827146</v>
      </c>
      <c r="J342" s="144">
        <v>1.4137092236</v>
      </c>
      <c r="K342" s="144">
        <v>4272.375</v>
      </c>
      <c r="L342" s="144" t="s">
        <v>136</v>
      </c>
      <c r="M342" t="str">
        <f t="shared" si="5"/>
        <v>all</v>
      </c>
    </row>
    <row r="343" spans="1:13" x14ac:dyDescent="0.2">
      <c r="A343" t="s">
        <v>7</v>
      </c>
      <c r="B343" t="s">
        <v>62</v>
      </c>
      <c r="C343" t="s">
        <v>130</v>
      </c>
      <c r="D343" s="144">
        <v>38047</v>
      </c>
      <c r="E343" s="144">
        <v>37809.123926</v>
      </c>
      <c r="F343" s="146">
        <v>1348</v>
      </c>
      <c r="G343" t="s">
        <v>136</v>
      </c>
      <c r="H343" s="144">
        <v>1.1760323936999999</v>
      </c>
      <c r="I343" s="144">
        <v>1.4336827146</v>
      </c>
      <c r="J343" s="144">
        <v>1.4427027283</v>
      </c>
      <c r="K343" s="144">
        <v>1585.2916667</v>
      </c>
      <c r="L343" s="144" t="s">
        <v>136</v>
      </c>
      <c r="M343" t="str">
        <f t="shared" si="5"/>
        <v>all</v>
      </c>
    </row>
    <row r="344" spans="1:13" x14ac:dyDescent="0.2">
      <c r="A344" t="s">
        <v>7</v>
      </c>
      <c r="B344" t="s">
        <v>63</v>
      </c>
      <c r="C344" t="s">
        <v>130</v>
      </c>
      <c r="D344" s="144">
        <v>24466</v>
      </c>
      <c r="E344" s="144">
        <v>23973.814046</v>
      </c>
      <c r="F344" s="146">
        <v>667</v>
      </c>
      <c r="G344" t="s">
        <v>136</v>
      </c>
      <c r="H344" s="144">
        <v>1.5283608196</v>
      </c>
      <c r="I344" s="144">
        <v>1.4336827146</v>
      </c>
      <c r="J344" s="144">
        <v>1.4631164332</v>
      </c>
      <c r="K344" s="144">
        <v>1019.4166667</v>
      </c>
      <c r="L344" s="144" t="s">
        <v>136</v>
      </c>
      <c r="M344" t="str">
        <f t="shared" si="5"/>
        <v>all</v>
      </c>
    </row>
    <row r="345" spans="1:13" x14ac:dyDescent="0.2">
      <c r="A345" t="s">
        <v>7</v>
      </c>
      <c r="B345" t="s">
        <v>64</v>
      </c>
      <c r="C345" t="s">
        <v>130</v>
      </c>
      <c r="D345" s="144">
        <v>38320</v>
      </c>
      <c r="E345" s="144">
        <v>40737.207253</v>
      </c>
      <c r="F345" s="146">
        <v>1278</v>
      </c>
      <c r="G345" t="s">
        <v>136</v>
      </c>
      <c r="H345" s="144">
        <v>1.2493479395</v>
      </c>
      <c r="I345" s="144">
        <v>1.4336827146</v>
      </c>
      <c r="J345" s="144">
        <v>1.3486128610000001</v>
      </c>
      <c r="K345" s="144">
        <v>1596.6666667</v>
      </c>
      <c r="L345" s="144" t="s">
        <v>136</v>
      </c>
      <c r="M345" t="str">
        <f t="shared" si="5"/>
        <v>all</v>
      </c>
    </row>
    <row r="346" spans="1:13" x14ac:dyDescent="0.2">
      <c r="A346" t="s">
        <v>7</v>
      </c>
      <c r="B346" t="s">
        <v>65</v>
      </c>
      <c r="C346" t="s">
        <v>130</v>
      </c>
      <c r="D346" s="144">
        <v>51203</v>
      </c>
      <c r="E346" s="144">
        <v>41992.545684999997</v>
      </c>
      <c r="F346" s="146">
        <v>1343</v>
      </c>
      <c r="G346" t="s">
        <v>136</v>
      </c>
      <c r="H346" s="144">
        <v>1.5885765699000001</v>
      </c>
      <c r="I346" s="144">
        <v>1.4336827146</v>
      </c>
      <c r="J346" s="144">
        <v>1.748140172</v>
      </c>
      <c r="K346" s="144">
        <v>2133.4583333</v>
      </c>
      <c r="L346" s="144" t="s">
        <v>136</v>
      </c>
      <c r="M346" t="str">
        <f t="shared" si="5"/>
        <v>all</v>
      </c>
    </row>
    <row r="347" spans="1:13" x14ac:dyDescent="0.2">
      <c r="A347" t="s">
        <v>7</v>
      </c>
      <c r="B347" t="s">
        <v>66</v>
      </c>
      <c r="C347" t="s">
        <v>130</v>
      </c>
      <c r="D347" s="144">
        <v>810</v>
      </c>
      <c r="E347" s="144">
        <v>857.86194255999999</v>
      </c>
      <c r="F347" s="146">
        <v>36</v>
      </c>
      <c r="G347" t="s">
        <v>136</v>
      </c>
      <c r="H347" s="144">
        <v>0.9375</v>
      </c>
      <c r="I347" s="144">
        <v>1.4336827146</v>
      </c>
      <c r="J347" s="144">
        <v>1.3536945063000001</v>
      </c>
      <c r="K347" s="144">
        <v>33.75</v>
      </c>
      <c r="L347" s="144" t="s">
        <v>136</v>
      </c>
      <c r="M347" t="str">
        <f t="shared" si="5"/>
        <v>all</v>
      </c>
    </row>
    <row r="348" spans="1:13" x14ac:dyDescent="0.2">
      <c r="A348" t="s">
        <v>7</v>
      </c>
      <c r="B348" t="s">
        <v>67</v>
      </c>
      <c r="C348" t="s">
        <v>130</v>
      </c>
      <c r="D348" s="144">
        <v>75610</v>
      </c>
      <c r="E348" s="144">
        <v>72208.407569000003</v>
      </c>
      <c r="F348" s="146">
        <v>2618</v>
      </c>
      <c r="G348" t="s">
        <v>136</v>
      </c>
      <c r="H348" s="144">
        <v>1.2033677107</v>
      </c>
      <c r="I348" s="144">
        <v>1.4336827146</v>
      </c>
      <c r="J348" s="144">
        <v>1.5012206155000001</v>
      </c>
      <c r="K348" s="144">
        <v>3150.4166667</v>
      </c>
      <c r="L348" s="144" t="s">
        <v>136</v>
      </c>
      <c r="M348" t="str">
        <f t="shared" si="5"/>
        <v>all</v>
      </c>
    </row>
    <row r="349" spans="1:13" x14ac:dyDescent="0.2">
      <c r="A349" t="s">
        <v>7</v>
      </c>
      <c r="B349" t="s">
        <v>68</v>
      </c>
      <c r="C349" t="s">
        <v>130</v>
      </c>
      <c r="D349" s="144">
        <v>6522</v>
      </c>
      <c r="E349" s="144">
        <v>6485.0524573000002</v>
      </c>
      <c r="F349" s="146">
        <v>199</v>
      </c>
      <c r="G349" t="s">
        <v>136</v>
      </c>
      <c r="H349" s="144">
        <v>1.3655778893999999</v>
      </c>
      <c r="I349" s="144">
        <v>1.4336827146</v>
      </c>
      <c r="J349" s="144">
        <v>1.4418508912000001</v>
      </c>
      <c r="K349" s="144">
        <v>271.75</v>
      </c>
      <c r="L349" s="144" t="s">
        <v>136</v>
      </c>
      <c r="M349" t="str">
        <f t="shared" si="5"/>
        <v>all</v>
      </c>
    </row>
    <row r="350" spans="1:13" x14ac:dyDescent="0.2">
      <c r="A350" t="s">
        <v>7</v>
      </c>
      <c r="B350" t="s">
        <v>69</v>
      </c>
      <c r="C350" t="s">
        <v>130</v>
      </c>
      <c r="D350" s="144">
        <v>39692.5</v>
      </c>
      <c r="E350" s="144">
        <v>40869.679735999998</v>
      </c>
      <c r="F350" s="146">
        <v>991</v>
      </c>
      <c r="G350" t="s">
        <v>136</v>
      </c>
      <c r="H350" s="144">
        <v>1.668874033</v>
      </c>
      <c r="I350" s="144">
        <v>1.4336827146</v>
      </c>
      <c r="J350" s="144">
        <v>1.3923879883000001</v>
      </c>
      <c r="K350" s="144">
        <v>1653.8541667</v>
      </c>
      <c r="L350" s="144" t="s">
        <v>136</v>
      </c>
      <c r="M350" t="str">
        <f t="shared" si="5"/>
        <v>all</v>
      </c>
    </row>
    <row r="351" spans="1:13" x14ac:dyDescent="0.2">
      <c r="A351" t="s">
        <v>7</v>
      </c>
      <c r="B351" t="s">
        <v>70</v>
      </c>
      <c r="C351" t="s">
        <v>130</v>
      </c>
      <c r="D351" s="144">
        <v>27151</v>
      </c>
      <c r="E351" s="144">
        <v>25802.582184999999</v>
      </c>
      <c r="F351" s="146">
        <v>973</v>
      </c>
      <c r="G351" t="s">
        <v>136</v>
      </c>
      <c r="H351" s="144">
        <v>1.1626841384</v>
      </c>
      <c r="I351" s="144">
        <v>1.4336827146</v>
      </c>
      <c r="J351" s="144">
        <v>1.508605577</v>
      </c>
      <c r="K351" s="144">
        <v>1131.2916667</v>
      </c>
      <c r="L351" s="144" t="s">
        <v>136</v>
      </c>
      <c r="M351" t="str">
        <f t="shared" si="5"/>
        <v>all</v>
      </c>
    </row>
    <row r="352" spans="1:13" x14ac:dyDescent="0.2">
      <c r="A352" t="s">
        <v>7</v>
      </c>
      <c r="B352" t="s">
        <v>71</v>
      </c>
      <c r="C352" t="s">
        <v>130</v>
      </c>
      <c r="D352" s="144">
        <v>28030.5</v>
      </c>
      <c r="E352" s="144">
        <v>28407.436049</v>
      </c>
      <c r="F352" s="146">
        <v>850</v>
      </c>
      <c r="G352" t="s">
        <v>136</v>
      </c>
      <c r="H352" s="144">
        <v>1.3740441176</v>
      </c>
      <c r="I352" s="144">
        <v>1.4336827146</v>
      </c>
      <c r="J352" s="144">
        <v>1.4146592907</v>
      </c>
      <c r="K352" s="144">
        <v>1167.9375</v>
      </c>
      <c r="L352" s="144" t="s">
        <v>136</v>
      </c>
      <c r="M352" t="str">
        <f t="shared" si="5"/>
        <v>all</v>
      </c>
    </row>
    <row r="353" spans="1:13" x14ac:dyDescent="0.2">
      <c r="A353" t="s">
        <v>7</v>
      </c>
      <c r="B353" t="s">
        <v>72</v>
      </c>
      <c r="C353" t="s">
        <v>130</v>
      </c>
      <c r="D353" s="144">
        <v>139386</v>
      </c>
      <c r="E353" s="144">
        <v>127729.72160999999</v>
      </c>
      <c r="F353" s="146">
        <v>3345</v>
      </c>
      <c r="G353" t="s">
        <v>136</v>
      </c>
      <c r="H353" s="144">
        <v>1.7362481315</v>
      </c>
      <c r="I353" s="144">
        <v>1.4336827146</v>
      </c>
      <c r="J353" s="144">
        <v>1.5645168276999999</v>
      </c>
      <c r="K353" s="144">
        <v>5807.75</v>
      </c>
      <c r="L353" s="144" t="s">
        <v>136</v>
      </c>
      <c r="M353" t="str">
        <f t="shared" si="5"/>
        <v>all</v>
      </c>
    </row>
    <row r="354" spans="1:13" x14ac:dyDescent="0.2">
      <c r="A354" t="s">
        <v>7</v>
      </c>
      <c r="B354" t="s">
        <v>73</v>
      </c>
      <c r="C354" t="s">
        <v>130</v>
      </c>
      <c r="D354" s="144">
        <v>2377</v>
      </c>
      <c r="E354" s="144">
        <v>2541.5143085</v>
      </c>
      <c r="F354" s="146">
        <v>117</v>
      </c>
      <c r="G354" t="s">
        <v>136</v>
      </c>
      <c r="H354" s="144">
        <v>0.84650997149999996</v>
      </c>
      <c r="I354" s="144">
        <v>1.4336827146</v>
      </c>
      <c r="J354" s="144">
        <v>1.3408792550999999</v>
      </c>
      <c r="K354" s="144">
        <v>99.041666667000001</v>
      </c>
      <c r="L354" s="144" t="s">
        <v>136</v>
      </c>
      <c r="M354" t="str">
        <f t="shared" si="5"/>
        <v>all</v>
      </c>
    </row>
    <row r="355" spans="1:13" x14ac:dyDescent="0.2">
      <c r="A355" t="s">
        <v>7</v>
      </c>
      <c r="B355" t="s">
        <v>74</v>
      </c>
      <c r="C355" t="s">
        <v>130</v>
      </c>
      <c r="D355" s="144">
        <v>29440</v>
      </c>
      <c r="E355" s="144">
        <v>29804.112026999999</v>
      </c>
      <c r="F355" s="146">
        <v>711</v>
      </c>
      <c r="G355" t="s">
        <v>136</v>
      </c>
      <c r="H355" s="144">
        <v>1.7252695734000001</v>
      </c>
      <c r="I355" s="144">
        <v>1.4336827146</v>
      </c>
      <c r="J355" s="144">
        <v>1.4161676443</v>
      </c>
      <c r="K355" s="144">
        <v>1226.6666667</v>
      </c>
      <c r="L355" s="144" t="s">
        <v>136</v>
      </c>
      <c r="M355" t="str">
        <f t="shared" si="5"/>
        <v>all</v>
      </c>
    </row>
    <row r="356" spans="1:13" x14ac:dyDescent="0.2">
      <c r="A356" t="s">
        <v>7</v>
      </c>
      <c r="B356" t="s">
        <v>75</v>
      </c>
      <c r="C356" t="s">
        <v>130</v>
      </c>
      <c r="D356" s="144">
        <v>5504</v>
      </c>
      <c r="E356" s="144">
        <v>6906.7625009000003</v>
      </c>
      <c r="F356" s="146">
        <v>282</v>
      </c>
      <c r="G356" t="s">
        <v>136</v>
      </c>
      <c r="H356" s="144">
        <v>0.81323877069999995</v>
      </c>
      <c r="I356" s="144">
        <v>1.4336827146</v>
      </c>
      <c r="J356" s="144">
        <v>1.1425019552</v>
      </c>
      <c r="K356" s="144">
        <v>229.33333332999999</v>
      </c>
      <c r="L356" s="144" t="s">
        <v>136</v>
      </c>
      <c r="M356" t="str">
        <f t="shared" si="5"/>
        <v>all</v>
      </c>
    </row>
    <row r="357" spans="1:13" x14ac:dyDescent="0.2">
      <c r="A357" t="s">
        <v>7</v>
      </c>
      <c r="B357" t="s">
        <v>76</v>
      </c>
      <c r="C357" t="s">
        <v>130</v>
      </c>
      <c r="D357" s="144">
        <v>34577.5</v>
      </c>
      <c r="E357" s="144">
        <v>32033.631090999999</v>
      </c>
      <c r="F357" s="146">
        <v>1158</v>
      </c>
      <c r="G357" t="s">
        <v>136</v>
      </c>
      <c r="H357" s="144">
        <v>1.2441529937</v>
      </c>
      <c r="I357" s="144">
        <v>1.4336827146</v>
      </c>
      <c r="J357" s="144">
        <v>1.5475349617</v>
      </c>
      <c r="K357" s="144">
        <v>1440.7291667</v>
      </c>
      <c r="L357" s="144" t="s">
        <v>136</v>
      </c>
      <c r="M357" t="str">
        <f t="shared" si="5"/>
        <v>all</v>
      </c>
    </row>
    <row r="358" spans="1:13" x14ac:dyDescent="0.2">
      <c r="A358" t="s">
        <v>7</v>
      </c>
      <c r="B358" t="s">
        <v>131</v>
      </c>
      <c r="C358" t="s">
        <v>130</v>
      </c>
      <c r="D358" s="144">
        <v>924106</v>
      </c>
      <c r="E358" s="144">
        <v>894545.56906999997</v>
      </c>
      <c r="F358" s="146">
        <v>26857</v>
      </c>
      <c r="G358" t="s">
        <v>136</v>
      </c>
      <c r="H358" s="144">
        <v>1.4336827146</v>
      </c>
      <c r="I358" s="144">
        <v>1.4336827146</v>
      </c>
      <c r="J358" s="144">
        <v>1.4810590366</v>
      </c>
      <c r="K358" s="144">
        <v>38504.416666999998</v>
      </c>
      <c r="L358" s="144" t="s">
        <v>136</v>
      </c>
      <c r="M358" t="str">
        <f t="shared" si="5"/>
        <v>all</v>
      </c>
    </row>
    <row r="359" spans="1:13" x14ac:dyDescent="0.2">
      <c r="A359" t="s">
        <v>7</v>
      </c>
      <c r="B359" t="s">
        <v>57</v>
      </c>
      <c r="C359" t="s">
        <v>130</v>
      </c>
      <c r="D359" s="144">
        <v>681686.5</v>
      </c>
      <c r="E359" s="144">
        <v>658206.78876999998</v>
      </c>
      <c r="F359" s="146">
        <v>17684</v>
      </c>
      <c r="G359" t="s">
        <v>130</v>
      </c>
      <c r="H359" s="144">
        <v>1.6061753090999999</v>
      </c>
      <c r="I359" s="144">
        <v>1.4556005547999999</v>
      </c>
      <c r="J359" s="144">
        <v>1.5075250886</v>
      </c>
      <c r="K359" s="144">
        <v>28403.604167000001</v>
      </c>
      <c r="L359" s="144" t="s">
        <v>130</v>
      </c>
      <c r="M359" t="str">
        <f t="shared" si="5"/>
        <v>all</v>
      </c>
    </row>
    <row r="360" spans="1:13" x14ac:dyDescent="0.2">
      <c r="A360" t="s">
        <v>7</v>
      </c>
      <c r="B360" t="s">
        <v>58</v>
      </c>
      <c r="C360" t="s">
        <v>130</v>
      </c>
      <c r="D360" s="144">
        <v>168210.5</v>
      </c>
      <c r="E360" s="144">
        <v>168218.40296000001</v>
      </c>
      <c r="F360" s="146">
        <v>5666</v>
      </c>
      <c r="G360" t="s">
        <v>130</v>
      </c>
      <c r="H360" s="144">
        <v>1.2369874397</v>
      </c>
      <c r="I360" s="144">
        <v>1.4556005547999999</v>
      </c>
      <c r="J360" s="144">
        <v>1.4555321701999999</v>
      </c>
      <c r="K360" s="144">
        <v>7008.7708333</v>
      </c>
      <c r="L360" s="144" t="s">
        <v>130</v>
      </c>
      <c r="M360" t="str">
        <f t="shared" si="5"/>
        <v>all</v>
      </c>
    </row>
    <row r="361" spans="1:13" x14ac:dyDescent="0.2">
      <c r="A361" t="s">
        <v>7</v>
      </c>
      <c r="B361" t="s">
        <v>59</v>
      </c>
      <c r="C361" t="s">
        <v>130</v>
      </c>
      <c r="D361" s="144">
        <v>541528</v>
      </c>
      <c r="E361" s="144">
        <v>551698.77081000002</v>
      </c>
      <c r="F361" s="146">
        <v>13505</v>
      </c>
      <c r="G361" t="s">
        <v>130</v>
      </c>
      <c r="H361" s="144">
        <v>1.6707639146</v>
      </c>
      <c r="I361" s="144">
        <v>1.4556005547999999</v>
      </c>
      <c r="J361" s="144">
        <v>1.4287660203999999</v>
      </c>
      <c r="K361" s="144">
        <v>22563.666667000001</v>
      </c>
      <c r="L361" s="144" t="s">
        <v>130</v>
      </c>
      <c r="M361" t="str">
        <f t="shared" si="5"/>
        <v>all</v>
      </c>
    </row>
    <row r="362" spans="1:13" x14ac:dyDescent="0.2">
      <c r="A362" t="s">
        <v>7</v>
      </c>
      <c r="B362" t="s">
        <v>60</v>
      </c>
      <c r="C362" t="s">
        <v>130</v>
      </c>
      <c r="D362" s="144">
        <v>383236</v>
      </c>
      <c r="E362" s="144">
        <v>367598.58389000001</v>
      </c>
      <c r="F362" s="146">
        <v>8999</v>
      </c>
      <c r="G362" t="s">
        <v>130</v>
      </c>
      <c r="H362" s="144">
        <v>1.7744379004999999</v>
      </c>
      <c r="I362" s="144">
        <v>1.4556005547999999</v>
      </c>
      <c r="J362" s="144">
        <v>1.5175209008999999</v>
      </c>
      <c r="K362" s="144">
        <v>15968.166667</v>
      </c>
      <c r="L362" s="144" t="s">
        <v>130</v>
      </c>
      <c r="M362" t="str">
        <f t="shared" si="5"/>
        <v>all</v>
      </c>
    </row>
    <row r="363" spans="1:13" x14ac:dyDescent="0.2">
      <c r="A363" t="s">
        <v>7</v>
      </c>
      <c r="B363" t="s">
        <v>61</v>
      </c>
      <c r="C363" t="s">
        <v>130</v>
      </c>
      <c r="D363" s="144">
        <v>311122</v>
      </c>
      <c r="E363" s="144">
        <v>325174.94462999998</v>
      </c>
      <c r="F363" s="146">
        <v>11383</v>
      </c>
      <c r="G363" t="s">
        <v>130</v>
      </c>
      <c r="H363" s="144">
        <v>1.1388400832000001</v>
      </c>
      <c r="I363" s="144">
        <v>1.4556005547999999</v>
      </c>
      <c r="J363" s="144">
        <v>1.3926944965000001</v>
      </c>
      <c r="K363" s="144">
        <v>12963.416667</v>
      </c>
      <c r="L363" s="144" t="s">
        <v>130</v>
      </c>
      <c r="M363" t="str">
        <f t="shared" si="5"/>
        <v>all</v>
      </c>
    </row>
    <row r="364" spans="1:13" x14ac:dyDescent="0.2">
      <c r="A364" t="s">
        <v>7</v>
      </c>
      <c r="B364" t="s">
        <v>62</v>
      </c>
      <c r="C364" t="s">
        <v>130</v>
      </c>
      <c r="D364" s="144">
        <v>132010</v>
      </c>
      <c r="E364" s="144">
        <v>128849.33596</v>
      </c>
      <c r="F364" s="146">
        <v>4194</v>
      </c>
      <c r="G364" t="s">
        <v>130</v>
      </c>
      <c r="H364" s="144">
        <v>1.3114965824</v>
      </c>
      <c r="I364" s="144">
        <v>1.4556005547999999</v>
      </c>
      <c r="J364" s="144">
        <v>1.4913063214</v>
      </c>
      <c r="K364" s="144">
        <v>5500.4166667</v>
      </c>
      <c r="L364" s="144" t="s">
        <v>130</v>
      </c>
      <c r="M364" t="str">
        <f t="shared" si="5"/>
        <v>all</v>
      </c>
    </row>
    <row r="365" spans="1:13" x14ac:dyDescent="0.2">
      <c r="A365" t="s">
        <v>7</v>
      </c>
      <c r="B365" t="s">
        <v>63</v>
      </c>
      <c r="C365" t="s">
        <v>130</v>
      </c>
      <c r="D365" s="144">
        <v>143570.5</v>
      </c>
      <c r="E365" s="144">
        <v>147079.73164000001</v>
      </c>
      <c r="F365" s="146">
        <v>4649</v>
      </c>
      <c r="G365" t="s">
        <v>130</v>
      </c>
      <c r="H365" s="144">
        <v>1.2867507349</v>
      </c>
      <c r="I365" s="144">
        <v>1.4556005547999999</v>
      </c>
      <c r="J365" s="144">
        <v>1.4208708238000001</v>
      </c>
      <c r="K365" s="144">
        <v>5982.1041667</v>
      </c>
      <c r="L365" s="144" t="s">
        <v>130</v>
      </c>
      <c r="M365" t="str">
        <f t="shared" si="5"/>
        <v>all</v>
      </c>
    </row>
    <row r="366" spans="1:13" x14ac:dyDescent="0.2">
      <c r="A366" t="s">
        <v>7</v>
      </c>
      <c r="B366" t="s">
        <v>64</v>
      </c>
      <c r="C366" t="s">
        <v>130</v>
      </c>
      <c r="D366" s="144">
        <v>86449</v>
      </c>
      <c r="E366" s="144">
        <v>94515.482940000002</v>
      </c>
      <c r="F366" s="146">
        <v>2921</v>
      </c>
      <c r="G366" t="s">
        <v>130</v>
      </c>
      <c r="H366" s="144">
        <v>1.2331536004000001</v>
      </c>
      <c r="I366" s="144">
        <v>1.4556005547999999</v>
      </c>
      <c r="J366" s="144">
        <v>1.3313714160000001</v>
      </c>
      <c r="K366" s="144">
        <v>3602.0416667</v>
      </c>
      <c r="L366" s="144" t="s">
        <v>130</v>
      </c>
      <c r="M366" t="str">
        <f t="shared" si="5"/>
        <v>all</v>
      </c>
    </row>
    <row r="367" spans="1:13" x14ac:dyDescent="0.2">
      <c r="A367" t="s">
        <v>7</v>
      </c>
      <c r="B367" t="s">
        <v>65</v>
      </c>
      <c r="C367" t="s">
        <v>130</v>
      </c>
      <c r="D367" s="144">
        <v>165084.5</v>
      </c>
      <c r="E367" s="144">
        <v>141476.45976</v>
      </c>
      <c r="F367" s="146">
        <v>4380</v>
      </c>
      <c r="G367" t="s">
        <v>130</v>
      </c>
      <c r="H367" s="144">
        <v>1.5704385463999999</v>
      </c>
      <c r="I367" s="144">
        <v>1.4556005547999999</v>
      </c>
      <c r="J367" s="144">
        <v>1.6984952139</v>
      </c>
      <c r="K367" s="144">
        <v>6878.5208333</v>
      </c>
      <c r="L367" s="144" t="s">
        <v>130</v>
      </c>
      <c r="M367" t="str">
        <f t="shared" si="5"/>
        <v>all</v>
      </c>
    </row>
    <row r="368" spans="1:13" x14ac:dyDescent="0.2">
      <c r="A368" t="s">
        <v>7</v>
      </c>
      <c r="B368" t="s">
        <v>66</v>
      </c>
      <c r="C368" t="s">
        <v>130</v>
      </c>
      <c r="D368" s="144">
        <v>106285.5</v>
      </c>
      <c r="E368" s="144">
        <v>114438.78702</v>
      </c>
      <c r="F368" s="146">
        <v>3750</v>
      </c>
      <c r="G368" t="s">
        <v>130</v>
      </c>
      <c r="H368" s="144">
        <v>1.1809499999999999</v>
      </c>
      <c r="I368" s="144">
        <v>1.4556005547999999</v>
      </c>
      <c r="J368" s="144">
        <v>1.3518950768</v>
      </c>
      <c r="K368" s="144">
        <v>4428.5625</v>
      </c>
      <c r="L368" s="144" t="s">
        <v>130</v>
      </c>
      <c r="M368" t="str">
        <f t="shared" si="5"/>
        <v>all</v>
      </c>
    </row>
    <row r="369" spans="1:13" x14ac:dyDescent="0.2">
      <c r="A369" t="s">
        <v>7</v>
      </c>
      <c r="B369" t="s">
        <v>67</v>
      </c>
      <c r="C369" t="s">
        <v>130</v>
      </c>
      <c r="D369" s="144">
        <v>156192.5</v>
      </c>
      <c r="E369" s="144">
        <v>150498.99909</v>
      </c>
      <c r="F369" s="146">
        <v>5332</v>
      </c>
      <c r="G369" t="s">
        <v>130</v>
      </c>
      <c r="H369" s="144">
        <v>1.220559046</v>
      </c>
      <c r="I369" s="144">
        <v>1.4556005547999999</v>
      </c>
      <c r="J369" s="144">
        <v>1.5106671209</v>
      </c>
      <c r="K369" s="144">
        <v>6508.0208333</v>
      </c>
      <c r="L369" s="144" t="s">
        <v>130</v>
      </c>
      <c r="M369" t="str">
        <f t="shared" si="5"/>
        <v>all</v>
      </c>
    </row>
    <row r="370" spans="1:13" x14ac:dyDescent="0.2">
      <c r="A370" t="s">
        <v>7</v>
      </c>
      <c r="B370" t="s">
        <v>68</v>
      </c>
      <c r="C370" t="s">
        <v>130</v>
      </c>
      <c r="D370" s="144">
        <v>57713</v>
      </c>
      <c r="E370" s="144">
        <v>65095.443249999997</v>
      </c>
      <c r="F370" s="146">
        <v>2159</v>
      </c>
      <c r="G370" t="s">
        <v>130</v>
      </c>
      <c r="H370" s="144">
        <v>1.1138065462</v>
      </c>
      <c r="I370" s="144">
        <v>1.4556005547999999</v>
      </c>
      <c r="J370" s="144">
        <v>1.2905215883000001</v>
      </c>
      <c r="K370" s="144">
        <v>2404.7083333</v>
      </c>
      <c r="L370" s="144" t="s">
        <v>130</v>
      </c>
      <c r="M370" t="str">
        <f t="shared" si="5"/>
        <v>all</v>
      </c>
    </row>
    <row r="371" spans="1:13" x14ac:dyDescent="0.2">
      <c r="A371" t="s">
        <v>7</v>
      </c>
      <c r="B371" t="s">
        <v>69</v>
      </c>
      <c r="C371" t="s">
        <v>130</v>
      </c>
      <c r="D371" s="144">
        <v>285236.5</v>
      </c>
      <c r="E371" s="144">
        <v>292235.69657999999</v>
      </c>
      <c r="F371" s="146">
        <v>7574</v>
      </c>
      <c r="G371" t="s">
        <v>130</v>
      </c>
      <c r="H371" s="144">
        <v>1.5691647961999999</v>
      </c>
      <c r="I371" s="144">
        <v>1.4556005547999999</v>
      </c>
      <c r="J371" s="144">
        <v>1.4207381661</v>
      </c>
      <c r="K371" s="144">
        <v>11884.854167</v>
      </c>
      <c r="L371" s="144" t="s">
        <v>130</v>
      </c>
      <c r="M371" t="str">
        <f t="shared" si="5"/>
        <v>all</v>
      </c>
    </row>
    <row r="372" spans="1:13" x14ac:dyDescent="0.2">
      <c r="A372" t="s">
        <v>7</v>
      </c>
      <c r="B372" t="s">
        <v>70</v>
      </c>
      <c r="C372" t="s">
        <v>130</v>
      </c>
      <c r="D372" s="144">
        <v>43787</v>
      </c>
      <c r="E372" s="144">
        <v>42477.151813999997</v>
      </c>
      <c r="F372" s="146">
        <v>1603</v>
      </c>
      <c r="G372" t="s">
        <v>130</v>
      </c>
      <c r="H372" s="144">
        <v>1.1381524224999999</v>
      </c>
      <c r="I372" s="144">
        <v>1.4556005547999999</v>
      </c>
      <c r="J372" s="144">
        <v>1.5004862324999999</v>
      </c>
      <c r="K372" s="144">
        <v>1824.4583333</v>
      </c>
      <c r="L372" s="144" t="s">
        <v>130</v>
      </c>
      <c r="M372" t="str">
        <f t="shared" si="5"/>
        <v>all</v>
      </c>
    </row>
    <row r="373" spans="1:13" x14ac:dyDescent="0.2">
      <c r="A373" t="s">
        <v>7</v>
      </c>
      <c r="B373" t="s">
        <v>71</v>
      </c>
      <c r="C373" t="s">
        <v>130</v>
      </c>
      <c r="D373" s="144">
        <v>96822</v>
      </c>
      <c r="E373" s="144">
        <v>99989.755082000003</v>
      </c>
      <c r="F373" s="146">
        <v>3087</v>
      </c>
      <c r="G373" t="s">
        <v>130</v>
      </c>
      <c r="H373" s="144">
        <v>1.306851312</v>
      </c>
      <c r="I373" s="144">
        <v>1.4556005547999999</v>
      </c>
      <c r="J373" s="144">
        <v>1.4094859698</v>
      </c>
      <c r="K373" s="144">
        <v>4034.25</v>
      </c>
      <c r="L373" s="144" t="s">
        <v>130</v>
      </c>
      <c r="M373" t="str">
        <f t="shared" si="5"/>
        <v>all</v>
      </c>
    </row>
    <row r="374" spans="1:13" x14ac:dyDescent="0.2">
      <c r="A374" t="s">
        <v>7</v>
      </c>
      <c r="B374" t="s">
        <v>72</v>
      </c>
      <c r="C374" t="s">
        <v>130</v>
      </c>
      <c r="D374" s="144">
        <v>452024</v>
      </c>
      <c r="E374" s="144">
        <v>426555.47223999997</v>
      </c>
      <c r="F374" s="146">
        <v>11390</v>
      </c>
      <c r="G374" t="s">
        <v>130</v>
      </c>
      <c r="H374" s="144">
        <v>1.6535850161000001</v>
      </c>
      <c r="I374" s="144">
        <v>1.4556005547999999</v>
      </c>
      <c r="J374" s="144">
        <v>1.5425107119000001</v>
      </c>
      <c r="K374" s="144">
        <v>18834.333332999999</v>
      </c>
      <c r="L374" s="144" t="s">
        <v>130</v>
      </c>
      <c r="M374" t="str">
        <f t="shared" si="5"/>
        <v>all</v>
      </c>
    </row>
    <row r="375" spans="1:13" x14ac:dyDescent="0.2">
      <c r="A375" t="s">
        <v>7</v>
      </c>
      <c r="B375" t="s">
        <v>73</v>
      </c>
      <c r="C375" t="s">
        <v>130</v>
      </c>
      <c r="D375" s="144">
        <v>20631</v>
      </c>
      <c r="E375" s="144">
        <v>23779.757022999998</v>
      </c>
      <c r="F375" s="146">
        <v>1034</v>
      </c>
      <c r="G375" t="s">
        <v>130</v>
      </c>
      <c r="H375" s="144">
        <v>0.83135880080000002</v>
      </c>
      <c r="I375" s="144">
        <v>1.4556005547999999</v>
      </c>
      <c r="J375" s="144">
        <v>1.2628596254</v>
      </c>
      <c r="K375" s="144">
        <v>859.625</v>
      </c>
      <c r="L375" s="144" t="s">
        <v>130</v>
      </c>
      <c r="M375" t="str">
        <f t="shared" si="5"/>
        <v>all</v>
      </c>
    </row>
    <row r="376" spans="1:13" x14ac:dyDescent="0.2">
      <c r="A376" t="s">
        <v>7</v>
      </c>
      <c r="B376" t="s">
        <v>74</v>
      </c>
      <c r="C376" t="s">
        <v>130</v>
      </c>
      <c r="D376" s="144">
        <v>346885.5</v>
      </c>
      <c r="E376" s="144">
        <v>380292.65441000002</v>
      </c>
      <c r="F376" s="146">
        <v>9628</v>
      </c>
      <c r="G376" t="s">
        <v>130</v>
      </c>
      <c r="H376" s="144">
        <v>1.5012009244</v>
      </c>
      <c r="I376" s="144">
        <v>1.4556005547999999</v>
      </c>
      <c r="J376" s="144">
        <v>1.3277319990000001</v>
      </c>
      <c r="K376" s="144">
        <v>14453.5625</v>
      </c>
      <c r="L376" s="144" t="s">
        <v>130</v>
      </c>
      <c r="M376" t="str">
        <f t="shared" si="5"/>
        <v>all</v>
      </c>
    </row>
    <row r="377" spans="1:13" x14ac:dyDescent="0.2">
      <c r="A377" t="s">
        <v>7</v>
      </c>
      <c r="B377" t="s">
        <v>75</v>
      </c>
      <c r="C377" t="s">
        <v>130</v>
      </c>
      <c r="D377" s="144">
        <v>15836.5</v>
      </c>
      <c r="E377" s="144">
        <v>20083.263654999999</v>
      </c>
      <c r="F377" s="146">
        <v>763</v>
      </c>
      <c r="G377" t="s">
        <v>130</v>
      </c>
      <c r="H377" s="144">
        <v>0.86481542160000002</v>
      </c>
      <c r="I377" s="144">
        <v>1.4556005547999999</v>
      </c>
      <c r="J377" s="144">
        <v>1.1478023981000001</v>
      </c>
      <c r="K377" s="144">
        <v>659.85416667000004</v>
      </c>
      <c r="L377" s="144" t="s">
        <v>130</v>
      </c>
      <c r="M377" t="str">
        <f t="shared" si="5"/>
        <v>all</v>
      </c>
    </row>
    <row r="378" spans="1:13" x14ac:dyDescent="0.2">
      <c r="A378" t="s">
        <v>7</v>
      </c>
      <c r="B378" t="s">
        <v>76</v>
      </c>
      <c r="C378" t="s">
        <v>130</v>
      </c>
      <c r="D378" s="144">
        <v>62587.5</v>
      </c>
      <c r="E378" s="144">
        <v>58632.518474999997</v>
      </c>
      <c r="F378" s="146">
        <v>2153</v>
      </c>
      <c r="G378" t="s">
        <v>130</v>
      </c>
      <c r="H378" s="144">
        <v>1.2112459359000001</v>
      </c>
      <c r="I378" s="144">
        <v>1.4556005547999999</v>
      </c>
      <c r="J378" s="144">
        <v>1.5537862280000001</v>
      </c>
      <c r="K378" s="144">
        <v>2607.8125</v>
      </c>
      <c r="L378" s="144" t="s">
        <v>130</v>
      </c>
      <c r="M378" t="str">
        <f t="shared" si="5"/>
        <v>all</v>
      </c>
    </row>
    <row r="379" spans="1:13" x14ac:dyDescent="0.2">
      <c r="A379" t="s">
        <v>7</v>
      </c>
      <c r="B379" t="s">
        <v>131</v>
      </c>
      <c r="C379" t="s">
        <v>130</v>
      </c>
      <c r="D379" s="144">
        <v>4256898</v>
      </c>
      <c r="E379" s="144">
        <v>4256898</v>
      </c>
      <c r="F379" s="146">
        <v>121854</v>
      </c>
      <c r="G379" t="s">
        <v>130</v>
      </c>
      <c r="H379" s="144">
        <v>1.4556005547999999</v>
      </c>
      <c r="I379" s="144">
        <v>1.4556005547999999</v>
      </c>
      <c r="J379" s="144">
        <v>1.4556005547999999</v>
      </c>
      <c r="K379" s="144">
        <v>177370.75</v>
      </c>
      <c r="L379" s="144" t="s">
        <v>130</v>
      </c>
      <c r="M379" t="str">
        <f t="shared" si="5"/>
        <v>all</v>
      </c>
    </row>
  </sheetData>
  <autoFilter ref="A1:M379" xr:uid="{CDC26BEC-DE23-4944-B8C8-AA81D90C43E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5D8D-67D5-4610-9716-FE7F2B5F499B}">
  <dimension ref="A1:O29"/>
  <sheetViews>
    <sheetView workbookViewId="0">
      <selection activeCell="L32" sqref="L32"/>
    </sheetView>
  </sheetViews>
  <sheetFormatPr defaultRowHeight="12.75" x14ac:dyDescent="0.2"/>
  <cols>
    <col min="1" max="1" width="17.28515625" bestFit="1" customWidth="1"/>
    <col min="2" max="2" width="9.7109375" bestFit="1" customWidth="1"/>
    <col min="3" max="3" width="12.7109375" customWidth="1"/>
    <col min="4" max="5" width="16.42578125" customWidth="1"/>
    <col min="8" max="8" width="12.28515625" customWidth="1"/>
    <col min="9" max="10" width="15.42578125" customWidth="1"/>
    <col min="13" max="13" width="10.7109375" customWidth="1"/>
    <col min="14" max="14" width="16.140625" style="146" customWidth="1"/>
    <col min="15" max="15" width="16" customWidth="1"/>
  </cols>
  <sheetData>
    <row r="1" spans="1:15" ht="15.75" x14ac:dyDescent="0.25">
      <c r="A1" t="s">
        <v>139</v>
      </c>
      <c r="B1" s="160" t="s">
        <v>144</v>
      </c>
      <c r="C1" s="161"/>
    </row>
    <row r="3" spans="1:15" s="134" customFormat="1" ht="15.75" x14ac:dyDescent="0.25">
      <c r="A3" s="134" t="s">
        <v>137</v>
      </c>
      <c r="D3" s="139" t="s">
        <v>138</v>
      </c>
      <c r="E3" s="138" t="str">
        <f>'User Interaction'!$C$5</f>
        <v>Elective</v>
      </c>
      <c r="G3" s="140" t="s">
        <v>83</v>
      </c>
      <c r="H3" s="141" t="str">
        <f>'User Interaction'!C15</f>
        <v>Māori</v>
      </c>
      <c r="I3" s="139"/>
      <c r="J3" s="141" t="str">
        <f>'User Interaction'!C36</f>
        <v>Elective</v>
      </c>
      <c r="L3" s="140" t="s">
        <v>87</v>
      </c>
      <c r="M3" s="142" t="str">
        <f>"Q"&amp;'User Interaction'!C25</f>
        <v>Q5</v>
      </c>
      <c r="N3" s="157"/>
      <c r="O3" s="159" t="str">
        <f>'User Interaction'!C43</f>
        <v>Elective</v>
      </c>
    </row>
    <row r="4" spans="1:15" s="134" customFormat="1" ht="15.75" x14ac:dyDescent="0.25"/>
    <row r="5" spans="1:15" s="135" customFormat="1" ht="38.25" x14ac:dyDescent="0.2">
      <c r="A5" s="132" t="s">
        <v>3</v>
      </c>
      <c r="B5" s="132" t="s">
        <v>15</v>
      </c>
      <c r="C5" s="132" t="s">
        <v>13</v>
      </c>
      <c r="D5" s="132" t="s">
        <v>5</v>
      </c>
      <c r="E5" s="132" t="s">
        <v>4</v>
      </c>
      <c r="G5" s="136" t="s">
        <v>15</v>
      </c>
      <c r="H5" s="137" t="s">
        <v>13</v>
      </c>
      <c r="I5" s="137" t="s">
        <v>5</v>
      </c>
      <c r="J5" s="137" t="s">
        <v>4</v>
      </c>
      <c r="L5" s="136" t="s">
        <v>15</v>
      </c>
      <c r="M5" s="137" t="s">
        <v>13</v>
      </c>
      <c r="N5" s="158" t="s">
        <v>5</v>
      </c>
      <c r="O5" s="137" t="s">
        <v>4</v>
      </c>
    </row>
    <row r="6" spans="1:15" x14ac:dyDescent="0.2">
      <c r="A6" s="36" t="s">
        <v>57</v>
      </c>
      <c r="B6" s="42">
        <f>SUMIFS(Cube!$F:$F,Cube!$A:$A,$E$3,Cube!$B:$B,$A6,Cube!$C:$C,"All",Cube!$G:$G,"All")</f>
        <v>17684</v>
      </c>
      <c r="C6" s="42">
        <f>SUMIFS(Cube!$K:$K,Cube!$A:$A,$E$3,Cube!$B:$B,$A6,Cube!$C:$C,"All",Cube!$G:$G,"All")</f>
        <v>28403.604167000001</v>
      </c>
      <c r="D6" s="43">
        <f>SUMIFS(Cube!$H:$H,Cube!$A:$A,$E$3,Cube!$B:$B,$A6,Cube!$C:$C,"All",Cube!$G:$G,"All")</f>
        <v>1.6061753090999999</v>
      </c>
      <c r="E6" s="43">
        <f>SUMIFS(Cube!$J:$J,Cube!$A:$A,$E$3,Cube!$B:$B,$A6,Cube!$C:$C,"All",Cube!$G:$G,"All")</f>
        <v>1.5075250886</v>
      </c>
      <c r="G6" s="85">
        <f>SUMIFS(Cube!$F:$F,Cube!$A:$A,$J$3,Cube!$B:$B,$A6,Cube!$M:$M,$H$3,Cube!$G:$G,"All")</f>
        <v>1968</v>
      </c>
      <c r="H6" s="85">
        <f>SUMIFS(Cube!$K:$K,Cube!$A:$A,$J$3,Cube!$B:$B,$A6,Cube!$M:$M,$H$3,Cube!$G:$G,"All")</f>
        <v>3482.6875</v>
      </c>
      <c r="I6" s="86">
        <f>SUMIFS(Cube!$H:$H,Cube!$A:$A,$J$3,Cube!$B:$B,$A6,Cube!$M:$M,$H$3,Cube!$G:$G,"All")</f>
        <v>1.7696582825</v>
      </c>
      <c r="J6" s="86">
        <f>SUMIFS(Cube!$J:$J,Cube!$A:$A,$J$3,Cube!$B:$B,$A6,Cube!$M:$M,$H$3,Cube!$G:$G,"All")</f>
        <v>1.3604062697999999</v>
      </c>
      <c r="L6" s="91">
        <f>SUMIFS(Cube!$F:$F,Cube!$A:$A,$O$3,Cube!$B:$B,$A6,Cube!$C:$C,"All",Cube!$G:$G,$M$3)</f>
        <v>3386</v>
      </c>
      <c r="M6" s="91">
        <f>SUMIFS(Cube!$K:$K,Cube!$A:$A,$O$3,Cube!$B:$B,$A6,Cube!$C:$C,"All",Cube!$G:$G,$M$3)</f>
        <v>6198.1666667</v>
      </c>
      <c r="N6" s="154">
        <f>SUMIFS(Cube!$H:$H,Cube!$A:$A,$O$3,Cube!$B:$B,$A6,Cube!$C:$C,"All",Cube!$G:$G,$M$3)</f>
        <v>1.8305276629</v>
      </c>
      <c r="O6" s="92">
        <f>SUMIFS(Cube!$J:$J,Cube!$A:$A,$O$3,Cube!$B:$B,$A6,Cube!$C:$C,"All",Cube!$G:$G,$M$3)</f>
        <v>1.5290736222000001</v>
      </c>
    </row>
    <row r="7" spans="1:15" x14ac:dyDescent="0.2">
      <c r="A7" s="36" t="s">
        <v>58</v>
      </c>
      <c r="B7" s="42">
        <f>SUMIFS(Cube!$F:$F,Cube!$A:$A,$E$3,Cube!$B:$B,$A7,Cube!$C:$C,"All",Cube!$G:$G,"All")</f>
        <v>5666</v>
      </c>
      <c r="C7" s="42">
        <f>SUMIFS(Cube!$K:$K,Cube!$A:$A,$E$3,Cube!$B:$B,$A7,Cube!$C:$C,"All",Cube!$G:$G,"All")</f>
        <v>7008.7708333</v>
      </c>
      <c r="D7" s="43">
        <f>SUMIFS(Cube!$H:$H,Cube!$A:$A,$E$3,Cube!$B:$B,$A7,Cube!$C:$C,"All",Cube!$G:$G,"All")</f>
        <v>1.2369874397</v>
      </c>
      <c r="E7" s="43">
        <f>SUMIFS(Cube!$J:$J,Cube!$A:$A,$E$3,Cube!$B:$B,$A7,Cube!$C:$C,"All",Cube!$G:$G,"All")</f>
        <v>1.4555321701999999</v>
      </c>
      <c r="G7" s="85">
        <f>SUMIFS(Cube!$F:$F,Cube!$A:$A,$J$3,Cube!$B:$B,$A7,Cube!$M:$M,$H$3,Cube!$G:$G,"All")</f>
        <v>1135</v>
      </c>
      <c r="H7" s="85">
        <f>SUMIFS(Cube!$K:$K,Cube!$A:$A,$J$3,Cube!$B:$B,$A7,Cube!$M:$M,$H$3,Cube!$G:$G,"All")</f>
        <v>1193.5</v>
      </c>
      <c r="I7" s="86">
        <f>SUMIFS(Cube!$H:$H,Cube!$A:$A,$J$3,Cube!$B:$B,$A7,Cube!$M:$M,$H$3,Cube!$G:$G,"All")</f>
        <v>1.0515418502</v>
      </c>
      <c r="J7" s="86">
        <f>SUMIFS(Cube!$J:$J,Cube!$A:$A,$J$3,Cube!$B:$B,$A7,Cube!$M:$M,$H$3,Cube!$G:$G,"All")</f>
        <v>1.2902599939999999</v>
      </c>
      <c r="L7" s="91">
        <f>SUMIFS(Cube!$F:$F,Cube!$A:$A,$O$3,Cube!$B:$B,$A7,Cube!$C:$C,"All",Cube!$G:$G,$M$3)</f>
        <v>1296</v>
      </c>
      <c r="M7" s="91">
        <f>SUMIFS(Cube!$K:$K,Cube!$A:$A,$O$3,Cube!$B:$B,$A7,Cube!$C:$C,"All",Cube!$G:$G,$M$3)</f>
        <v>1457.0833333</v>
      </c>
      <c r="N7" s="154">
        <f>SUMIFS(Cube!$H:$H,Cube!$A:$A,$O$3,Cube!$B:$B,$A7,Cube!$C:$C,"All",Cube!$G:$G,$M$3)</f>
        <v>1.1242926955000001</v>
      </c>
      <c r="O7" s="92">
        <f>SUMIFS(Cube!$J:$J,Cube!$A:$A,$O$3,Cube!$B:$B,$A7,Cube!$C:$C,"All",Cube!$G:$G,$M$3)</f>
        <v>1.3618291906</v>
      </c>
    </row>
    <row r="8" spans="1:15" x14ac:dyDescent="0.2">
      <c r="A8" s="36" t="s">
        <v>59</v>
      </c>
      <c r="B8" s="42">
        <f>SUMIFS(Cube!$F:$F,Cube!$A:$A,$E$3,Cube!$B:$B,$A8,Cube!$C:$C,"All",Cube!$G:$G,"All")</f>
        <v>13505</v>
      </c>
      <c r="C8" s="42">
        <f>SUMIFS(Cube!$K:$K,Cube!$A:$A,$E$3,Cube!$B:$B,$A8,Cube!$C:$C,"All",Cube!$G:$G,"All")</f>
        <v>22563.666667000001</v>
      </c>
      <c r="D8" s="43">
        <f>SUMIFS(Cube!$H:$H,Cube!$A:$A,$E$3,Cube!$B:$B,$A8,Cube!$C:$C,"All",Cube!$G:$G,"All")</f>
        <v>1.6707639146</v>
      </c>
      <c r="E8" s="43">
        <f>SUMIFS(Cube!$J:$J,Cube!$A:$A,$E$3,Cube!$B:$B,$A8,Cube!$C:$C,"All",Cube!$G:$G,"All")</f>
        <v>1.4287660203999999</v>
      </c>
      <c r="G8" s="85">
        <f>SUMIFS(Cube!$F:$F,Cube!$A:$A,$J$3,Cube!$B:$B,$A8,Cube!$M:$M,$H$3,Cube!$G:$G,"All")</f>
        <v>1106</v>
      </c>
      <c r="H8" s="85">
        <f>SUMIFS(Cube!$K:$K,Cube!$A:$A,$J$3,Cube!$B:$B,$A8,Cube!$M:$M,$H$3,Cube!$G:$G,"All")</f>
        <v>1643.6666667</v>
      </c>
      <c r="I8" s="86">
        <f>SUMIFS(Cube!$H:$H,Cube!$A:$A,$J$3,Cube!$B:$B,$A8,Cube!$M:$M,$H$3,Cube!$G:$G,"All")</f>
        <v>1.4861362266</v>
      </c>
      <c r="J8" s="86">
        <f>SUMIFS(Cube!$J:$J,Cube!$A:$A,$J$3,Cube!$B:$B,$A8,Cube!$M:$M,$H$3,Cube!$G:$G,"All")</f>
        <v>1.2581992569</v>
      </c>
      <c r="L8" s="91">
        <f>SUMIFS(Cube!$F:$F,Cube!$A:$A,$O$3,Cube!$B:$B,$A8,Cube!$C:$C,"All",Cube!$G:$G,$M$3)</f>
        <v>1043</v>
      </c>
      <c r="M8" s="91">
        <f>SUMIFS(Cube!$K:$K,Cube!$A:$A,$O$3,Cube!$B:$B,$A8,Cube!$C:$C,"All",Cube!$G:$G,$M$3)</f>
        <v>1614.5208333</v>
      </c>
      <c r="N8" s="154">
        <f>SUMIFS(Cube!$H:$H,Cube!$A:$A,$O$3,Cube!$B:$B,$A8,Cube!$C:$C,"All",Cube!$G:$G,$M$3)</f>
        <v>1.547958613</v>
      </c>
      <c r="O8" s="92">
        <f>SUMIFS(Cube!$J:$J,Cube!$A:$A,$O$3,Cube!$B:$B,$A8,Cube!$C:$C,"All",Cube!$G:$G,$M$3)</f>
        <v>1.4162054414</v>
      </c>
    </row>
    <row r="9" spans="1:15" x14ac:dyDescent="0.2">
      <c r="A9" s="36" t="s">
        <v>60</v>
      </c>
      <c r="B9" s="42">
        <f>SUMIFS(Cube!$F:$F,Cube!$A:$A,$E$3,Cube!$B:$B,$A9,Cube!$C:$C,"All",Cube!$G:$G,"All")</f>
        <v>8999</v>
      </c>
      <c r="C9" s="42">
        <f>SUMIFS(Cube!$K:$K,Cube!$A:$A,$E$3,Cube!$B:$B,$A9,Cube!$C:$C,"All",Cube!$G:$G,"All")</f>
        <v>15968.166667</v>
      </c>
      <c r="D9" s="43">
        <f>SUMIFS(Cube!$H:$H,Cube!$A:$A,$E$3,Cube!$B:$B,$A9,Cube!$C:$C,"All",Cube!$G:$G,"All")</f>
        <v>1.7744379004999999</v>
      </c>
      <c r="E9" s="43">
        <f>SUMIFS(Cube!$J:$J,Cube!$A:$A,$E$3,Cube!$B:$B,$A9,Cube!$C:$C,"All",Cube!$G:$G,"All")</f>
        <v>1.5175209008999999</v>
      </c>
      <c r="G9" s="85">
        <f>SUMIFS(Cube!$F:$F,Cube!$A:$A,$J$3,Cube!$B:$B,$A9,Cube!$M:$M,$H$3,Cube!$G:$G,"All")</f>
        <v>1235</v>
      </c>
      <c r="H9" s="85">
        <f>SUMIFS(Cube!$K:$K,Cube!$A:$A,$J$3,Cube!$B:$B,$A9,Cube!$M:$M,$H$3,Cube!$G:$G,"All")</f>
        <v>2132.3333333</v>
      </c>
      <c r="I9" s="86">
        <f>SUMIFS(Cube!$H:$H,Cube!$A:$A,$J$3,Cube!$B:$B,$A9,Cube!$M:$M,$H$3,Cube!$G:$G,"All")</f>
        <v>1.726585695</v>
      </c>
      <c r="J9" s="86">
        <f>SUMIFS(Cube!$J:$J,Cube!$A:$A,$J$3,Cube!$B:$B,$A9,Cube!$M:$M,$H$3,Cube!$G:$G,"All")</f>
        <v>1.3551473968000001</v>
      </c>
      <c r="L9" s="91">
        <f>SUMIFS(Cube!$F:$F,Cube!$A:$A,$O$3,Cube!$B:$B,$A9,Cube!$C:$C,"All",Cube!$G:$G,$M$3)</f>
        <v>1328</v>
      </c>
      <c r="M9" s="91">
        <f>SUMIFS(Cube!$K:$K,Cube!$A:$A,$O$3,Cube!$B:$B,$A9,Cube!$C:$C,"All",Cube!$G:$G,$M$3)</f>
        <v>2414.9166667</v>
      </c>
      <c r="N9" s="154">
        <f>SUMIFS(Cube!$H:$H,Cube!$A:$A,$O$3,Cube!$B:$B,$A9,Cube!$C:$C,"All",Cube!$G:$G,$M$3)</f>
        <v>1.8184613454</v>
      </c>
      <c r="O9" s="92">
        <f>SUMIFS(Cube!$J:$J,Cube!$A:$A,$O$3,Cube!$B:$B,$A9,Cube!$C:$C,"All",Cube!$G:$G,$M$3)</f>
        <v>1.4607837089</v>
      </c>
    </row>
    <row r="10" spans="1:15" x14ac:dyDescent="0.2">
      <c r="A10" s="36" t="s">
        <v>61</v>
      </c>
      <c r="B10" s="42">
        <f>SUMIFS(Cube!$F:$F,Cube!$A:$A,$E$3,Cube!$B:$B,$A10,Cube!$C:$C,"All",Cube!$G:$G,"All")</f>
        <v>11383</v>
      </c>
      <c r="C10" s="42">
        <f>SUMIFS(Cube!$K:$K,Cube!$A:$A,$E$3,Cube!$B:$B,$A10,Cube!$C:$C,"All",Cube!$G:$G,"All")</f>
        <v>12963.416667</v>
      </c>
      <c r="D10" s="43">
        <f>SUMIFS(Cube!$H:$H,Cube!$A:$A,$E$3,Cube!$B:$B,$A10,Cube!$C:$C,"All",Cube!$G:$G,"All")</f>
        <v>1.1388400832000001</v>
      </c>
      <c r="E10" s="43">
        <f>SUMIFS(Cube!$J:$J,Cube!$A:$A,$E$3,Cube!$B:$B,$A10,Cube!$C:$C,"All",Cube!$G:$G,"All")</f>
        <v>1.3926944965000001</v>
      </c>
      <c r="G10" s="85">
        <f>SUMIFS(Cube!$F:$F,Cube!$A:$A,$J$3,Cube!$B:$B,$A10,Cube!$M:$M,$H$3,Cube!$G:$G,"All")</f>
        <v>1375</v>
      </c>
      <c r="H10" s="85">
        <f>SUMIFS(Cube!$K:$K,Cube!$A:$A,$J$3,Cube!$B:$B,$A10,Cube!$M:$M,$H$3,Cube!$G:$G,"All")</f>
        <v>1553.125</v>
      </c>
      <c r="I10" s="86">
        <f>SUMIFS(Cube!$H:$H,Cube!$A:$A,$J$3,Cube!$B:$B,$A10,Cube!$M:$M,$H$3,Cube!$G:$G,"All")</f>
        <v>1.1295454545000001</v>
      </c>
      <c r="J10" s="86">
        <f>SUMIFS(Cube!$J:$J,Cube!$A:$A,$J$3,Cube!$B:$B,$A10,Cube!$M:$M,$H$3,Cube!$G:$G,"All")</f>
        <v>1.1911474019999999</v>
      </c>
      <c r="L10" s="91">
        <f>SUMIFS(Cube!$F:$F,Cube!$A:$A,$O$3,Cube!$B:$B,$A10,Cube!$C:$C,"All",Cube!$G:$G,$M$3)</f>
        <v>3888</v>
      </c>
      <c r="M10" s="91">
        <f>SUMIFS(Cube!$K:$K,Cube!$A:$A,$O$3,Cube!$B:$B,$A10,Cube!$C:$C,"All",Cube!$G:$G,$M$3)</f>
        <v>4272.375</v>
      </c>
      <c r="N10" s="154">
        <f>SUMIFS(Cube!$H:$H,Cube!$A:$A,$O$3,Cube!$B:$B,$A10,Cube!$C:$C,"All",Cube!$G:$G,$M$3)</f>
        <v>1.0988618827000001</v>
      </c>
      <c r="O10" s="92">
        <f>SUMIFS(Cube!$J:$J,Cube!$A:$A,$O$3,Cube!$B:$B,$A10,Cube!$C:$C,"All",Cube!$G:$G,$M$3)</f>
        <v>1.4137092236</v>
      </c>
    </row>
    <row r="11" spans="1:15" x14ac:dyDescent="0.2">
      <c r="A11" s="36" t="s">
        <v>62</v>
      </c>
      <c r="B11" s="42">
        <f>SUMIFS(Cube!$F:$F,Cube!$A:$A,$E$3,Cube!$B:$B,$A11,Cube!$C:$C,"All",Cube!$G:$G,"All")</f>
        <v>4194</v>
      </c>
      <c r="C11" s="42">
        <f>SUMIFS(Cube!$K:$K,Cube!$A:$A,$E$3,Cube!$B:$B,$A11,Cube!$C:$C,"All",Cube!$G:$G,"All")</f>
        <v>5500.4166667</v>
      </c>
      <c r="D11" s="43">
        <f>SUMIFS(Cube!$H:$H,Cube!$A:$A,$E$3,Cube!$B:$B,$A11,Cube!$C:$C,"All",Cube!$G:$G,"All")</f>
        <v>1.3114965824</v>
      </c>
      <c r="E11" s="43">
        <f>SUMIFS(Cube!$J:$J,Cube!$A:$A,$E$3,Cube!$B:$B,$A11,Cube!$C:$C,"All",Cube!$G:$G,"All")</f>
        <v>1.4913063214</v>
      </c>
      <c r="G11" s="85">
        <f>SUMIFS(Cube!$F:$F,Cube!$A:$A,$J$3,Cube!$B:$B,$A11,Cube!$M:$M,$H$3,Cube!$G:$G,"All")</f>
        <v>828</v>
      </c>
      <c r="H11" s="85">
        <f>SUMIFS(Cube!$K:$K,Cube!$A:$A,$J$3,Cube!$B:$B,$A11,Cube!$M:$M,$H$3,Cube!$G:$G,"All")</f>
        <v>930.20833332999996</v>
      </c>
      <c r="I11" s="86">
        <f>SUMIFS(Cube!$H:$H,Cube!$A:$A,$J$3,Cube!$B:$B,$A11,Cube!$M:$M,$H$3,Cube!$G:$G,"All")</f>
        <v>1.1234400161</v>
      </c>
      <c r="J11" s="86">
        <f>SUMIFS(Cube!$J:$J,Cube!$A:$A,$J$3,Cube!$B:$B,$A11,Cube!$M:$M,$H$3,Cube!$G:$G,"All")</f>
        <v>1.2538014876000001</v>
      </c>
      <c r="L11" s="91">
        <f>SUMIFS(Cube!$F:$F,Cube!$A:$A,$O$3,Cube!$B:$B,$A11,Cube!$C:$C,"All",Cube!$G:$G,$M$3)</f>
        <v>1348</v>
      </c>
      <c r="M11" s="91">
        <f>SUMIFS(Cube!$K:$K,Cube!$A:$A,$O$3,Cube!$B:$B,$A11,Cube!$C:$C,"All",Cube!$G:$G,$M$3)</f>
        <v>1585.2916667</v>
      </c>
      <c r="N11" s="154">
        <f>SUMIFS(Cube!$H:$H,Cube!$A:$A,$O$3,Cube!$B:$B,$A11,Cube!$C:$C,"All",Cube!$G:$G,$M$3)</f>
        <v>1.1760323936999999</v>
      </c>
      <c r="O11" s="92">
        <f>SUMIFS(Cube!$J:$J,Cube!$A:$A,$O$3,Cube!$B:$B,$A11,Cube!$C:$C,"All",Cube!$G:$G,$M$3)</f>
        <v>1.4427027283</v>
      </c>
    </row>
    <row r="12" spans="1:15" x14ac:dyDescent="0.2">
      <c r="A12" s="36" t="s">
        <v>63</v>
      </c>
      <c r="B12" s="42">
        <f>SUMIFS(Cube!$F:$F,Cube!$A:$A,$E$3,Cube!$B:$B,$A12,Cube!$C:$C,"All",Cube!$G:$G,"All")</f>
        <v>4649</v>
      </c>
      <c r="C12" s="42">
        <f>SUMIFS(Cube!$K:$K,Cube!$A:$A,$E$3,Cube!$B:$B,$A12,Cube!$C:$C,"All",Cube!$G:$G,"All")</f>
        <v>5982.1041667</v>
      </c>
      <c r="D12" s="43">
        <f>SUMIFS(Cube!$H:$H,Cube!$A:$A,$E$3,Cube!$B:$B,$A12,Cube!$C:$C,"All",Cube!$G:$G,"All")</f>
        <v>1.2867507349</v>
      </c>
      <c r="E12" s="43">
        <f>SUMIFS(Cube!$J:$J,Cube!$A:$A,$E$3,Cube!$B:$B,$A12,Cube!$C:$C,"All",Cube!$G:$G,"All")</f>
        <v>1.4208708238000001</v>
      </c>
      <c r="G12" s="85">
        <f>SUMIFS(Cube!$F:$F,Cube!$A:$A,$J$3,Cube!$B:$B,$A12,Cube!$M:$M,$H$3,Cube!$G:$G,"All")</f>
        <v>612</v>
      </c>
      <c r="H12" s="85">
        <f>SUMIFS(Cube!$K:$K,Cube!$A:$A,$J$3,Cube!$B:$B,$A12,Cube!$M:$M,$H$3,Cube!$G:$G,"All")</f>
        <v>705.5</v>
      </c>
      <c r="I12" s="86">
        <f>SUMIFS(Cube!$H:$H,Cube!$A:$A,$J$3,Cube!$B:$B,$A12,Cube!$M:$M,$H$3,Cube!$G:$G,"All")</f>
        <v>1.1527777777999999</v>
      </c>
      <c r="J12" s="86">
        <f>SUMIFS(Cube!$J:$J,Cube!$A:$A,$J$3,Cube!$B:$B,$A12,Cube!$M:$M,$H$3,Cube!$G:$G,"All")</f>
        <v>1.2014354267</v>
      </c>
      <c r="L12" s="91">
        <f>SUMIFS(Cube!$F:$F,Cube!$A:$A,$O$3,Cube!$B:$B,$A12,Cube!$C:$C,"All",Cube!$G:$G,$M$3)</f>
        <v>667</v>
      </c>
      <c r="M12" s="91">
        <f>SUMIFS(Cube!$K:$K,Cube!$A:$A,$O$3,Cube!$B:$B,$A12,Cube!$C:$C,"All",Cube!$G:$G,$M$3)</f>
        <v>1019.4166667</v>
      </c>
      <c r="N12" s="154">
        <f>SUMIFS(Cube!$H:$H,Cube!$A:$A,$O$3,Cube!$B:$B,$A12,Cube!$C:$C,"All",Cube!$G:$G,$M$3)</f>
        <v>1.5283608196</v>
      </c>
      <c r="O12" s="92">
        <f>SUMIFS(Cube!$J:$J,Cube!$A:$A,$O$3,Cube!$B:$B,$A12,Cube!$C:$C,"All",Cube!$G:$G,$M$3)</f>
        <v>1.4631164332</v>
      </c>
    </row>
    <row r="13" spans="1:15" x14ac:dyDescent="0.2">
      <c r="A13" s="36" t="s">
        <v>64</v>
      </c>
      <c r="B13" s="42">
        <f>SUMIFS(Cube!$F:$F,Cube!$A:$A,$E$3,Cube!$B:$B,$A13,Cube!$C:$C,"All",Cube!$G:$G,"All")</f>
        <v>2921</v>
      </c>
      <c r="C13" s="42">
        <f>SUMIFS(Cube!$K:$K,Cube!$A:$A,$E$3,Cube!$B:$B,$A13,Cube!$C:$C,"All",Cube!$G:$G,"All")</f>
        <v>3602.0416667</v>
      </c>
      <c r="D13" s="43">
        <f>SUMIFS(Cube!$H:$H,Cube!$A:$A,$E$3,Cube!$B:$B,$A13,Cube!$C:$C,"All",Cube!$G:$G,"All")</f>
        <v>1.2331536004000001</v>
      </c>
      <c r="E13" s="43">
        <f>SUMIFS(Cube!$J:$J,Cube!$A:$A,$E$3,Cube!$B:$B,$A13,Cube!$C:$C,"All",Cube!$G:$G,"All")</f>
        <v>1.3313714160000001</v>
      </c>
      <c r="G13" s="85">
        <f>SUMIFS(Cube!$F:$F,Cube!$A:$A,$J$3,Cube!$B:$B,$A13,Cube!$M:$M,$H$3,Cube!$G:$G,"All")</f>
        <v>906</v>
      </c>
      <c r="H13" s="85">
        <f>SUMIFS(Cube!$K:$K,Cube!$A:$A,$J$3,Cube!$B:$B,$A13,Cube!$M:$M,$H$3,Cube!$G:$G,"All")</f>
        <v>824.14583332999996</v>
      </c>
      <c r="I13" s="86">
        <f>SUMIFS(Cube!$H:$H,Cube!$A:$A,$J$3,Cube!$B:$B,$A13,Cube!$M:$M,$H$3,Cube!$G:$G,"All")</f>
        <v>0.90965323769999995</v>
      </c>
      <c r="J13" s="86">
        <f>SUMIFS(Cube!$J:$J,Cube!$A:$A,$J$3,Cube!$B:$B,$A13,Cube!$M:$M,$H$3,Cube!$G:$G,"All")</f>
        <v>1.1318206613999999</v>
      </c>
      <c r="L13" s="91">
        <f>SUMIFS(Cube!$F:$F,Cube!$A:$A,$O$3,Cube!$B:$B,$A13,Cube!$C:$C,"All",Cube!$G:$G,$M$3)</f>
        <v>1278</v>
      </c>
      <c r="M13" s="91">
        <f>SUMIFS(Cube!$K:$K,Cube!$A:$A,$O$3,Cube!$B:$B,$A13,Cube!$C:$C,"All",Cube!$G:$G,$M$3)</f>
        <v>1596.6666667</v>
      </c>
      <c r="N13" s="154">
        <f>SUMIFS(Cube!$H:$H,Cube!$A:$A,$O$3,Cube!$B:$B,$A13,Cube!$C:$C,"All",Cube!$G:$G,$M$3)</f>
        <v>1.2493479395</v>
      </c>
      <c r="O13" s="92">
        <f>SUMIFS(Cube!$J:$J,Cube!$A:$A,$O$3,Cube!$B:$B,$A13,Cube!$C:$C,"All",Cube!$G:$G,$M$3)</f>
        <v>1.3486128610000001</v>
      </c>
    </row>
    <row r="14" spans="1:15" x14ac:dyDescent="0.2">
      <c r="A14" s="36" t="s">
        <v>65</v>
      </c>
      <c r="B14" s="42">
        <f>SUMIFS(Cube!$F:$F,Cube!$A:$A,$E$3,Cube!$B:$B,$A14,Cube!$C:$C,"All",Cube!$G:$G,"All")</f>
        <v>4380</v>
      </c>
      <c r="C14" s="42">
        <f>SUMIFS(Cube!$K:$K,Cube!$A:$A,$E$3,Cube!$B:$B,$A14,Cube!$C:$C,"All",Cube!$G:$G,"All")</f>
        <v>6878.5208333</v>
      </c>
      <c r="D14" s="43">
        <f>SUMIFS(Cube!$H:$H,Cube!$A:$A,$E$3,Cube!$B:$B,$A14,Cube!$C:$C,"All",Cube!$G:$G,"All")</f>
        <v>1.5704385463999999</v>
      </c>
      <c r="E14" s="43">
        <f>SUMIFS(Cube!$J:$J,Cube!$A:$A,$E$3,Cube!$B:$B,$A14,Cube!$C:$C,"All",Cube!$G:$G,"All")</f>
        <v>1.6984952139</v>
      </c>
      <c r="G14" s="85">
        <f>SUMIFS(Cube!$F:$F,Cube!$A:$A,$J$3,Cube!$B:$B,$A14,Cube!$M:$M,$H$3,Cube!$G:$G,"All")</f>
        <v>613</v>
      </c>
      <c r="H14" s="85">
        <f>SUMIFS(Cube!$K:$K,Cube!$A:$A,$J$3,Cube!$B:$B,$A14,Cube!$M:$M,$H$3,Cube!$G:$G,"All")</f>
        <v>1016.5416667</v>
      </c>
      <c r="I14" s="86">
        <f>SUMIFS(Cube!$H:$H,Cube!$A:$A,$J$3,Cube!$B:$B,$A14,Cube!$M:$M,$H$3,Cube!$G:$G,"All")</f>
        <v>1.6583061446</v>
      </c>
      <c r="J14" s="86">
        <f>SUMIFS(Cube!$J:$J,Cube!$A:$A,$J$3,Cube!$B:$B,$A14,Cube!$M:$M,$H$3,Cube!$G:$G,"All")</f>
        <v>1.612365984</v>
      </c>
      <c r="L14" s="91">
        <f>SUMIFS(Cube!$F:$F,Cube!$A:$A,$O$3,Cube!$B:$B,$A14,Cube!$C:$C,"All",Cube!$G:$G,$M$3)</f>
        <v>1343</v>
      </c>
      <c r="M14" s="91">
        <f>SUMIFS(Cube!$K:$K,Cube!$A:$A,$O$3,Cube!$B:$B,$A14,Cube!$C:$C,"All",Cube!$G:$G,$M$3)</f>
        <v>2133.4583333</v>
      </c>
      <c r="N14" s="154">
        <f>SUMIFS(Cube!$H:$H,Cube!$A:$A,$O$3,Cube!$B:$B,$A14,Cube!$C:$C,"All",Cube!$G:$G,$M$3)</f>
        <v>1.5885765699000001</v>
      </c>
      <c r="O14" s="92">
        <f>SUMIFS(Cube!$J:$J,Cube!$A:$A,$O$3,Cube!$B:$B,$A14,Cube!$C:$C,"All",Cube!$G:$G,$M$3)</f>
        <v>1.748140172</v>
      </c>
    </row>
    <row r="15" spans="1:15" x14ac:dyDescent="0.2">
      <c r="A15" s="36" t="s">
        <v>66</v>
      </c>
      <c r="B15" s="42">
        <f>SUMIFS(Cube!$F:$F,Cube!$A:$A,$E$3,Cube!$B:$B,$A15,Cube!$C:$C,"All",Cube!$G:$G,"All")</f>
        <v>3750</v>
      </c>
      <c r="C15" s="42">
        <f>SUMIFS(Cube!$K:$K,Cube!$A:$A,$E$3,Cube!$B:$B,$A15,Cube!$C:$C,"All",Cube!$G:$G,"All")</f>
        <v>4428.5625</v>
      </c>
      <c r="D15" s="43">
        <f>SUMIFS(Cube!$H:$H,Cube!$A:$A,$E$3,Cube!$B:$B,$A15,Cube!$C:$C,"All",Cube!$G:$G,"All")</f>
        <v>1.1809499999999999</v>
      </c>
      <c r="E15" s="43">
        <f>SUMIFS(Cube!$J:$J,Cube!$A:$A,$E$3,Cube!$B:$B,$A15,Cube!$C:$C,"All",Cube!$G:$G,"All")</f>
        <v>1.3518950768</v>
      </c>
      <c r="G15" s="85">
        <f>SUMIFS(Cube!$F:$F,Cube!$A:$A,$J$3,Cube!$B:$B,$A15,Cube!$M:$M,$H$3,Cube!$G:$G,"All")</f>
        <v>307</v>
      </c>
      <c r="H15" s="85">
        <f>SUMIFS(Cube!$K:$K,Cube!$A:$A,$J$3,Cube!$B:$B,$A15,Cube!$M:$M,$H$3,Cube!$G:$G,"All")</f>
        <v>275.79166666999998</v>
      </c>
      <c r="I15" s="86">
        <f>SUMIFS(Cube!$H:$H,Cube!$A:$A,$J$3,Cube!$B:$B,$A15,Cube!$M:$M,$H$3,Cube!$G:$G,"All")</f>
        <v>0.89834419109999997</v>
      </c>
      <c r="J15" s="86">
        <f>SUMIFS(Cube!$J:$J,Cube!$A:$A,$J$3,Cube!$B:$B,$A15,Cube!$M:$M,$H$3,Cube!$G:$G,"All")</f>
        <v>1.1682030323999999</v>
      </c>
      <c r="L15" s="91">
        <f>SUMIFS(Cube!$F:$F,Cube!$A:$A,$O$3,Cube!$B:$B,$A15,Cube!$C:$C,"All",Cube!$G:$G,$M$3)</f>
        <v>36</v>
      </c>
      <c r="M15" s="91">
        <f>SUMIFS(Cube!$K:$K,Cube!$A:$A,$O$3,Cube!$B:$B,$A15,Cube!$C:$C,"All",Cube!$G:$G,$M$3)</f>
        <v>33.75</v>
      </c>
      <c r="N15" s="154">
        <f>SUMIFS(Cube!$H:$H,Cube!$A:$A,$O$3,Cube!$B:$B,$A15,Cube!$C:$C,"All",Cube!$G:$G,$M$3)</f>
        <v>0.9375</v>
      </c>
      <c r="O15" s="92">
        <f>SUMIFS(Cube!$J:$J,Cube!$A:$A,$O$3,Cube!$B:$B,$A15,Cube!$C:$C,"All",Cube!$G:$G,$M$3)</f>
        <v>1.3536945063000001</v>
      </c>
    </row>
    <row r="16" spans="1:15" x14ac:dyDescent="0.2">
      <c r="A16" s="36" t="s">
        <v>67</v>
      </c>
      <c r="B16" s="42">
        <f>SUMIFS(Cube!$F:$F,Cube!$A:$A,$E$3,Cube!$B:$B,$A16,Cube!$C:$C,"All",Cube!$G:$G,"All")</f>
        <v>5332</v>
      </c>
      <c r="C16" s="42">
        <f>SUMIFS(Cube!$K:$K,Cube!$A:$A,$E$3,Cube!$B:$B,$A16,Cube!$C:$C,"All",Cube!$G:$G,"All")</f>
        <v>6508.0208333</v>
      </c>
      <c r="D16" s="43">
        <f>SUMIFS(Cube!$H:$H,Cube!$A:$A,$E$3,Cube!$B:$B,$A16,Cube!$C:$C,"All",Cube!$G:$G,"All")</f>
        <v>1.220559046</v>
      </c>
      <c r="E16" s="43">
        <f>SUMIFS(Cube!$J:$J,Cube!$A:$A,$E$3,Cube!$B:$B,$A16,Cube!$C:$C,"All",Cube!$G:$G,"All")</f>
        <v>1.5106671209</v>
      </c>
      <c r="G16" s="85">
        <f>SUMIFS(Cube!$F:$F,Cube!$A:$A,$J$3,Cube!$B:$B,$A16,Cube!$M:$M,$H$3,Cube!$G:$G,"All")</f>
        <v>1441</v>
      </c>
      <c r="H16" s="85">
        <f>SUMIFS(Cube!$K:$K,Cube!$A:$A,$J$3,Cube!$B:$B,$A16,Cube!$M:$M,$H$3,Cube!$G:$G,"All")</f>
        <v>1455.7708333</v>
      </c>
      <c r="I16" s="86">
        <f>SUMIFS(Cube!$H:$H,Cube!$A:$A,$J$3,Cube!$B:$B,$A16,Cube!$M:$M,$H$3,Cube!$G:$G,"All")</f>
        <v>1.0102504048000001</v>
      </c>
      <c r="J16" s="86">
        <f>SUMIFS(Cube!$J:$J,Cube!$A:$A,$J$3,Cube!$B:$B,$A16,Cube!$M:$M,$H$3,Cube!$G:$G,"All")</f>
        <v>1.2946023277000001</v>
      </c>
      <c r="L16" s="91">
        <f>SUMIFS(Cube!$F:$F,Cube!$A:$A,$O$3,Cube!$B:$B,$A16,Cube!$C:$C,"All",Cube!$G:$G,$M$3)</f>
        <v>2618</v>
      </c>
      <c r="M16" s="91">
        <f>SUMIFS(Cube!$K:$K,Cube!$A:$A,$O$3,Cube!$B:$B,$A16,Cube!$C:$C,"All",Cube!$G:$G,$M$3)</f>
        <v>3150.4166667</v>
      </c>
      <c r="N16" s="154">
        <f>SUMIFS(Cube!$H:$H,Cube!$A:$A,$O$3,Cube!$B:$B,$A16,Cube!$C:$C,"All",Cube!$G:$G,$M$3)</f>
        <v>1.2033677107</v>
      </c>
      <c r="O16" s="92">
        <f>SUMIFS(Cube!$J:$J,Cube!$A:$A,$O$3,Cube!$B:$B,$A16,Cube!$C:$C,"All",Cube!$G:$G,$M$3)</f>
        <v>1.5012206155000001</v>
      </c>
    </row>
    <row r="17" spans="1:15" x14ac:dyDescent="0.2">
      <c r="A17" s="36" t="s">
        <v>68</v>
      </c>
      <c r="B17" s="42">
        <f>SUMIFS(Cube!$F:$F,Cube!$A:$A,$E$3,Cube!$B:$B,$A17,Cube!$C:$C,"All",Cube!$G:$G,"All")</f>
        <v>2159</v>
      </c>
      <c r="C17" s="42">
        <f>SUMIFS(Cube!$K:$K,Cube!$A:$A,$E$3,Cube!$B:$B,$A17,Cube!$C:$C,"All",Cube!$G:$G,"All")</f>
        <v>2404.7083333</v>
      </c>
      <c r="D17" s="43">
        <f>SUMIFS(Cube!$H:$H,Cube!$A:$A,$E$3,Cube!$B:$B,$A17,Cube!$C:$C,"All",Cube!$G:$G,"All")</f>
        <v>1.1138065462</v>
      </c>
      <c r="E17" s="43">
        <f>SUMIFS(Cube!$J:$J,Cube!$A:$A,$E$3,Cube!$B:$B,$A17,Cube!$C:$C,"All",Cube!$G:$G,"All")</f>
        <v>1.2905215883000001</v>
      </c>
      <c r="G17" s="85">
        <f>SUMIFS(Cube!$F:$F,Cube!$A:$A,$J$3,Cube!$B:$B,$A17,Cube!$M:$M,$H$3,Cube!$G:$G,"All")</f>
        <v>131</v>
      </c>
      <c r="H17" s="85">
        <f>SUMIFS(Cube!$K:$K,Cube!$A:$A,$J$3,Cube!$B:$B,$A17,Cube!$M:$M,$H$3,Cube!$G:$G,"All")</f>
        <v>98</v>
      </c>
      <c r="I17" s="86">
        <f>SUMIFS(Cube!$H:$H,Cube!$A:$A,$J$3,Cube!$B:$B,$A17,Cube!$M:$M,$H$3,Cube!$G:$G,"All")</f>
        <v>0.7480916031</v>
      </c>
      <c r="J17" s="86">
        <f>SUMIFS(Cube!$J:$J,Cube!$A:$A,$J$3,Cube!$B:$B,$A17,Cube!$M:$M,$H$3,Cube!$G:$G,"All")</f>
        <v>1.0481676567</v>
      </c>
      <c r="L17" s="91">
        <f>SUMIFS(Cube!$F:$F,Cube!$A:$A,$O$3,Cube!$B:$B,$A17,Cube!$C:$C,"All",Cube!$G:$G,$M$3)</f>
        <v>199</v>
      </c>
      <c r="M17" s="91">
        <f>SUMIFS(Cube!$K:$K,Cube!$A:$A,$O$3,Cube!$B:$B,$A17,Cube!$C:$C,"All",Cube!$G:$G,$M$3)</f>
        <v>271.75</v>
      </c>
      <c r="N17" s="154">
        <f>SUMIFS(Cube!$H:$H,Cube!$A:$A,$O$3,Cube!$B:$B,$A17,Cube!$C:$C,"All",Cube!$G:$G,$M$3)</f>
        <v>1.3655778893999999</v>
      </c>
      <c r="O17" s="92">
        <f>SUMIFS(Cube!$J:$J,Cube!$A:$A,$O$3,Cube!$B:$B,$A17,Cube!$C:$C,"All",Cube!$G:$G,$M$3)</f>
        <v>1.4418508912000001</v>
      </c>
    </row>
    <row r="18" spans="1:15" x14ac:dyDescent="0.2">
      <c r="A18" s="36" t="s">
        <v>69</v>
      </c>
      <c r="B18" s="42">
        <f>SUMIFS(Cube!$F:$F,Cube!$A:$A,$E$3,Cube!$B:$B,$A18,Cube!$C:$C,"All",Cube!$G:$G,"All")</f>
        <v>7574</v>
      </c>
      <c r="C18" s="42">
        <f>SUMIFS(Cube!$K:$K,Cube!$A:$A,$E$3,Cube!$B:$B,$A18,Cube!$C:$C,"All",Cube!$G:$G,"All")</f>
        <v>11884.854167</v>
      </c>
      <c r="D18" s="43">
        <f>SUMIFS(Cube!$H:$H,Cube!$A:$A,$E$3,Cube!$B:$B,$A18,Cube!$C:$C,"All",Cube!$G:$G,"All")</f>
        <v>1.5691647961999999</v>
      </c>
      <c r="E18" s="43">
        <f>SUMIFS(Cube!$J:$J,Cube!$A:$A,$E$3,Cube!$B:$B,$A18,Cube!$C:$C,"All",Cube!$G:$G,"All")</f>
        <v>1.4207381661</v>
      </c>
      <c r="G18" s="85">
        <f>SUMIFS(Cube!$F:$F,Cube!$A:$A,$J$3,Cube!$B:$B,$A18,Cube!$M:$M,$H$3,Cube!$G:$G,"All")</f>
        <v>610</v>
      </c>
      <c r="H18" s="85">
        <f>SUMIFS(Cube!$K:$K,Cube!$A:$A,$J$3,Cube!$B:$B,$A18,Cube!$M:$M,$H$3,Cube!$G:$G,"All")</f>
        <v>877.875</v>
      </c>
      <c r="I18" s="86">
        <f>SUMIFS(Cube!$H:$H,Cube!$A:$A,$J$3,Cube!$B:$B,$A18,Cube!$M:$M,$H$3,Cube!$G:$G,"All")</f>
        <v>1.4391393443</v>
      </c>
      <c r="J18" s="86">
        <f>SUMIFS(Cube!$J:$J,Cube!$A:$A,$J$3,Cube!$B:$B,$A18,Cube!$M:$M,$H$3,Cube!$G:$G,"All")</f>
        <v>1.2234662582</v>
      </c>
      <c r="L18" s="91">
        <f>SUMIFS(Cube!$F:$F,Cube!$A:$A,$O$3,Cube!$B:$B,$A18,Cube!$C:$C,"All",Cube!$G:$G,$M$3)</f>
        <v>991</v>
      </c>
      <c r="M18" s="91">
        <f>SUMIFS(Cube!$K:$K,Cube!$A:$A,$O$3,Cube!$B:$B,$A18,Cube!$C:$C,"All",Cube!$G:$G,$M$3)</f>
        <v>1653.8541667</v>
      </c>
      <c r="N18" s="154">
        <f>SUMIFS(Cube!$H:$H,Cube!$A:$A,$O$3,Cube!$B:$B,$A18,Cube!$C:$C,"All",Cube!$G:$G,$M$3)</f>
        <v>1.668874033</v>
      </c>
      <c r="O18" s="92">
        <f>SUMIFS(Cube!$J:$J,Cube!$A:$A,$O$3,Cube!$B:$B,$A18,Cube!$C:$C,"All",Cube!$G:$G,$M$3)</f>
        <v>1.3923879883000001</v>
      </c>
    </row>
    <row r="19" spans="1:15" x14ac:dyDescent="0.2">
      <c r="A19" s="36" t="s">
        <v>70</v>
      </c>
      <c r="B19" s="42">
        <f>SUMIFS(Cube!$F:$F,Cube!$A:$A,$E$3,Cube!$B:$B,$A19,Cube!$C:$C,"All",Cube!$G:$G,"All")</f>
        <v>1603</v>
      </c>
      <c r="C19" s="42">
        <f>SUMIFS(Cube!$K:$K,Cube!$A:$A,$E$3,Cube!$B:$B,$A19,Cube!$C:$C,"All",Cube!$G:$G,"All")</f>
        <v>1824.4583333</v>
      </c>
      <c r="D19" s="43">
        <f>SUMIFS(Cube!$H:$H,Cube!$A:$A,$E$3,Cube!$B:$B,$A19,Cube!$C:$C,"All",Cube!$G:$G,"All")</f>
        <v>1.1381524224999999</v>
      </c>
      <c r="E19" s="43">
        <f>SUMIFS(Cube!$J:$J,Cube!$A:$A,$E$3,Cube!$B:$B,$A19,Cube!$C:$C,"All",Cube!$G:$G,"All")</f>
        <v>1.5004862324999999</v>
      </c>
      <c r="G19" s="85">
        <f>SUMIFS(Cube!$F:$F,Cube!$A:$A,$J$3,Cube!$B:$B,$A19,Cube!$M:$M,$H$3,Cube!$G:$G,"All")</f>
        <v>680</v>
      </c>
      <c r="H19" s="85">
        <f>SUMIFS(Cube!$K:$K,Cube!$A:$A,$J$3,Cube!$B:$B,$A19,Cube!$M:$M,$H$3,Cube!$G:$G,"All")</f>
        <v>713.875</v>
      </c>
      <c r="I19" s="86">
        <f>SUMIFS(Cube!$H:$H,Cube!$A:$A,$J$3,Cube!$B:$B,$A19,Cube!$M:$M,$H$3,Cube!$G:$G,"All")</f>
        <v>1.0498161765</v>
      </c>
      <c r="J19" s="86">
        <f>SUMIFS(Cube!$J:$J,Cube!$A:$A,$J$3,Cube!$B:$B,$A19,Cube!$M:$M,$H$3,Cube!$G:$G,"All")</f>
        <v>1.3250525034</v>
      </c>
      <c r="L19" s="91">
        <f>SUMIFS(Cube!$F:$F,Cube!$A:$A,$O$3,Cube!$B:$B,$A19,Cube!$C:$C,"All",Cube!$G:$G,$M$3)</f>
        <v>973</v>
      </c>
      <c r="M19" s="91">
        <f>SUMIFS(Cube!$K:$K,Cube!$A:$A,$O$3,Cube!$B:$B,$A19,Cube!$C:$C,"All",Cube!$G:$G,$M$3)</f>
        <v>1131.2916667</v>
      </c>
      <c r="N19" s="154">
        <f>SUMIFS(Cube!$H:$H,Cube!$A:$A,$O$3,Cube!$B:$B,$A19,Cube!$C:$C,"All",Cube!$G:$G,$M$3)</f>
        <v>1.1626841384</v>
      </c>
      <c r="O19" s="92">
        <f>SUMIFS(Cube!$J:$J,Cube!$A:$A,$O$3,Cube!$B:$B,$A19,Cube!$C:$C,"All",Cube!$G:$G,$M$3)</f>
        <v>1.508605577</v>
      </c>
    </row>
    <row r="20" spans="1:15" x14ac:dyDescent="0.2">
      <c r="A20" s="36" t="s">
        <v>71</v>
      </c>
      <c r="B20" s="42">
        <f>SUMIFS(Cube!$F:$F,Cube!$A:$A,$E$3,Cube!$B:$B,$A20,Cube!$C:$C,"All",Cube!$G:$G,"All")</f>
        <v>3087</v>
      </c>
      <c r="C20" s="42">
        <f>SUMIFS(Cube!$K:$K,Cube!$A:$A,$E$3,Cube!$B:$B,$A20,Cube!$C:$C,"All",Cube!$G:$G,"All")</f>
        <v>4034.25</v>
      </c>
      <c r="D20" s="43">
        <f>SUMIFS(Cube!$H:$H,Cube!$A:$A,$E$3,Cube!$B:$B,$A20,Cube!$C:$C,"All",Cube!$G:$G,"All")</f>
        <v>1.306851312</v>
      </c>
      <c r="E20" s="43">
        <f>SUMIFS(Cube!$J:$J,Cube!$A:$A,$E$3,Cube!$B:$B,$A20,Cube!$C:$C,"All",Cube!$G:$G,"All")</f>
        <v>1.4094859698</v>
      </c>
      <c r="G20" s="85">
        <f>SUMIFS(Cube!$F:$F,Cube!$A:$A,$J$3,Cube!$B:$B,$A20,Cube!$M:$M,$H$3,Cube!$G:$G,"All")</f>
        <v>441</v>
      </c>
      <c r="H20" s="85">
        <f>SUMIFS(Cube!$K:$K,Cube!$A:$A,$J$3,Cube!$B:$B,$A20,Cube!$M:$M,$H$3,Cube!$G:$G,"All")</f>
        <v>529.875</v>
      </c>
      <c r="I20" s="86">
        <f>SUMIFS(Cube!$H:$H,Cube!$A:$A,$J$3,Cube!$B:$B,$A20,Cube!$M:$M,$H$3,Cube!$G:$G,"All")</f>
        <v>1.2015306122</v>
      </c>
      <c r="J20" s="86">
        <f>SUMIFS(Cube!$J:$J,Cube!$A:$A,$J$3,Cube!$B:$B,$A20,Cube!$M:$M,$H$3,Cube!$G:$G,"All")</f>
        <v>1.3358951621999999</v>
      </c>
      <c r="L20" s="91">
        <f>SUMIFS(Cube!$F:$F,Cube!$A:$A,$O$3,Cube!$B:$B,$A20,Cube!$C:$C,"All",Cube!$G:$G,$M$3)</f>
        <v>850</v>
      </c>
      <c r="M20" s="91">
        <f>SUMIFS(Cube!$K:$K,Cube!$A:$A,$O$3,Cube!$B:$B,$A20,Cube!$C:$C,"All",Cube!$G:$G,$M$3)</f>
        <v>1167.9375</v>
      </c>
      <c r="N20" s="154">
        <f>SUMIFS(Cube!$H:$H,Cube!$A:$A,$O$3,Cube!$B:$B,$A20,Cube!$C:$C,"All",Cube!$G:$G,$M$3)</f>
        <v>1.3740441176</v>
      </c>
      <c r="O20" s="92">
        <f>SUMIFS(Cube!$J:$J,Cube!$A:$A,$O$3,Cube!$B:$B,$A20,Cube!$C:$C,"All",Cube!$G:$G,$M$3)</f>
        <v>1.4146592907</v>
      </c>
    </row>
    <row r="21" spans="1:15" x14ac:dyDescent="0.2">
      <c r="A21" s="36" t="s">
        <v>72</v>
      </c>
      <c r="B21" s="42">
        <f>SUMIFS(Cube!$F:$F,Cube!$A:$A,$E$3,Cube!$B:$B,$A21,Cube!$C:$C,"All",Cube!$G:$G,"All")</f>
        <v>11390</v>
      </c>
      <c r="C21" s="42">
        <f>SUMIFS(Cube!$K:$K,Cube!$A:$A,$E$3,Cube!$B:$B,$A21,Cube!$C:$C,"All",Cube!$G:$G,"All")</f>
        <v>18834.333332999999</v>
      </c>
      <c r="D21" s="43">
        <f>SUMIFS(Cube!$H:$H,Cube!$A:$A,$E$3,Cube!$B:$B,$A21,Cube!$C:$C,"All",Cube!$G:$G,"All")</f>
        <v>1.6535850161000001</v>
      </c>
      <c r="E21" s="43">
        <f>SUMIFS(Cube!$J:$J,Cube!$A:$A,$E$3,Cube!$B:$B,$A21,Cube!$C:$C,"All",Cube!$G:$G,"All")</f>
        <v>1.5425107119000001</v>
      </c>
      <c r="G21" s="85">
        <f>SUMIFS(Cube!$F:$F,Cube!$A:$A,$J$3,Cube!$B:$B,$A21,Cube!$M:$M,$H$3,Cube!$G:$G,"All")</f>
        <v>2294</v>
      </c>
      <c r="H21" s="85">
        <f>SUMIFS(Cube!$K:$K,Cube!$A:$A,$J$3,Cube!$B:$B,$A21,Cube!$M:$M,$H$3,Cube!$G:$G,"All")</f>
        <v>3750.3541667</v>
      </c>
      <c r="I21" s="86">
        <f>SUMIFS(Cube!$H:$H,Cube!$A:$A,$J$3,Cube!$B:$B,$A21,Cube!$M:$M,$H$3,Cube!$G:$G,"All")</f>
        <v>1.6348536036000001</v>
      </c>
      <c r="J21" s="86">
        <f>SUMIFS(Cube!$J:$J,Cube!$A:$A,$J$3,Cube!$B:$B,$A21,Cube!$M:$M,$H$3,Cube!$G:$G,"All")</f>
        <v>1.3500199341000001</v>
      </c>
      <c r="L21" s="91">
        <f>SUMIFS(Cube!$F:$F,Cube!$A:$A,$O$3,Cube!$B:$B,$A21,Cube!$C:$C,"All",Cube!$G:$G,$M$3)</f>
        <v>3345</v>
      </c>
      <c r="M21" s="91">
        <f>SUMIFS(Cube!$K:$K,Cube!$A:$A,$O$3,Cube!$B:$B,$A21,Cube!$C:$C,"All",Cube!$G:$G,$M$3)</f>
        <v>5807.75</v>
      </c>
      <c r="N21" s="154">
        <f>SUMIFS(Cube!$H:$H,Cube!$A:$A,$O$3,Cube!$B:$B,$A21,Cube!$C:$C,"All",Cube!$G:$G,$M$3)</f>
        <v>1.7362481315</v>
      </c>
      <c r="O21" s="92">
        <f>SUMIFS(Cube!$J:$J,Cube!$A:$A,$O$3,Cube!$B:$B,$A21,Cube!$C:$C,"All",Cube!$G:$G,$M$3)</f>
        <v>1.5645168276999999</v>
      </c>
    </row>
    <row r="22" spans="1:15" x14ac:dyDescent="0.2">
      <c r="A22" s="36" t="s">
        <v>73</v>
      </c>
      <c r="B22" s="42">
        <f>SUMIFS(Cube!$F:$F,Cube!$A:$A,$E$3,Cube!$B:$B,$A22,Cube!$C:$C,"All",Cube!$G:$G,"All")</f>
        <v>1034</v>
      </c>
      <c r="C22" s="42">
        <f>SUMIFS(Cube!$K:$K,Cube!$A:$A,$E$3,Cube!$B:$B,$A22,Cube!$C:$C,"All",Cube!$G:$G,"All")</f>
        <v>859.625</v>
      </c>
      <c r="D22" s="43">
        <f>SUMIFS(Cube!$H:$H,Cube!$A:$A,$E$3,Cube!$B:$B,$A22,Cube!$C:$C,"All",Cube!$G:$G,"All")</f>
        <v>0.83135880080000002</v>
      </c>
      <c r="E22" s="43">
        <f>SUMIFS(Cube!$J:$J,Cube!$A:$A,$E$3,Cube!$B:$B,$A22,Cube!$C:$C,"All",Cube!$G:$G,"All")</f>
        <v>1.2628596254</v>
      </c>
      <c r="G22" s="85">
        <f>SUMIFS(Cube!$F:$F,Cube!$A:$A,$J$3,Cube!$B:$B,$A22,Cube!$M:$M,$H$3,Cube!$G:$G,"All")</f>
        <v>125</v>
      </c>
      <c r="H22" s="85">
        <f>SUMIFS(Cube!$K:$K,Cube!$A:$A,$J$3,Cube!$B:$B,$A22,Cube!$M:$M,$H$3,Cube!$G:$G,"All")</f>
        <v>99.958333332999999</v>
      </c>
      <c r="I22" s="86">
        <f>SUMIFS(Cube!$H:$H,Cube!$A:$A,$J$3,Cube!$B:$B,$A22,Cube!$M:$M,$H$3,Cube!$G:$G,"All")</f>
        <v>0.79966666669999997</v>
      </c>
      <c r="J22" s="86">
        <f>SUMIFS(Cube!$J:$J,Cube!$A:$A,$J$3,Cube!$B:$B,$A22,Cube!$M:$M,$H$3,Cube!$G:$G,"All")</f>
        <v>1.1560140794</v>
      </c>
      <c r="L22" s="91">
        <f>SUMIFS(Cube!$F:$F,Cube!$A:$A,$O$3,Cube!$B:$B,$A22,Cube!$C:$C,"All",Cube!$G:$G,$M$3)</f>
        <v>117</v>
      </c>
      <c r="M22" s="91">
        <f>SUMIFS(Cube!$K:$K,Cube!$A:$A,$O$3,Cube!$B:$B,$A22,Cube!$C:$C,"All",Cube!$G:$G,$M$3)</f>
        <v>99.041666667000001</v>
      </c>
      <c r="N22" s="154">
        <f>SUMIFS(Cube!$H:$H,Cube!$A:$A,$O$3,Cube!$B:$B,$A22,Cube!$C:$C,"All",Cube!$G:$G,$M$3)</f>
        <v>0.84650997149999996</v>
      </c>
      <c r="O22" s="92">
        <f>SUMIFS(Cube!$J:$J,Cube!$A:$A,$O$3,Cube!$B:$B,$A22,Cube!$C:$C,"All",Cube!$G:$G,$M$3)</f>
        <v>1.3408792550999999</v>
      </c>
    </row>
    <row r="23" spans="1:15" x14ac:dyDescent="0.2">
      <c r="A23" s="36" t="s">
        <v>74</v>
      </c>
      <c r="B23" s="42">
        <f>SUMIFS(Cube!$F:$F,Cube!$A:$A,$E$3,Cube!$B:$B,$A23,Cube!$C:$C,"All",Cube!$G:$G,"All")</f>
        <v>9628</v>
      </c>
      <c r="C23" s="42">
        <f>SUMIFS(Cube!$K:$K,Cube!$A:$A,$E$3,Cube!$B:$B,$A23,Cube!$C:$C,"All",Cube!$G:$G,"All")</f>
        <v>14453.5625</v>
      </c>
      <c r="D23" s="43">
        <f>SUMIFS(Cube!$H:$H,Cube!$A:$A,$E$3,Cube!$B:$B,$A23,Cube!$C:$C,"All",Cube!$G:$G,"All")</f>
        <v>1.5012009244</v>
      </c>
      <c r="E23" s="43">
        <f>SUMIFS(Cube!$J:$J,Cube!$A:$A,$E$3,Cube!$B:$B,$A23,Cube!$C:$C,"All",Cube!$G:$G,"All")</f>
        <v>1.3277319990000001</v>
      </c>
      <c r="G23" s="85">
        <f>SUMIFS(Cube!$F:$F,Cube!$A:$A,$J$3,Cube!$B:$B,$A23,Cube!$M:$M,$H$3,Cube!$G:$G,"All")</f>
        <v>780</v>
      </c>
      <c r="H23" s="85">
        <f>SUMIFS(Cube!$K:$K,Cube!$A:$A,$J$3,Cube!$B:$B,$A23,Cube!$M:$M,$H$3,Cube!$G:$G,"All")</f>
        <v>1157.0625</v>
      </c>
      <c r="I23" s="86">
        <f>SUMIFS(Cube!$H:$H,Cube!$A:$A,$J$3,Cube!$B:$B,$A23,Cube!$M:$M,$H$3,Cube!$G:$G,"All")</f>
        <v>1.4834134615000001</v>
      </c>
      <c r="J23" s="86">
        <f>SUMIFS(Cube!$J:$J,Cube!$A:$A,$J$3,Cube!$B:$B,$A23,Cube!$M:$M,$H$3,Cube!$G:$G,"All")</f>
        <v>1.2323698769</v>
      </c>
      <c r="L23" s="91">
        <f>SUMIFS(Cube!$F:$F,Cube!$A:$A,$O$3,Cube!$B:$B,$A23,Cube!$C:$C,"All",Cube!$G:$G,$M$3)</f>
        <v>711</v>
      </c>
      <c r="M23" s="91">
        <f>SUMIFS(Cube!$K:$K,Cube!$A:$A,$O$3,Cube!$B:$B,$A23,Cube!$C:$C,"All",Cube!$G:$G,$M$3)</f>
        <v>1226.6666667</v>
      </c>
      <c r="N23" s="154">
        <f>SUMIFS(Cube!$H:$H,Cube!$A:$A,$O$3,Cube!$B:$B,$A23,Cube!$C:$C,"All",Cube!$G:$G,$M$3)</f>
        <v>1.7252695734000001</v>
      </c>
      <c r="O23" s="92">
        <f>SUMIFS(Cube!$J:$J,Cube!$A:$A,$O$3,Cube!$B:$B,$A23,Cube!$C:$C,"All",Cube!$G:$G,$M$3)</f>
        <v>1.4161676443</v>
      </c>
    </row>
    <row r="24" spans="1:15" x14ac:dyDescent="0.2">
      <c r="A24" s="36" t="s">
        <v>75</v>
      </c>
      <c r="B24" s="42">
        <f>SUMIFS(Cube!$F:$F,Cube!$A:$A,$E$3,Cube!$B:$B,$A24,Cube!$C:$C,"All",Cube!$G:$G,"All")</f>
        <v>763</v>
      </c>
      <c r="C24" s="42">
        <f>SUMIFS(Cube!$K:$K,Cube!$A:$A,$E$3,Cube!$B:$B,$A24,Cube!$C:$C,"All",Cube!$G:$G,"All")</f>
        <v>659.85416667000004</v>
      </c>
      <c r="D24" s="43">
        <f>SUMIFS(Cube!$H:$H,Cube!$A:$A,$E$3,Cube!$B:$B,$A24,Cube!$C:$C,"All",Cube!$G:$G,"All")</f>
        <v>0.86481542160000002</v>
      </c>
      <c r="E24" s="43">
        <f>SUMIFS(Cube!$J:$J,Cube!$A:$A,$E$3,Cube!$B:$B,$A24,Cube!$C:$C,"All",Cube!$G:$G,"All")</f>
        <v>1.1478023981000001</v>
      </c>
      <c r="G24" s="85">
        <f>SUMIFS(Cube!$F:$F,Cube!$A:$A,$J$3,Cube!$B:$B,$A24,Cube!$M:$M,$H$3,Cube!$G:$G,"All")</f>
        <v>69</v>
      </c>
      <c r="H24" s="85">
        <f>SUMIFS(Cube!$K:$K,Cube!$A:$A,$J$3,Cube!$B:$B,$A24,Cube!$M:$M,$H$3,Cube!$G:$G,"All")</f>
        <v>40.25</v>
      </c>
      <c r="I24" s="86">
        <f>SUMIFS(Cube!$H:$H,Cube!$A:$A,$J$3,Cube!$B:$B,$A24,Cube!$M:$M,$H$3,Cube!$G:$G,"All")</f>
        <v>0.58333333330000003</v>
      </c>
      <c r="J24" s="86">
        <f>SUMIFS(Cube!$J:$J,Cube!$A:$A,$J$3,Cube!$B:$B,$A24,Cube!$M:$M,$H$3,Cube!$G:$G,"All")</f>
        <v>0.9669517353</v>
      </c>
      <c r="L24" s="91">
        <f>SUMIFS(Cube!$F:$F,Cube!$A:$A,$O$3,Cube!$B:$B,$A24,Cube!$C:$C,"All",Cube!$G:$G,$M$3)</f>
        <v>282</v>
      </c>
      <c r="M24" s="91">
        <f>SUMIFS(Cube!$K:$K,Cube!$A:$A,$O$3,Cube!$B:$B,$A24,Cube!$C:$C,"All",Cube!$G:$G,$M$3)</f>
        <v>229.33333332999999</v>
      </c>
      <c r="N24" s="154">
        <f>SUMIFS(Cube!$H:$H,Cube!$A:$A,$O$3,Cube!$B:$B,$A24,Cube!$C:$C,"All",Cube!$G:$G,$M$3)</f>
        <v>0.81323877069999995</v>
      </c>
      <c r="O24" s="92">
        <f>SUMIFS(Cube!$J:$J,Cube!$A:$A,$O$3,Cube!$B:$B,$A24,Cube!$C:$C,"All",Cube!$G:$G,$M$3)</f>
        <v>1.1425019552</v>
      </c>
    </row>
    <row r="25" spans="1:15" ht="13.5" thickBot="1" x14ac:dyDescent="0.25">
      <c r="A25" s="45" t="s">
        <v>76</v>
      </c>
      <c r="B25" s="46">
        <f>SUMIFS(Cube!$F:$F,Cube!$A:$A,$E$3,Cube!$B:$B,$A25,Cube!$C:$C,"All",Cube!$G:$G,"All")</f>
        <v>2153</v>
      </c>
      <c r="C25" s="46">
        <f>SUMIFS(Cube!$K:$K,Cube!$A:$A,$E$3,Cube!$B:$B,$A25,Cube!$C:$C,"All",Cube!$G:$G,"All")</f>
        <v>2607.8125</v>
      </c>
      <c r="D25" s="47">
        <f>SUMIFS(Cube!$H:$H,Cube!$A:$A,$E$3,Cube!$B:$B,$A25,Cube!$C:$C,"All",Cube!$G:$G,"All")</f>
        <v>1.2112459359000001</v>
      </c>
      <c r="E25" s="47">
        <f>SUMIFS(Cube!$J:$J,Cube!$A:$A,$E$3,Cube!$B:$B,$A25,Cube!$C:$C,"All",Cube!$G:$G,"All")</f>
        <v>1.5537862280000001</v>
      </c>
      <c r="G25" s="69">
        <f>SUMIFS(Cube!$F:$F,Cube!$A:$A,$J$3,Cube!$B:$B,$A25,Cube!$M:$M,$H$3,Cube!$G:$G,"All")</f>
        <v>404</v>
      </c>
      <c r="H25" s="69">
        <f>SUMIFS(Cube!$K:$K,Cube!$A:$A,$J$3,Cube!$B:$B,$A25,Cube!$M:$M,$H$3,Cube!$G:$G,"All")</f>
        <v>407.52083333000002</v>
      </c>
      <c r="I25" s="70">
        <f>SUMIFS(Cube!$H:$H,Cube!$A:$A,$J$3,Cube!$B:$B,$A25,Cube!$M:$M,$H$3,Cube!$G:$G,"All")</f>
        <v>1.0087149339999999</v>
      </c>
      <c r="J25" s="70">
        <f>SUMIFS(Cube!$J:$J,Cube!$A:$A,$J$3,Cube!$B:$B,$A25,Cube!$M:$M,$H$3,Cube!$G:$G,"All")</f>
        <v>1.3216318722</v>
      </c>
      <c r="L25" s="94">
        <f>SUMIFS(Cube!$F:$F,Cube!$A:$A,$O$3,Cube!$B:$B,$A25,Cube!$C:$C,"All",Cube!$G:$G,$M$3)</f>
        <v>1158</v>
      </c>
      <c r="M25" s="94">
        <f>SUMIFS(Cube!$K:$K,Cube!$A:$A,$O$3,Cube!$B:$B,$A25,Cube!$C:$C,"All",Cube!$G:$G,$M$3)</f>
        <v>1440.7291667</v>
      </c>
      <c r="N25" s="155">
        <f>SUMIFS(Cube!$H:$H,Cube!$A:$A,$O$3,Cube!$B:$B,$A25,Cube!$C:$C,"All",Cube!$G:$G,$M$3)</f>
        <v>1.2441529937</v>
      </c>
      <c r="O25" s="95">
        <f>SUMIFS(Cube!$J:$J,Cube!$A:$A,$O$3,Cube!$B:$B,$A25,Cube!$C:$C,"All",Cube!$G:$G,$M$3)</f>
        <v>1.5475349617</v>
      </c>
    </row>
    <row r="26" spans="1:15" s="133" customFormat="1" ht="13.5" thickTop="1" x14ac:dyDescent="0.2">
      <c r="A26" s="148" t="s">
        <v>0</v>
      </c>
      <c r="B26" s="149">
        <f>SUMIFS(Cube!$F:$F,Cube!$A:$A,$E$3,Cube!$B:$B,"national",Cube!$C:$C,"All",Cube!$G:$G,"All")</f>
        <v>121854</v>
      </c>
      <c r="C26" s="149">
        <f>SUMIFS(Cube!$K:$K,Cube!$A:$A,$E$3,Cube!$B:$B,"national",Cube!$C:$C,"All",Cube!$G:$G,"All")</f>
        <v>177370.75</v>
      </c>
      <c r="D26" s="150">
        <f>SUMIFS(Cube!$H:$H,Cube!$A:$A,$E$3,Cube!$B:$B,"national",Cube!$C:$C,"All",Cube!$G:$G,"All")</f>
        <v>1.4556005547999999</v>
      </c>
      <c r="E26" s="150">
        <f>SUMIFS(Cube!$J:$J,Cube!$A:$A,$E$3,Cube!$B:$B,"national",Cube!$C:$C,"All",Cube!$G:$G,"All")</f>
        <v>1.4556005547999999</v>
      </c>
      <c r="G26" s="151">
        <f>SUMIFS(Cube!$F:$F,Cube!$A:$A,$J$3,Cube!$B:$B,"national",Cube!$M:$M,$H$3,Cube!$G:$G,"All")</f>
        <v>17060</v>
      </c>
      <c r="H26" s="151">
        <f>SUMIFS(Cube!$K:$K,Cube!$A:$A,$J$3,Cube!$B:$B,"national",Cube!$M:$M,$H$3,Cube!$G:$G,"All")</f>
        <v>22888.041667000001</v>
      </c>
      <c r="I26" s="152">
        <f>SUMIFS(Cube!$H:$H,Cube!$A:$A,$J$3,Cube!$B:$B,"national",Cube!$M:$M,$H$3,Cube!$G:$G,"All")</f>
        <v>1.3416202617999999</v>
      </c>
      <c r="J26" s="152">
        <f>SUMIFS(Cube!$J:$J,Cube!$A:$A,$J$3,Cube!$B:$B,"national",Cube!$M:$M,$H$3,Cube!$G:$G,"All")</f>
        <v>1.2992106161999999</v>
      </c>
      <c r="L26" s="153">
        <f>SUMIFS(Cube!$F:$F,Cube!$A:$A,$O$3,Cube!$B:$B,"national",Cube!$C:$C,"All",Cube!$G:$G,$M$3)</f>
        <v>26857</v>
      </c>
      <c r="M26" s="153">
        <f>SUMIFS(Cube!$K:$K,Cube!$A:$A,$O$3,Cube!$B:$B,"national",Cube!$C:$C,"All",Cube!$G:$G,$M$3)</f>
        <v>38504.416666999998</v>
      </c>
      <c r="N26" s="156">
        <f>SUMIFS(Cube!$H:$H,Cube!$A:$A,$O$3,Cube!$B:$B,"national",Cube!$C:$C,"All",Cube!$G:$G,$M$3)</f>
        <v>1.4336827146</v>
      </c>
      <c r="O26" s="153">
        <f>SUMIFS(Cube!$J:$J,Cube!$A:$A,$O$3,Cube!$B:$B,"national",Cube!$C:$C,"All",Cube!$G:$G,$M$3)</f>
        <v>1.4810590366</v>
      </c>
    </row>
    <row r="28" spans="1:15" x14ac:dyDescent="0.2">
      <c r="B28" s="147"/>
    </row>
    <row r="29" spans="1:15" x14ac:dyDescent="0.2">
      <c r="N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theme="0" tint="-0.249977111117893"/>
  </sheetPr>
  <dimension ref="A1:G68"/>
  <sheetViews>
    <sheetView workbookViewId="0">
      <selection activeCell="L5" sqref="L5"/>
    </sheetView>
  </sheetViews>
  <sheetFormatPr defaultColWidth="10" defaultRowHeight="12.75" x14ac:dyDescent="0.2"/>
  <cols>
    <col min="1" max="1" width="2.85546875" customWidth="1"/>
    <col min="2" max="2" width="20" customWidth="1"/>
    <col min="4" max="4" width="10" customWidth="1"/>
  </cols>
  <sheetData>
    <row r="1" spans="1:7" ht="15" x14ac:dyDescent="0.25">
      <c r="A1" s="1"/>
      <c r="B1" s="106" t="s">
        <v>98</v>
      </c>
      <c r="C1" s="1"/>
    </row>
    <row r="2" spans="1:7" x14ac:dyDescent="0.2">
      <c r="A2" s="1">
        <v>1</v>
      </c>
      <c r="B2" s="1" t="s">
        <v>6</v>
      </c>
      <c r="C2" s="1"/>
    </row>
    <row r="3" spans="1:7" x14ac:dyDescent="0.2">
      <c r="A3" s="1">
        <v>2</v>
      </c>
      <c r="B3" s="1" t="s">
        <v>7</v>
      </c>
      <c r="C3" s="1"/>
    </row>
    <row r="4" spans="1:7" x14ac:dyDescent="0.2">
      <c r="A4" s="1"/>
      <c r="B4" s="101" t="s">
        <v>91</v>
      </c>
      <c r="C4" s="1">
        <v>2</v>
      </c>
    </row>
    <row r="5" spans="1:7" x14ac:dyDescent="0.2">
      <c r="A5" s="1"/>
      <c r="B5" s="2" t="s">
        <v>1</v>
      </c>
      <c r="C5" s="99" t="str">
        <f>VLOOKUP($C$4,$A$1:$B$3,2,FALSE)</f>
        <v>Elective</v>
      </c>
    </row>
    <row r="6" spans="1:7" x14ac:dyDescent="0.2">
      <c r="A6" s="1"/>
      <c r="B6" s="2"/>
      <c r="C6" s="2"/>
      <c r="D6" s="2"/>
      <c r="E6" s="2"/>
    </row>
    <row r="7" spans="1:7" x14ac:dyDescent="0.2">
      <c r="A7" s="1"/>
      <c r="B7" s="61" t="s">
        <v>47</v>
      </c>
      <c r="C7" s="62" t="str">
        <f>"Average Length of Stay, 12 months to end of " &amp; $C$27</f>
        <v>Average Length of Stay, 12 months to end of June 2022</v>
      </c>
      <c r="D7" s="63"/>
      <c r="E7" s="2"/>
    </row>
    <row r="8" spans="1:7" x14ac:dyDescent="0.2">
      <c r="A8" s="1"/>
      <c r="B8" s="1"/>
      <c r="C8" s="1"/>
    </row>
    <row r="9" spans="1:7" ht="15" x14ac:dyDescent="0.25">
      <c r="A9" s="104"/>
      <c r="B9" s="105" t="s">
        <v>83</v>
      </c>
      <c r="C9" s="104"/>
      <c r="D9" s="102"/>
      <c r="E9" s="102"/>
      <c r="F9" s="102"/>
      <c r="G9" s="102"/>
    </row>
    <row r="10" spans="1:7" x14ac:dyDescent="0.2">
      <c r="A10" s="1"/>
      <c r="B10" s="1" t="s">
        <v>141</v>
      </c>
      <c r="C10" s="1"/>
    </row>
    <row r="11" spans="1:7" x14ac:dyDescent="0.2">
      <c r="A11" s="1"/>
      <c r="B11" s="1" t="s">
        <v>85</v>
      </c>
    </row>
    <row r="12" spans="1:7" x14ac:dyDescent="0.2">
      <c r="B12" s="1" t="s">
        <v>86</v>
      </c>
    </row>
    <row r="14" spans="1:7" x14ac:dyDescent="0.2">
      <c r="B14" s="100" t="s">
        <v>88</v>
      </c>
      <c r="C14" s="59">
        <v>1</v>
      </c>
    </row>
    <row r="15" spans="1:7" x14ac:dyDescent="0.2">
      <c r="B15" s="60" t="s">
        <v>89</v>
      </c>
      <c r="C15" s="107" t="str">
        <f>INDEX(B10:B12,C14)</f>
        <v>Māori</v>
      </c>
    </row>
    <row r="16" spans="1:7" x14ac:dyDescent="0.2">
      <c r="B16" s="2"/>
    </row>
    <row r="18" spans="1:7" x14ac:dyDescent="0.2">
      <c r="A18" s="102"/>
      <c r="B18" s="108" t="s">
        <v>87</v>
      </c>
      <c r="C18" s="102"/>
      <c r="D18" s="102"/>
      <c r="E18" s="102"/>
      <c r="F18" s="102"/>
      <c r="G18" s="102"/>
    </row>
    <row r="19" spans="1:7" x14ac:dyDescent="0.2">
      <c r="B19">
        <v>1</v>
      </c>
    </row>
    <row r="20" spans="1:7" x14ac:dyDescent="0.2">
      <c r="B20">
        <v>2</v>
      </c>
    </row>
    <row r="21" spans="1:7" x14ac:dyDescent="0.2">
      <c r="B21">
        <v>3</v>
      </c>
    </row>
    <row r="22" spans="1:7" x14ac:dyDescent="0.2">
      <c r="B22">
        <v>4</v>
      </c>
    </row>
    <row r="23" spans="1:7" x14ac:dyDescent="0.2">
      <c r="B23">
        <v>5</v>
      </c>
    </row>
    <row r="25" spans="1:7" x14ac:dyDescent="0.2">
      <c r="B25" s="115" t="s">
        <v>100</v>
      </c>
      <c r="C25" s="112">
        <v>5</v>
      </c>
    </row>
    <row r="27" spans="1:7" x14ac:dyDescent="0.2">
      <c r="A27" s="102"/>
      <c r="B27" s="103" t="s">
        <v>92</v>
      </c>
      <c r="C27" s="162" t="str">
        <f>tables!B1</f>
        <v>June 2022</v>
      </c>
      <c r="D27" s="102"/>
      <c r="E27" s="102"/>
      <c r="F27" s="102"/>
      <c r="G27" s="102"/>
    </row>
    <row r="28" spans="1:7" x14ac:dyDescent="0.2">
      <c r="B28" s="61" t="s">
        <v>93</v>
      </c>
      <c r="C28" s="62" t="str">
        <f xml:space="preserve"> C36&amp;" Average Length of Stay, Ethnic group ="&amp;$C$15&amp;", 12 months to end of " &amp; $C$27</f>
        <v>Elective Average Length of Stay, Ethnic group =Māori, 12 months to end of June 2022</v>
      </c>
      <c r="D28" s="63"/>
    </row>
    <row r="29" spans="1:7" x14ac:dyDescent="0.2">
      <c r="B29" s="62"/>
      <c r="C29" s="59"/>
      <c r="D29" s="63"/>
    </row>
    <row r="30" spans="1:7" x14ac:dyDescent="0.2">
      <c r="B30" s="62"/>
      <c r="C30" s="59"/>
      <c r="D30" s="63"/>
    </row>
    <row r="31" spans="1:7" x14ac:dyDescent="0.2">
      <c r="B31" s="62"/>
      <c r="C31" s="59"/>
      <c r="D31" s="63"/>
    </row>
    <row r="32" spans="1:7" ht="15" x14ac:dyDescent="0.25">
      <c r="A32" s="63"/>
      <c r="B32" s="116" t="s">
        <v>94</v>
      </c>
      <c r="C32" s="107"/>
      <c r="D32" s="117"/>
      <c r="E32" s="63"/>
      <c r="F32" s="63"/>
      <c r="G32" s="63"/>
    </row>
    <row r="33" spans="1:7" x14ac:dyDescent="0.2">
      <c r="B33" s="62" t="s">
        <v>6</v>
      </c>
      <c r="C33" s="59"/>
      <c r="D33" s="63"/>
    </row>
    <row r="34" spans="1:7" x14ac:dyDescent="0.2">
      <c r="B34" s="62" t="s">
        <v>7</v>
      </c>
      <c r="C34" s="59"/>
      <c r="D34" s="63"/>
    </row>
    <row r="35" spans="1:7" x14ac:dyDescent="0.2">
      <c r="B35" s="1" t="s">
        <v>91</v>
      </c>
      <c r="C35" s="1">
        <v>2</v>
      </c>
      <c r="D35" s="63"/>
    </row>
    <row r="36" spans="1:7" x14ac:dyDescent="0.2">
      <c r="B36" s="2" t="s">
        <v>1</v>
      </c>
      <c r="C36" s="114" t="str">
        <f>INDEX(B33:B34,C35)</f>
        <v>Elective</v>
      </c>
      <c r="D36" s="63"/>
    </row>
    <row r="37" spans="1:7" x14ac:dyDescent="0.2">
      <c r="B37" s="62"/>
      <c r="C37" s="59"/>
      <c r="D37" s="63"/>
    </row>
    <row r="38" spans="1:7" x14ac:dyDescent="0.2">
      <c r="B38" s="62"/>
      <c r="C38" s="59"/>
      <c r="D38" s="63"/>
    </row>
    <row r="39" spans="1:7" ht="15" x14ac:dyDescent="0.25">
      <c r="A39" s="102"/>
      <c r="B39" s="109" t="s">
        <v>95</v>
      </c>
      <c r="C39" s="110"/>
      <c r="D39" s="111"/>
      <c r="E39" s="102"/>
      <c r="F39" s="102"/>
      <c r="G39" s="102"/>
    </row>
    <row r="40" spans="1:7" x14ac:dyDescent="0.2">
      <c r="B40" s="62" t="s">
        <v>6</v>
      </c>
      <c r="C40" s="59"/>
      <c r="D40" s="63"/>
    </row>
    <row r="41" spans="1:7" x14ac:dyDescent="0.2">
      <c r="B41" s="62" t="s">
        <v>7</v>
      </c>
      <c r="C41" s="59"/>
      <c r="D41" s="63"/>
    </row>
    <row r="42" spans="1:7" x14ac:dyDescent="0.2">
      <c r="B42" s="62" t="s">
        <v>88</v>
      </c>
      <c r="C42" s="59">
        <v>2</v>
      </c>
      <c r="D42" s="63"/>
    </row>
    <row r="43" spans="1:7" x14ac:dyDescent="0.2">
      <c r="B43" s="62" t="s">
        <v>1</v>
      </c>
      <c r="C43" s="113" t="str">
        <f>INDEX(B40:B41,C42)</f>
        <v>Elective</v>
      </c>
      <c r="D43" s="63"/>
    </row>
    <row r="44" spans="1:7" x14ac:dyDescent="0.2">
      <c r="B44" s="61" t="s">
        <v>99</v>
      </c>
      <c r="C44" s="62" t="str">
        <f>C$43&amp; " Average Length of Stay, dep = "&amp;C25&amp;", 12 months to end of " &amp;$C$27</f>
        <v>Elective Average Length of Stay, dep = 5, 12 months to end of June 2022</v>
      </c>
      <c r="D44" s="63"/>
    </row>
    <row r="45" spans="1:7" x14ac:dyDescent="0.2">
      <c r="B45" s="62"/>
      <c r="C45" s="59"/>
      <c r="D45" s="63"/>
    </row>
    <row r="46" spans="1:7" x14ac:dyDescent="0.2">
      <c r="B46" s="62"/>
      <c r="C46" s="59"/>
      <c r="D46" s="63"/>
    </row>
    <row r="47" spans="1:7" x14ac:dyDescent="0.2">
      <c r="B47" s="62"/>
      <c r="C47" s="59"/>
      <c r="D47" s="63"/>
    </row>
    <row r="48" spans="1:7" x14ac:dyDescent="0.2">
      <c r="B48" s="62"/>
      <c r="C48" s="59"/>
      <c r="D48" s="63"/>
    </row>
    <row r="49" spans="2:4" x14ac:dyDescent="0.2">
      <c r="B49" s="64"/>
      <c r="C49" s="59"/>
      <c r="D49" s="63"/>
    </row>
    <row r="50" spans="2:4" x14ac:dyDescent="0.2">
      <c r="B50" s="62"/>
      <c r="C50" s="59"/>
      <c r="D50" s="63"/>
    </row>
    <row r="51" spans="2:4" x14ac:dyDescent="0.2">
      <c r="B51" s="62"/>
      <c r="C51" s="59"/>
      <c r="D51" s="63"/>
    </row>
    <row r="52" spans="2:4" x14ac:dyDescent="0.2">
      <c r="B52" s="62"/>
      <c r="C52" s="59"/>
      <c r="D52" s="63"/>
    </row>
    <row r="53" spans="2:4" x14ac:dyDescent="0.2">
      <c r="B53" s="63"/>
      <c r="C53" s="63"/>
      <c r="D53" s="63"/>
    </row>
    <row r="54" spans="2:4" x14ac:dyDescent="0.2">
      <c r="B54" s="63"/>
      <c r="C54" s="63"/>
      <c r="D54" s="63"/>
    </row>
    <row r="55" spans="2:4" x14ac:dyDescent="0.2">
      <c r="B55" s="63"/>
      <c r="C55" s="63"/>
      <c r="D55" s="63"/>
    </row>
    <row r="56" spans="2:4" x14ac:dyDescent="0.2">
      <c r="B56" s="63"/>
      <c r="C56" s="63"/>
      <c r="D56" s="63"/>
    </row>
    <row r="57" spans="2:4" x14ac:dyDescent="0.2">
      <c r="B57" s="63"/>
      <c r="C57" s="63"/>
      <c r="D57" s="63"/>
    </row>
    <row r="58" spans="2:4" x14ac:dyDescent="0.2">
      <c r="B58" s="63"/>
      <c r="C58" s="63"/>
      <c r="D58" s="63"/>
    </row>
    <row r="59" spans="2:4" x14ac:dyDescent="0.2">
      <c r="B59" s="63"/>
      <c r="C59" s="63"/>
      <c r="D59" s="63"/>
    </row>
    <row r="60" spans="2:4" x14ac:dyDescent="0.2">
      <c r="B60" s="63"/>
      <c r="C60" s="63"/>
      <c r="D60" s="63"/>
    </row>
    <row r="61" spans="2:4" x14ac:dyDescent="0.2">
      <c r="B61" s="63"/>
      <c r="C61" s="63"/>
      <c r="D61" s="63"/>
    </row>
    <row r="62" spans="2:4" x14ac:dyDescent="0.2">
      <c r="B62" s="63"/>
      <c r="C62" s="63"/>
      <c r="D62" s="63"/>
    </row>
    <row r="63" spans="2:4" x14ac:dyDescent="0.2">
      <c r="B63" s="63"/>
      <c r="C63" s="63"/>
      <c r="D63" s="63"/>
    </row>
    <row r="64" spans="2:4" x14ac:dyDescent="0.2">
      <c r="B64" s="63"/>
      <c r="C64" s="63"/>
      <c r="D64" s="63"/>
    </row>
    <row r="65" spans="2:4" x14ac:dyDescent="0.2">
      <c r="B65" s="63"/>
      <c r="C65" s="63"/>
      <c r="D65" s="63"/>
    </row>
    <row r="66" spans="2:4" x14ac:dyDescent="0.2">
      <c r="B66" s="63"/>
      <c r="C66" s="63"/>
      <c r="D66" s="63"/>
    </row>
    <row r="67" spans="2:4" x14ac:dyDescent="0.2">
      <c r="B67" s="63"/>
      <c r="C67" s="63"/>
      <c r="D67" s="63"/>
    </row>
    <row r="68" spans="2:4" x14ac:dyDescent="0.2">
      <c r="B68" s="63"/>
      <c r="C68" s="63"/>
      <c r="D68" s="6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Technical Description</vt:lpstr>
      <vt:lpstr>Summary by DHB</vt:lpstr>
      <vt:lpstr>Ethnicity</vt:lpstr>
      <vt:lpstr>Deprivation</vt:lpstr>
      <vt:lpstr>Cube</vt:lpstr>
      <vt:lpstr>tables</vt:lpstr>
      <vt:lpstr>User Interaction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 Smith</dc:creator>
  <cp:lastModifiedBy>Lauren Brinck</cp:lastModifiedBy>
  <dcterms:created xsi:type="dcterms:W3CDTF">2013-06-18T03:48:33Z</dcterms:created>
  <dcterms:modified xsi:type="dcterms:W3CDTF">2022-09-18T22:40:27Z</dcterms:modified>
</cp:coreProperties>
</file>