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wmntfp\group\Z_SAM Report\SLM\ALOS\"/>
    </mc:Choice>
  </mc:AlternateContent>
  <xr:revisionPtr revIDLastSave="0" documentId="13_ncr:1_{4CBAD266-CD24-4A81-B222-AE90DC1AF771}" xr6:coauthVersionLast="46" xr6:coauthVersionMax="46" xr10:uidLastSave="{00000000-0000-0000-0000-000000000000}"/>
  <bookViews>
    <workbookView xWindow="28680" yWindow="-120" windowWidth="29040" windowHeight="15840" tabRatio="608" activeTab="1" xr2:uid="{00000000-000D-0000-FFFF-FFFF00000000}"/>
  </bookViews>
  <sheets>
    <sheet name="Technical Description" sheetId="18" r:id="rId1"/>
    <sheet name="Summary by DHB" sheetId="22" r:id="rId2"/>
    <sheet name="Ethnicity" sheetId="27" r:id="rId3"/>
    <sheet name="Deprivation" sheetId="32" r:id="rId4"/>
    <sheet name="pivots_deprivation" sheetId="33" state="hidden" r:id="rId5"/>
    <sheet name="Data" sheetId="24" state="hidden" r:id="rId6"/>
    <sheet name="Data2" sheetId="29" state="hidden" r:id="rId7"/>
    <sheet name="pivots_ethnicity" sheetId="30" state="hidden" r:id="rId8"/>
    <sheet name="Standardisation" sheetId="25" state="hidden" r:id="rId9"/>
    <sheet name="User Interaction" sheetId="26" state="hidden" r:id="rId10"/>
  </sheets>
  <definedNames>
    <definedName name="_AMO_SingleObject_171447580_PivotTable_171447580" localSheetId="1" hidden="1">'Summary by DHB'!#REF!</definedName>
    <definedName name="_AMO_SingleObject_232306399_PivotTable_232306399" localSheetId="1" hidden="1">'Summary by DHB'!#REF!</definedName>
    <definedName name="_AMO_XmlVersion" hidden="1">"'1'"</definedName>
    <definedName name="_xlnm._FilterDatabase" localSheetId="5" hidden="1">Data!$A$1:$I$1</definedName>
    <definedName name="_xlnm._FilterDatabase" localSheetId="6" hidden="1">Data2!$A$1:$H$667</definedName>
  </definedNames>
  <calcPr calcId="191029"/>
  <pivotCaches>
    <pivotCache cacheId="5"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3" i="32" l="1"/>
  <c r="C52" i="32"/>
  <c r="C51" i="32"/>
  <c r="C50" i="32"/>
  <c r="C49" i="32"/>
  <c r="C48" i="32"/>
  <c r="C47" i="32"/>
  <c r="C46" i="32"/>
  <c r="C45" i="32"/>
  <c r="C44" i="32"/>
  <c r="C43" i="32"/>
  <c r="C42" i="32"/>
  <c r="C41" i="32"/>
  <c r="C40" i="32"/>
  <c r="C39" i="32"/>
  <c r="C38" i="32"/>
  <c r="C37" i="32"/>
  <c r="C36" i="32"/>
  <c r="C35" i="32"/>
  <c r="C34" i="32"/>
  <c r="C35" i="27"/>
  <c r="C36" i="27"/>
  <c r="C37" i="27"/>
  <c r="C38" i="27"/>
  <c r="C39" i="27"/>
  <c r="C40" i="27"/>
  <c r="C41" i="27"/>
  <c r="C42" i="27"/>
  <c r="C43" i="27"/>
  <c r="C44" i="27"/>
  <c r="C45" i="27"/>
  <c r="C46" i="27"/>
  <c r="C47" i="27"/>
  <c r="C48" i="27"/>
  <c r="C49" i="27"/>
  <c r="C50" i="27"/>
  <c r="C51" i="27"/>
  <c r="C52" i="27"/>
  <c r="C53" i="27"/>
  <c r="C34" i="27"/>
  <c r="C5" i="26"/>
  <c r="C41" i="26" l="1"/>
  <c r="C34" i="26" l="1"/>
  <c r="P308" i="33" l="1"/>
  <c r="P309" i="33"/>
  <c r="P310" i="33"/>
  <c r="P311" i="33"/>
  <c r="P312" i="33"/>
  <c r="P313" i="33"/>
  <c r="P314" i="33"/>
  <c r="P315" i="33"/>
  <c r="P316" i="33"/>
  <c r="P317" i="33"/>
  <c r="P318" i="33"/>
  <c r="P319" i="33"/>
  <c r="P320" i="33"/>
  <c r="P321" i="33"/>
  <c r="P322" i="33"/>
  <c r="P323" i="33"/>
  <c r="P324" i="33"/>
  <c r="P325" i="33"/>
  <c r="P326" i="33"/>
  <c r="P327" i="33"/>
  <c r="P307" i="33"/>
  <c r="P227" i="33"/>
  <c r="P228" i="33"/>
  <c r="P229" i="33"/>
  <c r="P230" i="33"/>
  <c r="P231" i="33"/>
  <c r="P232" i="33"/>
  <c r="P233" i="33"/>
  <c r="P234" i="33"/>
  <c r="P235" i="33"/>
  <c r="P236" i="33"/>
  <c r="P237" i="33"/>
  <c r="P238" i="33"/>
  <c r="P239" i="33"/>
  <c r="P240" i="33"/>
  <c r="P241" i="33"/>
  <c r="P242" i="33"/>
  <c r="P243" i="33"/>
  <c r="P244" i="33"/>
  <c r="P245" i="33"/>
  <c r="P246" i="33"/>
  <c r="P226" i="33"/>
  <c r="P199" i="33"/>
  <c r="P200" i="33"/>
  <c r="P201" i="33"/>
  <c r="P202" i="33"/>
  <c r="P203" i="33"/>
  <c r="P204" i="33"/>
  <c r="P205" i="33"/>
  <c r="P206" i="33"/>
  <c r="P207" i="33"/>
  <c r="P208" i="33"/>
  <c r="P209" i="33"/>
  <c r="P210" i="33"/>
  <c r="P211" i="33"/>
  <c r="P212" i="33"/>
  <c r="P213" i="33"/>
  <c r="P214" i="33"/>
  <c r="P215" i="33"/>
  <c r="P216" i="33"/>
  <c r="P217" i="33"/>
  <c r="P218" i="33"/>
  <c r="P198" i="33"/>
  <c r="P171" i="33"/>
  <c r="P172" i="33"/>
  <c r="P173" i="33"/>
  <c r="P174" i="33"/>
  <c r="P175" i="33"/>
  <c r="P176" i="33"/>
  <c r="P177" i="33"/>
  <c r="P178" i="33"/>
  <c r="P179" i="33"/>
  <c r="P180" i="33"/>
  <c r="P181" i="33"/>
  <c r="P182" i="33"/>
  <c r="P183" i="33"/>
  <c r="P184" i="33"/>
  <c r="P185" i="33"/>
  <c r="P186" i="33"/>
  <c r="P187" i="33"/>
  <c r="P188" i="33"/>
  <c r="P189" i="33"/>
  <c r="P190" i="33"/>
  <c r="P170" i="33"/>
  <c r="I308" i="33"/>
  <c r="I309" i="33"/>
  <c r="I310" i="33"/>
  <c r="I311" i="33"/>
  <c r="I312" i="33"/>
  <c r="I313" i="33"/>
  <c r="I314" i="33"/>
  <c r="I315" i="33"/>
  <c r="I316" i="33"/>
  <c r="I317" i="33"/>
  <c r="I318" i="33"/>
  <c r="I319" i="33"/>
  <c r="I320" i="33"/>
  <c r="I321" i="33"/>
  <c r="I322" i="33"/>
  <c r="I323" i="33"/>
  <c r="I324" i="33"/>
  <c r="I325" i="33"/>
  <c r="I326" i="33"/>
  <c r="I327" i="33"/>
  <c r="I307" i="33"/>
  <c r="H308" i="33"/>
  <c r="H309" i="33"/>
  <c r="H310" i="33"/>
  <c r="H311" i="33"/>
  <c r="H312" i="33"/>
  <c r="H313" i="33"/>
  <c r="R313" i="33" s="1"/>
  <c r="H314" i="33"/>
  <c r="H315" i="33"/>
  <c r="H316" i="33"/>
  <c r="H317" i="33"/>
  <c r="H318" i="33"/>
  <c r="H319" i="33"/>
  <c r="H320" i="33"/>
  <c r="H321" i="33"/>
  <c r="R321" i="33" s="1"/>
  <c r="H322" i="33"/>
  <c r="H323" i="33"/>
  <c r="R323" i="33" s="1"/>
  <c r="H324" i="33"/>
  <c r="H325" i="33"/>
  <c r="H326" i="33"/>
  <c r="H327" i="33"/>
  <c r="H307" i="33"/>
  <c r="G308" i="33"/>
  <c r="Q308" i="33" s="1"/>
  <c r="G309" i="33"/>
  <c r="Q309" i="33" s="1"/>
  <c r="G310" i="33"/>
  <c r="Q310" i="33" s="1"/>
  <c r="G311" i="33"/>
  <c r="Q311" i="33" s="1"/>
  <c r="G312" i="33"/>
  <c r="Q312" i="33" s="1"/>
  <c r="G313" i="33"/>
  <c r="Q313" i="33" s="1"/>
  <c r="G314" i="33"/>
  <c r="Q314" i="33" s="1"/>
  <c r="G315" i="33"/>
  <c r="Q315" i="33" s="1"/>
  <c r="G316" i="33"/>
  <c r="Q316" i="33" s="1"/>
  <c r="G317" i="33"/>
  <c r="Q317" i="33" s="1"/>
  <c r="G318" i="33"/>
  <c r="Q318" i="33" s="1"/>
  <c r="G319" i="33"/>
  <c r="Q319" i="33" s="1"/>
  <c r="G320" i="33"/>
  <c r="Q320" i="33" s="1"/>
  <c r="G321" i="33"/>
  <c r="Q321" i="33" s="1"/>
  <c r="G322" i="33"/>
  <c r="Q322" i="33" s="1"/>
  <c r="G323" i="33"/>
  <c r="Q323" i="33" s="1"/>
  <c r="G324" i="33"/>
  <c r="Q324" i="33" s="1"/>
  <c r="G325" i="33"/>
  <c r="Q325" i="33" s="1"/>
  <c r="G326" i="33"/>
  <c r="Q326" i="33" s="1"/>
  <c r="G327" i="33"/>
  <c r="Q327" i="33" s="1"/>
  <c r="G307" i="33"/>
  <c r="Q307" i="33" s="1"/>
  <c r="L326" i="33" l="1"/>
  <c r="L310" i="33"/>
  <c r="K315" i="33"/>
  <c r="L320" i="33"/>
  <c r="L307" i="33"/>
  <c r="K321" i="33"/>
  <c r="R318" i="33"/>
  <c r="K318" i="33"/>
  <c r="R310" i="33"/>
  <c r="K310" i="33"/>
  <c r="R325" i="33"/>
  <c r="K325" i="33"/>
  <c r="L325" i="33"/>
  <c r="R317" i="33"/>
  <c r="K317" i="33"/>
  <c r="L317" i="33"/>
  <c r="R309" i="33"/>
  <c r="K309" i="33"/>
  <c r="L309" i="33"/>
  <c r="R308" i="33"/>
  <c r="K308" i="33"/>
  <c r="L308" i="33"/>
  <c r="K313" i="33"/>
  <c r="L323" i="33"/>
  <c r="L315" i="33"/>
  <c r="R315" i="33"/>
  <c r="R316" i="33"/>
  <c r="K316" i="33"/>
  <c r="L316" i="33"/>
  <c r="R322" i="33"/>
  <c r="K322" i="33"/>
  <c r="L322" i="33"/>
  <c r="R314" i="33"/>
  <c r="K314" i="33"/>
  <c r="L314" i="33"/>
  <c r="R326" i="33"/>
  <c r="K326" i="33"/>
  <c r="R324" i="33"/>
  <c r="K324" i="33"/>
  <c r="L324" i="33"/>
  <c r="L321" i="33"/>
  <c r="L313" i="33"/>
  <c r="R307" i="33"/>
  <c r="K307" i="33"/>
  <c r="L318" i="33"/>
  <c r="R320" i="33"/>
  <c r="K320" i="33"/>
  <c r="R312" i="33"/>
  <c r="K312" i="33"/>
  <c r="L327" i="33"/>
  <c r="R327" i="33"/>
  <c r="K327" i="33"/>
  <c r="L319" i="33"/>
  <c r="R319" i="33"/>
  <c r="K319" i="33"/>
  <c r="L311" i="33"/>
  <c r="R311" i="33"/>
  <c r="K311" i="33"/>
  <c r="K323" i="33"/>
  <c r="L312" i="33"/>
  <c r="M312" i="33" s="1"/>
  <c r="I281" i="33"/>
  <c r="I282" i="33"/>
  <c r="I283" i="33"/>
  <c r="I284" i="33"/>
  <c r="I285" i="33"/>
  <c r="I286" i="33"/>
  <c r="I287" i="33"/>
  <c r="I288" i="33"/>
  <c r="I289" i="33"/>
  <c r="I290" i="33"/>
  <c r="I291" i="33"/>
  <c r="I292" i="33"/>
  <c r="I293" i="33"/>
  <c r="I294" i="33"/>
  <c r="I295" i="33"/>
  <c r="I296" i="33"/>
  <c r="I297" i="33"/>
  <c r="I298" i="33"/>
  <c r="I299" i="33"/>
  <c r="I300" i="33"/>
  <c r="I280" i="33"/>
  <c r="H281" i="33"/>
  <c r="H282" i="33"/>
  <c r="H283" i="33"/>
  <c r="H284" i="33"/>
  <c r="H285" i="33"/>
  <c r="H286" i="33"/>
  <c r="H287" i="33"/>
  <c r="H288" i="33"/>
  <c r="H289" i="33"/>
  <c r="H290" i="33"/>
  <c r="H291" i="33"/>
  <c r="H292" i="33"/>
  <c r="H293" i="33"/>
  <c r="H294" i="33"/>
  <c r="H295" i="33"/>
  <c r="H296" i="33"/>
  <c r="H297" i="33"/>
  <c r="H298" i="33"/>
  <c r="H299" i="33"/>
  <c r="H300" i="33"/>
  <c r="H280" i="33"/>
  <c r="G281" i="33"/>
  <c r="Q281" i="33" s="1"/>
  <c r="G282" i="33"/>
  <c r="Q282" i="33" s="1"/>
  <c r="G283" i="33"/>
  <c r="Q283" i="33" s="1"/>
  <c r="G284" i="33"/>
  <c r="Q284" i="33" s="1"/>
  <c r="G285" i="33"/>
  <c r="Q285" i="33" s="1"/>
  <c r="G286" i="33"/>
  <c r="Q286" i="33" s="1"/>
  <c r="G287" i="33"/>
  <c r="Q287" i="33" s="1"/>
  <c r="G288" i="33"/>
  <c r="Q288" i="33" s="1"/>
  <c r="G289" i="33"/>
  <c r="Q289" i="33" s="1"/>
  <c r="G290" i="33"/>
  <c r="Q290" i="33" s="1"/>
  <c r="G291" i="33"/>
  <c r="Q291" i="33" s="1"/>
  <c r="G292" i="33"/>
  <c r="Q292" i="33" s="1"/>
  <c r="G293" i="33"/>
  <c r="Q293" i="33" s="1"/>
  <c r="G294" i="33"/>
  <c r="Q294" i="33" s="1"/>
  <c r="G295" i="33"/>
  <c r="Q295" i="33" s="1"/>
  <c r="G296" i="33"/>
  <c r="Q296" i="33" s="1"/>
  <c r="G297" i="33"/>
  <c r="Q297" i="33" s="1"/>
  <c r="G298" i="33"/>
  <c r="Q298" i="33" s="1"/>
  <c r="G299" i="33"/>
  <c r="Q299" i="33" s="1"/>
  <c r="G300" i="33"/>
  <c r="Q300" i="33" s="1"/>
  <c r="G280" i="33"/>
  <c r="Q280" i="33" s="1"/>
  <c r="I254" i="33"/>
  <c r="I255" i="33"/>
  <c r="I256" i="33"/>
  <c r="I257" i="33"/>
  <c r="I258" i="33"/>
  <c r="I259" i="33"/>
  <c r="I260" i="33"/>
  <c r="I261" i="33"/>
  <c r="I262" i="33"/>
  <c r="I263" i="33"/>
  <c r="I264" i="33"/>
  <c r="I265" i="33"/>
  <c r="I266" i="33"/>
  <c r="I267" i="33"/>
  <c r="I268" i="33"/>
  <c r="I269" i="33"/>
  <c r="I270" i="33"/>
  <c r="I271" i="33"/>
  <c r="I272" i="33"/>
  <c r="I273" i="33"/>
  <c r="I253" i="33"/>
  <c r="H254" i="33"/>
  <c r="H255" i="33"/>
  <c r="H256" i="33"/>
  <c r="H257" i="33"/>
  <c r="H258" i="33"/>
  <c r="H259" i="33"/>
  <c r="H260" i="33"/>
  <c r="H261" i="33"/>
  <c r="H262" i="33"/>
  <c r="H263" i="33"/>
  <c r="H264" i="33"/>
  <c r="H265" i="33"/>
  <c r="H266" i="33"/>
  <c r="H267" i="33"/>
  <c r="H268" i="33"/>
  <c r="H269" i="33"/>
  <c r="H270" i="33"/>
  <c r="H271" i="33"/>
  <c r="H272" i="33"/>
  <c r="H273" i="33"/>
  <c r="H253" i="33"/>
  <c r="G254" i="33"/>
  <c r="Q254" i="33" s="1"/>
  <c r="G255" i="33"/>
  <c r="Q255" i="33" s="1"/>
  <c r="G256" i="33"/>
  <c r="Q256" i="33" s="1"/>
  <c r="G257" i="33"/>
  <c r="Q257" i="33" s="1"/>
  <c r="G258" i="33"/>
  <c r="Q258" i="33" s="1"/>
  <c r="G259" i="33"/>
  <c r="Q259" i="33" s="1"/>
  <c r="G260" i="33"/>
  <c r="Q260" i="33" s="1"/>
  <c r="G261" i="33"/>
  <c r="Q261" i="33" s="1"/>
  <c r="G262" i="33"/>
  <c r="Q262" i="33" s="1"/>
  <c r="G263" i="33"/>
  <c r="Q263" i="33" s="1"/>
  <c r="G264" i="33"/>
  <c r="Q264" i="33" s="1"/>
  <c r="G265" i="33"/>
  <c r="Q265" i="33" s="1"/>
  <c r="G266" i="33"/>
  <c r="Q266" i="33" s="1"/>
  <c r="G267" i="33"/>
  <c r="Q267" i="33" s="1"/>
  <c r="G268" i="33"/>
  <c r="Q268" i="33" s="1"/>
  <c r="G269" i="33"/>
  <c r="Q269" i="33" s="1"/>
  <c r="G270" i="33"/>
  <c r="Q270" i="33" s="1"/>
  <c r="G271" i="33"/>
  <c r="Q271" i="33" s="1"/>
  <c r="G272" i="33"/>
  <c r="Q272" i="33" s="1"/>
  <c r="G273" i="33"/>
  <c r="Q273" i="33" s="1"/>
  <c r="G253" i="33"/>
  <c r="Q253" i="33" s="1"/>
  <c r="I227" i="33"/>
  <c r="I228" i="33"/>
  <c r="I229" i="33"/>
  <c r="I230" i="33"/>
  <c r="I231" i="33"/>
  <c r="I232" i="33"/>
  <c r="I233" i="33"/>
  <c r="I234" i="33"/>
  <c r="I235" i="33"/>
  <c r="I236" i="33"/>
  <c r="I237" i="33"/>
  <c r="I238" i="33"/>
  <c r="I239" i="33"/>
  <c r="I240" i="33"/>
  <c r="I241" i="33"/>
  <c r="I242" i="33"/>
  <c r="I243" i="33"/>
  <c r="I244" i="33"/>
  <c r="I245" i="33"/>
  <c r="I246" i="33"/>
  <c r="I226" i="33"/>
  <c r="H227" i="33"/>
  <c r="H228" i="33"/>
  <c r="H229" i="33"/>
  <c r="H230" i="33"/>
  <c r="H231" i="33"/>
  <c r="H232" i="33"/>
  <c r="H233" i="33"/>
  <c r="H234" i="33"/>
  <c r="H235" i="33"/>
  <c r="H236" i="33"/>
  <c r="H237" i="33"/>
  <c r="H238" i="33"/>
  <c r="H239" i="33"/>
  <c r="H240" i="33"/>
  <c r="H241" i="33"/>
  <c r="H242" i="33"/>
  <c r="H243" i="33"/>
  <c r="H244" i="33"/>
  <c r="H245" i="33"/>
  <c r="H246" i="33"/>
  <c r="H226" i="33"/>
  <c r="G227" i="33"/>
  <c r="Q227" i="33" s="1"/>
  <c r="G228" i="33"/>
  <c r="Q228" i="33" s="1"/>
  <c r="G229" i="33"/>
  <c r="Q229" i="33" s="1"/>
  <c r="G230" i="33"/>
  <c r="Q230" i="33" s="1"/>
  <c r="G231" i="33"/>
  <c r="Q231" i="33" s="1"/>
  <c r="G232" i="33"/>
  <c r="Q232" i="33" s="1"/>
  <c r="G233" i="33"/>
  <c r="Q233" i="33" s="1"/>
  <c r="G234" i="33"/>
  <c r="Q234" i="33" s="1"/>
  <c r="G235" i="33"/>
  <c r="Q235" i="33" s="1"/>
  <c r="G236" i="33"/>
  <c r="Q236" i="33" s="1"/>
  <c r="G237" i="33"/>
  <c r="Q237" i="33" s="1"/>
  <c r="G238" i="33"/>
  <c r="Q238" i="33" s="1"/>
  <c r="G239" i="33"/>
  <c r="Q239" i="33" s="1"/>
  <c r="G240" i="33"/>
  <c r="Q240" i="33" s="1"/>
  <c r="G241" i="33"/>
  <c r="Q241" i="33" s="1"/>
  <c r="G242" i="33"/>
  <c r="Q242" i="33" s="1"/>
  <c r="G243" i="33"/>
  <c r="Q243" i="33" s="1"/>
  <c r="G244" i="33"/>
  <c r="Q244" i="33" s="1"/>
  <c r="G245" i="33"/>
  <c r="Q245" i="33" s="1"/>
  <c r="G246" i="33"/>
  <c r="Q246" i="33" s="1"/>
  <c r="G226" i="33"/>
  <c r="Q226" i="33" s="1"/>
  <c r="G199" i="33"/>
  <c r="Q199" i="33" s="1"/>
  <c r="G200" i="33"/>
  <c r="Q200" i="33" s="1"/>
  <c r="G201" i="33"/>
  <c r="Q201" i="33" s="1"/>
  <c r="G202" i="33"/>
  <c r="Q202" i="33" s="1"/>
  <c r="G203" i="33"/>
  <c r="Q203" i="33" s="1"/>
  <c r="G204" i="33"/>
  <c r="Q204" i="33" s="1"/>
  <c r="G205" i="33"/>
  <c r="Q205" i="33" s="1"/>
  <c r="G206" i="33"/>
  <c r="Q206" i="33" s="1"/>
  <c r="G207" i="33"/>
  <c r="Q207" i="33" s="1"/>
  <c r="G208" i="33"/>
  <c r="Q208" i="33" s="1"/>
  <c r="G209" i="33"/>
  <c r="Q209" i="33" s="1"/>
  <c r="G210" i="33"/>
  <c r="Q210" i="33" s="1"/>
  <c r="G211" i="33"/>
  <c r="Q211" i="33" s="1"/>
  <c r="G212" i="33"/>
  <c r="Q212" i="33" s="1"/>
  <c r="G213" i="33"/>
  <c r="Q213" i="33" s="1"/>
  <c r="G214" i="33"/>
  <c r="Q214" i="33" s="1"/>
  <c r="G215" i="33"/>
  <c r="Q215" i="33" s="1"/>
  <c r="G216" i="33"/>
  <c r="Q216" i="33" s="1"/>
  <c r="G217" i="33"/>
  <c r="Q217" i="33" s="1"/>
  <c r="G218" i="33"/>
  <c r="Q218" i="33" s="1"/>
  <c r="H199" i="33"/>
  <c r="H200" i="33"/>
  <c r="H201" i="33"/>
  <c r="H202" i="33"/>
  <c r="H203" i="33"/>
  <c r="H204" i="33"/>
  <c r="H205" i="33"/>
  <c r="H206" i="33"/>
  <c r="H207" i="33"/>
  <c r="H208" i="33"/>
  <c r="H209" i="33"/>
  <c r="H210" i="33"/>
  <c r="H211" i="33"/>
  <c r="H212" i="33"/>
  <c r="H213" i="33"/>
  <c r="H214" i="33"/>
  <c r="H215" i="33"/>
  <c r="H216" i="33"/>
  <c r="H217" i="33"/>
  <c r="H218" i="33"/>
  <c r="I199" i="33"/>
  <c r="I200" i="33"/>
  <c r="I201" i="33"/>
  <c r="I202" i="33"/>
  <c r="I203" i="33"/>
  <c r="I204" i="33"/>
  <c r="I205" i="33"/>
  <c r="I206" i="33"/>
  <c r="I207" i="33"/>
  <c r="I208" i="33"/>
  <c r="I209" i="33"/>
  <c r="I210" i="33"/>
  <c r="I211" i="33"/>
  <c r="I212" i="33"/>
  <c r="I213" i="33"/>
  <c r="I214" i="33"/>
  <c r="I215" i="33"/>
  <c r="I216" i="33"/>
  <c r="I217" i="33"/>
  <c r="I218" i="33"/>
  <c r="I198" i="33"/>
  <c r="H198" i="33"/>
  <c r="G198" i="33"/>
  <c r="Q198" i="33" s="1"/>
  <c r="I171" i="33"/>
  <c r="I172" i="33"/>
  <c r="I173" i="33"/>
  <c r="I174" i="33"/>
  <c r="I175" i="33"/>
  <c r="I176" i="33"/>
  <c r="I177" i="33"/>
  <c r="I178" i="33"/>
  <c r="I179" i="33"/>
  <c r="I180" i="33"/>
  <c r="I181" i="33"/>
  <c r="I182" i="33"/>
  <c r="I183" i="33"/>
  <c r="I184" i="33"/>
  <c r="I185" i="33"/>
  <c r="I186" i="33"/>
  <c r="I187" i="33"/>
  <c r="I188" i="33"/>
  <c r="I189" i="33"/>
  <c r="I190" i="33"/>
  <c r="I170" i="33"/>
  <c r="H171" i="33"/>
  <c r="H172" i="33"/>
  <c r="H173" i="33"/>
  <c r="H174" i="33"/>
  <c r="H175" i="33"/>
  <c r="H176" i="33"/>
  <c r="H177" i="33"/>
  <c r="H178" i="33"/>
  <c r="H179" i="33"/>
  <c r="H180" i="33"/>
  <c r="H181" i="33"/>
  <c r="H182" i="33"/>
  <c r="H183" i="33"/>
  <c r="H184" i="33"/>
  <c r="H185" i="33"/>
  <c r="H186" i="33"/>
  <c r="H187" i="33"/>
  <c r="H188" i="33"/>
  <c r="H189" i="33"/>
  <c r="H190" i="33"/>
  <c r="H170" i="33"/>
  <c r="G171" i="33"/>
  <c r="Q171" i="33" s="1"/>
  <c r="G172" i="33"/>
  <c r="Q172" i="33" s="1"/>
  <c r="G173" i="33"/>
  <c r="Q173" i="33" s="1"/>
  <c r="G174" i="33"/>
  <c r="Q174" i="33" s="1"/>
  <c r="G175" i="33"/>
  <c r="Q175" i="33" s="1"/>
  <c r="G176" i="33"/>
  <c r="Q176" i="33" s="1"/>
  <c r="G177" i="33"/>
  <c r="Q177" i="33" s="1"/>
  <c r="G178" i="33"/>
  <c r="Q178" i="33" s="1"/>
  <c r="G179" i="33"/>
  <c r="Q179" i="33" s="1"/>
  <c r="G180" i="33"/>
  <c r="Q180" i="33" s="1"/>
  <c r="G181" i="33"/>
  <c r="Q181" i="33" s="1"/>
  <c r="G182" i="33"/>
  <c r="Q182" i="33" s="1"/>
  <c r="G183" i="33"/>
  <c r="Q183" i="33" s="1"/>
  <c r="G184" i="33"/>
  <c r="Q184" i="33" s="1"/>
  <c r="G185" i="33"/>
  <c r="Q185" i="33" s="1"/>
  <c r="G186" i="33"/>
  <c r="Q186" i="33" s="1"/>
  <c r="G187" i="33"/>
  <c r="Q187" i="33" s="1"/>
  <c r="G188" i="33"/>
  <c r="Q188" i="33" s="1"/>
  <c r="G189" i="33"/>
  <c r="Q189" i="33" s="1"/>
  <c r="G190" i="33"/>
  <c r="Q190" i="33" s="1"/>
  <c r="G170" i="33"/>
  <c r="Q170" i="33" s="1"/>
  <c r="I144" i="33"/>
  <c r="I145" i="33"/>
  <c r="I146" i="33"/>
  <c r="I147" i="33"/>
  <c r="I148" i="33"/>
  <c r="I149" i="33"/>
  <c r="I150" i="33"/>
  <c r="I151" i="33"/>
  <c r="I152" i="33"/>
  <c r="I153" i="33"/>
  <c r="I154" i="33"/>
  <c r="I155" i="33"/>
  <c r="I156" i="33"/>
  <c r="I157" i="33"/>
  <c r="I158" i="33"/>
  <c r="I159" i="33"/>
  <c r="I160" i="33"/>
  <c r="I161" i="33"/>
  <c r="I162" i="33"/>
  <c r="I163" i="33"/>
  <c r="I143" i="33"/>
  <c r="H144" i="33"/>
  <c r="H145" i="33"/>
  <c r="H146" i="33"/>
  <c r="H147" i="33"/>
  <c r="H148" i="33"/>
  <c r="H149" i="33"/>
  <c r="H150" i="33"/>
  <c r="H151" i="33"/>
  <c r="H152" i="33"/>
  <c r="H153" i="33"/>
  <c r="H154" i="33"/>
  <c r="H155" i="33"/>
  <c r="H156" i="33"/>
  <c r="H157" i="33"/>
  <c r="H158" i="33"/>
  <c r="H159" i="33"/>
  <c r="H160" i="33"/>
  <c r="H161" i="33"/>
  <c r="H162" i="33"/>
  <c r="H163" i="33"/>
  <c r="H143" i="33"/>
  <c r="G144" i="33"/>
  <c r="Q144" i="33" s="1"/>
  <c r="G145" i="33"/>
  <c r="Q145" i="33" s="1"/>
  <c r="G146" i="33"/>
  <c r="Q146" i="33" s="1"/>
  <c r="G147" i="33"/>
  <c r="Q147" i="33" s="1"/>
  <c r="G148" i="33"/>
  <c r="Q148" i="33" s="1"/>
  <c r="G149" i="33"/>
  <c r="Q149" i="33" s="1"/>
  <c r="G150" i="33"/>
  <c r="Q150" i="33" s="1"/>
  <c r="G151" i="33"/>
  <c r="Q151" i="33" s="1"/>
  <c r="G152" i="33"/>
  <c r="Q152" i="33" s="1"/>
  <c r="G153" i="33"/>
  <c r="Q153" i="33" s="1"/>
  <c r="G154" i="33"/>
  <c r="Q154" i="33" s="1"/>
  <c r="G155" i="33"/>
  <c r="Q155" i="33" s="1"/>
  <c r="G156" i="33"/>
  <c r="Q156" i="33" s="1"/>
  <c r="G157" i="33"/>
  <c r="Q157" i="33" s="1"/>
  <c r="G158" i="33"/>
  <c r="Q158" i="33" s="1"/>
  <c r="G159" i="33"/>
  <c r="Q159" i="33" s="1"/>
  <c r="G160" i="33"/>
  <c r="Q160" i="33" s="1"/>
  <c r="G161" i="33"/>
  <c r="Q161" i="33" s="1"/>
  <c r="G162" i="33"/>
  <c r="Q162" i="33" s="1"/>
  <c r="G163" i="33"/>
  <c r="Q163" i="33" s="1"/>
  <c r="G143" i="33"/>
  <c r="Q143" i="33" s="1"/>
  <c r="I117" i="33"/>
  <c r="I118" i="33"/>
  <c r="I119" i="33"/>
  <c r="I120" i="33"/>
  <c r="I121" i="33"/>
  <c r="I122" i="33"/>
  <c r="I123" i="33"/>
  <c r="I124" i="33"/>
  <c r="I125" i="33"/>
  <c r="I126" i="33"/>
  <c r="I127" i="33"/>
  <c r="I128" i="33"/>
  <c r="I129" i="33"/>
  <c r="I130" i="33"/>
  <c r="I131" i="33"/>
  <c r="I132" i="33"/>
  <c r="I133" i="33"/>
  <c r="I134" i="33"/>
  <c r="I135" i="33"/>
  <c r="I136" i="33"/>
  <c r="I116" i="33"/>
  <c r="H116" i="33"/>
  <c r="H117" i="33"/>
  <c r="H118" i="33"/>
  <c r="H119" i="33"/>
  <c r="H120" i="33"/>
  <c r="H121" i="33"/>
  <c r="H122" i="33"/>
  <c r="H123" i="33"/>
  <c r="H124" i="33"/>
  <c r="H125" i="33"/>
  <c r="H126" i="33"/>
  <c r="H127" i="33"/>
  <c r="H128" i="33"/>
  <c r="H129" i="33"/>
  <c r="H130" i="33"/>
  <c r="H131" i="33"/>
  <c r="H132" i="33"/>
  <c r="H133" i="33"/>
  <c r="H134" i="33"/>
  <c r="H135" i="33"/>
  <c r="H136" i="33"/>
  <c r="G117" i="33"/>
  <c r="Q117" i="33" s="1"/>
  <c r="G118" i="33"/>
  <c r="Q118" i="33" s="1"/>
  <c r="G119" i="33"/>
  <c r="Q119" i="33" s="1"/>
  <c r="G120" i="33"/>
  <c r="Q120" i="33" s="1"/>
  <c r="G121" i="33"/>
  <c r="Q121" i="33" s="1"/>
  <c r="G122" i="33"/>
  <c r="Q122" i="33" s="1"/>
  <c r="G123" i="33"/>
  <c r="Q123" i="33" s="1"/>
  <c r="G124" i="33"/>
  <c r="Q124" i="33" s="1"/>
  <c r="G125" i="33"/>
  <c r="Q125" i="33" s="1"/>
  <c r="G126" i="33"/>
  <c r="Q126" i="33" s="1"/>
  <c r="G127" i="33"/>
  <c r="Q127" i="33" s="1"/>
  <c r="G128" i="33"/>
  <c r="Q128" i="33" s="1"/>
  <c r="G129" i="33"/>
  <c r="Q129" i="33" s="1"/>
  <c r="G130" i="33"/>
  <c r="Q130" i="33" s="1"/>
  <c r="G131" i="33"/>
  <c r="Q131" i="33" s="1"/>
  <c r="G132" i="33"/>
  <c r="Q132" i="33" s="1"/>
  <c r="G133" i="33"/>
  <c r="Q133" i="33" s="1"/>
  <c r="G134" i="33"/>
  <c r="Q134" i="33" s="1"/>
  <c r="G135" i="33"/>
  <c r="Q135" i="33" s="1"/>
  <c r="G136" i="33"/>
  <c r="Q136" i="33" s="1"/>
  <c r="G116" i="33"/>
  <c r="Q116" i="33" s="1"/>
  <c r="I90" i="33"/>
  <c r="I91" i="33"/>
  <c r="I92" i="33"/>
  <c r="I93" i="33"/>
  <c r="I94" i="33"/>
  <c r="I95" i="33"/>
  <c r="I96" i="33"/>
  <c r="I97" i="33"/>
  <c r="I98" i="33"/>
  <c r="I99" i="33"/>
  <c r="I100" i="33"/>
  <c r="I101" i="33"/>
  <c r="I102" i="33"/>
  <c r="I103" i="33"/>
  <c r="I104" i="33"/>
  <c r="I105" i="33"/>
  <c r="I106" i="33"/>
  <c r="I107" i="33"/>
  <c r="I108" i="33"/>
  <c r="I109" i="33"/>
  <c r="I89" i="33"/>
  <c r="H90" i="33"/>
  <c r="H91" i="33"/>
  <c r="H92" i="33"/>
  <c r="H93" i="33"/>
  <c r="H94" i="33"/>
  <c r="H95" i="33"/>
  <c r="H96" i="33"/>
  <c r="H97" i="33"/>
  <c r="H98" i="33"/>
  <c r="H99" i="33"/>
  <c r="H100" i="33"/>
  <c r="H101" i="33"/>
  <c r="H102" i="33"/>
  <c r="H103" i="33"/>
  <c r="H104" i="33"/>
  <c r="H105" i="33"/>
  <c r="H106" i="33"/>
  <c r="H107" i="33"/>
  <c r="H108" i="33"/>
  <c r="H109" i="33"/>
  <c r="H89" i="33"/>
  <c r="G90" i="33"/>
  <c r="Q90" i="33" s="1"/>
  <c r="G91" i="33"/>
  <c r="Q91" i="33" s="1"/>
  <c r="G92" i="33"/>
  <c r="Q92" i="33" s="1"/>
  <c r="G93" i="33"/>
  <c r="Q93" i="33" s="1"/>
  <c r="G94" i="33"/>
  <c r="Q94" i="33" s="1"/>
  <c r="G95" i="33"/>
  <c r="Q95" i="33" s="1"/>
  <c r="G96" i="33"/>
  <c r="Q96" i="33" s="1"/>
  <c r="G97" i="33"/>
  <c r="Q97" i="33" s="1"/>
  <c r="G98" i="33"/>
  <c r="Q98" i="33" s="1"/>
  <c r="G99" i="33"/>
  <c r="Q99" i="33" s="1"/>
  <c r="G100" i="33"/>
  <c r="Q100" i="33" s="1"/>
  <c r="G101" i="33"/>
  <c r="Q101" i="33" s="1"/>
  <c r="G102" i="33"/>
  <c r="Q102" i="33" s="1"/>
  <c r="G103" i="33"/>
  <c r="Q103" i="33" s="1"/>
  <c r="G104" i="33"/>
  <c r="Q104" i="33" s="1"/>
  <c r="G105" i="33"/>
  <c r="Q105" i="33" s="1"/>
  <c r="G106" i="33"/>
  <c r="Q106" i="33" s="1"/>
  <c r="G107" i="33"/>
  <c r="Q107" i="33" s="1"/>
  <c r="G108" i="33"/>
  <c r="Q108" i="33" s="1"/>
  <c r="G109" i="33"/>
  <c r="Q109" i="33" s="1"/>
  <c r="G89" i="33"/>
  <c r="Q89" i="33" s="1"/>
  <c r="H63" i="33"/>
  <c r="H64" i="33"/>
  <c r="H65" i="33"/>
  <c r="H66" i="33"/>
  <c r="H67" i="33"/>
  <c r="H68" i="33"/>
  <c r="H69" i="33"/>
  <c r="H70" i="33"/>
  <c r="H71" i="33"/>
  <c r="H72" i="33"/>
  <c r="H73" i="33"/>
  <c r="H74" i="33"/>
  <c r="H75" i="33"/>
  <c r="H76" i="33"/>
  <c r="H77" i="33"/>
  <c r="H78" i="33"/>
  <c r="H79" i="33"/>
  <c r="H80" i="33"/>
  <c r="H81" i="33"/>
  <c r="H82" i="33"/>
  <c r="H62" i="33"/>
  <c r="G63" i="33"/>
  <c r="Q63" i="33" s="1"/>
  <c r="G64" i="33"/>
  <c r="Q64" i="33" s="1"/>
  <c r="G65" i="33"/>
  <c r="Q65" i="33" s="1"/>
  <c r="G66" i="33"/>
  <c r="Q66" i="33" s="1"/>
  <c r="G67" i="33"/>
  <c r="Q67" i="33" s="1"/>
  <c r="G68" i="33"/>
  <c r="Q68" i="33" s="1"/>
  <c r="G69" i="33"/>
  <c r="Q69" i="33" s="1"/>
  <c r="G70" i="33"/>
  <c r="Q70" i="33" s="1"/>
  <c r="G71" i="33"/>
  <c r="Q71" i="33" s="1"/>
  <c r="G72" i="33"/>
  <c r="Q72" i="33" s="1"/>
  <c r="G73" i="33"/>
  <c r="Q73" i="33" s="1"/>
  <c r="G74" i="33"/>
  <c r="Q74" i="33" s="1"/>
  <c r="G75" i="33"/>
  <c r="Q75" i="33" s="1"/>
  <c r="G76" i="33"/>
  <c r="Q76" i="33" s="1"/>
  <c r="G77" i="33"/>
  <c r="Q77" i="33" s="1"/>
  <c r="G78" i="33"/>
  <c r="Q78" i="33" s="1"/>
  <c r="G79" i="33"/>
  <c r="Q79" i="33" s="1"/>
  <c r="G80" i="33"/>
  <c r="Q80" i="33" s="1"/>
  <c r="G81" i="33"/>
  <c r="Q81" i="33" s="1"/>
  <c r="G82" i="33"/>
  <c r="Q82" i="33" s="1"/>
  <c r="I63" i="33"/>
  <c r="I64" i="33"/>
  <c r="I65" i="33"/>
  <c r="I66" i="33"/>
  <c r="I67" i="33"/>
  <c r="I68" i="33"/>
  <c r="I69" i="33"/>
  <c r="I70" i="33"/>
  <c r="I71" i="33"/>
  <c r="I72" i="33"/>
  <c r="I73" i="33"/>
  <c r="I74" i="33"/>
  <c r="I75" i="33"/>
  <c r="I76" i="33"/>
  <c r="I77" i="33"/>
  <c r="I78" i="33"/>
  <c r="I79" i="33"/>
  <c r="I80" i="33"/>
  <c r="I81" i="33"/>
  <c r="I82" i="33"/>
  <c r="I62" i="33"/>
  <c r="G62" i="33"/>
  <c r="Q62" i="33" s="1"/>
  <c r="I35" i="33"/>
  <c r="I36" i="33"/>
  <c r="I37" i="33"/>
  <c r="I38" i="33"/>
  <c r="I39" i="33"/>
  <c r="I40" i="33"/>
  <c r="I41" i="33"/>
  <c r="I42" i="33"/>
  <c r="I43" i="33"/>
  <c r="I44" i="33"/>
  <c r="I45" i="33"/>
  <c r="I46" i="33"/>
  <c r="I47" i="33"/>
  <c r="I48" i="33"/>
  <c r="I49" i="33"/>
  <c r="I50" i="33"/>
  <c r="I51" i="33"/>
  <c r="I52" i="33"/>
  <c r="I53" i="33"/>
  <c r="I54" i="33"/>
  <c r="H35" i="33"/>
  <c r="H36" i="33"/>
  <c r="H37" i="33"/>
  <c r="H38" i="33"/>
  <c r="H39" i="33"/>
  <c r="H40" i="33"/>
  <c r="H41" i="33"/>
  <c r="H42" i="33"/>
  <c r="H43" i="33"/>
  <c r="H44" i="33"/>
  <c r="H45" i="33"/>
  <c r="H46" i="33"/>
  <c r="H47" i="33"/>
  <c r="H48" i="33"/>
  <c r="H49" i="33"/>
  <c r="H50" i="33"/>
  <c r="H51" i="33"/>
  <c r="H52" i="33"/>
  <c r="H53" i="33"/>
  <c r="H54" i="33"/>
  <c r="G35" i="33"/>
  <c r="Q35" i="33" s="1"/>
  <c r="G36" i="33"/>
  <c r="Q36" i="33" s="1"/>
  <c r="G37" i="33"/>
  <c r="Q37" i="33" s="1"/>
  <c r="G38" i="33"/>
  <c r="Q38" i="33" s="1"/>
  <c r="G39" i="33"/>
  <c r="Q39" i="33" s="1"/>
  <c r="G40" i="33"/>
  <c r="Q40" i="33" s="1"/>
  <c r="G41" i="33"/>
  <c r="Q41" i="33" s="1"/>
  <c r="G42" i="33"/>
  <c r="Q42" i="33" s="1"/>
  <c r="G43" i="33"/>
  <c r="Q43" i="33" s="1"/>
  <c r="G44" i="33"/>
  <c r="Q44" i="33" s="1"/>
  <c r="G45" i="33"/>
  <c r="Q45" i="33" s="1"/>
  <c r="G46" i="33"/>
  <c r="Q46" i="33" s="1"/>
  <c r="G47" i="33"/>
  <c r="Q47" i="33" s="1"/>
  <c r="G48" i="33"/>
  <c r="Q48" i="33" s="1"/>
  <c r="G49" i="33"/>
  <c r="Q49" i="33" s="1"/>
  <c r="G50" i="33"/>
  <c r="Q50" i="33" s="1"/>
  <c r="G51" i="33"/>
  <c r="Q51" i="33" s="1"/>
  <c r="G52" i="33"/>
  <c r="Q52" i="33" s="1"/>
  <c r="G53" i="33"/>
  <c r="Q53" i="33" s="1"/>
  <c r="G54" i="33"/>
  <c r="Q54" i="33" s="1"/>
  <c r="I34" i="33"/>
  <c r="H34" i="33"/>
  <c r="G34" i="33"/>
  <c r="Q34" i="33" s="1"/>
  <c r="I7" i="33"/>
  <c r="I8" i="33"/>
  <c r="I9" i="33"/>
  <c r="I10" i="33"/>
  <c r="I11" i="33"/>
  <c r="I12" i="33"/>
  <c r="I13" i="33"/>
  <c r="I14" i="33"/>
  <c r="I15" i="33"/>
  <c r="I16" i="33"/>
  <c r="I17" i="33"/>
  <c r="I18" i="33"/>
  <c r="I19" i="33"/>
  <c r="I20" i="33"/>
  <c r="I21" i="33"/>
  <c r="I22" i="33"/>
  <c r="I23" i="33"/>
  <c r="I24" i="33"/>
  <c r="I25" i="33"/>
  <c r="I26" i="33"/>
  <c r="H7" i="33"/>
  <c r="H8" i="33"/>
  <c r="H9" i="33"/>
  <c r="H10" i="33"/>
  <c r="H11" i="33"/>
  <c r="H12" i="33"/>
  <c r="H13" i="33"/>
  <c r="H14" i="33"/>
  <c r="H15" i="33"/>
  <c r="H16" i="33"/>
  <c r="H17" i="33"/>
  <c r="H18" i="33"/>
  <c r="H19" i="33"/>
  <c r="H20" i="33"/>
  <c r="H21" i="33"/>
  <c r="H22" i="33"/>
  <c r="H23" i="33"/>
  <c r="H24" i="33"/>
  <c r="H25" i="33"/>
  <c r="H26" i="33"/>
  <c r="G7" i="33"/>
  <c r="G8" i="33"/>
  <c r="G9" i="33"/>
  <c r="G10" i="33"/>
  <c r="G11" i="33"/>
  <c r="G12" i="33"/>
  <c r="G13" i="33"/>
  <c r="G14" i="33"/>
  <c r="G15" i="33"/>
  <c r="G16" i="33"/>
  <c r="G17" i="33"/>
  <c r="G18" i="33"/>
  <c r="G19" i="33"/>
  <c r="G20" i="33"/>
  <c r="G21" i="33"/>
  <c r="G22" i="33"/>
  <c r="G23" i="33"/>
  <c r="G24" i="33"/>
  <c r="G25" i="33"/>
  <c r="G26" i="33"/>
  <c r="I6" i="33"/>
  <c r="H6" i="33"/>
  <c r="G6" i="33"/>
  <c r="D50" i="32" l="1"/>
  <c r="D42" i="32"/>
  <c r="D49" i="32"/>
  <c r="D41" i="32"/>
  <c r="D48" i="32"/>
  <c r="D40" i="32"/>
  <c r="D34" i="32"/>
  <c r="D47" i="32"/>
  <c r="D39" i="32"/>
  <c r="D54" i="32"/>
  <c r="D46" i="32"/>
  <c r="D38" i="32"/>
  <c r="D53" i="32"/>
  <c r="D45" i="32"/>
  <c r="D37" i="32"/>
  <c r="D52" i="32"/>
  <c r="D44" i="32"/>
  <c r="D36" i="32"/>
  <c r="D51" i="32"/>
  <c r="D43" i="32"/>
  <c r="D35" i="32"/>
  <c r="M326" i="33"/>
  <c r="M319" i="33"/>
  <c r="M318" i="33"/>
  <c r="T318" i="33" s="1"/>
  <c r="M327" i="33"/>
  <c r="U315" i="33" s="1"/>
  <c r="M313" i="33"/>
  <c r="T313" i="33" s="1"/>
  <c r="L37" i="33"/>
  <c r="K37" i="33"/>
  <c r="R37" i="33"/>
  <c r="K76" i="33"/>
  <c r="S76" i="33" s="1"/>
  <c r="R76" i="33"/>
  <c r="L76" i="33"/>
  <c r="K149" i="33"/>
  <c r="S149" i="33" s="1"/>
  <c r="R149" i="33"/>
  <c r="L149" i="33"/>
  <c r="L183" i="33"/>
  <c r="R183" i="33"/>
  <c r="K183" i="33"/>
  <c r="S183" i="33" s="1"/>
  <c r="L211" i="33"/>
  <c r="R211" i="33"/>
  <c r="K211" i="33"/>
  <c r="S211" i="33" s="1"/>
  <c r="L229" i="33"/>
  <c r="R229" i="33"/>
  <c r="K229" i="33"/>
  <c r="S229" i="33" s="1"/>
  <c r="R271" i="33"/>
  <c r="L271" i="33"/>
  <c r="K271" i="33"/>
  <c r="S271" i="33" s="1"/>
  <c r="R255" i="33"/>
  <c r="L255" i="33"/>
  <c r="K255" i="33"/>
  <c r="S255" i="33" s="1"/>
  <c r="R34" i="33"/>
  <c r="L34" i="33"/>
  <c r="K34" i="33"/>
  <c r="S34" i="33" s="1"/>
  <c r="K52" i="33"/>
  <c r="S52" i="33" s="1"/>
  <c r="R52" i="33"/>
  <c r="L52" i="33"/>
  <c r="K44" i="33"/>
  <c r="S44" i="33" s="1"/>
  <c r="R44" i="33"/>
  <c r="L44" i="33"/>
  <c r="K36" i="33"/>
  <c r="R36" i="33"/>
  <c r="L36" i="33"/>
  <c r="K62" i="33"/>
  <c r="S62" i="33" s="1"/>
  <c r="R62" i="33"/>
  <c r="L62" i="33"/>
  <c r="K75" i="33"/>
  <c r="S75" i="33" s="1"/>
  <c r="R75" i="33"/>
  <c r="L75" i="33"/>
  <c r="K67" i="33"/>
  <c r="S67" i="33" s="1"/>
  <c r="R67" i="33"/>
  <c r="L67" i="33"/>
  <c r="K104" i="33"/>
  <c r="S104" i="33" s="1"/>
  <c r="R104" i="33"/>
  <c r="L104" i="33"/>
  <c r="K96" i="33"/>
  <c r="S96" i="33" s="1"/>
  <c r="R96" i="33"/>
  <c r="L96" i="33"/>
  <c r="K129" i="33"/>
  <c r="S129" i="33" s="1"/>
  <c r="R129" i="33"/>
  <c r="L129" i="33"/>
  <c r="K121" i="33"/>
  <c r="S121" i="33" s="1"/>
  <c r="R121" i="33"/>
  <c r="L121" i="33"/>
  <c r="R143" i="33"/>
  <c r="L143" i="33"/>
  <c r="K143" i="33"/>
  <c r="S143" i="33" s="1"/>
  <c r="R156" i="33"/>
  <c r="L156" i="33"/>
  <c r="K156" i="33"/>
  <c r="S156" i="33" s="1"/>
  <c r="R148" i="33"/>
  <c r="L148" i="33"/>
  <c r="K148" i="33"/>
  <c r="L190" i="33"/>
  <c r="R190" i="33"/>
  <c r="K190" i="33"/>
  <c r="L182" i="33"/>
  <c r="R182" i="33"/>
  <c r="K182" i="33"/>
  <c r="S182" i="33" s="1"/>
  <c r="L174" i="33"/>
  <c r="R174" i="33"/>
  <c r="K174" i="33"/>
  <c r="S174" i="33" s="1"/>
  <c r="K218" i="33"/>
  <c r="L218" i="33"/>
  <c r="R218" i="33"/>
  <c r="K210" i="33"/>
  <c r="S210" i="33" s="1"/>
  <c r="L210" i="33"/>
  <c r="R210" i="33"/>
  <c r="K202" i="33"/>
  <c r="S202" i="33" s="1"/>
  <c r="L202" i="33"/>
  <c r="R202" i="33"/>
  <c r="K244" i="33"/>
  <c r="L244" i="33"/>
  <c r="R244" i="33"/>
  <c r="K236" i="33"/>
  <c r="S236" i="33" s="1"/>
  <c r="L236" i="33"/>
  <c r="R236" i="33"/>
  <c r="K228" i="33"/>
  <c r="S228" i="33" s="1"/>
  <c r="L228" i="33"/>
  <c r="R228" i="33"/>
  <c r="L270" i="33"/>
  <c r="K270" i="33"/>
  <c r="S270" i="33" s="1"/>
  <c r="R270" i="33"/>
  <c r="L262" i="33"/>
  <c r="K262" i="33"/>
  <c r="S262" i="33" s="1"/>
  <c r="R262" i="33"/>
  <c r="L254" i="33"/>
  <c r="K254" i="33"/>
  <c r="S254" i="33" s="1"/>
  <c r="R254" i="33"/>
  <c r="R296" i="33"/>
  <c r="K296" i="33"/>
  <c r="S296" i="33" s="1"/>
  <c r="L296" i="33"/>
  <c r="R288" i="33"/>
  <c r="K288" i="33"/>
  <c r="S288" i="33" s="1"/>
  <c r="L288" i="33"/>
  <c r="M321" i="33"/>
  <c r="T321" i="33" s="1"/>
  <c r="M315" i="33"/>
  <c r="L45" i="33"/>
  <c r="K45" i="33"/>
  <c r="S45" i="33" s="1"/>
  <c r="R45" i="33"/>
  <c r="K105" i="33"/>
  <c r="S105" i="33" s="1"/>
  <c r="R105" i="33"/>
  <c r="L105" i="33"/>
  <c r="K157" i="33"/>
  <c r="S157" i="33" s="1"/>
  <c r="R157" i="33"/>
  <c r="L157" i="33"/>
  <c r="L245" i="33"/>
  <c r="R245" i="33"/>
  <c r="K245" i="33"/>
  <c r="S245" i="33" s="1"/>
  <c r="R263" i="33"/>
  <c r="L263" i="33"/>
  <c r="K263" i="33"/>
  <c r="S263" i="33" s="1"/>
  <c r="K297" i="33"/>
  <c r="S297" i="33" s="1"/>
  <c r="L297" i="33"/>
  <c r="R297" i="33"/>
  <c r="K281" i="33"/>
  <c r="S281" i="33" s="1"/>
  <c r="L281" i="33"/>
  <c r="R281" i="33"/>
  <c r="K51" i="33"/>
  <c r="S51" i="33" s="1"/>
  <c r="R51" i="33"/>
  <c r="L51" i="33"/>
  <c r="K43" i="33"/>
  <c r="S43" i="33" s="1"/>
  <c r="R43" i="33"/>
  <c r="L43" i="33"/>
  <c r="K35" i="33"/>
  <c r="S35" i="33" s="1"/>
  <c r="R35" i="33"/>
  <c r="L35" i="33"/>
  <c r="K82" i="33"/>
  <c r="R82" i="33"/>
  <c r="L82" i="33"/>
  <c r="K74" i="33"/>
  <c r="S74" i="33" s="1"/>
  <c r="R74" i="33"/>
  <c r="L74" i="33"/>
  <c r="K66" i="33"/>
  <c r="S66" i="33" s="1"/>
  <c r="R66" i="33"/>
  <c r="L66" i="33"/>
  <c r="K103" i="33"/>
  <c r="S103" i="33" s="1"/>
  <c r="R103" i="33"/>
  <c r="L103" i="33"/>
  <c r="K95" i="33"/>
  <c r="S95" i="33" s="1"/>
  <c r="R95" i="33"/>
  <c r="L95" i="33"/>
  <c r="K136" i="33"/>
  <c r="S136" i="33" s="1"/>
  <c r="R136" i="33"/>
  <c r="L136" i="33"/>
  <c r="K128" i="33"/>
  <c r="S128" i="33" s="1"/>
  <c r="R128" i="33"/>
  <c r="L128" i="33"/>
  <c r="K120" i="33"/>
  <c r="S120" i="33" s="1"/>
  <c r="R120" i="33"/>
  <c r="L120" i="33"/>
  <c r="M120" i="33" s="1"/>
  <c r="T120" i="33" s="1"/>
  <c r="L163" i="33"/>
  <c r="K163" i="33"/>
  <c r="R163" i="33"/>
  <c r="L155" i="33"/>
  <c r="K155" i="33"/>
  <c r="S155" i="33" s="1"/>
  <c r="R155" i="33"/>
  <c r="R147" i="33"/>
  <c r="L147" i="33"/>
  <c r="K147" i="33"/>
  <c r="S147" i="33" s="1"/>
  <c r="K189" i="33"/>
  <c r="S189" i="33" s="1"/>
  <c r="L189" i="33"/>
  <c r="R189" i="33"/>
  <c r="K181" i="33"/>
  <c r="S181" i="33" s="1"/>
  <c r="L181" i="33"/>
  <c r="R181" i="33"/>
  <c r="K173" i="33"/>
  <c r="S173" i="33" s="1"/>
  <c r="L173" i="33"/>
  <c r="M173" i="33" s="1"/>
  <c r="T173" i="33" s="1"/>
  <c r="R173" i="33"/>
  <c r="R217" i="33"/>
  <c r="K217" i="33"/>
  <c r="S217" i="33" s="1"/>
  <c r="L217" i="33"/>
  <c r="R209" i="33"/>
  <c r="K209" i="33"/>
  <c r="S209" i="33" s="1"/>
  <c r="L209" i="33"/>
  <c r="R201" i="33"/>
  <c r="K201" i="33"/>
  <c r="S201" i="33" s="1"/>
  <c r="L201" i="33"/>
  <c r="R243" i="33"/>
  <c r="K243" i="33"/>
  <c r="S243" i="33" s="1"/>
  <c r="L243" i="33"/>
  <c r="R235" i="33"/>
  <c r="L235" i="33"/>
  <c r="K235" i="33"/>
  <c r="S235" i="33" s="1"/>
  <c r="R227" i="33"/>
  <c r="K227" i="33"/>
  <c r="S227" i="33" s="1"/>
  <c r="L227" i="33"/>
  <c r="K269" i="33"/>
  <c r="S269" i="33" s="1"/>
  <c r="L269" i="33"/>
  <c r="R269" i="33"/>
  <c r="K261" i="33"/>
  <c r="S261" i="33" s="1"/>
  <c r="L261" i="33"/>
  <c r="R261" i="33"/>
  <c r="K295" i="33"/>
  <c r="S295" i="33" s="1"/>
  <c r="L295" i="33"/>
  <c r="R295" i="33"/>
  <c r="K287" i="33"/>
  <c r="S287" i="33" s="1"/>
  <c r="L287" i="33"/>
  <c r="R287" i="33"/>
  <c r="M311" i="33"/>
  <c r="M324" i="33"/>
  <c r="M322" i="33"/>
  <c r="T322" i="33" s="1"/>
  <c r="M323" i="33"/>
  <c r="M317" i="33"/>
  <c r="T317" i="33" s="1"/>
  <c r="K97" i="33"/>
  <c r="S97" i="33" s="1"/>
  <c r="R97" i="33"/>
  <c r="L97" i="33"/>
  <c r="L175" i="33"/>
  <c r="R175" i="33"/>
  <c r="K175" i="33"/>
  <c r="S175" i="33" s="1"/>
  <c r="L203" i="33"/>
  <c r="R203" i="33"/>
  <c r="K203" i="33"/>
  <c r="S203" i="33" s="1"/>
  <c r="L237" i="33"/>
  <c r="R237" i="33"/>
  <c r="K237" i="33"/>
  <c r="S237" i="33" s="1"/>
  <c r="K289" i="33"/>
  <c r="S289" i="33" s="1"/>
  <c r="L289" i="33"/>
  <c r="R289" i="33"/>
  <c r="K50" i="33"/>
  <c r="S50" i="33" s="1"/>
  <c r="R50" i="33"/>
  <c r="L50" i="33"/>
  <c r="K42" i="33"/>
  <c r="S42" i="33" s="1"/>
  <c r="R42" i="33"/>
  <c r="L42" i="33"/>
  <c r="K81" i="33"/>
  <c r="S81" i="33" s="1"/>
  <c r="R81" i="33"/>
  <c r="L81" i="33"/>
  <c r="K73" i="33"/>
  <c r="S73" i="33" s="1"/>
  <c r="R73" i="33"/>
  <c r="L73" i="33"/>
  <c r="K65" i="33"/>
  <c r="S65" i="33" s="1"/>
  <c r="R65" i="33"/>
  <c r="L65" i="33"/>
  <c r="R89" i="33"/>
  <c r="L89" i="33"/>
  <c r="K89" i="33"/>
  <c r="S89" i="33" s="1"/>
  <c r="R102" i="33"/>
  <c r="L102" i="33"/>
  <c r="K102" i="33"/>
  <c r="S102" i="33" s="1"/>
  <c r="R94" i="33"/>
  <c r="L94" i="33"/>
  <c r="K94" i="33"/>
  <c r="S94" i="33" s="1"/>
  <c r="K135" i="33"/>
  <c r="S135" i="33" s="1"/>
  <c r="R135" i="33"/>
  <c r="L135" i="33"/>
  <c r="K127" i="33"/>
  <c r="S127" i="33" s="1"/>
  <c r="R127" i="33"/>
  <c r="L127" i="33"/>
  <c r="K119" i="33"/>
  <c r="S119" i="33" s="1"/>
  <c r="R119" i="33"/>
  <c r="L119" i="33"/>
  <c r="L162" i="33"/>
  <c r="K162" i="33"/>
  <c r="S162" i="33" s="1"/>
  <c r="R162" i="33"/>
  <c r="L154" i="33"/>
  <c r="K154" i="33"/>
  <c r="S154" i="33" s="1"/>
  <c r="R154" i="33"/>
  <c r="L146" i="33"/>
  <c r="K146" i="33"/>
  <c r="S146" i="33" s="1"/>
  <c r="R146" i="33"/>
  <c r="R188" i="33"/>
  <c r="K188" i="33"/>
  <c r="S188" i="33" s="1"/>
  <c r="L188" i="33"/>
  <c r="R180" i="33"/>
  <c r="K180" i="33"/>
  <c r="S180" i="33" s="1"/>
  <c r="L180" i="33"/>
  <c r="R172" i="33"/>
  <c r="K172" i="33"/>
  <c r="S172" i="33" s="1"/>
  <c r="L172" i="33"/>
  <c r="L198" i="33"/>
  <c r="R198" i="33"/>
  <c r="K198" i="33"/>
  <c r="S198" i="33" s="1"/>
  <c r="K216" i="33"/>
  <c r="S216" i="33" s="1"/>
  <c r="L216" i="33"/>
  <c r="R216" i="33"/>
  <c r="K208" i="33"/>
  <c r="S208" i="33" s="1"/>
  <c r="R208" i="33"/>
  <c r="L208" i="33"/>
  <c r="K200" i="33"/>
  <c r="S200" i="33" s="1"/>
  <c r="L200" i="33"/>
  <c r="R200" i="33"/>
  <c r="K242" i="33"/>
  <c r="S242" i="33" s="1"/>
  <c r="L242" i="33"/>
  <c r="R242" i="33"/>
  <c r="K234" i="33"/>
  <c r="S234" i="33" s="1"/>
  <c r="R234" i="33"/>
  <c r="L234" i="33"/>
  <c r="R268" i="33"/>
  <c r="K268" i="33"/>
  <c r="S268" i="33" s="1"/>
  <c r="L268" i="33"/>
  <c r="R260" i="33"/>
  <c r="K260" i="33"/>
  <c r="S260" i="33" s="1"/>
  <c r="L260" i="33"/>
  <c r="L294" i="33"/>
  <c r="K294" i="33"/>
  <c r="S294" i="33" s="1"/>
  <c r="R294" i="33"/>
  <c r="L286" i="33"/>
  <c r="K286" i="33"/>
  <c r="S286" i="33" s="1"/>
  <c r="R286" i="33"/>
  <c r="K68" i="33"/>
  <c r="S68" i="33" s="1"/>
  <c r="R68" i="33"/>
  <c r="L68" i="33"/>
  <c r="K130" i="33"/>
  <c r="S130" i="33" s="1"/>
  <c r="R130" i="33"/>
  <c r="L130" i="33"/>
  <c r="L170" i="33"/>
  <c r="R170" i="33"/>
  <c r="K170" i="33"/>
  <c r="S170" i="33" s="1"/>
  <c r="K49" i="33"/>
  <c r="S49" i="33" s="1"/>
  <c r="R49" i="33"/>
  <c r="L49" i="33"/>
  <c r="K41" i="33"/>
  <c r="S41" i="33" s="1"/>
  <c r="R41" i="33"/>
  <c r="L41" i="33"/>
  <c r="K80" i="33"/>
  <c r="S80" i="33" s="1"/>
  <c r="R80" i="33"/>
  <c r="L80" i="33"/>
  <c r="K72" i="33"/>
  <c r="S72" i="33" s="1"/>
  <c r="R72" i="33"/>
  <c r="L72" i="33"/>
  <c r="K64" i="33"/>
  <c r="S64" i="33" s="1"/>
  <c r="R64" i="33"/>
  <c r="L64" i="33"/>
  <c r="L109" i="33"/>
  <c r="K109" i="33"/>
  <c r="R109" i="33"/>
  <c r="L101" i="33"/>
  <c r="K101" i="33"/>
  <c r="S101" i="33" s="1"/>
  <c r="R101" i="33"/>
  <c r="L93" i="33"/>
  <c r="K93" i="33"/>
  <c r="S93" i="33" s="1"/>
  <c r="R93" i="33"/>
  <c r="K134" i="33"/>
  <c r="S134" i="33" s="1"/>
  <c r="R134" i="33"/>
  <c r="L134" i="33"/>
  <c r="K126" i="33"/>
  <c r="S126" i="33" s="1"/>
  <c r="R126" i="33"/>
  <c r="L126" i="33"/>
  <c r="K118" i="33"/>
  <c r="S118" i="33" s="1"/>
  <c r="R118" i="33"/>
  <c r="L118" i="33"/>
  <c r="K161" i="33"/>
  <c r="S161" i="33" s="1"/>
  <c r="R161" i="33"/>
  <c r="L161" i="33"/>
  <c r="M161" i="33" s="1"/>
  <c r="T161" i="33" s="1"/>
  <c r="K153" i="33"/>
  <c r="S153" i="33" s="1"/>
  <c r="R153" i="33"/>
  <c r="L153" i="33"/>
  <c r="K145" i="33"/>
  <c r="S145" i="33" s="1"/>
  <c r="R145" i="33"/>
  <c r="L145" i="33"/>
  <c r="K187" i="33"/>
  <c r="S187" i="33" s="1"/>
  <c r="R187" i="33"/>
  <c r="L187" i="33"/>
  <c r="K179" i="33"/>
  <c r="S179" i="33" s="1"/>
  <c r="L179" i="33"/>
  <c r="R179" i="33"/>
  <c r="K171" i="33"/>
  <c r="S171" i="33" s="1"/>
  <c r="R171" i="33"/>
  <c r="L171" i="33"/>
  <c r="L215" i="33"/>
  <c r="K215" i="33"/>
  <c r="S215" i="33" s="1"/>
  <c r="R215" i="33"/>
  <c r="L207" i="33"/>
  <c r="K207" i="33"/>
  <c r="S207" i="33" s="1"/>
  <c r="R207" i="33"/>
  <c r="L199" i="33"/>
  <c r="K199" i="33"/>
  <c r="S199" i="33" s="1"/>
  <c r="R199" i="33"/>
  <c r="L241" i="33"/>
  <c r="K241" i="33"/>
  <c r="S241" i="33" s="1"/>
  <c r="R241" i="33"/>
  <c r="L233" i="33"/>
  <c r="K233" i="33"/>
  <c r="S233" i="33" s="1"/>
  <c r="R233" i="33"/>
  <c r="K267" i="33"/>
  <c r="S267" i="33" s="1"/>
  <c r="R267" i="33"/>
  <c r="L267" i="33"/>
  <c r="K259" i="33"/>
  <c r="S259" i="33" s="1"/>
  <c r="R259" i="33"/>
  <c r="L259" i="33"/>
  <c r="K280" i="33"/>
  <c r="S280" i="33" s="1"/>
  <c r="R280" i="33"/>
  <c r="L280" i="33"/>
  <c r="K293" i="33"/>
  <c r="S293" i="33" s="1"/>
  <c r="R293" i="33"/>
  <c r="L293" i="33"/>
  <c r="K285" i="33"/>
  <c r="S285" i="33" s="1"/>
  <c r="R285" i="33"/>
  <c r="L285" i="33"/>
  <c r="M308" i="33"/>
  <c r="K122" i="33"/>
  <c r="S122" i="33" s="1"/>
  <c r="R122" i="33"/>
  <c r="L122" i="33"/>
  <c r="K48" i="33"/>
  <c r="S48" i="33" s="1"/>
  <c r="R48" i="33"/>
  <c r="L48" i="33"/>
  <c r="K40" i="33"/>
  <c r="S40" i="33" s="1"/>
  <c r="R40" i="33"/>
  <c r="L40" i="33"/>
  <c r="R79" i="33"/>
  <c r="L79" i="33"/>
  <c r="K79" i="33"/>
  <c r="S79" i="33" s="1"/>
  <c r="R71" i="33"/>
  <c r="L71" i="33"/>
  <c r="K71" i="33"/>
  <c r="S71" i="33" s="1"/>
  <c r="R63" i="33"/>
  <c r="L63" i="33"/>
  <c r="K63" i="33"/>
  <c r="S63" i="33" s="1"/>
  <c r="L108" i="33"/>
  <c r="K108" i="33"/>
  <c r="S108" i="33" s="1"/>
  <c r="R108" i="33"/>
  <c r="L100" i="33"/>
  <c r="K100" i="33"/>
  <c r="S100" i="33" s="1"/>
  <c r="R100" i="33"/>
  <c r="L92" i="33"/>
  <c r="K92" i="33"/>
  <c r="S92" i="33" s="1"/>
  <c r="R92" i="33"/>
  <c r="R133" i="33"/>
  <c r="L133" i="33"/>
  <c r="K133" i="33"/>
  <c r="S133" i="33" s="1"/>
  <c r="R125" i="33"/>
  <c r="L125" i="33"/>
  <c r="K125" i="33"/>
  <c r="S125" i="33" s="1"/>
  <c r="R117" i="33"/>
  <c r="L117" i="33"/>
  <c r="K117" i="33"/>
  <c r="S117" i="33" s="1"/>
  <c r="K160" i="33"/>
  <c r="S160" i="33" s="1"/>
  <c r="R160" i="33"/>
  <c r="L160" i="33"/>
  <c r="K152" i="33"/>
  <c r="S152" i="33" s="1"/>
  <c r="R152" i="33"/>
  <c r="L152" i="33"/>
  <c r="R144" i="33"/>
  <c r="K144" i="33"/>
  <c r="S144" i="33" s="1"/>
  <c r="L144" i="33"/>
  <c r="L186" i="33"/>
  <c r="K186" i="33"/>
  <c r="S186" i="33" s="1"/>
  <c r="R186" i="33"/>
  <c r="L178" i="33"/>
  <c r="K178" i="33"/>
  <c r="S178" i="33" s="1"/>
  <c r="R178" i="33"/>
  <c r="R214" i="33"/>
  <c r="K214" i="33"/>
  <c r="S214" i="33" s="1"/>
  <c r="L214" i="33"/>
  <c r="R206" i="33"/>
  <c r="K206" i="33"/>
  <c r="S206" i="33" s="1"/>
  <c r="L206" i="33"/>
  <c r="R240" i="33"/>
  <c r="K240" i="33"/>
  <c r="S240" i="33" s="1"/>
  <c r="L240" i="33"/>
  <c r="R232" i="33"/>
  <c r="K232" i="33"/>
  <c r="S232" i="33" s="1"/>
  <c r="L232" i="33"/>
  <c r="L253" i="33"/>
  <c r="K253" i="33"/>
  <c r="S253" i="33" s="1"/>
  <c r="R253" i="33"/>
  <c r="L266" i="33"/>
  <c r="K266" i="33"/>
  <c r="S266" i="33" s="1"/>
  <c r="R266" i="33"/>
  <c r="L258" i="33"/>
  <c r="K258" i="33"/>
  <c r="S258" i="33" s="1"/>
  <c r="R258" i="33"/>
  <c r="K300" i="33"/>
  <c r="S300" i="33" s="1"/>
  <c r="R300" i="33"/>
  <c r="L300" i="33"/>
  <c r="K292" i="33"/>
  <c r="S292" i="33" s="1"/>
  <c r="R292" i="33"/>
  <c r="L292" i="33"/>
  <c r="K284" i="33"/>
  <c r="S284" i="33" s="1"/>
  <c r="R284" i="33"/>
  <c r="L284" i="33"/>
  <c r="M316" i="33"/>
  <c r="T316" i="33" s="1"/>
  <c r="M325" i="33"/>
  <c r="T325" i="33" s="1"/>
  <c r="M320" i="33"/>
  <c r="L53" i="33"/>
  <c r="K53" i="33"/>
  <c r="S53" i="33" s="1"/>
  <c r="R53" i="33"/>
  <c r="R47" i="33"/>
  <c r="L47" i="33"/>
  <c r="K47" i="33"/>
  <c r="S47" i="33" s="1"/>
  <c r="R39" i="33"/>
  <c r="L39" i="33"/>
  <c r="K39" i="33"/>
  <c r="S39" i="33" s="1"/>
  <c r="L78" i="33"/>
  <c r="K78" i="33"/>
  <c r="S78" i="33" s="1"/>
  <c r="R78" i="33"/>
  <c r="L70" i="33"/>
  <c r="K70" i="33"/>
  <c r="S70" i="33" s="1"/>
  <c r="R70" i="33"/>
  <c r="K107" i="33"/>
  <c r="S107" i="33" s="1"/>
  <c r="R107" i="33"/>
  <c r="L107" i="33"/>
  <c r="K99" i="33"/>
  <c r="S99" i="33" s="1"/>
  <c r="R99" i="33"/>
  <c r="L99" i="33"/>
  <c r="K91" i="33"/>
  <c r="S91" i="33" s="1"/>
  <c r="R91" i="33"/>
  <c r="L91" i="33"/>
  <c r="L132" i="33"/>
  <c r="K132" i="33"/>
  <c r="S132" i="33" s="1"/>
  <c r="R132" i="33"/>
  <c r="L124" i="33"/>
  <c r="K124" i="33"/>
  <c r="S124" i="33" s="1"/>
  <c r="R124" i="33"/>
  <c r="K116" i="33"/>
  <c r="S116" i="33" s="1"/>
  <c r="R116" i="33"/>
  <c r="L116" i="33"/>
  <c r="K159" i="33"/>
  <c r="S159" i="33" s="1"/>
  <c r="R159" i="33"/>
  <c r="L159" i="33"/>
  <c r="K151" i="33"/>
  <c r="S151" i="33" s="1"/>
  <c r="R151" i="33"/>
  <c r="L151" i="33"/>
  <c r="R185" i="33"/>
  <c r="K185" i="33"/>
  <c r="S185" i="33" s="1"/>
  <c r="L185" i="33"/>
  <c r="R177" i="33"/>
  <c r="K177" i="33"/>
  <c r="S177" i="33" s="1"/>
  <c r="L177" i="33"/>
  <c r="K213" i="33"/>
  <c r="S213" i="33" s="1"/>
  <c r="L213" i="33"/>
  <c r="R213" i="33"/>
  <c r="K205" i="33"/>
  <c r="S205" i="33" s="1"/>
  <c r="L205" i="33"/>
  <c r="R205" i="33"/>
  <c r="K226" i="33"/>
  <c r="S226" i="33" s="1"/>
  <c r="L226" i="33"/>
  <c r="R226" i="33"/>
  <c r="K239" i="33"/>
  <c r="S239" i="33" s="1"/>
  <c r="L239" i="33"/>
  <c r="R239" i="33"/>
  <c r="K231" i="33"/>
  <c r="S231" i="33" s="1"/>
  <c r="L231" i="33"/>
  <c r="R231" i="33"/>
  <c r="K273" i="33"/>
  <c r="R273" i="33"/>
  <c r="L273" i="33"/>
  <c r="K265" i="33"/>
  <c r="S265" i="33" s="1"/>
  <c r="R265" i="33"/>
  <c r="L265" i="33"/>
  <c r="K257" i="33"/>
  <c r="S257" i="33" s="1"/>
  <c r="R257" i="33"/>
  <c r="L257" i="33"/>
  <c r="R299" i="33"/>
  <c r="L299" i="33"/>
  <c r="K299" i="33"/>
  <c r="S299" i="33" s="1"/>
  <c r="R291" i="33"/>
  <c r="L291" i="33"/>
  <c r="K291" i="33"/>
  <c r="S291" i="33" s="1"/>
  <c r="R283" i="33"/>
  <c r="L283" i="33"/>
  <c r="K283" i="33"/>
  <c r="S283" i="33" s="1"/>
  <c r="M310" i="33"/>
  <c r="T310" i="33" s="1"/>
  <c r="L54" i="33"/>
  <c r="K54" i="33"/>
  <c r="R54" i="33"/>
  <c r="L46" i="33"/>
  <c r="K46" i="33"/>
  <c r="S46" i="33" s="1"/>
  <c r="R46" i="33"/>
  <c r="L38" i="33"/>
  <c r="K38" i="33"/>
  <c r="S38" i="33" s="1"/>
  <c r="R38" i="33"/>
  <c r="L77" i="33"/>
  <c r="K77" i="33"/>
  <c r="S77" i="33" s="1"/>
  <c r="R77" i="33"/>
  <c r="L69" i="33"/>
  <c r="K69" i="33"/>
  <c r="S69" i="33" s="1"/>
  <c r="R69" i="33"/>
  <c r="K106" i="33"/>
  <c r="S106" i="33" s="1"/>
  <c r="R106" i="33"/>
  <c r="L106" i="33"/>
  <c r="K98" i="33"/>
  <c r="S98" i="33" s="1"/>
  <c r="R98" i="33"/>
  <c r="L98" i="33"/>
  <c r="K90" i="33"/>
  <c r="S90" i="33" s="1"/>
  <c r="R90" i="33"/>
  <c r="L90" i="33"/>
  <c r="L131" i="33"/>
  <c r="K131" i="33"/>
  <c r="S131" i="33" s="1"/>
  <c r="R131" i="33"/>
  <c r="L123" i="33"/>
  <c r="K123" i="33"/>
  <c r="S123" i="33" s="1"/>
  <c r="R123" i="33"/>
  <c r="K158" i="33"/>
  <c r="S158" i="33" s="1"/>
  <c r="R158" i="33"/>
  <c r="L158" i="33"/>
  <c r="K150" i="33"/>
  <c r="S150" i="33" s="1"/>
  <c r="R150" i="33"/>
  <c r="L150" i="33"/>
  <c r="K184" i="33"/>
  <c r="S184" i="33" s="1"/>
  <c r="L184" i="33"/>
  <c r="R184" i="33"/>
  <c r="K176" i="33"/>
  <c r="S176" i="33" s="1"/>
  <c r="L176" i="33"/>
  <c r="R176" i="33"/>
  <c r="L212" i="33"/>
  <c r="R212" i="33"/>
  <c r="K212" i="33"/>
  <c r="S212" i="33" s="1"/>
  <c r="L204" i="33"/>
  <c r="R204" i="33"/>
  <c r="K204" i="33"/>
  <c r="S204" i="33" s="1"/>
  <c r="L246" i="33"/>
  <c r="R246" i="33"/>
  <c r="K246" i="33"/>
  <c r="L238" i="33"/>
  <c r="R238" i="33"/>
  <c r="K238" i="33"/>
  <c r="S238" i="33" s="1"/>
  <c r="L230" i="33"/>
  <c r="R230" i="33"/>
  <c r="K230" i="33"/>
  <c r="S230" i="33" s="1"/>
  <c r="K272" i="33"/>
  <c r="S272" i="33" s="1"/>
  <c r="R272" i="33"/>
  <c r="L272" i="33"/>
  <c r="K264" i="33"/>
  <c r="S264" i="33" s="1"/>
  <c r="R264" i="33"/>
  <c r="L264" i="33"/>
  <c r="K256" i="33"/>
  <c r="S256" i="33" s="1"/>
  <c r="R256" i="33"/>
  <c r="L256" i="33"/>
  <c r="R298" i="33"/>
  <c r="L298" i="33"/>
  <c r="K298" i="33"/>
  <c r="S298" i="33" s="1"/>
  <c r="R290" i="33"/>
  <c r="L290" i="33"/>
  <c r="K290" i="33"/>
  <c r="S290" i="33" s="1"/>
  <c r="R282" i="33"/>
  <c r="L282" i="33"/>
  <c r="K282" i="33"/>
  <c r="S282" i="33" s="1"/>
  <c r="M314" i="33"/>
  <c r="T314" i="33" s="1"/>
  <c r="M309" i="33"/>
  <c r="T309" i="33" s="1"/>
  <c r="L25" i="33"/>
  <c r="L17" i="33"/>
  <c r="R7" i="33"/>
  <c r="R8" i="33"/>
  <c r="R9" i="33"/>
  <c r="R10" i="33"/>
  <c r="R11" i="33"/>
  <c r="R12" i="33"/>
  <c r="R13" i="33"/>
  <c r="R14" i="33"/>
  <c r="R15" i="33"/>
  <c r="R16" i="33"/>
  <c r="R17" i="33"/>
  <c r="R18" i="33"/>
  <c r="R19" i="33"/>
  <c r="R20" i="33"/>
  <c r="R21" i="33"/>
  <c r="R22" i="33"/>
  <c r="R23" i="33"/>
  <c r="R24" i="33"/>
  <c r="R25" i="33"/>
  <c r="R26" i="33"/>
  <c r="R6" i="33"/>
  <c r="Q7" i="33"/>
  <c r="Q8" i="33"/>
  <c r="Q9" i="33"/>
  <c r="Q10" i="33"/>
  <c r="Q11" i="33"/>
  <c r="Q12" i="33"/>
  <c r="Q13" i="33"/>
  <c r="Q14" i="33"/>
  <c r="Q15" i="33"/>
  <c r="Q16" i="33"/>
  <c r="Q17" i="33"/>
  <c r="Q18" i="33"/>
  <c r="Q19" i="33"/>
  <c r="Q20" i="33"/>
  <c r="Q21" i="33"/>
  <c r="Q22" i="33"/>
  <c r="Q23" i="33"/>
  <c r="Q24" i="33"/>
  <c r="Q25" i="33"/>
  <c r="Q26" i="33"/>
  <c r="Q6" i="33"/>
  <c r="L7" i="33"/>
  <c r="L8" i="33"/>
  <c r="L9" i="33"/>
  <c r="L10" i="33"/>
  <c r="L11" i="33"/>
  <c r="L12" i="33"/>
  <c r="L13" i="33"/>
  <c r="L14" i="33"/>
  <c r="L15" i="33"/>
  <c r="L16" i="33"/>
  <c r="L18" i="33"/>
  <c r="L19" i="33"/>
  <c r="L20" i="33"/>
  <c r="L21" i="33"/>
  <c r="L22" i="33"/>
  <c r="L23" i="33"/>
  <c r="L24" i="33"/>
  <c r="L26" i="33"/>
  <c r="L6" i="33"/>
  <c r="K7" i="33"/>
  <c r="S7" i="33" s="1"/>
  <c r="K8" i="33"/>
  <c r="S8" i="33" s="1"/>
  <c r="K9" i="33"/>
  <c r="S9" i="33" s="1"/>
  <c r="K10" i="33"/>
  <c r="S10" i="33" s="1"/>
  <c r="K11" i="33"/>
  <c r="S11" i="33" s="1"/>
  <c r="K12" i="33"/>
  <c r="S12" i="33" s="1"/>
  <c r="K13" i="33"/>
  <c r="S13" i="33" s="1"/>
  <c r="K14" i="33"/>
  <c r="S14" i="33" s="1"/>
  <c r="K15" i="33"/>
  <c r="S15" i="33" s="1"/>
  <c r="K16" i="33"/>
  <c r="S16" i="33" s="1"/>
  <c r="K17" i="33"/>
  <c r="S17" i="33" s="1"/>
  <c r="K18" i="33"/>
  <c r="S18" i="33" s="1"/>
  <c r="K19" i="33"/>
  <c r="S19" i="33" s="1"/>
  <c r="K20" i="33"/>
  <c r="S20" i="33" s="1"/>
  <c r="K21" i="33"/>
  <c r="S21" i="33" s="1"/>
  <c r="K22" i="33"/>
  <c r="S22" i="33" s="1"/>
  <c r="K23" i="33"/>
  <c r="S23" i="33" s="1"/>
  <c r="K24" i="33"/>
  <c r="S24" i="33" s="1"/>
  <c r="K25" i="33"/>
  <c r="S25" i="33" s="1"/>
  <c r="K26" i="33"/>
  <c r="S26" i="33" s="1"/>
  <c r="K6" i="33"/>
  <c r="S6" i="33" s="1"/>
  <c r="S326" i="33"/>
  <c r="S325" i="33"/>
  <c r="S324" i="33"/>
  <c r="S323" i="33"/>
  <c r="S322" i="33"/>
  <c r="S321" i="33"/>
  <c r="S320" i="33"/>
  <c r="S319" i="33"/>
  <c r="S318" i="33"/>
  <c r="S317" i="33"/>
  <c r="S316" i="33"/>
  <c r="S315" i="33"/>
  <c r="S314" i="33"/>
  <c r="S313" i="33"/>
  <c r="S312" i="33"/>
  <c r="S311" i="33"/>
  <c r="S310" i="33"/>
  <c r="S309" i="33"/>
  <c r="S308" i="33"/>
  <c r="S307" i="33"/>
  <c r="P299" i="33"/>
  <c r="P298" i="33"/>
  <c r="P297" i="33"/>
  <c r="P296" i="33"/>
  <c r="P295" i="33"/>
  <c r="P294" i="33"/>
  <c r="P293" i="33"/>
  <c r="P292" i="33"/>
  <c r="P291" i="33"/>
  <c r="P290" i="33"/>
  <c r="P289" i="33"/>
  <c r="P288" i="33"/>
  <c r="P287" i="33"/>
  <c r="P286" i="33"/>
  <c r="P285" i="33"/>
  <c r="P284" i="33"/>
  <c r="P283" i="33"/>
  <c r="P282" i="33"/>
  <c r="P281" i="33"/>
  <c r="P280" i="33"/>
  <c r="P272" i="33"/>
  <c r="P271" i="33"/>
  <c r="P270" i="33"/>
  <c r="P269" i="33"/>
  <c r="P268" i="33"/>
  <c r="P267" i="33"/>
  <c r="P266" i="33"/>
  <c r="P265" i="33"/>
  <c r="P264" i="33"/>
  <c r="P263" i="33"/>
  <c r="P262" i="33"/>
  <c r="P261" i="33"/>
  <c r="P260" i="33"/>
  <c r="P259" i="33"/>
  <c r="P258" i="33"/>
  <c r="P257" i="33"/>
  <c r="P256" i="33"/>
  <c r="P255" i="33"/>
  <c r="P254" i="33"/>
  <c r="P253" i="33"/>
  <c r="S244" i="33"/>
  <c r="P162" i="33"/>
  <c r="P161" i="33"/>
  <c r="P160" i="33"/>
  <c r="P159" i="33"/>
  <c r="P158" i="33"/>
  <c r="P157" i="33"/>
  <c r="P156" i="33"/>
  <c r="P155" i="33"/>
  <c r="P154" i="33"/>
  <c r="P153" i="33"/>
  <c r="P152" i="33"/>
  <c r="P151" i="33"/>
  <c r="P150" i="33"/>
  <c r="P149" i="33"/>
  <c r="P148" i="33"/>
  <c r="S148" i="33"/>
  <c r="P147" i="33"/>
  <c r="P146" i="33"/>
  <c r="P145" i="33"/>
  <c r="P144" i="33"/>
  <c r="P143" i="33"/>
  <c r="P135" i="33"/>
  <c r="P134" i="33"/>
  <c r="P133" i="33"/>
  <c r="P132" i="33"/>
  <c r="P131" i="33"/>
  <c r="P130" i="33"/>
  <c r="P129" i="33"/>
  <c r="P128" i="33"/>
  <c r="P127" i="33"/>
  <c r="P126" i="33"/>
  <c r="P125" i="33"/>
  <c r="P124" i="33"/>
  <c r="P123" i="33"/>
  <c r="P122" i="33"/>
  <c r="P121" i="33"/>
  <c r="P120" i="33"/>
  <c r="P119" i="33"/>
  <c r="P118" i="33"/>
  <c r="P117" i="33"/>
  <c r="P116" i="33"/>
  <c r="P108" i="33"/>
  <c r="P107" i="33"/>
  <c r="P106" i="33"/>
  <c r="P105" i="33"/>
  <c r="P104" i="33"/>
  <c r="P103" i="33"/>
  <c r="P102" i="33"/>
  <c r="P101" i="33"/>
  <c r="P100" i="33"/>
  <c r="P99" i="33"/>
  <c r="P98" i="33"/>
  <c r="P97" i="33"/>
  <c r="P96" i="33"/>
  <c r="P95" i="33"/>
  <c r="P94" i="33"/>
  <c r="P93" i="33"/>
  <c r="P92" i="33"/>
  <c r="P91" i="33"/>
  <c r="P90" i="33"/>
  <c r="P89" i="33"/>
  <c r="P81" i="33"/>
  <c r="P80" i="33"/>
  <c r="P79" i="33"/>
  <c r="P78" i="33"/>
  <c r="P77" i="33"/>
  <c r="P76" i="33"/>
  <c r="P75" i="33"/>
  <c r="P74" i="33"/>
  <c r="P73" i="33"/>
  <c r="P72" i="33"/>
  <c r="P71" i="33"/>
  <c r="P70" i="33"/>
  <c r="P69" i="33"/>
  <c r="P68" i="33"/>
  <c r="P67" i="33"/>
  <c r="P66" i="33"/>
  <c r="P65" i="33"/>
  <c r="P64" i="33"/>
  <c r="P63" i="33"/>
  <c r="P62" i="33"/>
  <c r="P53" i="33"/>
  <c r="P52" i="33"/>
  <c r="P51" i="33"/>
  <c r="P50" i="33"/>
  <c r="P49" i="33"/>
  <c r="P48" i="33"/>
  <c r="P47" i="33"/>
  <c r="P46" i="33"/>
  <c r="P45" i="33"/>
  <c r="P44" i="33"/>
  <c r="P43" i="33"/>
  <c r="P42" i="33"/>
  <c r="P41" i="33"/>
  <c r="P40" i="33"/>
  <c r="P39" i="33"/>
  <c r="P38" i="33"/>
  <c r="P37" i="33"/>
  <c r="S37" i="33"/>
  <c r="P36" i="33"/>
  <c r="S36" i="33"/>
  <c r="P35" i="33"/>
  <c r="P34" i="33"/>
  <c r="P25" i="33"/>
  <c r="P24" i="33"/>
  <c r="P23" i="33"/>
  <c r="P22" i="33"/>
  <c r="P21" i="33"/>
  <c r="P20" i="33"/>
  <c r="P19" i="33"/>
  <c r="P18" i="33"/>
  <c r="P17" i="33"/>
  <c r="P16" i="33"/>
  <c r="P15" i="33"/>
  <c r="P14" i="33"/>
  <c r="P13" i="33"/>
  <c r="P12" i="33"/>
  <c r="P11" i="33"/>
  <c r="P10" i="33"/>
  <c r="P9" i="33"/>
  <c r="P8" i="33"/>
  <c r="P7" i="33"/>
  <c r="P6" i="33"/>
  <c r="C54" i="32"/>
  <c r="G33" i="32"/>
  <c r="F33" i="32"/>
  <c r="E33" i="32"/>
  <c r="D33" i="32"/>
  <c r="C33" i="32"/>
  <c r="C25" i="26"/>
  <c r="E40" i="32" l="1"/>
  <c r="E48" i="32"/>
  <c r="M183" i="33"/>
  <c r="T183" i="33" s="1"/>
  <c r="F40" i="32"/>
  <c r="F48" i="32"/>
  <c r="E43" i="32"/>
  <c r="F43" i="32"/>
  <c r="E45" i="32"/>
  <c r="E47" i="32"/>
  <c r="F52" i="32"/>
  <c r="F38" i="32"/>
  <c r="E46" i="32"/>
  <c r="E52" i="32"/>
  <c r="F45" i="32"/>
  <c r="E39" i="32"/>
  <c r="E49" i="32"/>
  <c r="M180" i="33"/>
  <c r="T180" i="33" s="1"/>
  <c r="F34" i="32"/>
  <c r="E41" i="32"/>
  <c r="F42" i="32"/>
  <c r="E54" i="32"/>
  <c r="F50" i="32"/>
  <c r="E34" i="32"/>
  <c r="F35" i="32"/>
  <c r="E51" i="32"/>
  <c r="E37" i="32"/>
  <c r="F39" i="32"/>
  <c r="E44" i="32"/>
  <c r="F37" i="32"/>
  <c r="F46" i="32"/>
  <c r="E42" i="32"/>
  <c r="E35" i="32"/>
  <c r="F44" i="32"/>
  <c r="F41" i="32"/>
  <c r="F47" i="32"/>
  <c r="E50" i="32"/>
  <c r="E38" i="32"/>
  <c r="F51" i="32"/>
  <c r="E36" i="32"/>
  <c r="E53" i="32"/>
  <c r="F49" i="32"/>
  <c r="F36" i="32"/>
  <c r="F53" i="32"/>
  <c r="M211" i="33"/>
  <c r="T211" i="33" s="1"/>
  <c r="M186" i="33"/>
  <c r="T186" i="33" s="1"/>
  <c r="C26" i="26"/>
  <c r="C42" i="26"/>
  <c r="M121" i="33"/>
  <c r="T121" i="33" s="1"/>
  <c r="U327" i="33"/>
  <c r="U321" i="33"/>
  <c r="M129" i="33"/>
  <c r="T129" i="33" s="1"/>
  <c r="M116" i="33"/>
  <c r="T116" i="33" s="1"/>
  <c r="M133" i="33"/>
  <c r="T133" i="33" s="1"/>
  <c r="M119" i="33"/>
  <c r="T119" i="33" s="1"/>
  <c r="M176" i="33"/>
  <c r="T176" i="33" s="1"/>
  <c r="M117" i="33"/>
  <c r="T117" i="33" s="1"/>
  <c r="M184" i="33"/>
  <c r="T184" i="33" s="1"/>
  <c r="M177" i="33"/>
  <c r="T177" i="33" s="1"/>
  <c r="M123" i="33"/>
  <c r="T123" i="33" s="1"/>
  <c r="U314" i="33"/>
  <c r="M174" i="33"/>
  <c r="T174" i="33" s="1"/>
  <c r="M53" i="33"/>
  <c r="T53" i="33" s="1"/>
  <c r="M45" i="33"/>
  <c r="T45" i="33" s="1"/>
  <c r="M49" i="33"/>
  <c r="T49" i="33" s="1"/>
  <c r="M189" i="33"/>
  <c r="T189" i="33" s="1"/>
  <c r="M42" i="33"/>
  <c r="T42" i="33" s="1"/>
  <c r="M145" i="33"/>
  <c r="T145" i="33" s="1"/>
  <c r="M51" i="33"/>
  <c r="T51" i="33" s="1"/>
  <c r="M226" i="33"/>
  <c r="T226" i="33" s="1"/>
  <c r="M178" i="33"/>
  <c r="T178" i="33" s="1"/>
  <c r="M171" i="33"/>
  <c r="T171" i="33" s="1"/>
  <c r="M234" i="33"/>
  <c r="T234" i="33" s="1"/>
  <c r="M188" i="33"/>
  <c r="T188" i="33" s="1"/>
  <c r="M74" i="33"/>
  <c r="T74" i="33" s="1"/>
  <c r="M118" i="33"/>
  <c r="T118" i="33" s="1"/>
  <c r="M97" i="33"/>
  <c r="T97" i="33" s="1"/>
  <c r="U312" i="33"/>
  <c r="U313" i="33"/>
  <c r="M154" i="33"/>
  <c r="T154" i="33" s="1"/>
  <c r="M73" i="33"/>
  <c r="T73" i="33" s="1"/>
  <c r="M264" i="33"/>
  <c r="T264" i="33" s="1"/>
  <c r="M246" i="33"/>
  <c r="U229" i="33" s="1"/>
  <c r="M179" i="33"/>
  <c r="T179" i="33" s="1"/>
  <c r="M185" i="33"/>
  <c r="T185" i="33" s="1"/>
  <c r="M78" i="33"/>
  <c r="T78" i="33" s="1"/>
  <c r="U325" i="33"/>
  <c r="M81" i="33"/>
  <c r="T81" i="33" s="1"/>
  <c r="M77" i="33"/>
  <c r="T77" i="33" s="1"/>
  <c r="U324" i="33"/>
  <c r="M255" i="33"/>
  <c r="T255" i="33" s="1"/>
  <c r="M187" i="33"/>
  <c r="T187" i="33" s="1"/>
  <c r="M296" i="33"/>
  <c r="T296" i="33" s="1"/>
  <c r="M181" i="33"/>
  <c r="T181" i="33" s="1"/>
  <c r="U310" i="33"/>
  <c r="M89" i="33"/>
  <c r="T89" i="33" s="1"/>
  <c r="M126" i="33"/>
  <c r="T126" i="33" s="1"/>
  <c r="M41" i="33"/>
  <c r="T41" i="33" s="1"/>
  <c r="M170" i="33"/>
  <c r="T170" i="33" s="1"/>
  <c r="U317" i="33"/>
  <c r="M175" i="33"/>
  <c r="T175" i="33" s="1"/>
  <c r="U309" i="33"/>
  <c r="U316" i="33"/>
  <c r="M272" i="33"/>
  <c r="T272" i="33" s="1"/>
  <c r="M46" i="33"/>
  <c r="T46" i="33" s="1"/>
  <c r="M94" i="33"/>
  <c r="T94" i="33" s="1"/>
  <c r="M172" i="33"/>
  <c r="T172" i="33" s="1"/>
  <c r="U318" i="33"/>
  <c r="U322" i="33"/>
  <c r="M291" i="33"/>
  <c r="T291" i="33" s="1"/>
  <c r="M259" i="33"/>
  <c r="T259" i="33" s="1"/>
  <c r="U307" i="33"/>
  <c r="U308" i="33"/>
  <c r="U319" i="33"/>
  <c r="M90" i="33"/>
  <c r="T90" i="33" s="1"/>
  <c r="M122" i="33"/>
  <c r="T122" i="33" s="1"/>
  <c r="M286" i="33"/>
  <c r="T286" i="33" s="1"/>
  <c r="U326" i="33"/>
  <c r="U323" i="33"/>
  <c r="U311" i="33"/>
  <c r="U320" i="33"/>
  <c r="M280" i="33"/>
  <c r="T280" i="33" s="1"/>
  <c r="M281" i="33"/>
  <c r="T281" i="33" s="1"/>
  <c r="M268" i="33"/>
  <c r="T268" i="33" s="1"/>
  <c r="M98" i="33"/>
  <c r="T98" i="33" s="1"/>
  <c r="M132" i="33"/>
  <c r="T132" i="33" s="1"/>
  <c r="M260" i="33"/>
  <c r="T260" i="33" s="1"/>
  <c r="M95" i="33"/>
  <c r="T95" i="33" s="1"/>
  <c r="M292" i="33"/>
  <c r="T292" i="33" s="1"/>
  <c r="M297" i="33"/>
  <c r="T297" i="33" s="1"/>
  <c r="M92" i="33"/>
  <c r="T92" i="33" s="1"/>
  <c r="M256" i="33"/>
  <c r="T256" i="33" s="1"/>
  <c r="M100" i="33"/>
  <c r="T100" i="33" s="1"/>
  <c r="M293" i="33"/>
  <c r="T293" i="33" s="1"/>
  <c r="M93" i="33"/>
  <c r="T93" i="33" s="1"/>
  <c r="M96" i="33"/>
  <c r="T96" i="33" s="1"/>
  <c r="M102" i="33"/>
  <c r="T102" i="33" s="1"/>
  <c r="S109" i="33"/>
  <c r="M91" i="33"/>
  <c r="T91" i="33" s="1"/>
  <c r="M99" i="33"/>
  <c r="T99" i="33" s="1"/>
  <c r="M106" i="33"/>
  <c r="T106" i="33" s="1"/>
  <c r="M109" i="33"/>
  <c r="U94" i="33" s="1"/>
  <c r="M12" i="33"/>
  <c r="T12" i="33" s="1"/>
  <c r="M17" i="33"/>
  <c r="T17" i="33" s="1"/>
  <c r="M25" i="33"/>
  <c r="T25" i="33" s="1"/>
  <c r="M10" i="33"/>
  <c r="T10" i="33" s="1"/>
  <c r="M18" i="33"/>
  <c r="T18" i="33" s="1"/>
  <c r="M26" i="33"/>
  <c r="M14" i="33"/>
  <c r="T14" i="33" s="1"/>
  <c r="M22" i="33"/>
  <c r="T22" i="33" s="1"/>
  <c r="M9" i="33"/>
  <c r="T9" i="33" s="1"/>
  <c r="M24" i="33"/>
  <c r="T24" i="33" s="1"/>
  <c r="M16" i="33"/>
  <c r="T16" i="33" s="1"/>
  <c r="M8" i="33"/>
  <c r="T8" i="33" s="1"/>
  <c r="M23" i="33"/>
  <c r="T23" i="33" s="1"/>
  <c r="M15" i="33"/>
  <c r="T15" i="33" s="1"/>
  <c r="M7" i="33"/>
  <c r="T7" i="33" s="1"/>
  <c r="M21" i="33"/>
  <c r="T21" i="33" s="1"/>
  <c r="M13" i="33"/>
  <c r="T13" i="33" s="1"/>
  <c r="M20" i="33"/>
  <c r="T20" i="33" s="1"/>
  <c r="M19" i="33"/>
  <c r="T19" i="33" s="1"/>
  <c r="M11" i="33"/>
  <c r="T11" i="33" s="1"/>
  <c r="M6" i="33"/>
  <c r="T6" i="33" s="1"/>
  <c r="M105" i="33"/>
  <c r="T105" i="33" s="1"/>
  <c r="M231" i="33"/>
  <c r="T231" i="33" s="1"/>
  <c r="M240" i="33"/>
  <c r="T240" i="33" s="1"/>
  <c r="M294" i="33"/>
  <c r="T294" i="33" s="1"/>
  <c r="M79" i="33"/>
  <c r="T79" i="33" s="1"/>
  <c r="M101" i="33"/>
  <c r="T101" i="33" s="1"/>
  <c r="M153" i="33"/>
  <c r="T153" i="33" s="1"/>
  <c r="M108" i="33"/>
  <c r="T108" i="33" s="1"/>
  <c r="M125" i="33"/>
  <c r="T125" i="33" s="1"/>
  <c r="M128" i="33"/>
  <c r="T128" i="33" s="1"/>
  <c r="M135" i="33"/>
  <c r="T135" i="33" s="1"/>
  <c r="M150" i="33"/>
  <c r="T150" i="33" s="1"/>
  <c r="M162" i="33"/>
  <c r="T162" i="33" s="1"/>
  <c r="M239" i="33"/>
  <c r="T239" i="33" s="1"/>
  <c r="M104" i="33"/>
  <c r="T104" i="33" s="1"/>
  <c r="M131" i="33"/>
  <c r="T131" i="33" s="1"/>
  <c r="M242" i="33"/>
  <c r="T242" i="33" s="1"/>
  <c r="M124" i="33"/>
  <c r="T124" i="33" s="1"/>
  <c r="M127" i="33"/>
  <c r="T127" i="33" s="1"/>
  <c r="M134" i="33"/>
  <c r="T134" i="33" s="1"/>
  <c r="M146" i="33"/>
  <c r="T146" i="33" s="1"/>
  <c r="M149" i="33"/>
  <c r="T149" i="33" s="1"/>
  <c r="M271" i="33"/>
  <c r="T271" i="33" s="1"/>
  <c r="M130" i="33"/>
  <c r="T130" i="33" s="1"/>
  <c r="M158" i="33"/>
  <c r="T158" i="33" s="1"/>
  <c r="M232" i="33"/>
  <c r="T232" i="33" s="1"/>
  <c r="M136" i="33"/>
  <c r="U131" i="33" s="1"/>
  <c r="M157" i="33"/>
  <c r="T157" i="33" s="1"/>
  <c r="M50" i="33"/>
  <c r="T50" i="33" s="1"/>
  <c r="M54" i="33"/>
  <c r="U38" i="33" s="1"/>
  <c r="M82" i="33"/>
  <c r="U62" i="33" s="1"/>
  <c r="M227" i="33"/>
  <c r="T227" i="33" s="1"/>
  <c r="M236" i="33"/>
  <c r="T236" i="33" s="1"/>
  <c r="M241" i="33"/>
  <c r="T241" i="33" s="1"/>
  <c r="T326" i="33"/>
  <c r="M37" i="33"/>
  <c r="T37" i="33" s="1"/>
  <c r="M65" i="33"/>
  <c r="T65" i="33" s="1"/>
  <c r="M69" i="33"/>
  <c r="T69" i="33" s="1"/>
  <c r="M182" i="33"/>
  <c r="T182" i="33" s="1"/>
  <c r="M217" i="33"/>
  <c r="T217" i="33" s="1"/>
  <c r="M230" i="33"/>
  <c r="T230" i="33" s="1"/>
  <c r="M235" i="33"/>
  <c r="T235" i="33" s="1"/>
  <c r="M245" i="33"/>
  <c r="T245" i="33" s="1"/>
  <c r="M290" i="33"/>
  <c r="T290" i="33" s="1"/>
  <c r="M295" i="33"/>
  <c r="T295" i="33" s="1"/>
  <c r="M299" i="33"/>
  <c r="T299" i="33" s="1"/>
  <c r="M36" i="33"/>
  <c r="T36" i="33" s="1"/>
  <c r="M64" i="33"/>
  <c r="T64" i="33" s="1"/>
  <c r="M68" i="33"/>
  <c r="T68" i="33" s="1"/>
  <c r="M190" i="33"/>
  <c r="M203" i="33"/>
  <c r="T203" i="33" s="1"/>
  <c r="M284" i="33"/>
  <c r="T284" i="33" s="1"/>
  <c r="M285" i="33"/>
  <c r="T285" i="33" s="1"/>
  <c r="M289" i="33"/>
  <c r="T289" i="33" s="1"/>
  <c r="M40" i="33"/>
  <c r="T40" i="33" s="1"/>
  <c r="M44" i="33"/>
  <c r="T44" i="33" s="1"/>
  <c r="S54" i="33"/>
  <c r="M72" i="33"/>
  <c r="T72" i="33" s="1"/>
  <c r="M76" i="33"/>
  <c r="T76" i="33" s="1"/>
  <c r="S82" i="33"/>
  <c r="M103" i="33"/>
  <c r="T103" i="33" s="1"/>
  <c r="M107" i="33"/>
  <c r="T107" i="33" s="1"/>
  <c r="M238" i="33"/>
  <c r="T238" i="33" s="1"/>
  <c r="M244" i="33"/>
  <c r="T244" i="33" s="1"/>
  <c r="M298" i="33"/>
  <c r="T298" i="33" s="1"/>
  <c r="M35" i="33"/>
  <c r="T35" i="33" s="1"/>
  <c r="M48" i="33"/>
  <c r="T48" i="33" s="1"/>
  <c r="M52" i="33"/>
  <c r="T52" i="33" s="1"/>
  <c r="M63" i="33"/>
  <c r="T63" i="33" s="1"/>
  <c r="M67" i="33"/>
  <c r="T67" i="33" s="1"/>
  <c r="M80" i="33"/>
  <c r="T80" i="33" s="1"/>
  <c r="M229" i="33"/>
  <c r="T229" i="33" s="1"/>
  <c r="M243" i="33"/>
  <c r="T243" i="33" s="1"/>
  <c r="M283" i="33"/>
  <c r="T283" i="33" s="1"/>
  <c r="M288" i="33"/>
  <c r="T288" i="33" s="1"/>
  <c r="M39" i="33"/>
  <c r="T39" i="33" s="1"/>
  <c r="M43" i="33"/>
  <c r="T43" i="33" s="1"/>
  <c r="M62" i="33"/>
  <c r="T62" i="33" s="1"/>
  <c r="M71" i="33"/>
  <c r="T71" i="33" s="1"/>
  <c r="M75" i="33"/>
  <c r="T75" i="33" s="1"/>
  <c r="M208" i="33"/>
  <c r="T208" i="33" s="1"/>
  <c r="M34" i="33"/>
  <c r="T34" i="33" s="1"/>
  <c r="M38" i="33"/>
  <c r="T38" i="33" s="1"/>
  <c r="M47" i="33"/>
  <c r="T47" i="33" s="1"/>
  <c r="M66" i="33"/>
  <c r="T66" i="33" s="1"/>
  <c r="M70" i="33"/>
  <c r="T70" i="33" s="1"/>
  <c r="M228" i="33"/>
  <c r="T228" i="33" s="1"/>
  <c r="M233" i="33"/>
  <c r="T233" i="33" s="1"/>
  <c r="M237" i="33"/>
  <c r="T237" i="33" s="1"/>
  <c r="M282" i="33"/>
  <c r="T282" i="33" s="1"/>
  <c r="M287" i="33"/>
  <c r="T287" i="33" s="1"/>
  <c r="M300" i="33"/>
  <c r="M201" i="33"/>
  <c r="T201" i="33" s="1"/>
  <c r="M205" i="33"/>
  <c r="T205" i="33" s="1"/>
  <c r="M209" i="33"/>
  <c r="T209" i="33" s="1"/>
  <c r="M213" i="33"/>
  <c r="T213" i="33" s="1"/>
  <c r="M216" i="33"/>
  <c r="T216" i="33" s="1"/>
  <c r="M263" i="33"/>
  <c r="T263" i="33" s="1"/>
  <c r="M267" i="33"/>
  <c r="T267" i="33" s="1"/>
  <c r="M200" i="33"/>
  <c r="T200" i="33" s="1"/>
  <c r="M204" i="33"/>
  <c r="T204" i="33" s="1"/>
  <c r="M212" i="33"/>
  <c r="T212" i="33" s="1"/>
  <c r="M215" i="33"/>
  <c r="T215" i="33" s="1"/>
  <c r="M207" i="33"/>
  <c r="T207" i="33" s="1"/>
  <c r="M199" i="33"/>
  <c r="T199" i="33" s="1"/>
  <c r="M214" i="33"/>
  <c r="T214" i="33" s="1"/>
  <c r="M198" i="33"/>
  <c r="T198" i="33" s="1"/>
  <c r="S218" i="33"/>
  <c r="M218" i="33"/>
  <c r="M210" i="33"/>
  <c r="T210" i="33" s="1"/>
  <c r="M202" i="33"/>
  <c r="T202" i="33" s="1"/>
  <c r="M270" i="33"/>
  <c r="T270" i="33" s="1"/>
  <c r="M262" i="33"/>
  <c r="T262" i="33" s="1"/>
  <c r="M254" i="33"/>
  <c r="T254" i="33" s="1"/>
  <c r="M269" i="33"/>
  <c r="T269" i="33" s="1"/>
  <c r="M261" i="33"/>
  <c r="T261" i="33" s="1"/>
  <c r="M253" i="33"/>
  <c r="T253" i="33" s="1"/>
  <c r="S273" i="33"/>
  <c r="M266" i="33"/>
  <c r="T266" i="33" s="1"/>
  <c r="M258" i="33"/>
  <c r="T258" i="33" s="1"/>
  <c r="M273" i="33"/>
  <c r="M265" i="33"/>
  <c r="T265" i="33" s="1"/>
  <c r="M257" i="33"/>
  <c r="T257" i="33" s="1"/>
  <c r="T324" i="33"/>
  <c r="T323" i="33"/>
  <c r="T315" i="33"/>
  <c r="M307" i="33"/>
  <c r="T307" i="33" s="1"/>
  <c r="S327" i="33"/>
  <c r="T320" i="33"/>
  <c r="T312" i="33"/>
  <c r="T327" i="33"/>
  <c r="T319" i="33"/>
  <c r="T311" i="33"/>
  <c r="M148" i="33"/>
  <c r="T148" i="33" s="1"/>
  <c r="M156" i="33"/>
  <c r="T156" i="33" s="1"/>
  <c r="T308" i="33"/>
  <c r="M160" i="33"/>
  <c r="T160" i="33" s="1"/>
  <c r="M152" i="33"/>
  <c r="T152" i="33" s="1"/>
  <c r="M144" i="33"/>
  <c r="T144" i="33" s="1"/>
  <c r="M159" i="33"/>
  <c r="T159" i="33" s="1"/>
  <c r="S163" i="33"/>
  <c r="M163" i="33"/>
  <c r="M155" i="33"/>
  <c r="T155" i="33" s="1"/>
  <c r="M147" i="33"/>
  <c r="T147" i="33" s="1"/>
  <c r="M206" i="33"/>
  <c r="T206" i="33" s="1"/>
  <c r="M143" i="33"/>
  <c r="T143" i="33" s="1"/>
  <c r="M151" i="33"/>
  <c r="T151" i="33" s="1"/>
  <c r="S190" i="33"/>
  <c r="S246" i="33"/>
  <c r="F54" i="32" l="1"/>
  <c r="G45" i="32"/>
  <c r="G38" i="32"/>
  <c r="G50" i="32"/>
  <c r="G46" i="32"/>
  <c r="G49" i="32"/>
  <c r="G53" i="32"/>
  <c r="G51" i="32"/>
  <c r="G43" i="32"/>
  <c r="G36" i="32"/>
  <c r="G41" i="32"/>
  <c r="G47" i="32"/>
  <c r="G44" i="32"/>
  <c r="G35" i="32"/>
  <c r="G39" i="32"/>
  <c r="G52" i="32"/>
  <c r="G37" i="32"/>
  <c r="G42" i="32"/>
  <c r="G34" i="32"/>
  <c r="G40" i="32"/>
  <c r="G48" i="32"/>
  <c r="U243" i="33"/>
  <c r="U234" i="33"/>
  <c r="U42" i="33"/>
  <c r="U96" i="33"/>
  <c r="U109" i="33"/>
  <c r="U244" i="33"/>
  <c r="U232" i="33"/>
  <c r="U106" i="33"/>
  <c r="U246" i="33"/>
  <c r="U240" i="33"/>
  <c r="U93" i="33"/>
  <c r="U231" i="33"/>
  <c r="T246" i="33"/>
  <c r="U230" i="33"/>
  <c r="U228" i="33"/>
  <c r="U241" i="33"/>
  <c r="U121" i="33"/>
  <c r="U91" i="33"/>
  <c r="U101" i="33"/>
  <c r="U226" i="33"/>
  <c r="U233" i="33"/>
  <c r="U129" i="33"/>
  <c r="U89" i="33"/>
  <c r="U99" i="33"/>
  <c r="U102" i="33"/>
  <c r="T109" i="33"/>
  <c r="U104" i="33"/>
  <c r="U92" i="33"/>
  <c r="U103" i="33"/>
  <c r="U239" i="33"/>
  <c r="U235" i="33"/>
  <c r="U245" i="33"/>
  <c r="U97" i="33"/>
  <c r="U95" i="33"/>
  <c r="U90" i="33"/>
  <c r="U100" i="33"/>
  <c r="U238" i="33"/>
  <c r="U227" i="33"/>
  <c r="U237" i="33"/>
  <c r="U98" i="33"/>
  <c r="U108" i="33"/>
  <c r="U236" i="33"/>
  <c r="U242" i="33"/>
  <c r="U105" i="33"/>
  <c r="U107" i="33"/>
  <c r="U44" i="33"/>
  <c r="U70" i="33"/>
  <c r="U79" i="33"/>
  <c r="T218" i="33"/>
  <c r="U203" i="33"/>
  <c r="U211" i="33"/>
  <c r="U198" i="33"/>
  <c r="U206" i="33"/>
  <c r="U214" i="33"/>
  <c r="U199" i="33"/>
  <c r="U207" i="33"/>
  <c r="U215" i="33"/>
  <c r="U200" i="33"/>
  <c r="U208" i="33"/>
  <c r="U216" i="33"/>
  <c r="U201" i="33"/>
  <c r="U209" i="33"/>
  <c r="U217" i="33"/>
  <c r="U210" i="33"/>
  <c r="U212" i="33"/>
  <c r="U213" i="33"/>
  <c r="U218" i="33"/>
  <c r="U202" i="33"/>
  <c r="U204" i="33"/>
  <c r="U205" i="33"/>
  <c r="U64" i="33"/>
  <c r="T300" i="33"/>
  <c r="U282" i="33"/>
  <c r="U290" i="33"/>
  <c r="U298" i="33"/>
  <c r="U284" i="33"/>
  <c r="U292" i="33"/>
  <c r="U300" i="33"/>
  <c r="U285" i="33"/>
  <c r="U293" i="33"/>
  <c r="U280" i="33"/>
  <c r="U286" i="33"/>
  <c r="U294" i="33"/>
  <c r="U287" i="33"/>
  <c r="U295" i="33"/>
  <c r="U288" i="33"/>
  <c r="U296" i="33"/>
  <c r="U281" i="33"/>
  <c r="U283" i="33"/>
  <c r="U289" i="33"/>
  <c r="U291" i="33"/>
  <c r="U297" i="33"/>
  <c r="U299" i="33"/>
  <c r="T273" i="33"/>
  <c r="U257" i="33"/>
  <c r="U265" i="33"/>
  <c r="U273" i="33"/>
  <c r="U260" i="33"/>
  <c r="U268" i="33"/>
  <c r="U261" i="33"/>
  <c r="U269" i="33"/>
  <c r="U254" i="33"/>
  <c r="U262" i="33"/>
  <c r="U270" i="33"/>
  <c r="U255" i="33"/>
  <c r="U263" i="33"/>
  <c r="U271" i="33"/>
  <c r="U253" i="33"/>
  <c r="U256" i="33"/>
  <c r="U258" i="33"/>
  <c r="U259" i="33"/>
  <c r="U264" i="33"/>
  <c r="U266" i="33"/>
  <c r="U267" i="33"/>
  <c r="U272" i="33"/>
  <c r="U75" i="33"/>
  <c r="U65" i="33"/>
  <c r="T190" i="33"/>
  <c r="U171" i="33"/>
  <c r="U179" i="33"/>
  <c r="U187" i="33"/>
  <c r="U173" i="33"/>
  <c r="U181" i="33"/>
  <c r="U189" i="33"/>
  <c r="U174" i="33"/>
  <c r="U182" i="33"/>
  <c r="U190" i="33"/>
  <c r="U175" i="33"/>
  <c r="U183" i="33"/>
  <c r="U170" i="33"/>
  <c r="U176" i="33"/>
  <c r="U184" i="33"/>
  <c r="U177" i="33"/>
  <c r="U185" i="33"/>
  <c r="U172" i="33"/>
  <c r="U178" i="33"/>
  <c r="U180" i="33"/>
  <c r="U186" i="33"/>
  <c r="U188" i="33"/>
  <c r="U77" i="33"/>
  <c r="H49" i="32" s="1"/>
  <c r="U122" i="33"/>
  <c r="U132" i="33"/>
  <c r="U136" i="33"/>
  <c r="U117" i="33"/>
  <c r="T136" i="33"/>
  <c r="U128" i="33"/>
  <c r="U130" i="33"/>
  <c r="U126" i="33"/>
  <c r="U125" i="33"/>
  <c r="U133" i="33"/>
  <c r="U135" i="33"/>
  <c r="U72" i="33"/>
  <c r="U50" i="33"/>
  <c r="U52" i="33"/>
  <c r="U46" i="33"/>
  <c r="U39" i="33"/>
  <c r="U43" i="33"/>
  <c r="U49" i="33"/>
  <c r="U47" i="33"/>
  <c r="U51" i="33"/>
  <c r="U37" i="33"/>
  <c r="U40" i="33"/>
  <c r="T54" i="33"/>
  <c r="U45" i="33"/>
  <c r="U48" i="33"/>
  <c r="U35" i="33"/>
  <c r="U41" i="33"/>
  <c r="U53" i="33"/>
  <c r="U34" i="33"/>
  <c r="U36" i="33"/>
  <c r="U54" i="33"/>
  <c r="U18" i="33"/>
  <c r="U9" i="33"/>
  <c r="U10" i="33"/>
  <c r="U7" i="33"/>
  <c r="U15" i="33"/>
  <c r="T26" i="33"/>
  <c r="U11" i="33"/>
  <c r="U25" i="33"/>
  <c r="U23" i="33"/>
  <c r="U19" i="33"/>
  <c r="U6" i="33"/>
  <c r="U12" i="33"/>
  <c r="U14" i="33"/>
  <c r="U26" i="33"/>
  <c r="U20" i="33"/>
  <c r="U22" i="33"/>
  <c r="U8" i="33"/>
  <c r="U13" i="33"/>
  <c r="U17" i="33"/>
  <c r="U16" i="33"/>
  <c r="U120" i="33"/>
  <c r="U116" i="33"/>
  <c r="U118" i="33"/>
  <c r="U123" i="33"/>
  <c r="U119" i="33"/>
  <c r="U134" i="33"/>
  <c r="U127" i="33"/>
  <c r="U124" i="33"/>
  <c r="U21" i="33"/>
  <c r="U24" i="33"/>
  <c r="U68" i="33"/>
  <c r="U78" i="33"/>
  <c r="U80" i="33"/>
  <c r="U81" i="33"/>
  <c r="U76" i="33"/>
  <c r="U73" i="33"/>
  <c r="T82" i="33"/>
  <c r="U66" i="33"/>
  <c r="U82" i="33"/>
  <c r="U63" i="33"/>
  <c r="U74" i="33"/>
  <c r="U69" i="33"/>
  <c r="U71" i="33"/>
  <c r="U67" i="33"/>
  <c r="U163" i="33"/>
  <c r="U162" i="33"/>
  <c r="U154" i="33"/>
  <c r="U146" i="33"/>
  <c r="T163" i="33"/>
  <c r="U161" i="33"/>
  <c r="U153" i="33"/>
  <c r="U145" i="33"/>
  <c r="U160" i="33"/>
  <c r="U152" i="33"/>
  <c r="U144" i="33"/>
  <c r="U159" i="33"/>
  <c r="U151" i="33"/>
  <c r="U143" i="33"/>
  <c r="U158" i="33"/>
  <c r="U150" i="33"/>
  <c r="U157" i="33"/>
  <c r="U149" i="33"/>
  <c r="U156" i="33"/>
  <c r="U148" i="33"/>
  <c r="U155" i="33"/>
  <c r="U147" i="33"/>
  <c r="H37" i="32" l="1"/>
  <c r="H34" i="32"/>
  <c r="H35" i="32"/>
  <c r="H42" i="32"/>
  <c r="H36" i="32"/>
  <c r="H38" i="32"/>
  <c r="H45" i="32"/>
  <c r="H50" i="32"/>
  <c r="H52" i="32"/>
  <c r="H51" i="32"/>
  <c r="H47" i="32"/>
  <c r="H46" i="32"/>
  <c r="H43" i="32"/>
  <c r="H40" i="32"/>
  <c r="H44" i="32"/>
  <c r="H41" i="32"/>
  <c r="H48" i="32"/>
  <c r="G54" i="32"/>
  <c r="H39" i="32"/>
  <c r="H53" i="32"/>
  <c r="H54" i="32"/>
  <c r="M163" i="30"/>
  <c r="L163" i="30"/>
  <c r="M162" i="30"/>
  <c r="L162" i="30"/>
  <c r="K162" i="30"/>
  <c r="M161" i="30"/>
  <c r="L161" i="30"/>
  <c r="K161" i="30"/>
  <c r="M160" i="30"/>
  <c r="L160" i="30"/>
  <c r="K160" i="30"/>
  <c r="M159" i="30"/>
  <c r="L159" i="30"/>
  <c r="K159" i="30"/>
  <c r="M158" i="30"/>
  <c r="L158" i="30"/>
  <c r="K158" i="30"/>
  <c r="M157" i="30"/>
  <c r="L157" i="30"/>
  <c r="K157" i="30"/>
  <c r="M156" i="30"/>
  <c r="L156" i="30"/>
  <c r="K156" i="30"/>
  <c r="M155" i="30"/>
  <c r="L155" i="30"/>
  <c r="K155" i="30"/>
  <c r="M154" i="30"/>
  <c r="L154" i="30"/>
  <c r="K154" i="30"/>
  <c r="M153" i="30"/>
  <c r="L153" i="30"/>
  <c r="K153" i="30"/>
  <c r="M152" i="30"/>
  <c r="L152" i="30"/>
  <c r="K152" i="30"/>
  <c r="M151" i="30"/>
  <c r="L151" i="30"/>
  <c r="K151" i="30"/>
  <c r="M150" i="30"/>
  <c r="L150" i="30"/>
  <c r="K150" i="30"/>
  <c r="M149" i="30"/>
  <c r="L149" i="30"/>
  <c r="K149" i="30"/>
  <c r="M148" i="30"/>
  <c r="L148" i="30"/>
  <c r="K148" i="30"/>
  <c r="M147" i="30"/>
  <c r="L147" i="30"/>
  <c r="K147" i="30"/>
  <c r="M146" i="30"/>
  <c r="L146" i="30"/>
  <c r="K146" i="30"/>
  <c r="M145" i="30"/>
  <c r="L145" i="30"/>
  <c r="K145" i="30"/>
  <c r="M144" i="30"/>
  <c r="L144" i="30"/>
  <c r="K144" i="30"/>
  <c r="M143" i="30"/>
  <c r="L143" i="30"/>
  <c r="K143" i="30"/>
  <c r="M136" i="30"/>
  <c r="L136" i="30"/>
  <c r="M135" i="30"/>
  <c r="L135" i="30"/>
  <c r="K135" i="30"/>
  <c r="M134" i="30"/>
  <c r="L134" i="30"/>
  <c r="K134" i="30"/>
  <c r="M133" i="30"/>
  <c r="L133" i="30"/>
  <c r="K133" i="30"/>
  <c r="M132" i="30"/>
  <c r="L132" i="30"/>
  <c r="K132" i="30"/>
  <c r="M131" i="30"/>
  <c r="L131" i="30"/>
  <c r="K131" i="30"/>
  <c r="M130" i="30"/>
  <c r="L130" i="30"/>
  <c r="K130" i="30"/>
  <c r="M129" i="30"/>
  <c r="L129" i="30"/>
  <c r="K129" i="30"/>
  <c r="M128" i="30"/>
  <c r="L128" i="30"/>
  <c r="K128" i="30"/>
  <c r="M127" i="30"/>
  <c r="L127" i="30"/>
  <c r="K127" i="30"/>
  <c r="M126" i="30"/>
  <c r="L126" i="30"/>
  <c r="K126" i="30"/>
  <c r="M125" i="30"/>
  <c r="L125" i="30"/>
  <c r="K125" i="30"/>
  <c r="M124" i="30"/>
  <c r="L124" i="30"/>
  <c r="K124" i="30"/>
  <c r="M123" i="30"/>
  <c r="L123" i="30"/>
  <c r="K123" i="30"/>
  <c r="M122" i="30"/>
  <c r="L122" i="30"/>
  <c r="K122" i="30"/>
  <c r="M121" i="30"/>
  <c r="L121" i="30"/>
  <c r="K121" i="30"/>
  <c r="M120" i="30"/>
  <c r="L120" i="30"/>
  <c r="K120" i="30"/>
  <c r="M119" i="30"/>
  <c r="L119" i="30"/>
  <c r="K119" i="30"/>
  <c r="M118" i="30"/>
  <c r="L118" i="30"/>
  <c r="K118" i="30"/>
  <c r="M117" i="30"/>
  <c r="L117" i="30"/>
  <c r="K117" i="30"/>
  <c r="M116" i="30"/>
  <c r="L116" i="30"/>
  <c r="K116" i="30"/>
  <c r="M109" i="30"/>
  <c r="L109" i="30"/>
  <c r="M108" i="30"/>
  <c r="L108" i="30"/>
  <c r="K108" i="30"/>
  <c r="M107" i="30"/>
  <c r="L107" i="30"/>
  <c r="K107" i="30"/>
  <c r="M106" i="30"/>
  <c r="L106" i="30"/>
  <c r="K106" i="30"/>
  <c r="M105" i="30"/>
  <c r="L105" i="30"/>
  <c r="K105" i="30"/>
  <c r="M104" i="30"/>
  <c r="L104" i="30"/>
  <c r="K104" i="30"/>
  <c r="M103" i="30"/>
  <c r="L103" i="30"/>
  <c r="K103" i="30"/>
  <c r="M102" i="30"/>
  <c r="L102" i="30"/>
  <c r="K102" i="30"/>
  <c r="M101" i="30"/>
  <c r="L101" i="30"/>
  <c r="K101" i="30"/>
  <c r="M100" i="30"/>
  <c r="L100" i="30"/>
  <c r="K100" i="30"/>
  <c r="M99" i="30"/>
  <c r="L99" i="30"/>
  <c r="K99" i="30"/>
  <c r="M98" i="30"/>
  <c r="L98" i="30"/>
  <c r="K98" i="30"/>
  <c r="M97" i="30"/>
  <c r="L97" i="30"/>
  <c r="K97" i="30"/>
  <c r="M96" i="30"/>
  <c r="L96" i="30"/>
  <c r="K96" i="30"/>
  <c r="M95" i="30"/>
  <c r="L95" i="30"/>
  <c r="K95" i="30"/>
  <c r="M94" i="30"/>
  <c r="L94" i="30"/>
  <c r="K94" i="30"/>
  <c r="M93" i="30"/>
  <c r="L93" i="30"/>
  <c r="K93" i="30"/>
  <c r="M92" i="30"/>
  <c r="L92" i="30"/>
  <c r="K92" i="30"/>
  <c r="M91" i="30"/>
  <c r="L91" i="30"/>
  <c r="K91" i="30"/>
  <c r="M90" i="30"/>
  <c r="L90" i="30"/>
  <c r="K90" i="30"/>
  <c r="M89" i="30"/>
  <c r="L89" i="30"/>
  <c r="K89" i="30"/>
  <c r="G163" i="30"/>
  <c r="F163" i="30"/>
  <c r="G162" i="30"/>
  <c r="F162" i="30"/>
  <c r="N162" i="30" s="1"/>
  <c r="G161" i="30"/>
  <c r="F161" i="30"/>
  <c r="N161" i="30" s="1"/>
  <c r="G160" i="30"/>
  <c r="F160" i="30"/>
  <c r="N160" i="30" s="1"/>
  <c r="G159" i="30"/>
  <c r="F159" i="30"/>
  <c r="N159" i="30" s="1"/>
  <c r="G158" i="30"/>
  <c r="F158" i="30"/>
  <c r="N158" i="30" s="1"/>
  <c r="G157" i="30"/>
  <c r="F157" i="30"/>
  <c r="N157" i="30" s="1"/>
  <c r="G156" i="30"/>
  <c r="F156" i="30"/>
  <c r="N156" i="30" s="1"/>
  <c r="G155" i="30"/>
  <c r="F155" i="30"/>
  <c r="N155" i="30" s="1"/>
  <c r="G154" i="30"/>
  <c r="F154" i="30"/>
  <c r="N154" i="30" s="1"/>
  <c r="G153" i="30"/>
  <c r="F153" i="30"/>
  <c r="N153" i="30" s="1"/>
  <c r="G152" i="30"/>
  <c r="F152" i="30"/>
  <c r="N152" i="30" s="1"/>
  <c r="G151" i="30"/>
  <c r="F151" i="30"/>
  <c r="N151" i="30" s="1"/>
  <c r="G150" i="30"/>
  <c r="F150" i="30"/>
  <c r="N150" i="30" s="1"/>
  <c r="G149" i="30"/>
  <c r="F149" i="30"/>
  <c r="N149" i="30" s="1"/>
  <c r="G148" i="30"/>
  <c r="F148" i="30"/>
  <c r="N148" i="30" s="1"/>
  <c r="G147" i="30"/>
  <c r="F147" i="30"/>
  <c r="N147" i="30" s="1"/>
  <c r="G146" i="30"/>
  <c r="F146" i="30"/>
  <c r="N146" i="30" s="1"/>
  <c r="G145" i="30"/>
  <c r="F145" i="30"/>
  <c r="N145" i="30" s="1"/>
  <c r="G144" i="30"/>
  <c r="F144" i="30"/>
  <c r="N144" i="30" s="1"/>
  <c r="G143" i="30"/>
  <c r="F143" i="30"/>
  <c r="N143" i="30" s="1"/>
  <c r="G136" i="30"/>
  <c r="F136" i="30"/>
  <c r="N136" i="30" s="1"/>
  <c r="G135" i="30"/>
  <c r="F135" i="30"/>
  <c r="N135" i="30" s="1"/>
  <c r="G134" i="30"/>
  <c r="F134" i="30"/>
  <c r="N134" i="30" s="1"/>
  <c r="G133" i="30"/>
  <c r="F133" i="30"/>
  <c r="N133" i="30" s="1"/>
  <c r="G132" i="30"/>
  <c r="F132" i="30"/>
  <c r="N132" i="30" s="1"/>
  <c r="G131" i="30"/>
  <c r="F131" i="30"/>
  <c r="N131" i="30" s="1"/>
  <c r="G130" i="30"/>
  <c r="F130" i="30"/>
  <c r="N130" i="30" s="1"/>
  <c r="G129" i="30"/>
  <c r="F129" i="30"/>
  <c r="N129" i="30" s="1"/>
  <c r="G128" i="30"/>
  <c r="F128" i="30"/>
  <c r="N128" i="30" s="1"/>
  <c r="G127" i="30"/>
  <c r="F127" i="30"/>
  <c r="N127" i="30" s="1"/>
  <c r="G126" i="30"/>
  <c r="F126" i="30"/>
  <c r="N126" i="30" s="1"/>
  <c r="G125" i="30"/>
  <c r="F125" i="30"/>
  <c r="N125" i="30" s="1"/>
  <c r="G124" i="30"/>
  <c r="F124" i="30"/>
  <c r="N124" i="30" s="1"/>
  <c r="G123" i="30"/>
  <c r="F123" i="30"/>
  <c r="N123" i="30" s="1"/>
  <c r="G122" i="30"/>
  <c r="F122" i="30"/>
  <c r="N122" i="30" s="1"/>
  <c r="G121" i="30"/>
  <c r="F121" i="30"/>
  <c r="N121" i="30" s="1"/>
  <c r="G120" i="30"/>
  <c r="F120" i="30"/>
  <c r="N120" i="30" s="1"/>
  <c r="G119" i="30"/>
  <c r="F119" i="30"/>
  <c r="N119" i="30" s="1"/>
  <c r="G118" i="30"/>
  <c r="F118" i="30"/>
  <c r="N118" i="30" s="1"/>
  <c r="G117" i="30"/>
  <c r="F117" i="30"/>
  <c r="N117" i="30" s="1"/>
  <c r="G116" i="30"/>
  <c r="F116" i="30"/>
  <c r="N116" i="30" s="1"/>
  <c r="G109" i="30"/>
  <c r="F109" i="30"/>
  <c r="G108" i="30"/>
  <c r="F108" i="30"/>
  <c r="N108" i="30" s="1"/>
  <c r="G107" i="30"/>
  <c r="F107" i="30"/>
  <c r="N107" i="30" s="1"/>
  <c r="G106" i="30"/>
  <c r="F106" i="30"/>
  <c r="N106" i="30" s="1"/>
  <c r="G105" i="30"/>
  <c r="F105" i="30"/>
  <c r="N105" i="30" s="1"/>
  <c r="G104" i="30"/>
  <c r="F104" i="30"/>
  <c r="N104" i="30" s="1"/>
  <c r="G103" i="30"/>
  <c r="F103" i="30"/>
  <c r="N103" i="30" s="1"/>
  <c r="G102" i="30"/>
  <c r="F102" i="30"/>
  <c r="N102" i="30" s="1"/>
  <c r="G101" i="30"/>
  <c r="F101" i="30"/>
  <c r="N101" i="30" s="1"/>
  <c r="G100" i="30"/>
  <c r="F100" i="30"/>
  <c r="N100" i="30" s="1"/>
  <c r="G99" i="30"/>
  <c r="F99" i="30"/>
  <c r="N99" i="30" s="1"/>
  <c r="G98" i="30"/>
  <c r="F98" i="30"/>
  <c r="N98" i="30" s="1"/>
  <c r="G97" i="30"/>
  <c r="F97" i="30"/>
  <c r="N97" i="30" s="1"/>
  <c r="G96" i="30"/>
  <c r="F96" i="30"/>
  <c r="N96" i="30" s="1"/>
  <c r="G95" i="30"/>
  <c r="F95" i="30"/>
  <c r="N95" i="30" s="1"/>
  <c r="G94" i="30"/>
  <c r="F94" i="30"/>
  <c r="N94" i="30" s="1"/>
  <c r="G93" i="30"/>
  <c r="F93" i="30"/>
  <c r="N93" i="30" s="1"/>
  <c r="G92" i="30"/>
  <c r="F92" i="30"/>
  <c r="N92" i="30" s="1"/>
  <c r="G91" i="30"/>
  <c r="F91" i="30"/>
  <c r="N91" i="30" s="1"/>
  <c r="G90" i="30"/>
  <c r="F90" i="30"/>
  <c r="N90" i="30" s="1"/>
  <c r="G89" i="30"/>
  <c r="F89" i="30"/>
  <c r="N89" i="30" s="1"/>
  <c r="H146" i="30" l="1"/>
  <c r="O146" i="30" s="1"/>
  <c r="H150" i="30"/>
  <c r="O150" i="30" s="1"/>
  <c r="H154" i="30"/>
  <c r="O154" i="30" s="1"/>
  <c r="H151" i="30"/>
  <c r="O151" i="30" s="1"/>
  <c r="H159" i="30"/>
  <c r="O159" i="30" s="1"/>
  <c r="H158" i="30"/>
  <c r="O158" i="30" s="1"/>
  <c r="H162" i="30"/>
  <c r="O162" i="30" s="1"/>
  <c r="H97" i="30"/>
  <c r="O97" i="30" s="1"/>
  <c r="H101" i="30"/>
  <c r="O101" i="30" s="1"/>
  <c r="H132" i="30"/>
  <c r="O132" i="30" s="1"/>
  <c r="H133" i="30"/>
  <c r="O133" i="30" s="1"/>
  <c r="H93" i="30"/>
  <c r="O93" i="30" s="1"/>
  <c r="H117" i="30"/>
  <c r="O117" i="30" s="1"/>
  <c r="H129" i="30"/>
  <c r="O129" i="30" s="1"/>
  <c r="H124" i="30"/>
  <c r="O124" i="30" s="1"/>
  <c r="H121" i="30"/>
  <c r="O121" i="30" s="1"/>
  <c r="H125" i="30"/>
  <c r="O125" i="30" s="1"/>
  <c r="H118" i="30"/>
  <c r="O118" i="30" s="1"/>
  <c r="H122" i="30"/>
  <c r="O122" i="30" s="1"/>
  <c r="H126" i="30"/>
  <c r="O126" i="30" s="1"/>
  <c r="H109" i="30"/>
  <c r="P96" i="30" s="1"/>
  <c r="H99" i="30"/>
  <c r="O99" i="30" s="1"/>
  <c r="H103" i="30"/>
  <c r="O103" i="30" s="1"/>
  <c r="H107" i="30"/>
  <c r="O107" i="30" s="1"/>
  <c r="H95" i="30"/>
  <c r="O95" i="30" s="1"/>
  <c r="H91" i="30"/>
  <c r="O91" i="30" s="1"/>
  <c r="H92" i="30"/>
  <c r="O92" i="30" s="1"/>
  <c r="H96" i="30"/>
  <c r="O96" i="30" s="1"/>
  <c r="H100" i="30"/>
  <c r="O100" i="30" s="1"/>
  <c r="H104" i="30"/>
  <c r="O104" i="30" s="1"/>
  <c r="H108" i="30"/>
  <c r="O108" i="30" s="1"/>
  <c r="H130" i="30"/>
  <c r="O130" i="30" s="1"/>
  <c r="H134" i="30"/>
  <c r="O134" i="30" s="1"/>
  <c r="H155" i="30"/>
  <c r="O155" i="30" s="1"/>
  <c r="H143" i="30"/>
  <c r="O143" i="30" s="1"/>
  <c r="H89" i="30"/>
  <c r="O89" i="30" s="1"/>
  <c r="H119" i="30"/>
  <c r="O119" i="30" s="1"/>
  <c r="H123" i="30"/>
  <c r="O123" i="30" s="1"/>
  <c r="H127" i="30"/>
  <c r="O127" i="30" s="1"/>
  <c r="H131" i="30"/>
  <c r="O131" i="30" s="1"/>
  <c r="H135" i="30"/>
  <c r="O135" i="30" s="1"/>
  <c r="H144" i="30"/>
  <c r="O144" i="30" s="1"/>
  <c r="H148" i="30"/>
  <c r="O148" i="30" s="1"/>
  <c r="H152" i="30"/>
  <c r="O152" i="30" s="1"/>
  <c r="H156" i="30"/>
  <c r="O156" i="30" s="1"/>
  <c r="H160" i="30"/>
  <c r="O160" i="30" s="1"/>
  <c r="H90" i="30"/>
  <c r="O90" i="30" s="1"/>
  <c r="H98" i="30"/>
  <c r="O98" i="30" s="1"/>
  <c r="H106" i="30"/>
  <c r="O106" i="30" s="1"/>
  <c r="H116" i="30"/>
  <c r="O116" i="30" s="1"/>
  <c r="H120" i="30"/>
  <c r="O120" i="30" s="1"/>
  <c r="H128" i="30"/>
  <c r="O128" i="30" s="1"/>
  <c r="H136" i="30"/>
  <c r="P128" i="30" s="1"/>
  <c r="H145" i="30"/>
  <c r="O145" i="30" s="1"/>
  <c r="H149" i="30"/>
  <c r="O149" i="30" s="1"/>
  <c r="H153" i="30"/>
  <c r="O153" i="30" s="1"/>
  <c r="H157" i="30"/>
  <c r="O157" i="30" s="1"/>
  <c r="H161" i="30"/>
  <c r="O161" i="30" s="1"/>
  <c r="H94" i="30"/>
  <c r="O94" i="30" s="1"/>
  <c r="H102" i="30"/>
  <c r="O102" i="30" s="1"/>
  <c r="N163" i="30"/>
  <c r="H163" i="30"/>
  <c r="H105" i="30"/>
  <c r="O105" i="30" s="1"/>
  <c r="H147" i="30"/>
  <c r="O147" i="30" s="1"/>
  <c r="N109" i="30"/>
  <c r="C13" i="26"/>
  <c r="M82" i="30"/>
  <c r="L82" i="30"/>
  <c r="G82" i="30"/>
  <c r="F82" i="30"/>
  <c r="N82" i="30" s="1"/>
  <c r="M81" i="30"/>
  <c r="L81" i="30"/>
  <c r="K81" i="30"/>
  <c r="G81" i="30"/>
  <c r="F81" i="30"/>
  <c r="N81" i="30" s="1"/>
  <c r="M80" i="30"/>
  <c r="L80" i="30"/>
  <c r="K80" i="30"/>
  <c r="G80" i="30"/>
  <c r="F80" i="30"/>
  <c r="N80" i="30" s="1"/>
  <c r="M79" i="30"/>
  <c r="L79" i="30"/>
  <c r="K79" i="30"/>
  <c r="G79" i="30"/>
  <c r="F79" i="30"/>
  <c r="N79" i="30" s="1"/>
  <c r="M78" i="30"/>
  <c r="L78" i="30"/>
  <c r="K78" i="30"/>
  <c r="G78" i="30"/>
  <c r="F78" i="30"/>
  <c r="N78" i="30" s="1"/>
  <c r="M77" i="30"/>
  <c r="L77" i="30"/>
  <c r="K77" i="30"/>
  <c r="G77" i="30"/>
  <c r="H77" i="30" s="1"/>
  <c r="F77" i="30"/>
  <c r="N77" i="30" s="1"/>
  <c r="M76" i="30"/>
  <c r="L76" i="30"/>
  <c r="K76" i="30"/>
  <c r="G76" i="30"/>
  <c r="F76" i="30"/>
  <c r="N76" i="30" s="1"/>
  <c r="M75" i="30"/>
  <c r="L75" i="30"/>
  <c r="K75" i="30"/>
  <c r="G75" i="30"/>
  <c r="F75" i="30"/>
  <c r="N75" i="30" s="1"/>
  <c r="M74" i="30"/>
  <c r="L74" i="30"/>
  <c r="K74" i="30"/>
  <c r="G74" i="30"/>
  <c r="F74" i="30"/>
  <c r="N74" i="30" s="1"/>
  <c r="M73" i="30"/>
  <c r="L73" i="30"/>
  <c r="K73" i="30"/>
  <c r="G73" i="30"/>
  <c r="F73" i="30"/>
  <c r="N73" i="30" s="1"/>
  <c r="M72" i="30"/>
  <c r="L72" i="30"/>
  <c r="K72" i="30"/>
  <c r="G72" i="30"/>
  <c r="F72" i="30"/>
  <c r="N72" i="30" s="1"/>
  <c r="M71" i="30"/>
  <c r="L71" i="30"/>
  <c r="K71" i="30"/>
  <c r="G71" i="30"/>
  <c r="F71" i="30"/>
  <c r="N71" i="30" s="1"/>
  <c r="M70" i="30"/>
  <c r="L70" i="30"/>
  <c r="K70" i="30"/>
  <c r="G70" i="30"/>
  <c r="F70" i="30"/>
  <c r="N70" i="30" s="1"/>
  <c r="M69" i="30"/>
  <c r="L69" i="30"/>
  <c r="K69" i="30"/>
  <c r="G69" i="30"/>
  <c r="H69" i="30" s="1"/>
  <c r="F69" i="30"/>
  <c r="N69" i="30" s="1"/>
  <c r="M68" i="30"/>
  <c r="L68" i="30"/>
  <c r="K68" i="30"/>
  <c r="G68" i="30"/>
  <c r="F68" i="30"/>
  <c r="N68" i="30" s="1"/>
  <c r="M67" i="30"/>
  <c r="L67" i="30"/>
  <c r="K67" i="30"/>
  <c r="G67" i="30"/>
  <c r="F67" i="30"/>
  <c r="N67" i="30" s="1"/>
  <c r="M66" i="30"/>
  <c r="L66" i="30"/>
  <c r="K66" i="30"/>
  <c r="G66" i="30"/>
  <c r="F66" i="30"/>
  <c r="N66" i="30" s="1"/>
  <c r="M65" i="30"/>
  <c r="L65" i="30"/>
  <c r="K65" i="30"/>
  <c r="G65" i="30"/>
  <c r="F65" i="30"/>
  <c r="N65" i="30" s="1"/>
  <c r="M64" i="30"/>
  <c r="L64" i="30"/>
  <c r="K64" i="30"/>
  <c r="G64" i="30"/>
  <c r="F64" i="30"/>
  <c r="N64" i="30" s="1"/>
  <c r="M63" i="30"/>
  <c r="L63" i="30"/>
  <c r="K63" i="30"/>
  <c r="G63" i="30"/>
  <c r="F63" i="30"/>
  <c r="N63" i="30" s="1"/>
  <c r="M62" i="30"/>
  <c r="L62" i="30"/>
  <c r="K62" i="30"/>
  <c r="G62" i="30"/>
  <c r="F62" i="30"/>
  <c r="N62" i="30" s="1"/>
  <c r="M54" i="30"/>
  <c r="L54" i="30"/>
  <c r="G54" i="30"/>
  <c r="F54" i="30"/>
  <c r="N54" i="30" s="1"/>
  <c r="M53" i="30"/>
  <c r="L53" i="30"/>
  <c r="K53" i="30"/>
  <c r="G53" i="30"/>
  <c r="F53" i="30"/>
  <c r="N53" i="30" s="1"/>
  <c r="M52" i="30"/>
  <c r="L52" i="30"/>
  <c r="K52" i="30"/>
  <c r="G52" i="30"/>
  <c r="F52" i="30"/>
  <c r="N52" i="30" s="1"/>
  <c r="M51" i="30"/>
  <c r="L51" i="30"/>
  <c r="K51" i="30"/>
  <c r="G51" i="30"/>
  <c r="F51" i="30"/>
  <c r="N51" i="30" s="1"/>
  <c r="M50" i="30"/>
  <c r="L50" i="30"/>
  <c r="K50" i="30"/>
  <c r="G50" i="30"/>
  <c r="F50" i="30"/>
  <c r="N50" i="30" s="1"/>
  <c r="M49" i="30"/>
  <c r="L49" i="30"/>
  <c r="K49" i="30"/>
  <c r="G49" i="30"/>
  <c r="F49" i="30"/>
  <c r="N49" i="30" s="1"/>
  <c r="M48" i="30"/>
  <c r="L48" i="30"/>
  <c r="K48" i="30"/>
  <c r="G48" i="30"/>
  <c r="F48" i="30"/>
  <c r="N48" i="30" s="1"/>
  <c r="M47" i="30"/>
  <c r="L47" i="30"/>
  <c r="K47" i="30"/>
  <c r="G47" i="30"/>
  <c r="F47" i="30"/>
  <c r="N47" i="30" s="1"/>
  <c r="M46" i="30"/>
  <c r="L46" i="30"/>
  <c r="K46" i="30"/>
  <c r="G46" i="30"/>
  <c r="F46" i="30"/>
  <c r="N46" i="30" s="1"/>
  <c r="M45" i="30"/>
  <c r="L45" i="30"/>
  <c r="K45" i="30"/>
  <c r="G45" i="30"/>
  <c r="F45" i="30"/>
  <c r="N45" i="30" s="1"/>
  <c r="M44" i="30"/>
  <c r="L44" i="30"/>
  <c r="K44" i="30"/>
  <c r="G44" i="30"/>
  <c r="F44" i="30"/>
  <c r="N44" i="30" s="1"/>
  <c r="M43" i="30"/>
  <c r="L43" i="30"/>
  <c r="K43" i="30"/>
  <c r="G43" i="30"/>
  <c r="F43" i="30"/>
  <c r="N43" i="30" s="1"/>
  <c r="M42" i="30"/>
  <c r="L42" i="30"/>
  <c r="K42" i="30"/>
  <c r="G42" i="30"/>
  <c r="F42" i="30"/>
  <c r="N42" i="30" s="1"/>
  <c r="M41" i="30"/>
  <c r="L41" i="30"/>
  <c r="K41" i="30"/>
  <c r="G41" i="30"/>
  <c r="H41" i="30" s="1"/>
  <c r="F41" i="30"/>
  <c r="N41" i="30" s="1"/>
  <c r="M40" i="30"/>
  <c r="L40" i="30"/>
  <c r="K40" i="30"/>
  <c r="G40" i="30"/>
  <c r="F40" i="30"/>
  <c r="N40" i="30" s="1"/>
  <c r="M39" i="30"/>
  <c r="L39" i="30"/>
  <c r="K39" i="30"/>
  <c r="G39" i="30"/>
  <c r="F39" i="30"/>
  <c r="N39" i="30" s="1"/>
  <c r="M38" i="30"/>
  <c r="L38" i="30"/>
  <c r="K38" i="30"/>
  <c r="G38" i="30"/>
  <c r="F38" i="30"/>
  <c r="N38" i="30" s="1"/>
  <c r="M37" i="30"/>
  <c r="L37" i="30"/>
  <c r="K37" i="30"/>
  <c r="G37" i="30"/>
  <c r="F37" i="30"/>
  <c r="N37" i="30" s="1"/>
  <c r="M36" i="30"/>
  <c r="L36" i="30"/>
  <c r="K36" i="30"/>
  <c r="G36" i="30"/>
  <c r="F36" i="30"/>
  <c r="N36" i="30" s="1"/>
  <c r="M35" i="30"/>
  <c r="L35" i="30"/>
  <c r="K35" i="30"/>
  <c r="G35" i="30"/>
  <c r="F35" i="30"/>
  <c r="N35" i="30" s="1"/>
  <c r="M34" i="30"/>
  <c r="L34" i="30"/>
  <c r="K34" i="30"/>
  <c r="G34" i="30"/>
  <c r="F34" i="30"/>
  <c r="N34" i="30" s="1"/>
  <c r="M26" i="30"/>
  <c r="L26" i="30"/>
  <c r="D33" i="27"/>
  <c r="E33" i="27"/>
  <c r="F33" i="27"/>
  <c r="G33" i="27"/>
  <c r="C33" i="27"/>
  <c r="M7" i="30"/>
  <c r="M8" i="30"/>
  <c r="M9" i="30"/>
  <c r="M10" i="30"/>
  <c r="M11" i="30"/>
  <c r="M12" i="30"/>
  <c r="M13" i="30"/>
  <c r="M14" i="30"/>
  <c r="M15" i="30"/>
  <c r="M16" i="30"/>
  <c r="M17" i="30"/>
  <c r="M18" i="30"/>
  <c r="M19" i="30"/>
  <c r="M20" i="30"/>
  <c r="M21" i="30"/>
  <c r="M22" i="30"/>
  <c r="M23" i="30"/>
  <c r="M24" i="30"/>
  <c r="M25" i="30"/>
  <c r="M6" i="30"/>
  <c r="L7" i="30"/>
  <c r="L8" i="30"/>
  <c r="L9" i="30"/>
  <c r="L10" i="30"/>
  <c r="L11" i="30"/>
  <c r="L12" i="30"/>
  <c r="L13" i="30"/>
  <c r="L14" i="30"/>
  <c r="L15" i="30"/>
  <c r="L16" i="30"/>
  <c r="L17" i="30"/>
  <c r="L18" i="30"/>
  <c r="L19" i="30"/>
  <c r="L20" i="30"/>
  <c r="L21" i="30"/>
  <c r="L22" i="30"/>
  <c r="L23" i="30"/>
  <c r="L24" i="30"/>
  <c r="L25" i="30"/>
  <c r="L6" i="30"/>
  <c r="K7" i="30"/>
  <c r="K8" i="30"/>
  <c r="K9" i="30"/>
  <c r="K10" i="30"/>
  <c r="K11" i="30"/>
  <c r="K12" i="30"/>
  <c r="K13" i="30"/>
  <c r="K14" i="30"/>
  <c r="K15" i="30"/>
  <c r="K16" i="30"/>
  <c r="K17" i="30"/>
  <c r="K18" i="30"/>
  <c r="K19" i="30"/>
  <c r="K20" i="30"/>
  <c r="K21" i="30"/>
  <c r="K22" i="30"/>
  <c r="K23" i="30"/>
  <c r="K24" i="30"/>
  <c r="K25" i="30"/>
  <c r="K6" i="30"/>
  <c r="G26" i="30"/>
  <c r="F26" i="30"/>
  <c r="G25" i="30"/>
  <c r="F25" i="30"/>
  <c r="N25" i="30" s="1"/>
  <c r="G24" i="30"/>
  <c r="F24" i="30"/>
  <c r="N24" i="30" s="1"/>
  <c r="G23" i="30"/>
  <c r="F23" i="30"/>
  <c r="N23" i="30" s="1"/>
  <c r="G22" i="30"/>
  <c r="F22" i="30"/>
  <c r="N22" i="30" s="1"/>
  <c r="G21" i="30"/>
  <c r="F21" i="30"/>
  <c r="N21" i="30" s="1"/>
  <c r="G20" i="30"/>
  <c r="F20" i="30"/>
  <c r="N20" i="30" s="1"/>
  <c r="G19" i="30"/>
  <c r="F19" i="30"/>
  <c r="N19" i="30" s="1"/>
  <c r="G18" i="30"/>
  <c r="F18" i="30"/>
  <c r="N18" i="30" s="1"/>
  <c r="G17" i="30"/>
  <c r="F17" i="30"/>
  <c r="N17" i="30" s="1"/>
  <c r="G16" i="30"/>
  <c r="F16" i="30"/>
  <c r="N16" i="30" s="1"/>
  <c r="G15" i="30"/>
  <c r="F15" i="30"/>
  <c r="N15" i="30" s="1"/>
  <c r="G14" i="30"/>
  <c r="F14" i="30"/>
  <c r="N14" i="30" s="1"/>
  <c r="G13" i="30"/>
  <c r="F13" i="30"/>
  <c r="N13" i="30" s="1"/>
  <c r="G12" i="30"/>
  <c r="F12" i="30"/>
  <c r="N12" i="30" s="1"/>
  <c r="G11" i="30"/>
  <c r="F11" i="30"/>
  <c r="N11" i="30" s="1"/>
  <c r="G10" i="30"/>
  <c r="F10" i="30"/>
  <c r="N10" i="30" s="1"/>
  <c r="G9" i="30"/>
  <c r="F9" i="30"/>
  <c r="N9" i="30" s="1"/>
  <c r="G8" i="30"/>
  <c r="F8" i="30"/>
  <c r="N8" i="30" s="1"/>
  <c r="G7" i="30"/>
  <c r="F7" i="30"/>
  <c r="N7" i="30" s="1"/>
  <c r="G6" i="30"/>
  <c r="F6" i="30"/>
  <c r="N6" i="30" s="1"/>
  <c r="F35" i="27" l="1"/>
  <c r="D35" i="27"/>
  <c r="D34" i="27"/>
  <c r="P103" i="30"/>
  <c r="H35" i="30"/>
  <c r="O35" i="30" s="1"/>
  <c r="P120" i="30"/>
  <c r="H34" i="30"/>
  <c r="O34" i="30" s="1"/>
  <c r="H42" i="30"/>
  <c r="O42" i="30" s="1"/>
  <c r="H50" i="30"/>
  <c r="O50" i="30" s="1"/>
  <c r="H62" i="30"/>
  <c r="O62" i="30" s="1"/>
  <c r="H70" i="30"/>
  <c r="O70" i="30" s="1"/>
  <c r="H78" i="30"/>
  <c r="O78" i="30" s="1"/>
  <c r="P97" i="30"/>
  <c r="H63" i="30"/>
  <c r="O63" i="30" s="1"/>
  <c r="H71" i="30"/>
  <c r="O71" i="30" s="1"/>
  <c r="H36" i="30"/>
  <c r="O36" i="30" s="1"/>
  <c r="H44" i="30"/>
  <c r="H52" i="30"/>
  <c r="O52" i="30" s="1"/>
  <c r="H64" i="30"/>
  <c r="O64" i="30" s="1"/>
  <c r="H72" i="30"/>
  <c r="O72" i="30" s="1"/>
  <c r="H49" i="30"/>
  <c r="O49" i="30" s="1"/>
  <c r="H38" i="30"/>
  <c r="O38" i="30" s="1"/>
  <c r="H46" i="30"/>
  <c r="H66" i="30"/>
  <c r="O66" i="30" s="1"/>
  <c r="H74" i="30"/>
  <c r="O74" i="30" s="1"/>
  <c r="H43" i="30"/>
  <c r="O43" i="30" s="1"/>
  <c r="H40" i="30"/>
  <c r="O40" i="30" s="1"/>
  <c r="H68" i="30"/>
  <c r="O68" i="30" s="1"/>
  <c r="P92" i="30"/>
  <c r="P91" i="30"/>
  <c r="P90" i="30"/>
  <c r="P99" i="30"/>
  <c r="P94" i="30"/>
  <c r="P98" i="30"/>
  <c r="P107" i="30"/>
  <c r="P102" i="30"/>
  <c r="P106" i="30"/>
  <c r="P108" i="30"/>
  <c r="P126" i="30"/>
  <c r="P135" i="30"/>
  <c r="P100" i="30"/>
  <c r="P93" i="30"/>
  <c r="P125" i="30"/>
  <c r="P104" i="30"/>
  <c r="P95" i="30"/>
  <c r="P136" i="30"/>
  <c r="E39" i="27"/>
  <c r="D47" i="27"/>
  <c r="D37" i="27"/>
  <c r="D46" i="27"/>
  <c r="E35" i="27"/>
  <c r="E38" i="27"/>
  <c r="F47" i="27"/>
  <c r="F49" i="27"/>
  <c r="F45" i="27"/>
  <c r="E49" i="27"/>
  <c r="D50" i="27"/>
  <c r="F42" i="27"/>
  <c r="D40" i="27"/>
  <c r="E51" i="27"/>
  <c r="E40" i="27"/>
  <c r="E36" i="27"/>
  <c r="E46" i="27"/>
  <c r="F48" i="27"/>
  <c r="F46" i="27"/>
  <c r="F52" i="27"/>
  <c r="D41" i="27"/>
  <c r="D43" i="27"/>
  <c r="F50" i="27"/>
  <c r="E48" i="27"/>
  <c r="E42" i="27"/>
  <c r="D38" i="27"/>
  <c r="D51" i="27"/>
  <c r="E44" i="27"/>
  <c r="F38" i="27"/>
  <c r="F44" i="27"/>
  <c r="F43" i="27"/>
  <c r="F51" i="27"/>
  <c r="F34" i="27"/>
  <c r="D53" i="27"/>
  <c r="F40" i="27"/>
  <c r="D36" i="27"/>
  <c r="D54" i="27"/>
  <c r="E45" i="27"/>
  <c r="E52" i="27"/>
  <c r="F37" i="27"/>
  <c r="F41" i="27"/>
  <c r="D45" i="27"/>
  <c r="E34" i="27"/>
  <c r="D49" i="27"/>
  <c r="D44" i="27"/>
  <c r="E41" i="27"/>
  <c r="D48" i="27"/>
  <c r="E50" i="27"/>
  <c r="D39" i="27"/>
  <c r="F53" i="27"/>
  <c r="F36" i="27"/>
  <c r="D52" i="27"/>
  <c r="E54" i="27"/>
  <c r="E43" i="27"/>
  <c r="E53" i="27"/>
  <c r="F39" i="27"/>
  <c r="E47" i="27"/>
  <c r="D42" i="27"/>
  <c r="E37" i="27"/>
  <c r="P89" i="30"/>
  <c r="H80" i="30"/>
  <c r="O80" i="30" s="1"/>
  <c r="P133" i="30"/>
  <c r="P117" i="30"/>
  <c r="P131" i="30"/>
  <c r="H82" i="30"/>
  <c r="P72" i="30" s="1"/>
  <c r="P116" i="30"/>
  <c r="P105" i="30"/>
  <c r="P101" i="30"/>
  <c r="P127" i="30"/>
  <c r="P123" i="30"/>
  <c r="O109" i="30"/>
  <c r="P109" i="30"/>
  <c r="P134" i="30"/>
  <c r="P122" i="30"/>
  <c r="P121" i="30"/>
  <c r="P130" i="30"/>
  <c r="P124" i="30"/>
  <c r="H54" i="30"/>
  <c r="P43" i="30" s="1"/>
  <c r="H37" i="30"/>
  <c r="O37" i="30" s="1"/>
  <c r="H45" i="30"/>
  <c r="O45" i="30" s="1"/>
  <c r="H53" i="30"/>
  <c r="O53" i="30" s="1"/>
  <c r="H65" i="30"/>
  <c r="O65" i="30" s="1"/>
  <c r="H73" i="30"/>
  <c r="O73" i="30" s="1"/>
  <c r="H81" i="30"/>
  <c r="O81" i="30" s="1"/>
  <c r="H39" i="30"/>
  <c r="O39" i="30" s="1"/>
  <c r="H47" i="30"/>
  <c r="O47" i="30" s="1"/>
  <c r="H67" i="30"/>
  <c r="O67" i="30" s="1"/>
  <c r="H75" i="30"/>
  <c r="O75" i="30" s="1"/>
  <c r="P119" i="30"/>
  <c r="P132" i="30"/>
  <c r="P129" i="30"/>
  <c r="P118" i="30"/>
  <c r="O136" i="30"/>
  <c r="P144" i="30"/>
  <c r="P152" i="30"/>
  <c r="P160" i="30"/>
  <c r="P145" i="30"/>
  <c r="P153" i="30"/>
  <c r="P161" i="30"/>
  <c r="P146" i="30"/>
  <c r="P154" i="30"/>
  <c r="P162" i="30"/>
  <c r="P143" i="30"/>
  <c r="P147" i="30"/>
  <c r="P155" i="30"/>
  <c r="P163" i="30"/>
  <c r="P148" i="30"/>
  <c r="P156" i="30"/>
  <c r="P149" i="30"/>
  <c r="P157" i="30"/>
  <c r="O163" i="30"/>
  <c r="P159" i="30"/>
  <c r="P150" i="30"/>
  <c r="P158" i="30"/>
  <c r="P151" i="30"/>
  <c r="H51" i="30"/>
  <c r="O51" i="30" s="1"/>
  <c r="H79" i="30"/>
  <c r="O79" i="30" s="1"/>
  <c r="P39" i="30"/>
  <c r="H48" i="30"/>
  <c r="O48" i="30" s="1"/>
  <c r="H76" i="30"/>
  <c r="O76" i="30" s="1"/>
  <c r="O77" i="30"/>
  <c r="N26" i="30"/>
  <c r="F54" i="27" s="1"/>
  <c r="O69" i="30"/>
  <c r="O41" i="30"/>
  <c r="O46" i="30"/>
  <c r="O44" i="30"/>
  <c r="H26" i="30"/>
  <c r="H7" i="30"/>
  <c r="O7" i="30" s="1"/>
  <c r="H11" i="30"/>
  <c r="O11" i="30" s="1"/>
  <c r="H15" i="30"/>
  <c r="O15" i="30" s="1"/>
  <c r="H19" i="30"/>
  <c r="O19" i="30" s="1"/>
  <c r="G47" i="27" s="1"/>
  <c r="H23" i="30"/>
  <c r="O23" i="30" s="1"/>
  <c r="H9" i="30"/>
  <c r="O9" i="30" s="1"/>
  <c r="H13" i="30"/>
  <c r="O13" i="30" s="1"/>
  <c r="H17" i="30"/>
  <c r="O17" i="30" s="1"/>
  <c r="H21" i="30"/>
  <c r="O21" i="30" s="1"/>
  <c r="H25" i="30"/>
  <c r="O25" i="30" s="1"/>
  <c r="H18" i="30"/>
  <c r="O18" i="30" s="1"/>
  <c r="H6" i="30"/>
  <c r="O6" i="30" s="1"/>
  <c r="G34" i="27" s="1"/>
  <c r="H10" i="30"/>
  <c r="O10" i="30" s="1"/>
  <c r="H14" i="30"/>
  <c r="O14" i="30" s="1"/>
  <c r="G42" i="27" s="1"/>
  <c r="H22" i="30"/>
  <c r="O22" i="30" s="1"/>
  <c r="H8" i="30"/>
  <c r="O8" i="30" s="1"/>
  <c r="H20" i="30"/>
  <c r="O20" i="30" s="1"/>
  <c r="H12" i="30"/>
  <c r="O12" i="30" s="1"/>
  <c r="H24" i="30"/>
  <c r="O24" i="30" s="1"/>
  <c r="H16" i="30"/>
  <c r="O16" i="30" s="1"/>
  <c r="G37" i="27" l="1"/>
  <c r="G40" i="27"/>
  <c r="G45" i="27"/>
  <c r="G41" i="27"/>
  <c r="G39" i="27"/>
  <c r="G36" i="27"/>
  <c r="G38" i="27"/>
  <c r="G51" i="27"/>
  <c r="G53" i="27"/>
  <c r="G49" i="27"/>
  <c r="G35" i="27"/>
  <c r="G50" i="27"/>
  <c r="G44" i="27"/>
  <c r="G52" i="27"/>
  <c r="G43" i="27"/>
  <c r="G48" i="27"/>
  <c r="G46" i="27"/>
  <c r="P67" i="30"/>
  <c r="P69" i="30"/>
  <c r="P74" i="30"/>
  <c r="P66" i="30"/>
  <c r="P65" i="30"/>
  <c r="O82" i="30"/>
  <c r="P78" i="30"/>
  <c r="P68" i="30"/>
  <c r="P71" i="30"/>
  <c r="P64" i="30"/>
  <c r="P77" i="30"/>
  <c r="P51" i="30"/>
  <c r="P54" i="30"/>
  <c r="P37" i="30"/>
  <c r="P62" i="30"/>
  <c r="P81" i="30"/>
  <c r="P52" i="30"/>
  <c r="P63" i="30"/>
  <c r="P75" i="30"/>
  <c r="P73" i="30"/>
  <c r="P36" i="30"/>
  <c r="P70" i="30"/>
  <c r="P76" i="30"/>
  <c r="P80" i="30"/>
  <c r="P41" i="30"/>
  <c r="P79" i="30"/>
  <c r="P82" i="30"/>
  <c r="P48" i="30"/>
  <c r="O54" i="30"/>
  <c r="P38" i="30"/>
  <c r="P35" i="30"/>
  <c r="P40" i="30"/>
  <c r="P53" i="30"/>
  <c r="P50" i="30"/>
  <c r="P34" i="30"/>
  <c r="P45" i="30"/>
  <c r="P42" i="30"/>
  <c r="P47" i="30"/>
  <c r="P46" i="30"/>
  <c r="P49" i="30"/>
  <c r="P44" i="30"/>
  <c r="P26" i="30"/>
  <c r="O26" i="30"/>
  <c r="P10" i="30"/>
  <c r="P18" i="30"/>
  <c r="P6" i="30"/>
  <c r="P12" i="30"/>
  <c r="P15" i="30"/>
  <c r="H43" i="27" s="1"/>
  <c r="P8" i="30"/>
  <c r="P17" i="30"/>
  <c r="P11" i="30"/>
  <c r="H39" i="27" s="1"/>
  <c r="P19" i="30"/>
  <c r="P20" i="30"/>
  <c r="P23" i="30"/>
  <c r="P24" i="30"/>
  <c r="P9" i="30"/>
  <c r="P13" i="30"/>
  <c r="P21" i="30"/>
  <c r="P14" i="30"/>
  <c r="P22" i="30"/>
  <c r="P7" i="30"/>
  <c r="P16" i="30"/>
  <c r="P25" i="30"/>
  <c r="H41" i="27" l="1"/>
  <c r="H51" i="27"/>
  <c r="H48" i="27"/>
  <c r="H49" i="27"/>
  <c r="H34" i="27"/>
  <c r="H46" i="27"/>
  <c r="H35" i="27"/>
  <c r="H45" i="27"/>
  <c r="H50" i="27"/>
  <c r="H53" i="27"/>
  <c r="H52" i="27"/>
  <c r="H44" i="27"/>
  <c r="H38" i="27"/>
  <c r="G54" i="27"/>
  <c r="H47" i="27"/>
  <c r="H54" i="27"/>
  <c r="H36" i="27"/>
  <c r="H42" i="27"/>
  <c r="H37" i="27"/>
  <c r="H40" i="27"/>
  <c r="C4" i="25"/>
  <c r="C3" i="25" l="1"/>
  <c r="B10" i="25" l="1"/>
  <c r="C9" i="25"/>
  <c r="B9" i="25"/>
  <c r="B25" i="25"/>
  <c r="B21" i="25"/>
  <c r="B17" i="25"/>
  <c r="B13" i="25"/>
  <c r="B27" i="25"/>
  <c r="B23" i="25"/>
  <c r="B19" i="25"/>
  <c r="B15" i="25"/>
  <c r="B11" i="25"/>
  <c r="B28" i="25"/>
  <c r="B26" i="25"/>
  <c r="B24" i="25"/>
  <c r="B22" i="25"/>
  <c r="B20" i="25"/>
  <c r="B18" i="25"/>
  <c r="B16" i="25"/>
  <c r="B14" i="25"/>
  <c r="B12" i="25"/>
  <c r="C2" i="25" l="1"/>
  <c r="C5" i="25" s="1"/>
  <c r="K10" i="25" l="1"/>
  <c r="K12" i="25"/>
  <c r="K14" i="25"/>
  <c r="K16" i="25"/>
  <c r="K18" i="25"/>
  <c r="K20" i="25"/>
  <c r="K22" i="25"/>
  <c r="K24" i="25"/>
  <c r="K26" i="25"/>
  <c r="K28" i="25"/>
  <c r="K11" i="25"/>
  <c r="K13" i="25"/>
  <c r="K15" i="25"/>
  <c r="K17" i="25"/>
  <c r="K19" i="25"/>
  <c r="K21" i="25"/>
  <c r="K23" i="25"/>
  <c r="K25" i="25"/>
  <c r="K27" i="25"/>
  <c r="K9" i="25"/>
  <c r="D10" i="25" l="1"/>
  <c r="E27" i="25"/>
  <c r="D9" i="25"/>
  <c r="C13" i="25"/>
  <c r="C17" i="25"/>
  <c r="C21" i="25"/>
  <c r="C25" i="25"/>
  <c r="E26" i="25"/>
  <c r="E28" i="25"/>
  <c r="C11" i="25"/>
  <c r="C15" i="25"/>
  <c r="C19" i="25"/>
  <c r="C23" i="25"/>
  <c r="C27" i="25"/>
  <c r="E25" i="25"/>
  <c r="E23" i="25"/>
  <c r="E21" i="25"/>
  <c r="E19" i="25"/>
  <c r="E17" i="25"/>
  <c r="E15" i="25"/>
  <c r="E13" i="25"/>
  <c r="E11" i="25"/>
  <c r="C28" i="25"/>
  <c r="C24" i="25"/>
  <c r="C20" i="25"/>
  <c r="C16" i="25"/>
  <c r="C12" i="25"/>
  <c r="E9" i="25"/>
  <c r="D27" i="25"/>
  <c r="D25" i="25"/>
  <c r="D23" i="25"/>
  <c r="D21" i="25"/>
  <c r="D19" i="25"/>
  <c r="D17" i="25"/>
  <c r="D15" i="25"/>
  <c r="D13" i="25"/>
  <c r="D11" i="25"/>
  <c r="E24" i="25"/>
  <c r="E22" i="25"/>
  <c r="E20" i="25"/>
  <c r="E18" i="25"/>
  <c r="E16" i="25"/>
  <c r="E14" i="25"/>
  <c r="E12" i="25"/>
  <c r="E10" i="25"/>
  <c r="C26" i="25"/>
  <c r="C22" i="25"/>
  <c r="C18" i="25"/>
  <c r="C14" i="25"/>
  <c r="C10" i="25"/>
  <c r="D28" i="25"/>
  <c r="D26" i="25"/>
  <c r="D24" i="25"/>
  <c r="D22" i="25"/>
  <c r="D20" i="25"/>
  <c r="D18" i="25"/>
  <c r="D16" i="25"/>
  <c r="D14" i="25"/>
  <c r="D12" i="25"/>
  <c r="H25" i="25" l="1"/>
  <c r="M9" i="25"/>
  <c r="G9" i="25"/>
  <c r="N9" i="25" s="1"/>
  <c r="H10" i="25"/>
  <c r="H26" i="25"/>
  <c r="H28" i="25"/>
  <c r="H22" i="25"/>
  <c r="H12" i="25"/>
  <c r="H16" i="25"/>
  <c r="H20" i="25"/>
  <c r="H24" i="25"/>
  <c r="H11" i="25"/>
  <c r="H15" i="25"/>
  <c r="H19" i="25"/>
  <c r="H23" i="25"/>
  <c r="H27" i="25"/>
  <c r="H21" i="25"/>
  <c r="H18" i="25"/>
  <c r="H17" i="25"/>
  <c r="H9" i="25"/>
  <c r="H14" i="25"/>
  <c r="M12" i="25"/>
  <c r="G12" i="25"/>
  <c r="N12" i="25" s="1"/>
  <c r="M16" i="25"/>
  <c r="G16" i="25"/>
  <c r="N16" i="25" s="1"/>
  <c r="M20" i="25"/>
  <c r="G20" i="25"/>
  <c r="N20" i="25" s="1"/>
  <c r="M24" i="25"/>
  <c r="G24" i="25"/>
  <c r="N24" i="25" s="1"/>
  <c r="M28" i="25"/>
  <c r="G28" i="25"/>
  <c r="N28" i="25" s="1"/>
  <c r="M11" i="25"/>
  <c r="G11" i="25"/>
  <c r="N11" i="25" s="1"/>
  <c r="M15" i="25"/>
  <c r="G15" i="25"/>
  <c r="N15" i="25" s="1"/>
  <c r="M19" i="25"/>
  <c r="G19" i="25"/>
  <c r="N19" i="25" s="1"/>
  <c r="M23" i="25"/>
  <c r="G23" i="25"/>
  <c r="N23" i="25" s="1"/>
  <c r="M27" i="25"/>
  <c r="G27" i="25"/>
  <c r="N27" i="25" s="1"/>
  <c r="M14" i="25"/>
  <c r="G14" i="25"/>
  <c r="N14" i="25" s="1"/>
  <c r="M18" i="25"/>
  <c r="G18" i="25"/>
  <c r="N18" i="25" s="1"/>
  <c r="M22" i="25"/>
  <c r="E38" i="22" s="1"/>
  <c r="G22" i="25"/>
  <c r="N22" i="25" s="1"/>
  <c r="M26" i="25"/>
  <c r="G26" i="25"/>
  <c r="N26" i="25" s="1"/>
  <c r="H13" i="25"/>
  <c r="G13" i="25"/>
  <c r="N13" i="25" s="1"/>
  <c r="M13" i="25"/>
  <c r="M17" i="25"/>
  <c r="G17" i="25"/>
  <c r="N17" i="25" s="1"/>
  <c r="M21" i="25"/>
  <c r="G21" i="25"/>
  <c r="N21" i="25" s="1"/>
  <c r="M25" i="25"/>
  <c r="G25" i="25"/>
  <c r="N25" i="25" s="1"/>
  <c r="M10" i="25"/>
  <c r="G10" i="25"/>
  <c r="N10" i="25" s="1"/>
  <c r="L9" i="25" l="1"/>
  <c r="L11" i="25"/>
  <c r="L12" i="25"/>
  <c r="L13" i="25"/>
  <c r="L14" i="25"/>
  <c r="L15" i="25"/>
  <c r="L16" i="25"/>
  <c r="L17" i="25"/>
  <c r="L18" i="25"/>
  <c r="L19" i="25"/>
  <c r="L20" i="25"/>
  <c r="L21" i="25"/>
  <c r="L22" i="25"/>
  <c r="D38" i="22" s="1"/>
  <c r="L23" i="25"/>
  <c r="L24" i="25"/>
  <c r="L25" i="25"/>
  <c r="L26" i="25"/>
  <c r="L27" i="25"/>
  <c r="L28" i="25"/>
  <c r="E30" i="25" l="1"/>
  <c r="C30" i="25"/>
  <c r="D30" i="25"/>
  <c r="L10" i="25"/>
  <c r="G30" i="25" l="1"/>
  <c r="I9" i="25" s="1"/>
  <c r="H30" i="25"/>
  <c r="M30" i="25"/>
  <c r="L30" i="25"/>
  <c r="D24" i="22"/>
  <c r="E24" i="22"/>
  <c r="F24" i="22"/>
  <c r="G24" i="22"/>
  <c r="C24" i="22"/>
  <c r="C46" i="22"/>
  <c r="I10" i="25" l="1"/>
  <c r="O10" i="25" s="1"/>
  <c r="I15" i="25"/>
  <c r="O15" i="25" s="1"/>
  <c r="O9" i="25"/>
  <c r="I13" i="25"/>
  <c r="O13" i="25" s="1"/>
  <c r="I21" i="25"/>
  <c r="O21" i="25" s="1"/>
  <c r="I18" i="25"/>
  <c r="O18" i="25" s="1"/>
  <c r="I26" i="25"/>
  <c r="O26" i="25" s="1"/>
  <c r="I23" i="25"/>
  <c r="O23" i="25" s="1"/>
  <c r="I12" i="25"/>
  <c r="O12" i="25" s="1"/>
  <c r="I20" i="25"/>
  <c r="O20" i="25" s="1"/>
  <c r="I28" i="25"/>
  <c r="O28" i="25" s="1"/>
  <c r="I17" i="25"/>
  <c r="O17" i="25" s="1"/>
  <c r="I25" i="25"/>
  <c r="O25" i="25" s="1"/>
  <c r="I14" i="25"/>
  <c r="O14" i="25" s="1"/>
  <c r="I22" i="25"/>
  <c r="O22" i="25" s="1"/>
  <c r="I11" i="25"/>
  <c r="O11" i="25" s="1"/>
  <c r="I19" i="25"/>
  <c r="O19" i="25" s="1"/>
  <c r="I27" i="25"/>
  <c r="O27" i="25" s="1"/>
  <c r="I16" i="25"/>
  <c r="O16" i="25" s="1"/>
  <c r="I24" i="25"/>
  <c r="O24" i="25" s="1"/>
  <c r="I30" i="25"/>
  <c r="O30" i="25" s="1"/>
  <c r="P9" i="25" s="1"/>
  <c r="H25" i="22" s="1"/>
  <c r="N30" i="25"/>
  <c r="D25" i="22"/>
  <c r="E30" i="22"/>
  <c r="D43" i="22"/>
  <c r="E26" i="22"/>
  <c r="D29" i="22"/>
  <c r="D33" i="22"/>
  <c r="D26" i="22"/>
  <c r="D27" i="22"/>
  <c r="E34" i="22"/>
  <c r="D37" i="22"/>
  <c r="E40" i="22"/>
  <c r="D36" i="22"/>
  <c r="D31" i="22"/>
  <c r="E32" i="22"/>
  <c r="D35" i="22"/>
  <c r="D39" i="22"/>
  <c r="E44" i="22"/>
  <c r="E41" i="22"/>
  <c r="D28" i="22"/>
  <c r="E33" i="22"/>
  <c r="D44" i="22"/>
  <c r="D41" i="22"/>
  <c r="E42" i="22"/>
  <c r="E25" i="22"/>
  <c r="D32" i="22"/>
  <c r="E37" i="22"/>
  <c r="D40" i="22"/>
  <c r="E27" i="22"/>
  <c r="D30" i="22"/>
  <c r="E31" i="22"/>
  <c r="D34" i="22"/>
  <c r="E35" i="22"/>
  <c r="E39" i="22"/>
  <c r="D42" i="22"/>
  <c r="E43" i="22"/>
  <c r="F30" i="22" l="1"/>
  <c r="F27" i="22"/>
  <c r="F26" i="22"/>
  <c r="G27" i="22"/>
  <c r="F35" i="22"/>
  <c r="F32" i="22"/>
  <c r="F36" i="22"/>
  <c r="F42" i="22"/>
  <c r="D46" i="22"/>
  <c r="F43" i="22"/>
  <c r="F38" i="22"/>
  <c r="F41" i="22"/>
  <c r="F33" i="22"/>
  <c r="F40" i="22"/>
  <c r="F28" i="22"/>
  <c r="E36" i="22"/>
  <c r="E28" i="22"/>
  <c r="F39" i="22"/>
  <c r="F31" i="22"/>
  <c r="F44" i="22"/>
  <c r="F34" i="22"/>
  <c r="F25" i="22"/>
  <c r="E29" i="22"/>
  <c r="G35" i="22" l="1"/>
  <c r="G30" i="22"/>
  <c r="G26" i="22"/>
  <c r="G32" i="22"/>
  <c r="G36" i="22"/>
  <c r="G40" i="22"/>
  <c r="G39" i="22"/>
  <c r="G42" i="22"/>
  <c r="G43" i="22"/>
  <c r="G44" i="22"/>
  <c r="G38" i="22"/>
  <c r="G33" i="22"/>
  <c r="G28" i="22"/>
  <c r="G31" i="22"/>
  <c r="G34" i="22"/>
  <c r="G41" i="22"/>
  <c r="G25" i="22"/>
  <c r="E46" i="22"/>
  <c r="F29" i="22"/>
  <c r="G29" i="22"/>
  <c r="G37" i="22"/>
  <c r="F37" i="22"/>
  <c r="F46" i="22" l="1"/>
  <c r="P12" i="25" l="1"/>
  <c r="H28" i="22" s="1"/>
  <c r="P16" i="25"/>
  <c r="H32" i="22" s="1"/>
  <c r="P20" i="25"/>
  <c r="H36" i="22" s="1"/>
  <c r="P24" i="25"/>
  <c r="H40" i="22" s="1"/>
  <c r="P28" i="25"/>
  <c r="H44" i="22" s="1"/>
  <c r="P13" i="25"/>
  <c r="H29" i="22" s="1"/>
  <c r="P17" i="25"/>
  <c r="H33" i="22" s="1"/>
  <c r="P21" i="25"/>
  <c r="H37" i="22" s="1"/>
  <c r="P25" i="25"/>
  <c r="H41" i="22" s="1"/>
  <c r="G46" i="22"/>
  <c r="P10" i="25"/>
  <c r="H26" i="22" s="1"/>
  <c r="P14" i="25"/>
  <c r="H30" i="22" s="1"/>
  <c r="P18" i="25"/>
  <c r="H34" i="22" s="1"/>
  <c r="P22" i="25"/>
  <c r="H38" i="22" s="1"/>
  <c r="P26" i="25"/>
  <c r="H42" i="22" s="1"/>
  <c r="P11" i="25"/>
  <c r="H27" i="22" s="1"/>
  <c r="P15" i="25"/>
  <c r="H31" i="22" s="1"/>
  <c r="P19" i="25"/>
  <c r="H35" i="22" s="1"/>
  <c r="P23" i="25"/>
  <c r="H39" i="22" s="1"/>
  <c r="P27" i="25"/>
  <c r="H43" i="22" s="1"/>
</calcChain>
</file>

<file path=xl/sharedStrings.xml><?xml version="1.0" encoding="utf-8"?>
<sst xmlns="http://schemas.openxmlformats.org/spreadsheetml/2006/main" count="3911" uniqueCount="145">
  <si>
    <t>Total</t>
  </si>
  <si>
    <t>Selected:</t>
  </si>
  <si>
    <t>Standardisation</t>
  </si>
  <si>
    <t>dhb_service</t>
  </si>
  <si>
    <t>DHB</t>
  </si>
  <si>
    <t>Raw Data</t>
  </si>
  <si>
    <t>Final Table</t>
  </si>
  <si>
    <t>Offset:</t>
  </si>
  <si>
    <t>National Rate</t>
  </si>
  <si>
    <t>Date:</t>
  </si>
  <si>
    <t>Standardised Average Length of Stay</t>
  </si>
  <si>
    <t>Unstandardised Average Length of Stay</t>
  </si>
  <si>
    <t>Acute</t>
  </si>
  <si>
    <t>Elective</t>
  </si>
  <si>
    <t>length of stay observed</t>
  </si>
  <si>
    <t>length of stay predicted</t>
  </si>
  <si>
    <t>average length of stay</t>
  </si>
  <si>
    <t>standardised average length of stay</t>
  </si>
  <si>
    <t>length_of_stay_predicted</t>
  </si>
  <si>
    <t>National Average Length of Stay</t>
  </si>
  <si>
    <t>average length of stay ratio</t>
  </si>
  <si>
    <t>time_period</t>
  </si>
  <si>
    <t>admission_type</t>
  </si>
  <si>
    <t>location_dhb</t>
  </si>
  <si>
    <t>length_of_stay</t>
  </si>
  <si>
    <t>Bed Day Equivalents</t>
  </si>
  <si>
    <t>stays</t>
  </si>
  <si>
    <t>Stays</t>
  </si>
  <si>
    <t>Source Data</t>
  </si>
  <si>
    <t>National Minimum Dataset (NMDS)</t>
  </si>
  <si>
    <t>nmds_v6</t>
  </si>
  <si>
    <t>Programmer's Notes:</t>
  </si>
  <si>
    <t>WIES Version</t>
  </si>
  <si>
    <t>webpage</t>
  </si>
  <si>
    <t>Direct Standardisation using DRG cluster and PCCL of highest cost-weighted event</t>
  </si>
  <si>
    <t>DHB Domicile or Service</t>
  </si>
  <si>
    <t>DHB of Service</t>
  </si>
  <si>
    <t>Joining Events into Stays</t>
  </si>
  <si>
    <t>The events have the same NHI</t>
  </si>
  <si>
    <t>The events have the same DHB of Service</t>
  </si>
  <si>
    <t>event_end_type in ('DA', 'DF', 'DO', 'DP', 'DT', 'DW', 'ET')</t>
  </si>
  <si>
    <t>Stays to Exclude</t>
  </si>
  <si>
    <t>No adjustment is made for leave days.</t>
  </si>
  <si>
    <t>Each event's length is calculated, rounded to the closest half hour, then summed together.</t>
  </si>
  <si>
    <t>Non-casemix events have their length set to zero</t>
  </si>
  <si>
    <t>If the first event in the stay doesn't have a valid DHB of service</t>
  </si>
  <si>
    <t>('AC', 'ZC') then 'Acute', ('AP', 'WN') then 'Elective'</t>
  </si>
  <si>
    <t>S00.01, S05.01, S15.01, S25.01, S30.01, S35.01, S40.01, S45.01, S55.01, S60.01, S70.01, S75.01</t>
  </si>
  <si>
    <t>If every event in the stay is non-casemix</t>
  </si>
  <si>
    <t>Calculating Length of Stay</t>
  </si>
  <si>
    <t>If an event starts before the end of a previous event with the same NHI, its start time is set to the end time of the prior event</t>
  </si>
  <si>
    <t>The quarter before the 12 month time period is also loaded to help detect long stays. Only stays which end within the 12 month time period are included.</t>
  </si>
  <si>
    <t>If an event ends before the end of a previous event with the same NHI, its end time is set to the end time of the prior event</t>
  </si>
  <si>
    <t>Events are considered to be part of the same stay if:</t>
  </si>
  <si>
    <t>The prior event ends in a transfer</t>
  </si>
  <si>
    <t>DHB; the first event's DHB</t>
  </si>
  <si>
    <t>Admission Type; the first event's admission type</t>
  </si>
  <si>
    <t>Length of Stay; the sum of every events' length</t>
  </si>
  <si>
    <t>If the stay is Elective and no event has a surgical purchase unit</t>
  </si>
  <si>
    <t>Admission Type:</t>
  </si>
  <si>
    <t>Chart Title:</t>
  </si>
  <si>
    <t>If the first event in the stay is not Elective or Acute</t>
  </si>
  <si>
    <t>WIES 14</t>
  </si>
  <si>
    <t>20, 34, 35</t>
  </si>
  <si>
    <t>wiesnz14</t>
  </si>
  <si>
    <t>There is less than 24 hours between the prior event ending and the next starting</t>
  </si>
  <si>
    <t>Start Date; the first event's start date</t>
  </si>
  <si>
    <t>End Date; the last event's end date</t>
  </si>
  <si>
    <t>If the last event in the stay ended in a transfer, i.e. the stay is ongoing</t>
  </si>
  <si>
    <t>If the first event in the stay does not have an accepted purchaser</t>
  </si>
  <si>
    <t>Auckland</t>
  </si>
  <si>
    <t>Bay of Plenty</t>
  </si>
  <si>
    <t>Canterbury</t>
  </si>
  <si>
    <t>Capital and Coast</t>
  </si>
  <si>
    <t>Counties Manukau</t>
  </si>
  <si>
    <t>Hawkes Bay</t>
  </si>
  <si>
    <t>Hutt</t>
  </si>
  <si>
    <t>Lakes</t>
  </si>
  <si>
    <t>MidCentral</t>
  </si>
  <si>
    <t>Nelson Marlborough</t>
  </si>
  <si>
    <t>Northland</t>
  </si>
  <si>
    <t>South Canterbury</t>
  </si>
  <si>
    <t>Southern</t>
  </si>
  <si>
    <t>Tairawhiti</t>
  </si>
  <si>
    <t>Taranaki</t>
  </si>
  <si>
    <t>Waikato</t>
  </si>
  <si>
    <t>Wairarapa</t>
  </si>
  <si>
    <t>Waitemata</t>
  </si>
  <si>
    <t>West Coast</t>
  </si>
  <si>
    <t>Whanganui</t>
  </si>
  <si>
    <t>Determining Stay Information</t>
  </si>
  <si>
    <t>DRG; the DRG of the highest case-weight event</t>
  </si>
  <si>
    <t>PCCL; the PCCL of the highest case-weight event</t>
  </si>
  <si>
    <t>Case-weight; the sum of every events' case-weight</t>
  </si>
  <si>
    <t>3 Character DRG and PCCL into contingency table</t>
  </si>
  <si>
    <t>Admission type</t>
  </si>
  <si>
    <t>Ethnicity</t>
  </si>
  <si>
    <t>Maori</t>
  </si>
  <si>
    <t>Pacific</t>
  </si>
  <si>
    <t>Other</t>
  </si>
  <si>
    <t>Deprivation</t>
  </si>
  <si>
    <t>Selected (Linked to listbox)</t>
  </si>
  <si>
    <t>Selected Name</t>
  </si>
  <si>
    <t>ethnicity</t>
  </si>
  <si>
    <t>deprivation_quintile</t>
  </si>
  <si>
    <t>Row Labels</t>
  </si>
  <si>
    <t>Grand Total</t>
  </si>
  <si>
    <t>Sum of stays</t>
  </si>
  <si>
    <t>Sum of length_of_stay</t>
  </si>
  <si>
    <t>Sum of length_of_stay_predicted</t>
  </si>
  <si>
    <t xml:space="preserve">Selected (Linked to listbox) </t>
  </si>
  <si>
    <t>Date</t>
  </si>
  <si>
    <t>Chart Title Ethnicity</t>
  </si>
  <si>
    <t>Admission type for ethnicity report</t>
  </si>
  <si>
    <t>Admission type for deprivation report</t>
  </si>
  <si>
    <t>Deprivation quintile</t>
  </si>
  <si>
    <t xml:space="preserve">There is a small proportion of records with missing deprivation information.  
</t>
  </si>
  <si>
    <t>Admission type for DHB report</t>
  </si>
  <si>
    <t>Chart Title Deprivation</t>
  </si>
  <si>
    <t xml:space="preserve">Selected (linked to listbox) </t>
  </si>
  <si>
    <t>These records, although included in the other tabs, are not displayed in the "Deprivation" tables</t>
  </si>
  <si>
    <t>and graphs on the Deprivation tab (i.e. breakdowns are only available for Quintiles 1-5)</t>
  </si>
  <si>
    <t>Change from  August 2021</t>
  </si>
  <si>
    <t>NZ Deprivation 2013 to NZ Deprivation 2018 when providing breakdown by deprivation</t>
  </si>
  <si>
    <t xml:space="preserve">quintile for applicable numerators and denominators. In some cases, this can result in </t>
  </si>
  <si>
    <t xml:space="preserve">significant differences when comparing against historical performance so caution should be </t>
  </si>
  <si>
    <t>exercised when looking at data breakdown by deprivation quintile.</t>
  </si>
  <si>
    <t>Change in Deprivation in 2021/22</t>
  </si>
  <si>
    <t xml:space="preserve">Please note that from 2021Q3 onwards, we have switched from using </t>
  </si>
  <si>
    <t xml:space="preserve"> </t>
  </si>
  <si>
    <t>There have been some changes in data recording for short-stay ED cases in Christchurch since</t>
  </si>
  <si>
    <t>for services where the patients come into hospital via the ED. Instead of being reported to NMDS</t>
  </si>
  <si>
    <t>Caveat - Canterbury hospital data</t>
  </si>
  <si>
    <t>these events are now included in NNPAC data only.</t>
  </si>
  <si>
    <t>Dec 2020 since they moved to the new hospital. This has reduced the number of inpatient records</t>
  </si>
  <si>
    <t>We estimate that this change has increased Canterbury DHB’s non-standardised ALOS by 0.2 days.</t>
  </si>
  <si>
    <t xml:space="preserve">There have been some changes in data recording for short-stay ED cases in Christchurch since Dec 2020 with the move to the new hospital. This has reduced the number of inpatient records for services where the patients come into hospital via the ED. Instead of being reported to NMDS these events are now included in NNPAC data only. We estimate that this change has increased Canterbury DHB’s non-standardised ALOS by 0.2 days.
</t>
  </si>
  <si>
    <t>!</t>
  </si>
  <si>
    <t>See caveats and changes at bottom</t>
  </si>
  <si>
    <t>Hawke's Bay</t>
  </si>
  <si>
    <t>Hutt Valley</t>
  </si>
  <si>
    <t>Waitematā</t>
  </si>
  <si>
    <t>Tairāwhiti</t>
  </si>
  <si>
    <t>Capital &amp; Coast</t>
  </si>
  <si>
    <t>data to 2022Q1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</si>
</sst>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
    <numFmt numFmtId="166" formatCode="#,##0_ ;\-#,##0\ "/>
  </numFmts>
  <fonts count="34"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0"/>
      <name val="MS Sans Serif"/>
      <family val="2"/>
    </font>
    <font>
      <sz val="11"/>
      <color theme="1"/>
      <name val="Calibri"/>
      <family val="2"/>
      <scheme val="minor"/>
    </font>
    <font>
      <u/>
      <sz val="10"/>
      <color theme="10"/>
      <name val="Arial"/>
      <family val="2"/>
    </font>
    <font>
      <sz val="10"/>
      <name val="Arial"/>
      <family val="2"/>
    </font>
    <font>
      <sz val="10"/>
      <color theme="1"/>
      <name val="Calibri"/>
      <family val="2"/>
      <scheme val="minor"/>
    </font>
    <font>
      <b/>
      <sz val="14"/>
      <color theme="1"/>
      <name val="Calibri"/>
      <family val="2"/>
      <scheme val="minor"/>
    </font>
    <font>
      <b/>
      <sz val="10"/>
      <color theme="1"/>
      <name val="Calibri"/>
      <family val="2"/>
      <scheme val="minor"/>
    </font>
    <font>
      <b/>
      <sz val="12"/>
      <color theme="1"/>
      <name val="Calibri"/>
      <family val="2"/>
      <scheme val="minor"/>
    </font>
    <font>
      <sz val="10"/>
      <name val="MS Sans Serif"/>
      <family val="2"/>
    </font>
    <font>
      <sz val="10"/>
      <color theme="1" tint="0.249977111117893"/>
      <name val="Calibri"/>
      <family val="2"/>
      <scheme val="minor"/>
    </font>
    <font>
      <u/>
      <sz val="10"/>
      <color theme="10"/>
      <name val="Calibri"/>
      <family val="2"/>
      <scheme val="minor"/>
    </font>
    <font>
      <sz val="10"/>
      <color theme="0"/>
      <name val="Calibri"/>
      <family val="2"/>
      <scheme val="minor"/>
    </font>
    <font>
      <b/>
      <sz val="10"/>
      <color theme="1"/>
      <name val="Arial"/>
      <family val="2"/>
    </font>
    <font>
      <sz val="10"/>
      <name val="Calibri"/>
      <family val="2"/>
      <scheme val="minor"/>
    </font>
    <font>
      <b/>
      <sz val="10"/>
      <name val="Calibri"/>
      <family val="2"/>
      <scheme val="minor"/>
    </font>
    <font>
      <b/>
      <sz val="9"/>
      <color theme="0"/>
      <name val="Arial"/>
      <family val="2"/>
    </font>
    <font>
      <b/>
      <sz val="9"/>
      <color theme="1"/>
      <name val="Arial"/>
      <family val="2"/>
    </font>
    <font>
      <sz val="9"/>
      <name val="Calibri"/>
      <family val="2"/>
      <scheme val="minor"/>
    </font>
    <font>
      <sz val="9"/>
      <color theme="1"/>
      <name val="Calibri"/>
      <family val="2"/>
      <scheme val="minor"/>
    </font>
    <font>
      <b/>
      <sz val="11"/>
      <color theme="1"/>
      <name val="Calibri"/>
      <family val="2"/>
      <scheme val="minor"/>
    </font>
    <font>
      <b/>
      <sz val="11"/>
      <name val="Calibri"/>
      <family val="2"/>
      <scheme val="minor"/>
    </font>
    <font>
      <sz val="9"/>
      <color theme="1"/>
      <name val="Arial"/>
      <family val="2"/>
    </font>
    <font>
      <sz val="10"/>
      <color theme="1"/>
      <name val="Calibri"/>
      <family val="2"/>
    </font>
    <font>
      <b/>
      <sz val="10"/>
      <color rgb="FF0070C0"/>
      <name val="Calibri"/>
      <family val="2"/>
    </font>
    <font>
      <b/>
      <sz val="10"/>
      <color rgb="FF7030A0"/>
      <name val="Calibri"/>
      <family val="2"/>
      <scheme val="minor"/>
    </font>
    <font>
      <sz val="10"/>
      <color rgb="FF7030A0"/>
      <name val="Calibri"/>
      <family val="2"/>
      <scheme val="minor"/>
    </font>
    <font>
      <sz val="11"/>
      <color rgb="FFFF0000"/>
      <name val="Calibri"/>
      <family val="2"/>
      <scheme val="minor"/>
    </font>
    <font>
      <sz val="10"/>
      <color rgb="FF7030A0"/>
      <name val="Calibri"/>
      <family val="2"/>
    </font>
    <font>
      <b/>
      <sz val="11"/>
      <color rgb="FF7030A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79998168889431442"/>
        <bgColor theme="4" tint="0.79998168889431442"/>
      </patternFill>
    </fill>
    <fill>
      <patternFill patternType="solid">
        <fgColor rgb="FFFFFF00"/>
        <bgColor indexed="64"/>
      </patternFill>
    </fill>
    <fill>
      <patternFill patternType="solid">
        <fgColor rgb="FF66FFFF"/>
        <bgColor indexed="64"/>
      </patternFill>
    </fill>
    <fill>
      <patternFill patternType="solid">
        <fgColor rgb="FF99FF99"/>
        <bgColor indexed="64"/>
      </patternFill>
    </fill>
  </fills>
  <borders count="2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bottom style="double">
        <color indexed="64"/>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right/>
      <top/>
      <bottom style="thin">
        <color theme="4" tint="0.39997558519241921"/>
      </bottom>
      <diagonal/>
    </border>
    <border>
      <left/>
      <right/>
      <top style="thin">
        <color theme="4" tint="0.3999755851924192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1">
    <xf numFmtId="0" fontId="0" fillId="0" borderId="0"/>
    <xf numFmtId="43" fontId="3" fillId="0" borderId="0" applyFont="0" applyFill="0" applyBorder="0" applyAlignment="0" applyProtection="0"/>
    <xf numFmtId="9" fontId="3"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 fillId="0" borderId="0"/>
    <xf numFmtId="0" fontId="6"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applyNumberForma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1" fillId="0" borderId="0"/>
  </cellStyleXfs>
  <cellXfs count="163">
    <xf numFmtId="0" fontId="0" fillId="0" borderId="0" xfId="0"/>
    <xf numFmtId="0" fontId="9" fillId="0" borderId="0" xfId="0" applyFont="1"/>
    <xf numFmtId="0" fontId="11" fillId="0" borderId="0" xfId="0" applyFont="1"/>
    <xf numFmtId="0" fontId="9" fillId="0" borderId="0" xfId="0" applyFont="1" applyAlignment="1">
      <alignment horizontal="right" indent="1"/>
    </xf>
    <xf numFmtId="0" fontId="9" fillId="0" borderId="0" xfId="0" applyFont="1" applyAlignment="1">
      <alignment horizontal="left" vertical="top" wrapText="1"/>
    </xf>
    <xf numFmtId="164" fontId="9" fillId="0" borderId="0" xfId="1" applyNumberFormat="1" applyFont="1"/>
    <xf numFmtId="165" fontId="9" fillId="0" borderId="0" xfId="2" applyNumberFormat="1" applyFont="1"/>
    <xf numFmtId="0" fontId="11" fillId="0" borderId="0" xfId="0" applyFont="1" applyAlignment="1">
      <alignment horizontal="left"/>
    </xf>
    <xf numFmtId="0" fontId="11" fillId="0" borderId="0" xfId="0" applyFont="1" applyAlignment="1"/>
    <xf numFmtId="17" fontId="11" fillId="0" borderId="0" xfId="0" applyNumberFormat="1" applyFont="1" applyAlignment="1">
      <alignment horizontal="left"/>
    </xf>
    <xf numFmtId="43" fontId="9" fillId="0" borderId="0" xfId="1" applyFont="1"/>
    <xf numFmtId="164" fontId="0" fillId="0" borderId="0" xfId="0" applyNumberFormat="1"/>
    <xf numFmtId="0" fontId="9" fillId="2" borderId="1" xfId="0" applyFont="1" applyFill="1" applyBorder="1"/>
    <xf numFmtId="0" fontId="0" fillId="2" borderId="4" xfId="0" applyFill="1" applyBorder="1"/>
    <xf numFmtId="0" fontId="11" fillId="2" borderId="8" xfId="0" applyFont="1" applyFill="1" applyBorder="1"/>
    <xf numFmtId="0" fontId="9" fillId="2" borderId="8" xfId="0" applyFont="1" applyFill="1" applyBorder="1"/>
    <xf numFmtId="0" fontId="15" fillId="2" borderId="0" xfId="15" applyFont="1" applyFill="1" applyBorder="1"/>
    <xf numFmtId="0" fontId="0" fillId="2" borderId="0" xfId="0" applyFill="1" applyBorder="1"/>
    <xf numFmtId="0" fontId="9" fillId="2" borderId="2" xfId="0" applyFont="1" applyFill="1" applyBorder="1"/>
    <xf numFmtId="0" fontId="9" fillId="2" borderId="4" xfId="0" applyFont="1" applyFill="1" applyBorder="1"/>
    <xf numFmtId="0" fontId="9" fillId="2" borderId="5" xfId="0" applyFont="1" applyFill="1" applyBorder="1"/>
    <xf numFmtId="0" fontId="9" fillId="0" borderId="0" xfId="0" applyFont="1" applyAlignment="1">
      <alignment horizontal="left" vertical="top" wrapText="1"/>
    </xf>
    <xf numFmtId="0" fontId="11" fillId="2" borderId="0" xfId="0" applyFont="1" applyFill="1" applyBorder="1"/>
    <xf numFmtId="0" fontId="14" fillId="2" borderId="0" xfId="0" applyFont="1" applyFill="1" applyBorder="1"/>
    <xf numFmtId="0" fontId="9" fillId="2" borderId="3" xfId="0" applyFont="1" applyFill="1" applyBorder="1"/>
    <xf numFmtId="0" fontId="9" fillId="2" borderId="0" xfId="0" applyFont="1" applyFill="1"/>
    <xf numFmtId="0" fontId="9" fillId="2" borderId="0" xfId="0" applyFont="1" applyFill="1" applyBorder="1"/>
    <xf numFmtId="0" fontId="9" fillId="2" borderId="7" xfId="0" applyFont="1" applyFill="1" applyBorder="1"/>
    <xf numFmtId="0" fontId="9" fillId="2" borderId="6" xfId="0" applyFont="1" applyFill="1" applyBorder="1"/>
    <xf numFmtId="0" fontId="14" fillId="2" borderId="7" xfId="0" applyFont="1" applyFill="1" applyBorder="1"/>
    <xf numFmtId="0" fontId="14" fillId="2" borderId="0" xfId="0" applyFont="1" applyFill="1"/>
    <xf numFmtId="0" fontId="9" fillId="2" borderId="0" xfId="0" applyFont="1" applyFill="1" applyBorder="1" applyAlignment="1">
      <alignment horizontal="left" wrapText="1"/>
    </xf>
    <xf numFmtId="0" fontId="9" fillId="2" borderId="0" xfId="0" quotePrefix="1" applyFont="1" applyFill="1" applyBorder="1"/>
    <xf numFmtId="0" fontId="9" fillId="2" borderId="0" xfId="0" applyFont="1" applyFill="1" applyBorder="1" applyAlignment="1">
      <alignment horizontal="left" indent="1"/>
    </xf>
    <xf numFmtId="0" fontId="11" fillId="2" borderId="0" xfId="0" applyFont="1" applyFill="1"/>
    <xf numFmtId="0" fontId="9" fillId="2" borderId="0" xfId="0" applyFont="1" applyFill="1"/>
    <xf numFmtId="0" fontId="9" fillId="2" borderId="0" xfId="0" applyFont="1" applyFill="1" applyBorder="1"/>
    <xf numFmtId="0" fontId="9" fillId="0" borderId="0" xfId="0" applyFont="1" applyAlignment="1">
      <alignment horizontal="right" indent="1"/>
    </xf>
    <xf numFmtId="0" fontId="9" fillId="2" borderId="0" xfId="0" applyFont="1" applyFill="1" applyBorder="1" applyAlignment="1">
      <alignment horizontal="left" vertical="top" wrapText="1"/>
    </xf>
    <xf numFmtId="0" fontId="0" fillId="2" borderId="4" xfId="0" applyFill="1" applyBorder="1"/>
    <xf numFmtId="0" fontId="0" fillId="2" borderId="0" xfId="0" applyFill="1" applyBorder="1"/>
    <xf numFmtId="0" fontId="9" fillId="2" borderId="4" xfId="0" applyFont="1" applyFill="1" applyBorder="1"/>
    <xf numFmtId="0" fontId="11" fillId="2" borderId="0" xfId="0" applyFont="1" applyFill="1" applyBorder="1"/>
    <xf numFmtId="0" fontId="14" fillId="2" borderId="0" xfId="0" applyFont="1" applyFill="1" applyBorder="1"/>
    <xf numFmtId="0" fontId="9" fillId="2" borderId="3" xfId="0" applyFont="1" applyFill="1" applyBorder="1"/>
    <xf numFmtId="0" fontId="7" fillId="2" borderId="0" xfId="15" applyFill="1" applyBorder="1"/>
    <xf numFmtId="0" fontId="9" fillId="0" borderId="0" xfId="0" applyFont="1" applyFill="1"/>
    <xf numFmtId="0" fontId="9" fillId="0" borderId="0" xfId="0" applyFont="1" applyFill="1" applyBorder="1" applyAlignment="1">
      <alignment vertical="center"/>
    </xf>
    <xf numFmtId="0" fontId="9" fillId="0" borderId="0" xfId="0" applyFont="1" applyFill="1" applyBorder="1"/>
    <xf numFmtId="0" fontId="9" fillId="0" borderId="0" xfId="0" applyFont="1" applyFill="1" applyAlignment="1">
      <alignment vertical="center"/>
    </xf>
    <xf numFmtId="0" fontId="12" fillId="0" borderId="0" xfId="0" applyFont="1" applyFill="1" applyBorder="1" applyAlignment="1">
      <alignment horizontal="center"/>
    </xf>
    <xf numFmtId="49" fontId="11" fillId="0" borderId="7" xfId="1" applyNumberFormat="1" applyFont="1" applyFill="1" applyBorder="1" applyAlignment="1">
      <alignment horizontal="center" vertical="top" wrapText="1"/>
    </xf>
    <xf numFmtId="43" fontId="16" fillId="0" borderId="0" xfId="1" applyFont="1" applyFill="1" applyBorder="1" applyAlignment="1">
      <alignment vertical="center"/>
    </xf>
    <xf numFmtId="166" fontId="9" fillId="0" borderId="0" xfId="1" applyNumberFormat="1" applyFont="1" applyFill="1" applyBorder="1" applyAlignment="1">
      <alignment horizontal="right" vertical="center" indent="1"/>
    </xf>
    <xf numFmtId="43" fontId="9" fillId="0" borderId="0" xfId="1" applyFont="1" applyFill="1" applyBorder="1" applyAlignment="1">
      <alignment horizontal="right" vertical="center" indent="1"/>
    </xf>
    <xf numFmtId="43" fontId="16" fillId="0" borderId="0" xfId="1" applyFont="1" applyFill="1" applyBorder="1" applyAlignment="1">
      <alignment horizontal="right" vertical="center" indent="1"/>
    </xf>
    <xf numFmtId="0" fontId="9" fillId="0" borderId="9" xfId="0" applyFont="1" applyFill="1" applyBorder="1" applyAlignment="1">
      <alignment vertical="center"/>
    </xf>
    <xf numFmtId="166" fontId="9" fillId="0" borderId="9" xfId="1" applyNumberFormat="1" applyFont="1" applyFill="1" applyBorder="1" applyAlignment="1">
      <alignment horizontal="right" vertical="center" indent="1"/>
    </xf>
    <xf numFmtId="43" fontId="9" fillId="0" borderId="9" xfId="1" applyFont="1" applyFill="1" applyBorder="1" applyAlignment="1">
      <alignment horizontal="right" vertical="center" indent="1"/>
    </xf>
    <xf numFmtId="3" fontId="9" fillId="0" borderId="0" xfId="0" applyNumberFormat="1" applyFont="1" applyFill="1"/>
    <xf numFmtId="0" fontId="0" fillId="0" borderId="0" xfId="0" applyFill="1"/>
    <xf numFmtId="0" fontId="9" fillId="0" borderId="10" xfId="0" applyFont="1" applyFill="1" applyBorder="1" applyAlignment="1">
      <alignment vertical="center"/>
    </xf>
    <xf numFmtId="0" fontId="9" fillId="0" borderId="12" xfId="0" applyFont="1" applyFill="1" applyBorder="1"/>
    <xf numFmtId="0" fontId="9" fillId="0" borderId="13" xfId="0" applyFont="1" applyFill="1" applyBorder="1" applyAlignment="1">
      <alignment vertical="center"/>
    </xf>
    <xf numFmtId="0" fontId="9" fillId="0" borderId="14" xfId="0" applyFont="1" applyFill="1" applyBorder="1"/>
    <xf numFmtId="43" fontId="9" fillId="0" borderId="0" xfId="1" applyFont="1" applyFill="1" applyBorder="1" applyAlignment="1">
      <alignment vertical="center"/>
    </xf>
    <xf numFmtId="43" fontId="16" fillId="0" borderId="0" xfId="1" applyFont="1" applyFill="1" applyBorder="1"/>
    <xf numFmtId="0" fontId="9" fillId="0" borderId="15" xfId="0" applyFont="1" applyFill="1" applyBorder="1"/>
    <xf numFmtId="0" fontId="9" fillId="0" borderId="16" xfId="0" applyFont="1" applyFill="1" applyBorder="1"/>
    <xf numFmtId="3" fontId="9" fillId="0" borderId="16" xfId="0" applyNumberFormat="1" applyFont="1" applyFill="1" applyBorder="1"/>
    <xf numFmtId="0" fontId="9" fillId="0" borderId="17" xfId="0" applyFont="1" applyFill="1" applyBorder="1"/>
    <xf numFmtId="0" fontId="18" fillId="0" borderId="0" xfId="7" applyFont="1" applyBorder="1" applyAlignment="1">
      <alignment horizontal="right"/>
    </xf>
    <xf numFmtId="0" fontId="18" fillId="0" borderId="5" xfId="7" applyFont="1" applyBorder="1"/>
    <xf numFmtId="0" fontId="0" fillId="0" borderId="0" xfId="0" pivotButton="1"/>
    <xf numFmtId="0" fontId="0" fillId="0" borderId="0" xfId="0" applyAlignment="1">
      <alignment horizontal="left"/>
    </xf>
    <xf numFmtId="0" fontId="0" fillId="0" borderId="0" xfId="0" applyNumberFormat="1"/>
    <xf numFmtId="0" fontId="9" fillId="0" borderId="0" xfId="0" pivotButton="1" applyFont="1" applyAlignment="1">
      <alignment horizontal="left" vertical="top" wrapText="1"/>
    </xf>
    <xf numFmtId="0" fontId="17" fillId="3" borderId="18" xfId="0" applyFont="1" applyFill="1" applyBorder="1"/>
    <xf numFmtId="0" fontId="17" fillId="3" borderId="19" xfId="0" applyFont="1" applyFill="1" applyBorder="1" applyAlignment="1">
      <alignment horizontal="left"/>
    </xf>
    <xf numFmtId="0" fontId="19" fillId="0" borderId="0" xfId="7" applyFont="1" applyBorder="1"/>
    <xf numFmtId="0" fontId="18" fillId="0" borderId="0" xfId="7" applyFont="1" applyBorder="1"/>
    <xf numFmtId="0" fontId="0" fillId="0" borderId="0" xfId="0" applyBorder="1"/>
    <xf numFmtId="0" fontId="18" fillId="0" borderId="0" xfId="7" applyFont="1" applyFill="1" applyBorder="1"/>
    <xf numFmtId="0" fontId="11" fillId="0" borderId="7" xfId="0" applyFont="1" applyBorder="1" applyAlignment="1">
      <alignment vertical="top"/>
    </xf>
    <xf numFmtId="0" fontId="11" fillId="0" borderId="7" xfId="0" applyFont="1" applyBorder="1" applyAlignment="1">
      <alignment vertical="top" wrapText="1"/>
    </xf>
    <xf numFmtId="0" fontId="0" fillId="0" borderId="0" xfId="0" applyAlignment="1">
      <alignment vertical="top"/>
    </xf>
    <xf numFmtId="0" fontId="9" fillId="0" borderId="9" xfId="0" applyFont="1" applyBorder="1"/>
    <xf numFmtId="164" fontId="9" fillId="0" borderId="9" xfId="1" applyNumberFormat="1" applyFont="1" applyBorder="1"/>
    <xf numFmtId="43" fontId="9" fillId="0" borderId="9" xfId="1" applyNumberFormat="1" applyFont="1" applyBorder="1"/>
    <xf numFmtId="0" fontId="0" fillId="0" borderId="20" xfId="0" applyBorder="1"/>
    <xf numFmtId="0" fontId="0" fillId="0" borderId="21" xfId="0" applyBorder="1"/>
    <xf numFmtId="0" fontId="10" fillId="0" borderId="21" xfId="0" applyFont="1" applyFill="1" applyBorder="1" applyAlignment="1"/>
    <xf numFmtId="0" fontId="10" fillId="0" borderId="22" xfId="0" applyFont="1" applyFill="1" applyBorder="1" applyAlignment="1"/>
    <xf numFmtId="0" fontId="0" fillId="0" borderId="23" xfId="0" applyBorder="1"/>
    <xf numFmtId="0" fontId="0" fillId="0" borderId="24" xfId="0" applyBorder="1"/>
    <xf numFmtId="0" fontId="9" fillId="0" borderId="0" xfId="0" applyFont="1" applyBorder="1" applyAlignment="1">
      <alignment horizontal="right" indent="1"/>
    </xf>
    <xf numFmtId="0" fontId="11" fillId="0" borderId="0" xfId="0" applyFont="1" applyBorder="1"/>
    <xf numFmtId="17" fontId="11" fillId="0" borderId="0" xfId="0" applyNumberFormat="1" applyFont="1" applyBorder="1" applyAlignment="1">
      <alignment horizontal="left"/>
    </xf>
    <xf numFmtId="0" fontId="0" fillId="0" borderId="23" xfId="0" applyBorder="1" applyAlignment="1">
      <alignment vertical="top"/>
    </xf>
    <xf numFmtId="0" fontId="0" fillId="0" borderId="0" xfId="0" applyBorder="1" applyAlignment="1">
      <alignment vertical="top"/>
    </xf>
    <xf numFmtId="0" fontId="20" fillId="0" borderId="0" xfId="0" applyFont="1" applyBorder="1" applyAlignment="1">
      <alignment vertical="top"/>
    </xf>
    <xf numFmtId="0" fontId="0" fillId="0" borderId="24" xfId="0" applyBorder="1" applyAlignment="1">
      <alignment vertical="top"/>
    </xf>
    <xf numFmtId="0" fontId="9" fillId="0" borderId="0" xfId="0" applyFont="1" applyBorder="1"/>
    <xf numFmtId="164" fontId="9" fillId="0" borderId="0" xfId="1" applyNumberFormat="1" applyFont="1" applyBorder="1"/>
    <xf numFmtId="43" fontId="9" fillId="0" borderId="0" xfId="1" applyNumberFormat="1" applyFont="1" applyBorder="1"/>
    <xf numFmtId="43" fontId="16" fillId="0" borderId="0" xfId="1" applyNumberFormat="1" applyFont="1" applyBorder="1"/>
    <xf numFmtId="0" fontId="0" fillId="0" borderId="25" xfId="0" applyBorder="1"/>
    <xf numFmtId="0" fontId="0" fillId="0" borderId="26" xfId="0" applyBorder="1"/>
    <xf numFmtId="0" fontId="0" fillId="0" borderId="27" xfId="0" applyBorder="1"/>
    <xf numFmtId="164" fontId="9" fillId="0" borderId="0" xfId="1" applyNumberFormat="1" applyFont="1" applyBorder="1" applyAlignment="1">
      <alignment wrapText="1"/>
    </xf>
    <xf numFmtId="2" fontId="9" fillId="0" borderId="0" xfId="1" applyNumberFormat="1" applyFont="1" applyBorder="1" applyAlignment="1">
      <alignment wrapText="1"/>
    </xf>
    <xf numFmtId="0" fontId="10" fillId="0" borderId="0" xfId="0" applyFont="1"/>
    <xf numFmtId="164" fontId="9" fillId="0" borderId="9" xfId="1" applyNumberFormat="1" applyFont="1" applyBorder="1" applyAlignment="1">
      <alignment wrapText="1"/>
    </xf>
    <xf numFmtId="2" fontId="9" fillId="0" borderId="9" xfId="1" applyNumberFormat="1" applyFont="1" applyBorder="1" applyAlignment="1">
      <alignment wrapText="1"/>
    </xf>
    <xf numFmtId="0" fontId="21" fillId="0" borderId="0" xfId="0" applyFont="1" applyBorder="1" applyAlignment="1">
      <alignment horizontal="left"/>
    </xf>
    <xf numFmtId="0" fontId="21" fillId="0" borderId="0" xfId="0" applyFont="1" applyBorder="1"/>
    <xf numFmtId="0" fontId="9" fillId="2" borderId="0" xfId="0" applyFont="1" applyFill="1" applyBorder="1" applyAlignment="1"/>
    <xf numFmtId="0" fontId="9" fillId="4" borderId="0" xfId="0" applyFont="1" applyFill="1"/>
    <xf numFmtId="0" fontId="11" fillId="4" borderId="0" xfId="0" applyFont="1" applyFill="1"/>
    <xf numFmtId="0" fontId="22" fillId="0" borderId="3" xfId="7" applyFont="1" applyBorder="1"/>
    <xf numFmtId="0" fontId="23" fillId="0" borderId="0" xfId="0" applyFont="1"/>
    <xf numFmtId="0" fontId="0" fillId="0" borderId="8" xfId="0" applyBorder="1"/>
    <xf numFmtId="0" fontId="17" fillId="0" borderId="8" xfId="0" applyFont="1" applyBorder="1"/>
    <xf numFmtId="0" fontId="9" fillId="0" borderId="8" xfId="0" applyFont="1" applyBorder="1"/>
    <xf numFmtId="0" fontId="24" fillId="5" borderId="8" xfId="0" applyFont="1" applyFill="1" applyBorder="1"/>
    <xf numFmtId="0" fontId="24" fillId="4" borderId="0" xfId="0" applyFont="1" applyFill="1"/>
    <xf numFmtId="0" fontId="18" fillId="5" borderId="0" xfId="7" applyFont="1" applyFill="1" applyBorder="1" applyAlignment="1">
      <alignment horizontal="right"/>
    </xf>
    <xf numFmtId="0" fontId="17" fillId="6" borderId="8" xfId="0" applyFont="1" applyFill="1" applyBorder="1"/>
    <xf numFmtId="0" fontId="25" fillId="6" borderId="8" xfId="7" applyFont="1" applyFill="1" applyBorder="1"/>
    <xf numFmtId="0" fontId="18" fillId="6" borderId="8" xfId="7" applyFont="1" applyFill="1" applyBorder="1" applyAlignment="1">
      <alignment horizontal="right"/>
    </xf>
    <xf numFmtId="0" fontId="0" fillId="6" borderId="8" xfId="0" applyFill="1" applyBorder="1"/>
    <xf numFmtId="0" fontId="0" fillId="6" borderId="0" xfId="0" applyFill="1"/>
    <xf numFmtId="0" fontId="18" fillId="6" borderId="0" xfId="7" applyFont="1" applyFill="1" applyBorder="1" applyAlignment="1">
      <alignment horizontal="right"/>
    </xf>
    <xf numFmtId="0" fontId="9" fillId="5" borderId="0" xfId="0" applyFont="1" applyFill="1"/>
    <xf numFmtId="0" fontId="26" fillId="0" borderId="0" xfId="0" applyFont="1"/>
    <xf numFmtId="0" fontId="25" fillId="5" borderId="0" xfId="7" applyFont="1" applyFill="1" applyBorder="1"/>
    <xf numFmtId="0" fontId="0" fillId="5" borderId="0" xfId="0" applyFill="1" applyBorder="1"/>
    <xf numFmtId="2" fontId="16" fillId="0" borderId="0" xfId="1" applyNumberFormat="1" applyFont="1" applyBorder="1" applyAlignment="1">
      <alignment wrapText="1"/>
    </xf>
    <xf numFmtId="0" fontId="29" fillId="2" borderId="0" xfId="0" applyFont="1" applyFill="1" applyBorder="1"/>
    <xf numFmtId="0" fontId="30" fillId="2" borderId="0" xfId="0" applyFont="1" applyFill="1" applyBorder="1"/>
    <xf numFmtId="0" fontId="30" fillId="2" borderId="0" xfId="0" applyFont="1" applyFill="1" applyBorder="1" applyAlignment="1"/>
    <xf numFmtId="0" fontId="30" fillId="2" borderId="0" xfId="0" applyFont="1" applyFill="1" applyBorder="1" applyAlignment="1">
      <alignment horizontal="left"/>
    </xf>
    <xf numFmtId="0" fontId="29" fillId="2" borderId="8" xfId="0" applyFont="1" applyFill="1" applyBorder="1"/>
    <xf numFmtId="0" fontId="30" fillId="2" borderId="8" xfId="0" applyFont="1" applyFill="1" applyBorder="1"/>
    <xf numFmtId="0" fontId="30" fillId="2" borderId="2" xfId="0" applyFont="1" applyFill="1" applyBorder="1"/>
    <xf numFmtId="0" fontId="30" fillId="2" borderId="4" xfId="0" applyFont="1" applyFill="1" applyBorder="1"/>
    <xf numFmtId="0" fontId="32" fillId="0" borderId="0" xfId="0" applyFont="1" applyAlignment="1">
      <alignment vertical="center"/>
    </xf>
    <xf numFmtId="0" fontId="32" fillId="0" borderId="7" xfId="0" applyFont="1" applyBorder="1" applyAlignment="1">
      <alignment vertical="center"/>
    </xf>
    <xf numFmtId="0" fontId="31" fillId="2" borderId="0" xfId="0" applyFont="1" applyFill="1" applyAlignment="1">
      <alignment horizontal="right"/>
    </xf>
    <xf numFmtId="0" fontId="33" fillId="2" borderId="0" xfId="0" applyFont="1" applyFill="1"/>
    <xf numFmtId="0" fontId="2" fillId="2" borderId="0" xfId="0" applyFont="1" applyFill="1"/>
    <xf numFmtId="0" fontId="1" fillId="0" borderId="0" xfId="30"/>
    <xf numFmtId="0" fontId="1" fillId="0" borderId="0" xfId="30"/>
    <xf numFmtId="0" fontId="9" fillId="2" borderId="0" xfId="0" applyFont="1" applyFill="1" applyBorder="1" applyAlignment="1">
      <alignment horizontal="left" wrapText="1"/>
    </xf>
    <xf numFmtId="0" fontId="9" fillId="2" borderId="0" xfId="0" applyFont="1" applyFill="1" applyBorder="1" applyAlignment="1">
      <alignment horizontal="left" vertical="top" wrapText="1"/>
    </xf>
    <xf numFmtId="0" fontId="27" fillId="0" borderId="0" xfId="0" applyFont="1" applyAlignment="1">
      <alignment horizontal="center" vertical="center" wrapText="1"/>
    </xf>
    <xf numFmtId="0" fontId="27" fillId="0" borderId="4" xfId="0" applyFont="1" applyBorder="1" applyAlignment="1">
      <alignment horizontal="center" vertical="center" wrapText="1"/>
    </xf>
    <xf numFmtId="0" fontId="12" fillId="0" borderId="11" xfId="0" applyFont="1" applyFill="1" applyBorder="1" applyAlignment="1">
      <alignment horizontal="center"/>
    </xf>
    <xf numFmtId="0" fontId="28" fillId="0" borderId="0" xfId="0" applyFont="1" applyAlignment="1">
      <alignment horizontal="left" wrapText="1"/>
    </xf>
    <xf numFmtId="0" fontId="28" fillId="0" borderId="4" xfId="0" applyFont="1" applyBorder="1" applyAlignment="1">
      <alignment horizontal="left" wrapText="1"/>
    </xf>
    <xf numFmtId="0" fontId="28" fillId="0" borderId="0" xfId="0" applyFont="1" applyAlignment="1">
      <alignment horizontal="left" vertical="center" wrapText="1"/>
    </xf>
    <xf numFmtId="0" fontId="28" fillId="0" borderId="4" xfId="0" applyFont="1" applyBorder="1" applyAlignment="1">
      <alignment horizontal="left" vertical="center" wrapText="1"/>
    </xf>
    <xf numFmtId="0" fontId="11" fillId="0" borderId="0" xfId="0" applyFont="1" applyAlignment="1">
      <alignment horizontal="center"/>
    </xf>
  </cellXfs>
  <cellStyles count="31">
    <cellStyle name="Comma" xfId="1" builtinId="3"/>
    <cellStyle name="Comma 2" xfId="5" xr:uid="{00000000-0005-0000-0000-000001000000}"/>
    <cellStyle name="Comma 2 2" xfId="18" xr:uid="{00000000-0005-0000-0000-000002000000}"/>
    <cellStyle name="Comma 3" xfId="6" xr:uid="{00000000-0005-0000-0000-000003000000}"/>
    <cellStyle name="Comma 3 2" xfId="19" xr:uid="{00000000-0005-0000-0000-000004000000}"/>
    <cellStyle name="Comma 4" xfId="4" xr:uid="{00000000-0005-0000-0000-000005000000}"/>
    <cellStyle name="Comma 4 2" xfId="28" xr:uid="{00000000-0005-0000-0000-000006000000}"/>
    <cellStyle name="Comma 5" xfId="17" xr:uid="{00000000-0005-0000-0000-000007000000}"/>
    <cellStyle name="Hyperlink" xfId="15" builtinId="8"/>
    <cellStyle name="Normal" xfId="0" builtinId="0"/>
    <cellStyle name="Normal 2" xfId="7" xr:uid="{00000000-0005-0000-0000-00000A000000}"/>
    <cellStyle name="Normal 2 2" xfId="20" xr:uid="{00000000-0005-0000-0000-00000B000000}"/>
    <cellStyle name="Normal 3" xfId="8" xr:uid="{00000000-0005-0000-0000-00000C000000}"/>
    <cellStyle name="Normal 4" xfId="3" xr:uid="{00000000-0005-0000-0000-00000D000000}"/>
    <cellStyle name="Normal 4 2" xfId="27" xr:uid="{00000000-0005-0000-0000-00000E000000}"/>
    <cellStyle name="Normal 5" xfId="16" xr:uid="{00000000-0005-0000-0000-00000F000000}"/>
    <cellStyle name="Normal 6" xfId="30" xr:uid="{A6535F35-8D22-461E-93B5-89AE01ABE5FC}"/>
    <cellStyle name="Percent" xfId="2" builtinId="5"/>
    <cellStyle name="Percent 2" xfId="10" xr:uid="{00000000-0005-0000-0000-000011000000}"/>
    <cellStyle name="Percent 2 2" xfId="11" xr:uid="{00000000-0005-0000-0000-000012000000}"/>
    <cellStyle name="Percent 2 2 2" xfId="23" xr:uid="{00000000-0005-0000-0000-000013000000}"/>
    <cellStyle name="Percent 2 3" xfId="12" xr:uid="{00000000-0005-0000-0000-000014000000}"/>
    <cellStyle name="Percent 2 3 2" xfId="24" xr:uid="{00000000-0005-0000-0000-000015000000}"/>
    <cellStyle name="Percent 2 4" xfId="22" xr:uid="{00000000-0005-0000-0000-000016000000}"/>
    <cellStyle name="Percent 3" xfId="13" xr:uid="{00000000-0005-0000-0000-000017000000}"/>
    <cellStyle name="Percent 3 2" xfId="25" xr:uid="{00000000-0005-0000-0000-000018000000}"/>
    <cellStyle name="Percent 4" xfId="14" xr:uid="{00000000-0005-0000-0000-000019000000}"/>
    <cellStyle name="Percent 4 2" xfId="26" xr:uid="{00000000-0005-0000-0000-00001A000000}"/>
    <cellStyle name="Percent 5" xfId="9" xr:uid="{00000000-0005-0000-0000-00001B000000}"/>
    <cellStyle name="Percent 5 2" xfId="29" xr:uid="{00000000-0005-0000-0000-00001C000000}"/>
    <cellStyle name="Percent 6" xfId="21" xr:uid="{00000000-0005-0000-0000-00001D000000}"/>
  </cellStyles>
  <dxfs count="0"/>
  <tableStyles count="0" defaultTableStyle="TableStyleMedium2" defaultPivotStyle="PivotStyleLight16"/>
  <colors>
    <mruColors>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Standardisation!$C$5</c:f>
          <c:strCache>
            <c:ptCount val="1"/>
            <c:pt idx="0">
              <c:v>Elective Average Length of Stay, 12 months to end of March 2022</c:v>
            </c:pt>
          </c:strCache>
        </c:strRef>
      </c:tx>
      <c:layout>
        <c:manualLayout>
          <c:xMode val="edge"/>
          <c:yMode val="edge"/>
          <c:x val="0.24294550996712677"/>
          <c:y val="1.7812836182218302E-2"/>
        </c:manualLayout>
      </c:layout>
      <c:overlay val="1"/>
      <c:txPr>
        <a:bodyPr/>
        <a:lstStyle/>
        <a:p>
          <a:pPr>
            <a:defRPr sz="1200"/>
          </a:pPr>
          <a:endParaRPr lang="en-US"/>
        </a:p>
      </c:txPr>
    </c:title>
    <c:autoTitleDeleted val="0"/>
    <c:plotArea>
      <c:layout>
        <c:manualLayout>
          <c:layoutTarget val="inner"/>
          <c:xMode val="edge"/>
          <c:yMode val="edge"/>
          <c:x val="6.9832770903637043E-2"/>
          <c:y val="0.1095963910214257"/>
          <c:w val="0.90873848461250029"/>
          <c:h val="0.54218841014336017"/>
        </c:manualLayout>
      </c:layout>
      <c:barChart>
        <c:barDir val="col"/>
        <c:grouping val="clustered"/>
        <c:varyColors val="0"/>
        <c:ser>
          <c:idx val="1"/>
          <c:order val="1"/>
          <c:tx>
            <c:strRef>
              <c:f>'Summary by DHB'!$G$24</c:f>
              <c:strCache>
                <c:ptCount val="1"/>
                <c:pt idx="0">
                  <c:v>Standardised Average Length of Stay</c:v>
                </c:pt>
              </c:strCache>
            </c:strRef>
          </c:tx>
          <c:spPr>
            <a:solidFill>
              <a:schemeClr val="accent1"/>
            </a:solidFill>
          </c:spPr>
          <c:invertIfNegative val="0"/>
          <c:cat>
            <c:strRef>
              <c:f>'Summary by DHB'!$C$25:$C$44</c:f>
              <c:strCache>
                <c:ptCount val="20"/>
                <c:pt idx="0">
                  <c:v>Auckland</c:v>
                </c:pt>
                <c:pt idx="1">
                  <c:v>Bay of Plenty</c:v>
                </c:pt>
                <c:pt idx="2">
                  <c:v>Canterbury</c:v>
                </c:pt>
                <c:pt idx="3">
                  <c:v>Capital &amp; Coast</c:v>
                </c:pt>
                <c:pt idx="4">
                  <c:v>Counties Manukau</c:v>
                </c:pt>
                <c:pt idx="5">
                  <c:v>Hawke's Bay</c:v>
                </c:pt>
                <c:pt idx="6">
                  <c:v>Hutt Valley</c:v>
                </c:pt>
                <c:pt idx="7">
                  <c:v>Lakes</c:v>
                </c:pt>
                <c:pt idx="8">
                  <c:v>MidCentral</c:v>
                </c:pt>
                <c:pt idx="9">
                  <c:v>Nelson Marlborough</c:v>
                </c:pt>
                <c:pt idx="10">
                  <c:v>Northland</c:v>
                </c:pt>
                <c:pt idx="11">
                  <c:v>South Canterbury</c:v>
                </c:pt>
                <c:pt idx="12">
                  <c:v>Southern</c:v>
                </c:pt>
                <c:pt idx="13">
                  <c:v>Tairāwhiti</c:v>
                </c:pt>
                <c:pt idx="14">
                  <c:v>Taranaki</c:v>
                </c:pt>
                <c:pt idx="15">
                  <c:v>Waikato</c:v>
                </c:pt>
                <c:pt idx="16">
                  <c:v>Wairarapa</c:v>
                </c:pt>
                <c:pt idx="17">
                  <c:v>Waitematā</c:v>
                </c:pt>
                <c:pt idx="18">
                  <c:v>West Coast</c:v>
                </c:pt>
                <c:pt idx="19">
                  <c:v>Whanganui</c:v>
                </c:pt>
              </c:strCache>
            </c:strRef>
          </c:cat>
          <c:val>
            <c:numRef>
              <c:f>'Summary by DHB'!$G$25:$G$44</c:f>
              <c:numCache>
                <c:formatCode>_(* #,##0.00_);_(* \(#,##0.00\);_(* "-"??_);_(@_)</c:formatCode>
                <c:ptCount val="20"/>
                <c:pt idx="0">
                  <c:v>1.5092262190853043</c:v>
                </c:pt>
                <c:pt idx="1">
                  <c:v>1.4747400928269199</c:v>
                </c:pt>
                <c:pt idx="2">
                  <c:v>1.4528436587215334</c:v>
                </c:pt>
                <c:pt idx="3">
                  <c:v>1.4968804006673617</c:v>
                </c:pt>
                <c:pt idx="4">
                  <c:v>1.4389359901033527</c:v>
                </c:pt>
                <c:pt idx="5">
                  <c:v>1.4865430940293001</c:v>
                </c:pt>
                <c:pt idx="6">
                  <c:v>1.4261668611628795</c:v>
                </c:pt>
                <c:pt idx="7">
                  <c:v>1.3718934162647745</c:v>
                </c:pt>
                <c:pt idx="8">
                  <c:v>1.691479415972966</c:v>
                </c:pt>
                <c:pt idx="9">
                  <c:v>1.3532887947947174</c:v>
                </c:pt>
                <c:pt idx="10">
                  <c:v>1.5490517112372229</c:v>
                </c:pt>
                <c:pt idx="11">
                  <c:v>1.3446026253574481</c:v>
                </c:pt>
                <c:pt idx="12">
                  <c:v>1.4969861504395332</c:v>
                </c:pt>
                <c:pt idx="13">
                  <c:v>1.4600421053386801</c:v>
                </c:pt>
                <c:pt idx="14">
                  <c:v>1.4419433800919519</c:v>
                </c:pt>
                <c:pt idx="15">
                  <c:v>1.5782744811068481</c:v>
                </c:pt>
                <c:pt idx="16">
                  <c:v>1.2994349078450433</c:v>
                </c:pt>
                <c:pt idx="17">
                  <c:v>1.3279235499405848</c:v>
                </c:pt>
                <c:pt idx="18">
                  <c:v>1.1484346240311836</c:v>
                </c:pt>
                <c:pt idx="19">
                  <c:v>1.5340424402648356</c:v>
                </c:pt>
              </c:numCache>
            </c:numRef>
          </c:val>
          <c:extLst>
            <c:ext xmlns:c16="http://schemas.microsoft.com/office/drawing/2014/chart" uri="{C3380CC4-5D6E-409C-BE32-E72D297353CC}">
              <c16:uniqueId val="{00000000-6FC3-4BBC-B8F6-2512656C3A03}"/>
            </c:ext>
          </c:extLst>
        </c:ser>
        <c:dLbls>
          <c:showLegendKey val="0"/>
          <c:showVal val="0"/>
          <c:showCatName val="0"/>
          <c:showSerName val="0"/>
          <c:showPercent val="0"/>
          <c:showBubbleSize val="0"/>
        </c:dLbls>
        <c:gapWidth val="100"/>
        <c:axId val="154969688"/>
        <c:axId val="469065584"/>
      </c:barChart>
      <c:lineChart>
        <c:grouping val="standard"/>
        <c:varyColors val="0"/>
        <c:ser>
          <c:idx val="0"/>
          <c:order val="0"/>
          <c:tx>
            <c:strRef>
              <c:f>'Summary by DHB'!$F$24</c:f>
              <c:strCache>
                <c:ptCount val="1"/>
                <c:pt idx="0">
                  <c:v>Unstandardised Average Length of Stay</c:v>
                </c:pt>
              </c:strCache>
            </c:strRef>
          </c:tx>
          <c:spPr>
            <a:ln>
              <a:noFill/>
            </a:ln>
          </c:spPr>
          <c:marker>
            <c:symbol val="diamond"/>
            <c:size val="10"/>
            <c:spPr>
              <a:solidFill>
                <a:schemeClr val="tx1">
                  <a:lumMod val="75000"/>
                  <a:lumOff val="25000"/>
                </a:schemeClr>
              </a:solidFill>
              <a:ln>
                <a:noFill/>
              </a:ln>
            </c:spPr>
          </c:marker>
          <c:cat>
            <c:strRef>
              <c:f>'Summary by DHB'!$C$25:$C$44</c:f>
              <c:strCache>
                <c:ptCount val="20"/>
                <c:pt idx="0">
                  <c:v>Auckland</c:v>
                </c:pt>
                <c:pt idx="1">
                  <c:v>Bay of Plenty</c:v>
                </c:pt>
                <c:pt idx="2">
                  <c:v>Canterbury</c:v>
                </c:pt>
                <c:pt idx="3">
                  <c:v>Capital &amp; Coast</c:v>
                </c:pt>
                <c:pt idx="4">
                  <c:v>Counties Manukau</c:v>
                </c:pt>
                <c:pt idx="5">
                  <c:v>Hawke's Bay</c:v>
                </c:pt>
                <c:pt idx="6">
                  <c:v>Hutt Valley</c:v>
                </c:pt>
                <c:pt idx="7">
                  <c:v>Lakes</c:v>
                </c:pt>
                <c:pt idx="8">
                  <c:v>MidCentral</c:v>
                </c:pt>
                <c:pt idx="9">
                  <c:v>Nelson Marlborough</c:v>
                </c:pt>
                <c:pt idx="10">
                  <c:v>Northland</c:v>
                </c:pt>
                <c:pt idx="11">
                  <c:v>South Canterbury</c:v>
                </c:pt>
                <c:pt idx="12">
                  <c:v>Southern</c:v>
                </c:pt>
                <c:pt idx="13">
                  <c:v>Tairāwhiti</c:v>
                </c:pt>
                <c:pt idx="14">
                  <c:v>Taranaki</c:v>
                </c:pt>
                <c:pt idx="15">
                  <c:v>Waikato</c:v>
                </c:pt>
                <c:pt idx="16">
                  <c:v>Wairarapa</c:v>
                </c:pt>
                <c:pt idx="17">
                  <c:v>Waitematā</c:v>
                </c:pt>
                <c:pt idx="18">
                  <c:v>West Coast</c:v>
                </c:pt>
                <c:pt idx="19">
                  <c:v>Whanganui</c:v>
                </c:pt>
              </c:strCache>
            </c:strRef>
          </c:cat>
          <c:val>
            <c:numRef>
              <c:f>'Summary by DHB'!$F$25:$F$44</c:f>
              <c:numCache>
                <c:formatCode>_(* #,##0.00_);_(* \(#,##0.00\);_(* "-"??_);_(@_)</c:formatCode>
                <c:ptCount val="20"/>
                <c:pt idx="0">
                  <c:v>1.6043787107718404</c:v>
                </c:pt>
                <c:pt idx="1">
                  <c:v>1.2708599361532322</c:v>
                </c:pt>
                <c:pt idx="2">
                  <c:v>1.6818463698749893</c:v>
                </c:pt>
                <c:pt idx="3">
                  <c:v>1.7021612149532712</c:v>
                </c:pt>
                <c:pt idx="4">
                  <c:v>1.1878574556002517</c:v>
                </c:pt>
                <c:pt idx="5">
                  <c:v>1.2990968887032783</c:v>
                </c:pt>
                <c:pt idx="6">
                  <c:v>1.2410083811786445</c:v>
                </c:pt>
                <c:pt idx="7">
                  <c:v>1.2572507466115324</c:v>
                </c:pt>
                <c:pt idx="8">
                  <c:v>1.5340635190698995</c:v>
                </c:pt>
                <c:pt idx="9">
                  <c:v>1.2258876767181499</c:v>
                </c:pt>
                <c:pt idx="10">
                  <c:v>1.3389523143833488</c:v>
                </c:pt>
                <c:pt idx="11">
                  <c:v>1.190399232095283</c:v>
                </c:pt>
                <c:pt idx="12">
                  <c:v>1.6909778922245948</c:v>
                </c:pt>
                <c:pt idx="13">
                  <c:v>1.0901898734177216</c:v>
                </c:pt>
                <c:pt idx="14">
                  <c:v>1.3270736658932714</c:v>
                </c:pt>
                <c:pt idx="15">
                  <c:v>1.6825828789235235</c:v>
                </c:pt>
                <c:pt idx="16">
                  <c:v>0.85056404657933049</c:v>
                </c:pt>
                <c:pt idx="17">
                  <c:v>1.5117866441488987</c:v>
                </c:pt>
                <c:pt idx="18">
                  <c:v>0.83883838383838383</c:v>
                </c:pt>
                <c:pt idx="19">
                  <c:v>1.2508507095279466</c:v>
                </c:pt>
              </c:numCache>
            </c:numRef>
          </c:val>
          <c:smooth val="0"/>
          <c:extLst>
            <c:ext xmlns:c16="http://schemas.microsoft.com/office/drawing/2014/chart" uri="{C3380CC4-5D6E-409C-BE32-E72D297353CC}">
              <c16:uniqueId val="{00000001-6FC3-4BBC-B8F6-2512656C3A03}"/>
            </c:ext>
          </c:extLst>
        </c:ser>
        <c:ser>
          <c:idx val="2"/>
          <c:order val="2"/>
          <c:tx>
            <c:strRef>
              <c:f>'Summary by DHB'!$H$24</c:f>
              <c:strCache>
                <c:ptCount val="1"/>
                <c:pt idx="0">
                  <c:v> National Average Length of Stay </c:v>
                </c:pt>
              </c:strCache>
            </c:strRef>
          </c:tx>
          <c:spPr>
            <a:ln w="25400" cap="sq">
              <a:solidFill>
                <a:schemeClr val="tx1">
                  <a:lumMod val="75000"/>
                  <a:lumOff val="25000"/>
                </a:schemeClr>
              </a:solidFill>
              <a:prstDash val="dash"/>
            </a:ln>
          </c:spPr>
          <c:marker>
            <c:symbol val="none"/>
          </c:marker>
          <c:cat>
            <c:strRef>
              <c:f>'Summary by DHB'!$C$25:$C$44</c:f>
              <c:strCache>
                <c:ptCount val="20"/>
                <c:pt idx="0">
                  <c:v>Auckland</c:v>
                </c:pt>
                <c:pt idx="1">
                  <c:v>Bay of Plenty</c:v>
                </c:pt>
                <c:pt idx="2">
                  <c:v>Canterbury</c:v>
                </c:pt>
                <c:pt idx="3">
                  <c:v>Capital &amp; Coast</c:v>
                </c:pt>
                <c:pt idx="4">
                  <c:v>Counties Manukau</c:v>
                </c:pt>
                <c:pt idx="5">
                  <c:v>Hawke's Bay</c:v>
                </c:pt>
                <c:pt idx="6">
                  <c:v>Hutt Valley</c:v>
                </c:pt>
                <c:pt idx="7">
                  <c:v>Lakes</c:v>
                </c:pt>
                <c:pt idx="8">
                  <c:v>MidCentral</c:v>
                </c:pt>
                <c:pt idx="9">
                  <c:v>Nelson Marlborough</c:v>
                </c:pt>
                <c:pt idx="10">
                  <c:v>Northland</c:v>
                </c:pt>
                <c:pt idx="11">
                  <c:v>South Canterbury</c:v>
                </c:pt>
                <c:pt idx="12">
                  <c:v>Southern</c:v>
                </c:pt>
                <c:pt idx="13">
                  <c:v>Tairāwhiti</c:v>
                </c:pt>
                <c:pt idx="14">
                  <c:v>Taranaki</c:v>
                </c:pt>
                <c:pt idx="15">
                  <c:v>Waikato</c:v>
                </c:pt>
                <c:pt idx="16">
                  <c:v>Wairarapa</c:v>
                </c:pt>
                <c:pt idx="17">
                  <c:v>Waitematā</c:v>
                </c:pt>
                <c:pt idx="18">
                  <c:v>West Coast</c:v>
                </c:pt>
                <c:pt idx="19">
                  <c:v>Whanganui</c:v>
                </c:pt>
              </c:strCache>
            </c:strRef>
          </c:cat>
          <c:val>
            <c:numRef>
              <c:f>'Summary by DHB'!$H$25:$H$44</c:f>
              <c:numCache>
                <c:formatCode>_(* #,##0.00_);_(* \(#,##0.00\);_(* "-"??_);_(@_)</c:formatCode>
                <c:ptCount val="20"/>
                <c:pt idx="0">
                  <c:v>1.4743037819693989</c:v>
                </c:pt>
                <c:pt idx="1">
                  <c:v>1.4743037819693989</c:v>
                </c:pt>
                <c:pt idx="2">
                  <c:v>1.4743037819693989</c:v>
                </c:pt>
                <c:pt idx="3">
                  <c:v>1.4743037819693989</c:v>
                </c:pt>
                <c:pt idx="4">
                  <c:v>1.4743037819693989</c:v>
                </c:pt>
                <c:pt idx="5">
                  <c:v>1.4743037819693989</c:v>
                </c:pt>
                <c:pt idx="6">
                  <c:v>1.4743037819693989</c:v>
                </c:pt>
                <c:pt idx="7">
                  <c:v>1.4743037819693989</c:v>
                </c:pt>
                <c:pt idx="8">
                  <c:v>1.4743037819693989</c:v>
                </c:pt>
                <c:pt idx="9">
                  <c:v>1.4743037819693989</c:v>
                </c:pt>
                <c:pt idx="10">
                  <c:v>1.4743037819693989</c:v>
                </c:pt>
                <c:pt idx="11">
                  <c:v>1.4743037819693989</c:v>
                </c:pt>
                <c:pt idx="12">
                  <c:v>1.4743037819693989</c:v>
                </c:pt>
                <c:pt idx="13">
                  <c:v>1.4743037819693989</c:v>
                </c:pt>
                <c:pt idx="14">
                  <c:v>1.4743037819693989</c:v>
                </c:pt>
                <c:pt idx="15">
                  <c:v>1.4743037819693989</c:v>
                </c:pt>
                <c:pt idx="16">
                  <c:v>1.4743037819693989</c:v>
                </c:pt>
                <c:pt idx="17">
                  <c:v>1.4743037819693989</c:v>
                </c:pt>
                <c:pt idx="18">
                  <c:v>1.4743037819693989</c:v>
                </c:pt>
                <c:pt idx="19">
                  <c:v>1.4743037819693989</c:v>
                </c:pt>
              </c:numCache>
            </c:numRef>
          </c:val>
          <c:smooth val="0"/>
          <c:extLst>
            <c:ext xmlns:c16="http://schemas.microsoft.com/office/drawing/2014/chart" uri="{C3380CC4-5D6E-409C-BE32-E72D297353CC}">
              <c16:uniqueId val="{00000002-6FC3-4BBC-B8F6-2512656C3A03}"/>
            </c:ext>
          </c:extLst>
        </c:ser>
        <c:dLbls>
          <c:showLegendKey val="0"/>
          <c:showVal val="0"/>
          <c:showCatName val="0"/>
          <c:showSerName val="0"/>
          <c:showPercent val="0"/>
          <c:showBubbleSize val="0"/>
        </c:dLbls>
        <c:marker val="1"/>
        <c:smooth val="0"/>
        <c:axId val="154969688"/>
        <c:axId val="469065584"/>
      </c:lineChart>
      <c:catAx>
        <c:axId val="154969688"/>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469065584"/>
        <c:crosses val="autoZero"/>
        <c:auto val="1"/>
        <c:lblAlgn val="ctr"/>
        <c:lblOffset val="100"/>
        <c:noMultiLvlLbl val="0"/>
      </c:catAx>
      <c:valAx>
        <c:axId val="469065584"/>
        <c:scaling>
          <c:orientation val="minMax"/>
        </c:scaling>
        <c:delete val="0"/>
        <c:axPos val="l"/>
        <c:majorGridlines>
          <c:spPr>
            <a:ln>
              <a:solidFill>
                <a:schemeClr val="bg1">
                  <a:lumMod val="85000"/>
                </a:schemeClr>
              </a:solidFill>
            </a:ln>
          </c:spPr>
        </c:majorGridlines>
        <c:title>
          <c:tx>
            <c:rich>
              <a:bodyPr rot="-5400000" vert="horz"/>
              <a:lstStyle/>
              <a:p>
                <a:pPr>
                  <a:defRPr/>
                </a:pPr>
                <a:r>
                  <a:rPr lang="en-NZ"/>
                  <a:t> Days</a:t>
                </a:r>
              </a:p>
            </c:rich>
          </c:tx>
          <c:overlay val="0"/>
        </c:title>
        <c:numFmt formatCode="#,##0.0" sourceLinked="0"/>
        <c:majorTickMark val="out"/>
        <c:minorTickMark val="none"/>
        <c:tickLblPos val="nextTo"/>
        <c:crossAx val="154969688"/>
        <c:crosses val="autoZero"/>
        <c:crossBetween val="between"/>
      </c:valAx>
    </c:plotArea>
    <c:legend>
      <c:legendPos val="r"/>
      <c:layout>
        <c:manualLayout>
          <c:xMode val="edge"/>
          <c:yMode val="edge"/>
          <c:x val="2.3259900204782098E-2"/>
          <c:y val="0.93518507082042401"/>
          <c:w val="0.96062288367800186"/>
          <c:h val="6.4814929179575931E-2"/>
        </c:manualLayout>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'User Interaction'!$C$26</c:f>
          <c:strCache>
            <c:ptCount val="1"/>
            <c:pt idx="0">
              <c:v>Elective Average Length of Stay, 12 months to end of March 2022</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Ethnicity!$G$33</c:f>
              <c:strCache>
                <c:ptCount val="1"/>
                <c:pt idx="0">
                  <c:v>Standardised Average Length of Stay</c:v>
                </c:pt>
              </c:strCache>
            </c:strRef>
          </c:tx>
          <c:spPr>
            <a:solidFill>
              <a:schemeClr val="accent1"/>
            </a:solidFill>
            <a:ln>
              <a:noFill/>
            </a:ln>
            <a:effectLst/>
          </c:spPr>
          <c:invertIfNegative val="0"/>
          <c:cat>
            <c:strRef>
              <c:f>Ethnicity!$C$34:$C$54</c:f>
              <c:strCache>
                <c:ptCount val="21"/>
                <c:pt idx="0">
                  <c:v>Auckland</c:v>
                </c:pt>
                <c:pt idx="1">
                  <c:v>Bay of Plenty</c:v>
                </c:pt>
                <c:pt idx="2">
                  <c:v>Canterbury</c:v>
                </c:pt>
                <c:pt idx="3">
                  <c:v>Capital &amp; Coast</c:v>
                </c:pt>
                <c:pt idx="4">
                  <c:v>Counties Manukau</c:v>
                </c:pt>
                <c:pt idx="5">
                  <c:v>Hawke's Bay</c:v>
                </c:pt>
                <c:pt idx="6">
                  <c:v>Hutt Valley</c:v>
                </c:pt>
                <c:pt idx="7">
                  <c:v>Lakes</c:v>
                </c:pt>
                <c:pt idx="8">
                  <c:v>MidCentral</c:v>
                </c:pt>
                <c:pt idx="9">
                  <c:v>Nelson Marlborough</c:v>
                </c:pt>
                <c:pt idx="10">
                  <c:v>Northland</c:v>
                </c:pt>
                <c:pt idx="11">
                  <c:v>South Canterbury</c:v>
                </c:pt>
                <c:pt idx="12">
                  <c:v>Southern</c:v>
                </c:pt>
                <c:pt idx="13">
                  <c:v>Tairāwhiti</c:v>
                </c:pt>
                <c:pt idx="14">
                  <c:v>Taranaki</c:v>
                </c:pt>
                <c:pt idx="15">
                  <c:v>Waikato</c:v>
                </c:pt>
                <c:pt idx="16">
                  <c:v>Wairarapa</c:v>
                </c:pt>
                <c:pt idx="17">
                  <c:v>Waitematā</c:v>
                </c:pt>
                <c:pt idx="18">
                  <c:v>West Coast</c:v>
                </c:pt>
                <c:pt idx="19">
                  <c:v>Whanganui</c:v>
                </c:pt>
                <c:pt idx="20">
                  <c:v>Total</c:v>
                </c:pt>
              </c:strCache>
            </c:strRef>
          </c:cat>
          <c:val>
            <c:numRef>
              <c:f>Ethnicity!$G$34:$G$54</c:f>
              <c:numCache>
                <c:formatCode>_(* #,##0.00_);_(* \(#,##0.00\);_(* "-"??_);_(@_)</c:formatCode>
                <c:ptCount val="21"/>
                <c:pt idx="0">
                  <c:v>1.5402423262754221</c:v>
                </c:pt>
                <c:pt idx="1">
                  <c:v>1.5230587611745752</c:v>
                </c:pt>
                <c:pt idx="2">
                  <c:v>1.4879001280105666</c:v>
                </c:pt>
                <c:pt idx="3">
                  <c:v>1.5394108071091406</c:v>
                </c:pt>
                <c:pt idx="4">
                  <c:v>1.4814582639589975</c:v>
                </c:pt>
                <c:pt idx="5">
                  <c:v>1.5641617513373418</c:v>
                </c:pt>
                <c:pt idx="6">
                  <c:v>1.4784871877739523</c:v>
                </c:pt>
                <c:pt idx="7">
                  <c:v>1.4328209317650538</c:v>
                </c:pt>
                <c:pt idx="8">
                  <c:v>1.7237037589823785</c:v>
                </c:pt>
                <c:pt idx="9">
                  <c:v>1.3844048093729038</c:v>
                </c:pt>
                <c:pt idx="10">
                  <c:v>1.604516108117604</c:v>
                </c:pt>
                <c:pt idx="11">
                  <c:v>1.3866382530881505</c:v>
                </c:pt>
                <c:pt idx="12">
                  <c:v>1.5444499749329104</c:v>
                </c:pt>
                <c:pt idx="13">
                  <c:v>1.5285084028909699</c:v>
                </c:pt>
                <c:pt idx="14">
                  <c:v>1.4792478698417126</c:v>
                </c:pt>
                <c:pt idx="15">
                  <c:v>1.6298164350809794</c:v>
                </c:pt>
                <c:pt idx="16">
                  <c:v>1.3315051260711177</c:v>
                </c:pt>
                <c:pt idx="17">
                  <c:v>1.3484070722428549</c:v>
                </c:pt>
                <c:pt idx="18">
                  <c:v>1.1682846511914549</c:v>
                </c:pt>
                <c:pt idx="19">
                  <c:v>1.6013909198915679</c:v>
                </c:pt>
                <c:pt idx="20">
                  <c:v>1.512872251753425</c:v>
                </c:pt>
              </c:numCache>
            </c:numRef>
          </c:val>
          <c:extLst>
            <c:ext xmlns:c16="http://schemas.microsoft.com/office/drawing/2014/chart" uri="{C3380CC4-5D6E-409C-BE32-E72D297353CC}">
              <c16:uniqueId val="{00000001-14D5-416F-B86D-674690C99676}"/>
            </c:ext>
          </c:extLst>
        </c:ser>
        <c:dLbls>
          <c:showLegendKey val="0"/>
          <c:showVal val="0"/>
          <c:showCatName val="0"/>
          <c:showSerName val="0"/>
          <c:showPercent val="0"/>
          <c:showBubbleSize val="0"/>
        </c:dLbls>
        <c:gapWidth val="219"/>
        <c:overlap val="-27"/>
        <c:axId val="749402072"/>
        <c:axId val="813571664"/>
      </c:barChart>
      <c:lineChart>
        <c:grouping val="standard"/>
        <c:varyColors val="0"/>
        <c:ser>
          <c:idx val="0"/>
          <c:order val="0"/>
          <c:tx>
            <c:strRef>
              <c:f>Ethnicity!$F$33</c:f>
              <c:strCache>
                <c:ptCount val="1"/>
                <c:pt idx="0">
                  <c:v>Unstandardised Average Length of Stay</c:v>
                </c:pt>
              </c:strCache>
            </c:strRef>
          </c:tx>
          <c:spPr>
            <a:ln w="28575" cap="rnd">
              <a:noFill/>
              <a:round/>
            </a:ln>
            <a:effectLst/>
          </c:spPr>
          <c:marker>
            <c:symbol val="diamond"/>
            <c:size val="9"/>
            <c:spPr>
              <a:solidFill>
                <a:schemeClr val="tx1"/>
              </a:solidFill>
              <a:ln w="9525">
                <a:solidFill>
                  <a:schemeClr val="tx1"/>
                </a:solidFill>
              </a:ln>
              <a:effectLst/>
            </c:spPr>
          </c:marker>
          <c:cat>
            <c:strRef>
              <c:f>Ethnicity!$C$34:$C$54</c:f>
              <c:strCache>
                <c:ptCount val="21"/>
                <c:pt idx="0">
                  <c:v>Auckland</c:v>
                </c:pt>
                <c:pt idx="1">
                  <c:v>Bay of Plenty</c:v>
                </c:pt>
                <c:pt idx="2">
                  <c:v>Canterbury</c:v>
                </c:pt>
                <c:pt idx="3">
                  <c:v>Capital &amp; Coast</c:v>
                </c:pt>
                <c:pt idx="4">
                  <c:v>Counties Manukau</c:v>
                </c:pt>
                <c:pt idx="5">
                  <c:v>Hawke's Bay</c:v>
                </c:pt>
                <c:pt idx="6">
                  <c:v>Hutt Valley</c:v>
                </c:pt>
                <c:pt idx="7">
                  <c:v>Lakes</c:v>
                </c:pt>
                <c:pt idx="8">
                  <c:v>MidCentral</c:v>
                </c:pt>
                <c:pt idx="9">
                  <c:v>Nelson Marlborough</c:v>
                </c:pt>
                <c:pt idx="10">
                  <c:v>Northland</c:v>
                </c:pt>
                <c:pt idx="11">
                  <c:v>South Canterbury</c:v>
                </c:pt>
                <c:pt idx="12">
                  <c:v>Southern</c:v>
                </c:pt>
                <c:pt idx="13">
                  <c:v>Tairāwhiti</c:v>
                </c:pt>
                <c:pt idx="14">
                  <c:v>Taranaki</c:v>
                </c:pt>
                <c:pt idx="15">
                  <c:v>Waikato</c:v>
                </c:pt>
                <c:pt idx="16">
                  <c:v>Wairarapa</c:v>
                </c:pt>
                <c:pt idx="17">
                  <c:v>Waitematā</c:v>
                </c:pt>
                <c:pt idx="18">
                  <c:v>West Coast</c:v>
                </c:pt>
                <c:pt idx="19">
                  <c:v>Whanganui</c:v>
                </c:pt>
                <c:pt idx="20">
                  <c:v>Total</c:v>
                </c:pt>
              </c:strCache>
            </c:strRef>
          </c:cat>
          <c:val>
            <c:numRef>
              <c:f>Ethnicity!$F$34:$F$54</c:f>
              <c:numCache>
                <c:formatCode>_(* #,##0.00_);_(* \(#,##0.00\);_(* "-"??_);_(@_)</c:formatCode>
                <c:ptCount val="21"/>
                <c:pt idx="0">
                  <c:v>1.5941317941317941</c:v>
                </c:pt>
                <c:pt idx="1">
                  <c:v>1.3136457069685943</c:v>
                </c:pt>
                <c:pt idx="2">
                  <c:v>1.7062443706029846</c:v>
                </c:pt>
                <c:pt idx="3">
                  <c:v>1.7275734805160259</c:v>
                </c:pt>
                <c:pt idx="4">
                  <c:v>1.2476846147527518</c:v>
                </c:pt>
                <c:pt idx="5">
                  <c:v>1.3603811071976881</c:v>
                </c:pt>
                <c:pt idx="6">
                  <c:v>1.2650587111977896</c:v>
                </c:pt>
                <c:pt idx="7">
                  <c:v>1.4307353702744692</c:v>
                </c:pt>
                <c:pt idx="8">
                  <c:v>1.5300178071737471</c:v>
                </c:pt>
                <c:pt idx="9">
                  <c:v>1.2520125022486057</c:v>
                </c:pt>
                <c:pt idx="10">
                  <c:v>1.3999569892473118</c:v>
                </c:pt>
                <c:pt idx="11">
                  <c:v>1.2213857962213226</c:v>
                </c:pt>
                <c:pt idx="12">
                  <c:v>1.711674555663836</c:v>
                </c:pt>
                <c:pt idx="13">
                  <c:v>1.1104765571526352</c:v>
                </c:pt>
                <c:pt idx="14">
                  <c:v>1.3480529199141535</c:v>
                </c:pt>
                <c:pt idx="15">
                  <c:v>1.7063113197594684</c:v>
                </c:pt>
                <c:pt idx="16">
                  <c:v>0.84963588215822572</c:v>
                </c:pt>
                <c:pt idx="17">
                  <c:v>1.5140733078063242</c:v>
                </c:pt>
                <c:pt idx="18">
                  <c:v>0.85756070640176596</c:v>
                </c:pt>
                <c:pt idx="19">
                  <c:v>1.3048197706171492</c:v>
                </c:pt>
                <c:pt idx="20">
                  <c:v>1.5075585219998329</c:v>
                </c:pt>
              </c:numCache>
            </c:numRef>
          </c:val>
          <c:smooth val="0"/>
          <c:extLst>
            <c:ext xmlns:c16="http://schemas.microsoft.com/office/drawing/2014/chart" uri="{C3380CC4-5D6E-409C-BE32-E72D297353CC}">
              <c16:uniqueId val="{00000000-14D5-416F-B86D-674690C99676}"/>
            </c:ext>
          </c:extLst>
        </c:ser>
        <c:ser>
          <c:idx val="2"/>
          <c:order val="2"/>
          <c:tx>
            <c:strRef>
              <c:f>Ethnicity!$H$33</c:f>
              <c:strCache>
                <c:ptCount val="1"/>
                <c:pt idx="0">
                  <c:v>National Average Length of Stay</c:v>
                </c:pt>
              </c:strCache>
            </c:strRef>
          </c:tx>
          <c:spPr>
            <a:ln w="25400" cap="rnd">
              <a:solidFill>
                <a:schemeClr val="tx1">
                  <a:lumMod val="75000"/>
                  <a:lumOff val="25000"/>
                </a:schemeClr>
              </a:solidFill>
              <a:prstDash val="dash"/>
              <a:round/>
            </a:ln>
            <a:effectLst/>
          </c:spPr>
          <c:marker>
            <c:symbol val="dash"/>
            <c:size val="5"/>
            <c:spPr>
              <a:solidFill>
                <a:schemeClr val="tx1"/>
              </a:solidFill>
              <a:ln w="9525">
                <a:solidFill>
                  <a:schemeClr val="tx1"/>
                </a:solidFill>
                <a:prstDash val="dash"/>
              </a:ln>
              <a:effectLst/>
            </c:spPr>
          </c:marker>
          <c:cat>
            <c:strRef>
              <c:f>Ethnicity!$C$34:$C$54</c:f>
              <c:strCache>
                <c:ptCount val="21"/>
                <c:pt idx="0">
                  <c:v>Auckland</c:v>
                </c:pt>
                <c:pt idx="1">
                  <c:v>Bay of Plenty</c:v>
                </c:pt>
                <c:pt idx="2">
                  <c:v>Canterbury</c:v>
                </c:pt>
                <c:pt idx="3">
                  <c:v>Capital &amp; Coast</c:v>
                </c:pt>
                <c:pt idx="4">
                  <c:v>Counties Manukau</c:v>
                </c:pt>
                <c:pt idx="5">
                  <c:v>Hawke's Bay</c:v>
                </c:pt>
                <c:pt idx="6">
                  <c:v>Hutt Valley</c:v>
                </c:pt>
                <c:pt idx="7">
                  <c:v>Lakes</c:v>
                </c:pt>
                <c:pt idx="8">
                  <c:v>MidCentral</c:v>
                </c:pt>
                <c:pt idx="9">
                  <c:v>Nelson Marlborough</c:v>
                </c:pt>
                <c:pt idx="10">
                  <c:v>Northland</c:v>
                </c:pt>
                <c:pt idx="11">
                  <c:v>South Canterbury</c:v>
                </c:pt>
                <c:pt idx="12">
                  <c:v>Southern</c:v>
                </c:pt>
                <c:pt idx="13">
                  <c:v>Tairāwhiti</c:v>
                </c:pt>
                <c:pt idx="14">
                  <c:v>Taranaki</c:v>
                </c:pt>
                <c:pt idx="15">
                  <c:v>Waikato</c:v>
                </c:pt>
                <c:pt idx="16">
                  <c:v>Wairarapa</c:v>
                </c:pt>
                <c:pt idx="17">
                  <c:v>Waitematā</c:v>
                </c:pt>
                <c:pt idx="18">
                  <c:v>West Coast</c:v>
                </c:pt>
                <c:pt idx="19">
                  <c:v>Whanganui</c:v>
                </c:pt>
                <c:pt idx="20">
                  <c:v>Total</c:v>
                </c:pt>
              </c:strCache>
            </c:strRef>
          </c:cat>
          <c:val>
            <c:numRef>
              <c:f>Ethnicity!$H$34:$H$54</c:f>
              <c:numCache>
                <c:formatCode>_(* #,##0.00_);_(* \(#,##0.00\);_(* "-"??_);_(@_)</c:formatCode>
                <c:ptCount val="21"/>
                <c:pt idx="0">
                  <c:v>1.512872251753425</c:v>
                </c:pt>
                <c:pt idx="1">
                  <c:v>1.512872251753425</c:v>
                </c:pt>
                <c:pt idx="2">
                  <c:v>1.512872251753425</c:v>
                </c:pt>
                <c:pt idx="3">
                  <c:v>1.512872251753425</c:v>
                </c:pt>
                <c:pt idx="4">
                  <c:v>1.512872251753425</c:v>
                </c:pt>
                <c:pt idx="5">
                  <c:v>1.512872251753425</c:v>
                </c:pt>
                <c:pt idx="6">
                  <c:v>1.512872251753425</c:v>
                </c:pt>
                <c:pt idx="7">
                  <c:v>1.512872251753425</c:v>
                </c:pt>
                <c:pt idx="8">
                  <c:v>1.512872251753425</c:v>
                </c:pt>
                <c:pt idx="9">
                  <c:v>1.512872251753425</c:v>
                </c:pt>
                <c:pt idx="10">
                  <c:v>1.512872251753425</c:v>
                </c:pt>
                <c:pt idx="11">
                  <c:v>1.512872251753425</c:v>
                </c:pt>
                <c:pt idx="12">
                  <c:v>1.512872251753425</c:v>
                </c:pt>
                <c:pt idx="13">
                  <c:v>1.512872251753425</c:v>
                </c:pt>
                <c:pt idx="14">
                  <c:v>1.512872251753425</c:v>
                </c:pt>
                <c:pt idx="15">
                  <c:v>1.512872251753425</c:v>
                </c:pt>
                <c:pt idx="16">
                  <c:v>1.512872251753425</c:v>
                </c:pt>
                <c:pt idx="17">
                  <c:v>1.512872251753425</c:v>
                </c:pt>
                <c:pt idx="18">
                  <c:v>1.512872251753425</c:v>
                </c:pt>
                <c:pt idx="19">
                  <c:v>1.512872251753425</c:v>
                </c:pt>
                <c:pt idx="20">
                  <c:v>1.512872251753425</c:v>
                </c:pt>
              </c:numCache>
            </c:numRef>
          </c:val>
          <c:smooth val="0"/>
          <c:extLst>
            <c:ext xmlns:c16="http://schemas.microsoft.com/office/drawing/2014/chart" uri="{C3380CC4-5D6E-409C-BE32-E72D297353CC}">
              <c16:uniqueId val="{00000000-95B5-43DC-BEC1-B5CBA72D796A}"/>
            </c:ext>
          </c:extLst>
        </c:ser>
        <c:dLbls>
          <c:showLegendKey val="0"/>
          <c:showVal val="0"/>
          <c:showCatName val="0"/>
          <c:showSerName val="0"/>
          <c:showPercent val="0"/>
          <c:showBubbleSize val="0"/>
        </c:dLbls>
        <c:marker val="1"/>
        <c:smooth val="0"/>
        <c:axId val="749402072"/>
        <c:axId val="813571664"/>
      </c:lineChart>
      <c:catAx>
        <c:axId val="749402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3571664"/>
        <c:crosses val="autoZero"/>
        <c:auto val="1"/>
        <c:lblAlgn val="ctr"/>
        <c:lblOffset val="100"/>
        <c:noMultiLvlLbl val="0"/>
      </c:catAx>
      <c:valAx>
        <c:axId val="813571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Days</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9402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'User Interaction'!$C$42</c:f>
          <c:strCache>
            <c:ptCount val="1"/>
            <c:pt idx="0">
              <c:v>Elective Average Length of Stay, 12 months to end of March 2022</c:v>
            </c:pt>
          </c:strCache>
        </c:strRef>
      </c:tx>
      <c:layout>
        <c:manualLayout>
          <c:xMode val="edge"/>
          <c:yMode val="edge"/>
          <c:x val="0.25628587326874558"/>
          <c:y val="1.206090758329564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Deprivation!$G$33</c:f>
              <c:strCache>
                <c:ptCount val="1"/>
                <c:pt idx="0">
                  <c:v>Standardised Average Length of Stay</c:v>
                </c:pt>
              </c:strCache>
            </c:strRef>
          </c:tx>
          <c:spPr>
            <a:solidFill>
              <a:schemeClr val="accent1"/>
            </a:solidFill>
            <a:ln>
              <a:noFill/>
            </a:ln>
            <a:effectLst/>
          </c:spPr>
          <c:invertIfNegative val="0"/>
          <c:cat>
            <c:strRef>
              <c:f>Deprivation!$C$34:$C$54</c:f>
              <c:strCache>
                <c:ptCount val="21"/>
                <c:pt idx="0">
                  <c:v>Auckland</c:v>
                </c:pt>
                <c:pt idx="1">
                  <c:v>Bay of Plenty</c:v>
                </c:pt>
                <c:pt idx="2">
                  <c:v>Canterbury</c:v>
                </c:pt>
                <c:pt idx="3">
                  <c:v>Capital &amp; Coast</c:v>
                </c:pt>
                <c:pt idx="4">
                  <c:v>Counties Manukau</c:v>
                </c:pt>
                <c:pt idx="5">
                  <c:v>Hawke's Bay</c:v>
                </c:pt>
                <c:pt idx="6">
                  <c:v>Hutt Valley</c:v>
                </c:pt>
                <c:pt idx="7">
                  <c:v>Lakes</c:v>
                </c:pt>
                <c:pt idx="8">
                  <c:v>MidCentral</c:v>
                </c:pt>
                <c:pt idx="9">
                  <c:v>Nelson Marlborough</c:v>
                </c:pt>
                <c:pt idx="10">
                  <c:v>Northland</c:v>
                </c:pt>
                <c:pt idx="11">
                  <c:v>South Canterbury</c:v>
                </c:pt>
                <c:pt idx="12">
                  <c:v>Southern</c:v>
                </c:pt>
                <c:pt idx="13">
                  <c:v>Tairāwhiti</c:v>
                </c:pt>
                <c:pt idx="14">
                  <c:v>Taranaki</c:v>
                </c:pt>
                <c:pt idx="15">
                  <c:v>Waikato</c:v>
                </c:pt>
                <c:pt idx="16">
                  <c:v>Wairarapa</c:v>
                </c:pt>
                <c:pt idx="17">
                  <c:v>Waitematā</c:v>
                </c:pt>
                <c:pt idx="18">
                  <c:v>West Coast</c:v>
                </c:pt>
                <c:pt idx="19">
                  <c:v>Whanganui</c:v>
                </c:pt>
                <c:pt idx="20">
                  <c:v>Total</c:v>
                </c:pt>
              </c:strCache>
            </c:strRef>
          </c:cat>
          <c:val>
            <c:numRef>
              <c:f>Deprivation!$G$34:$G$54</c:f>
              <c:numCache>
                <c:formatCode>0.00</c:formatCode>
                <c:ptCount val="21"/>
                <c:pt idx="0">
                  <c:v>1.5716481215072815</c:v>
                </c:pt>
                <c:pt idx="1">
                  <c:v>1.5564068976365566</c:v>
                </c:pt>
                <c:pt idx="2">
                  <c:v>1.4469606620562259</c:v>
                </c:pt>
                <c:pt idx="3">
                  <c:v>1.5268000630445941</c:v>
                </c:pt>
                <c:pt idx="4">
                  <c:v>1.4207789870657432</c:v>
                </c:pt>
                <c:pt idx="5">
                  <c:v>1.4519931677808986</c:v>
                </c:pt>
                <c:pt idx="6">
                  <c:v>1.4323929226414416</c:v>
                </c:pt>
                <c:pt idx="7">
                  <c:v>1.4156933467735819</c:v>
                </c:pt>
                <c:pt idx="8">
                  <c:v>1.6420784998656155</c:v>
                </c:pt>
                <c:pt idx="9">
                  <c:v>1.3899138032068976</c:v>
                </c:pt>
                <c:pt idx="10">
                  <c:v>1.5793085176593602</c:v>
                </c:pt>
                <c:pt idx="11">
                  <c:v>1.247509424461821</c:v>
                </c:pt>
                <c:pt idx="12">
                  <c:v>1.6800452129649543</c:v>
                </c:pt>
                <c:pt idx="13">
                  <c:v>1.5480507737457745</c:v>
                </c:pt>
                <c:pt idx="14">
                  <c:v>1.4229107344735481</c:v>
                </c:pt>
                <c:pt idx="15">
                  <c:v>1.5417126054751993</c:v>
                </c:pt>
                <c:pt idx="16">
                  <c:v>1.3206657994080775</c:v>
                </c:pt>
                <c:pt idx="17">
                  <c:v>1.2919831838002551</c:v>
                </c:pt>
                <c:pt idx="18">
                  <c:v>1.1529353552116519</c:v>
                </c:pt>
                <c:pt idx="19">
                  <c:v>1.5117636752021193</c:v>
                </c:pt>
                <c:pt idx="20">
                  <c:v>1.4800045229368506</c:v>
                </c:pt>
              </c:numCache>
            </c:numRef>
          </c:val>
          <c:extLst>
            <c:ext xmlns:c16="http://schemas.microsoft.com/office/drawing/2014/chart" uri="{C3380CC4-5D6E-409C-BE32-E72D297353CC}">
              <c16:uniqueId val="{00000000-A365-4836-AF0D-B6521B8C1C9F}"/>
            </c:ext>
          </c:extLst>
        </c:ser>
        <c:dLbls>
          <c:showLegendKey val="0"/>
          <c:showVal val="0"/>
          <c:showCatName val="0"/>
          <c:showSerName val="0"/>
          <c:showPercent val="0"/>
          <c:showBubbleSize val="0"/>
        </c:dLbls>
        <c:gapWidth val="219"/>
        <c:overlap val="-27"/>
        <c:axId val="749402072"/>
        <c:axId val="813571664"/>
      </c:barChart>
      <c:lineChart>
        <c:grouping val="standard"/>
        <c:varyColors val="0"/>
        <c:ser>
          <c:idx val="0"/>
          <c:order val="0"/>
          <c:tx>
            <c:strRef>
              <c:f>Deprivation!$F$33</c:f>
              <c:strCache>
                <c:ptCount val="1"/>
                <c:pt idx="0">
                  <c:v>Unstandardised Average Length of Stay</c:v>
                </c:pt>
              </c:strCache>
            </c:strRef>
          </c:tx>
          <c:spPr>
            <a:ln w="28575" cap="rnd">
              <a:noFill/>
              <a:round/>
            </a:ln>
            <a:effectLst/>
          </c:spPr>
          <c:marker>
            <c:symbol val="diamond"/>
            <c:size val="9"/>
            <c:spPr>
              <a:solidFill>
                <a:schemeClr val="tx1"/>
              </a:solidFill>
              <a:ln w="9525">
                <a:solidFill>
                  <a:schemeClr val="tx1"/>
                </a:solidFill>
              </a:ln>
              <a:effectLst/>
            </c:spPr>
          </c:marker>
          <c:cat>
            <c:strRef>
              <c:f>Deprivation!$C$34:$C$54</c:f>
              <c:strCache>
                <c:ptCount val="21"/>
                <c:pt idx="0">
                  <c:v>Auckland</c:v>
                </c:pt>
                <c:pt idx="1">
                  <c:v>Bay of Plenty</c:v>
                </c:pt>
                <c:pt idx="2">
                  <c:v>Canterbury</c:v>
                </c:pt>
                <c:pt idx="3">
                  <c:v>Capital &amp; Coast</c:v>
                </c:pt>
                <c:pt idx="4">
                  <c:v>Counties Manukau</c:v>
                </c:pt>
                <c:pt idx="5">
                  <c:v>Hawke's Bay</c:v>
                </c:pt>
                <c:pt idx="6">
                  <c:v>Hutt Valley</c:v>
                </c:pt>
                <c:pt idx="7">
                  <c:v>Lakes</c:v>
                </c:pt>
                <c:pt idx="8">
                  <c:v>MidCentral</c:v>
                </c:pt>
                <c:pt idx="9">
                  <c:v>Nelson Marlborough</c:v>
                </c:pt>
                <c:pt idx="10">
                  <c:v>Northland</c:v>
                </c:pt>
                <c:pt idx="11">
                  <c:v>South Canterbury</c:v>
                </c:pt>
                <c:pt idx="12">
                  <c:v>Southern</c:v>
                </c:pt>
                <c:pt idx="13">
                  <c:v>Tairāwhiti</c:v>
                </c:pt>
                <c:pt idx="14">
                  <c:v>Taranaki</c:v>
                </c:pt>
                <c:pt idx="15">
                  <c:v>Waikato</c:v>
                </c:pt>
                <c:pt idx="16">
                  <c:v>Wairarapa</c:v>
                </c:pt>
                <c:pt idx="17">
                  <c:v>Waitematā</c:v>
                </c:pt>
                <c:pt idx="18">
                  <c:v>West Coast</c:v>
                </c:pt>
                <c:pt idx="19">
                  <c:v>Whanganui</c:v>
                </c:pt>
                <c:pt idx="20">
                  <c:v>Total</c:v>
                </c:pt>
              </c:strCache>
            </c:strRef>
          </c:cat>
          <c:val>
            <c:numRef>
              <c:f>Deprivation!$F$34:$F$54</c:f>
              <c:numCache>
                <c:formatCode>0.00</c:formatCode>
                <c:ptCount val="21"/>
                <c:pt idx="0">
                  <c:v>1.6674611905635006</c:v>
                </c:pt>
                <c:pt idx="1">
                  <c:v>1.4260374832663991</c:v>
                </c:pt>
                <c:pt idx="2">
                  <c:v>1.6668968139609348</c:v>
                </c:pt>
                <c:pt idx="3">
                  <c:v>1.6376645876645874</c:v>
                </c:pt>
                <c:pt idx="4">
                  <c:v>1.270847681359045</c:v>
                </c:pt>
                <c:pt idx="5">
                  <c:v>1.2904430705821741</c:v>
                </c:pt>
                <c:pt idx="6">
                  <c:v>1.1674968374446553</c:v>
                </c:pt>
                <c:pt idx="7">
                  <c:v>1.4371966019417475</c:v>
                </c:pt>
                <c:pt idx="8">
                  <c:v>1.6052028795811519</c:v>
                </c:pt>
                <c:pt idx="9">
                  <c:v>1.3017280582082764</c:v>
                </c:pt>
                <c:pt idx="10">
                  <c:v>1.4405487804878048</c:v>
                </c:pt>
                <c:pt idx="11">
                  <c:v>0.94398340248962664</c:v>
                </c:pt>
                <c:pt idx="12">
                  <c:v>1.8136034047919294</c:v>
                </c:pt>
                <c:pt idx="13">
                  <c:v>0.72258771929824561</c:v>
                </c:pt>
                <c:pt idx="14">
                  <c:v>1.30466472303207</c:v>
                </c:pt>
                <c:pt idx="15">
                  <c:v>1.5377166666666666</c:v>
                </c:pt>
                <c:pt idx="16">
                  <c:v>0.84057418699186981</c:v>
                </c:pt>
                <c:pt idx="17">
                  <c:v>1.3923011935576648</c:v>
                </c:pt>
                <c:pt idx="18">
                  <c:v>1.2125000000000001</c:v>
                </c:pt>
                <c:pt idx="19">
                  <c:v>1.1333333333333333</c:v>
                </c:pt>
                <c:pt idx="20">
                  <c:v>1.5165282532182633</c:v>
                </c:pt>
              </c:numCache>
            </c:numRef>
          </c:val>
          <c:smooth val="0"/>
          <c:extLst>
            <c:ext xmlns:c16="http://schemas.microsoft.com/office/drawing/2014/chart" uri="{C3380CC4-5D6E-409C-BE32-E72D297353CC}">
              <c16:uniqueId val="{00000001-A365-4836-AF0D-B6521B8C1C9F}"/>
            </c:ext>
          </c:extLst>
        </c:ser>
        <c:ser>
          <c:idx val="2"/>
          <c:order val="2"/>
          <c:tx>
            <c:strRef>
              <c:f>Deprivation!$H$33</c:f>
              <c:strCache>
                <c:ptCount val="1"/>
                <c:pt idx="0">
                  <c:v>National Average Length of Stay</c:v>
                </c:pt>
              </c:strCache>
            </c:strRef>
          </c:tx>
          <c:spPr>
            <a:ln w="25400" cap="rnd">
              <a:solidFill>
                <a:schemeClr val="tx1">
                  <a:lumMod val="75000"/>
                  <a:lumOff val="25000"/>
                </a:schemeClr>
              </a:solidFill>
              <a:prstDash val="dash"/>
              <a:round/>
            </a:ln>
            <a:effectLst/>
          </c:spPr>
          <c:marker>
            <c:symbol val="dash"/>
            <c:size val="5"/>
            <c:spPr>
              <a:solidFill>
                <a:schemeClr val="tx1"/>
              </a:solidFill>
              <a:ln w="9525">
                <a:solidFill>
                  <a:schemeClr val="tx1"/>
                </a:solidFill>
                <a:prstDash val="dash"/>
              </a:ln>
              <a:effectLst/>
            </c:spPr>
          </c:marker>
          <c:cat>
            <c:strRef>
              <c:f>Deprivation!$C$34:$C$54</c:f>
              <c:strCache>
                <c:ptCount val="21"/>
                <c:pt idx="0">
                  <c:v>Auckland</c:v>
                </c:pt>
                <c:pt idx="1">
                  <c:v>Bay of Plenty</c:v>
                </c:pt>
                <c:pt idx="2">
                  <c:v>Canterbury</c:v>
                </c:pt>
                <c:pt idx="3">
                  <c:v>Capital &amp; Coast</c:v>
                </c:pt>
                <c:pt idx="4">
                  <c:v>Counties Manukau</c:v>
                </c:pt>
                <c:pt idx="5">
                  <c:v>Hawke's Bay</c:v>
                </c:pt>
                <c:pt idx="6">
                  <c:v>Hutt Valley</c:v>
                </c:pt>
                <c:pt idx="7">
                  <c:v>Lakes</c:v>
                </c:pt>
                <c:pt idx="8">
                  <c:v>MidCentral</c:v>
                </c:pt>
                <c:pt idx="9">
                  <c:v>Nelson Marlborough</c:v>
                </c:pt>
                <c:pt idx="10">
                  <c:v>Northland</c:v>
                </c:pt>
                <c:pt idx="11">
                  <c:v>South Canterbury</c:v>
                </c:pt>
                <c:pt idx="12">
                  <c:v>Southern</c:v>
                </c:pt>
                <c:pt idx="13">
                  <c:v>Tairāwhiti</c:v>
                </c:pt>
                <c:pt idx="14">
                  <c:v>Taranaki</c:v>
                </c:pt>
                <c:pt idx="15">
                  <c:v>Waikato</c:v>
                </c:pt>
                <c:pt idx="16">
                  <c:v>Wairarapa</c:v>
                </c:pt>
                <c:pt idx="17">
                  <c:v>Waitematā</c:v>
                </c:pt>
                <c:pt idx="18">
                  <c:v>West Coast</c:v>
                </c:pt>
                <c:pt idx="19">
                  <c:v>Whanganui</c:v>
                </c:pt>
                <c:pt idx="20">
                  <c:v>Total</c:v>
                </c:pt>
              </c:strCache>
            </c:strRef>
          </c:cat>
          <c:val>
            <c:numRef>
              <c:f>Deprivation!$H$34:$H$54</c:f>
              <c:numCache>
                <c:formatCode>0.00</c:formatCode>
                <c:ptCount val="21"/>
                <c:pt idx="0">
                  <c:v>1.4800045229368506</c:v>
                </c:pt>
                <c:pt idx="1">
                  <c:v>1.4800045229368506</c:v>
                </c:pt>
                <c:pt idx="2">
                  <c:v>1.4800045229368506</c:v>
                </c:pt>
                <c:pt idx="3">
                  <c:v>1.4800045229368506</c:v>
                </c:pt>
                <c:pt idx="4">
                  <c:v>1.4800045229368506</c:v>
                </c:pt>
                <c:pt idx="5">
                  <c:v>1.4800045229368506</c:v>
                </c:pt>
                <c:pt idx="6">
                  <c:v>1.4800045229368506</c:v>
                </c:pt>
                <c:pt idx="7">
                  <c:v>1.4800045229368506</c:v>
                </c:pt>
                <c:pt idx="8">
                  <c:v>1.4800045229368506</c:v>
                </c:pt>
                <c:pt idx="9">
                  <c:v>1.4800045229368506</c:v>
                </c:pt>
                <c:pt idx="10">
                  <c:v>1.4800045229368506</c:v>
                </c:pt>
                <c:pt idx="11">
                  <c:v>1.4800045229368506</c:v>
                </c:pt>
                <c:pt idx="12">
                  <c:v>1.4800045229368506</c:v>
                </c:pt>
                <c:pt idx="13">
                  <c:v>1.4800045229368506</c:v>
                </c:pt>
                <c:pt idx="14">
                  <c:v>1.4800045229368506</c:v>
                </c:pt>
                <c:pt idx="15">
                  <c:v>1.4800045229368506</c:v>
                </c:pt>
                <c:pt idx="16">
                  <c:v>1.4800045229368506</c:v>
                </c:pt>
                <c:pt idx="17">
                  <c:v>1.4800045229368506</c:v>
                </c:pt>
                <c:pt idx="18">
                  <c:v>1.4800045229368506</c:v>
                </c:pt>
                <c:pt idx="19">
                  <c:v>1.4800045229368506</c:v>
                </c:pt>
                <c:pt idx="20">
                  <c:v>1.4800045229368506</c:v>
                </c:pt>
              </c:numCache>
            </c:numRef>
          </c:val>
          <c:smooth val="0"/>
          <c:extLst>
            <c:ext xmlns:c16="http://schemas.microsoft.com/office/drawing/2014/chart" uri="{C3380CC4-5D6E-409C-BE32-E72D297353CC}">
              <c16:uniqueId val="{00000002-A365-4836-AF0D-B6521B8C1C9F}"/>
            </c:ext>
          </c:extLst>
        </c:ser>
        <c:dLbls>
          <c:showLegendKey val="0"/>
          <c:showVal val="0"/>
          <c:showCatName val="0"/>
          <c:showSerName val="0"/>
          <c:showPercent val="0"/>
          <c:showBubbleSize val="0"/>
        </c:dLbls>
        <c:marker val="1"/>
        <c:smooth val="0"/>
        <c:axId val="749402072"/>
        <c:axId val="813571664"/>
      </c:lineChart>
      <c:catAx>
        <c:axId val="749402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3571664"/>
        <c:crosses val="autoZero"/>
        <c:auto val="1"/>
        <c:lblAlgn val="ctr"/>
        <c:lblOffset val="100"/>
        <c:noMultiLvlLbl val="0"/>
      </c:catAx>
      <c:valAx>
        <c:axId val="813571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Days</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9402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Lines="2" dropStyle="combo" dx="26" fmlaLink="'User Interaction'!$C$4" fmlaRange="'User Interaction'!$B$2:$B$3" noThreeD="1" sel="2" val="0"/>
</file>

<file path=xl/ctrlProps/ctrlProp2.xml><?xml version="1.0" encoding="utf-8"?>
<formControlPr xmlns="http://schemas.microsoft.com/office/spreadsheetml/2009/9/main" objectType="Drop" dropStyle="combo" dx="26" fmlaLink="'User Interaction'!$C$33" fmlaRange="'User Interaction'!$B$31:$B$32" noThreeD="1" sel="2" val="0"/>
</file>

<file path=xl/ctrlProps/ctrlProp3.xml><?xml version="1.0" encoding="utf-8"?>
<formControlPr xmlns="http://schemas.microsoft.com/office/spreadsheetml/2009/9/main" objectType="Drop" dropLines="3" dropStyle="combo" dx="16" fmlaLink="'User Interaction'!$C$12" fmlaRange="'User Interaction'!$B$8:$B$10" noThreeD="1" sel="3" val="0"/>
</file>

<file path=xl/ctrlProps/ctrlProp4.xml><?xml version="1.0" encoding="utf-8"?>
<formControlPr xmlns="http://schemas.microsoft.com/office/spreadsheetml/2009/9/main" objectType="Drop" dropStyle="combo" dx="26" fmlaLink="'User Interaction'!$C$40" fmlaRange="'User Interaction'!$B$38:$B$39" noThreeD="1" sel="2" val="0"/>
</file>

<file path=xl/ctrlProps/ctrlProp5.xml><?xml version="1.0" encoding="utf-8"?>
<formControlPr xmlns="http://schemas.microsoft.com/office/spreadsheetml/2009/9/main" objectType="Drop" dropStyle="combo" dx="26" fmlaLink="'User Interaction'!$C$23" fmlaRange="'User Interaction'!$B$17:$B$21" noThreeD="1" sel="1"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141514</xdr:colOff>
      <xdr:row>3</xdr:row>
      <xdr:rowOff>97971</xdr:rowOff>
    </xdr:from>
    <xdr:to>
      <xdr:col>8</xdr:col>
      <xdr:colOff>678089</xdr:colOff>
      <xdr:row>21</xdr:row>
      <xdr:rowOff>140335</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7</xdr:col>
          <xdr:colOff>171450</xdr:colOff>
          <xdr:row>5</xdr:row>
          <xdr:rowOff>133350</xdr:rowOff>
        </xdr:from>
        <xdr:to>
          <xdr:col>8</xdr:col>
          <xdr:colOff>219075</xdr:colOff>
          <xdr:row>6</xdr:row>
          <xdr:rowOff>95250</xdr:rowOff>
        </xdr:to>
        <xdr:sp macro="" textlink="">
          <xdr:nvSpPr>
            <xdr:cNvPr id="10245" name="Drop Down 5" hidden="1">
              <a:extLst>
                <a:ext uri="{63B3BB69-23CF-44E3-9099-C40C66FF867C}">
                  <a14:compatExt spid="_x0000_s10245"/>
                </a:ext>
                <a:ext uri="{FF2B5EF4-FFF2-40B4-BE49-F238E27FC236}">
                  <a16:creationId xmlns:a16="http://schemas.microsoft.com/office/drawing/2014/main" id="{00000000-0008-0000-0100-000005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0.81505</cdr:x>
      <cdr:y>0.05231</cdr:y>
    </cdr:from>
    <cdr:to>
      <cdr:x>0.95681</cdr:x>
      <cdr:y>0.09718</cdr:y>
    </cdr:to>
    <cdr:sp macro="" textlink="">
      <cdr:nvSpPr>
        <cdr:cNvPr id="2" name="TextBox 1">
          <a:extLst xmlns:a="http://schemas.openxmlformats.org/drawingml/2006/main">
            <a:ext uri="{FF2B5EF4-FFF2-40B4-BE49-F238E27FC236}">
              <a16:creationId xmlns:a16="http://schemas.microsoft.com/office/drawing/2014/main" id="{FD56EC21-3795-44DD-9EE9-095F421A76A4}"/>
            </a:ext>
          </a:extLst>
        </cdr:cNvPr>
        <cdr:cNvSpPr txBox="1"/>
      </cdr:nvSpPr>
      <cdr:spPr>
        <a:xfrm xmlns:a="http://schemas.openxmlformats.org/drawingml/2006/main">
          <a:off x="7272746" y="222069"/>
          <a:ext cx="1264920"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050" b="1"/>
            <a:t>Admission Type</a:t>
          </a: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17145</xdr:colOff>
      <xdr:row>5</xdr:row>
      <xdr:rowOff>7620</xdr:rowOff>
    </xdr:from>
    <xdr:to>
      <xdr:col>11</xdr:col>
      <xdr:colOff>455295</xdr:colOff>
      <xdr:row>31</xdr:row>
      <xdr:rowOff>15240</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28575</xdr:colOff>
          <xdr:row>5</xdr:row>
          <xdr:rowOff>38100</xdr:rowOff>
        </xdr:from>
        <xdr:to>
          <xdr:col>3</xdr:col>
          <xdr:colOff>57150</xdr:colOff>
          <xdr:row>6</xdr:row>
          <xdr:rowOff>76200</xdr:rowOff>
        </xdr:to>
        <xdr:sp macro="" textlink="">
          <xdr:nvSpPr>
            <xdr:cNvPr id="15362" name="Drop Down 2" hidden="1">
              <a:extLst>
                <a:ext uri="{63B3BB69-23CF-44E3-9099-C40C66FF867C}">
                  <a14:compatExt spid="_x0000_s15362"/>
                </a:ext>
                <a:ext uri="{FF2B5EF4-FFF2-40B4-BE49-F238E27FC236}">
                  <a16:creationId xmlns:a16="http://schemas.microsoft.com/office/drawing/2014/main" id="{00000000-0008-0000-0200-00000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809625</xdr:colOff>
          <xdr:row>5</xdr:row>
          <xdr:rowOff>28575</xdr:rowOff>
        </xdr:from>
        <xdr:to>
          <xdr:col>11</xdr:col>
          <xdr:colOff>466725</xdr:colOff>
          <xdr:row>6</xdr:row>
          <xdr:rowOff>57150</xdr:rowOff>
        </xdr:to>
        <xdr:sp macro="" textlink="">
          <xdr:nvSpPr>
            <xdr:cNvPr id="15361" name="Drop Down 1" hidden="1">
              <a:extLst>
                <a:ext uri="{63B3BB69-23CF-44E3-9099-C40C66FF867C}">
                  <a14:compatExt spid="_x0000_s15361"/>
                </a:ext>
                <a:ext uri="{FF2B5EF4-FFF2-40B4-BE49-F238E27FC236}">
                  <a16:creationId xmlns:a16="http://schemas.microsoft.com/office/drawing/2014/main" id="{00000000-0008-0000-0200-00000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186690</xdr:colOff>
      <xdr:row>5</xdr:row>
      <xdr:rowOff>26670</xdr:rowOff>
    </xdr:from>
    <xdr:to>
      <xdr:col>11</xdr:col>
      <xdr:colOff>491490</xdr:colOff>
      <xdr:row>31</xdr:row>
      <xdr:rowOff>28575</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104775</xdr:colOff>
          <xdr:row>5</xdr:row>
          <xdr:rowOff>57150</xdr:rowOff>
        </xdr:from>
        <xdr:to>
          <xdr:col>3</xdr:col>
          <xdr:colOff>0</xdr:colOff>
          <xdr:row>6</xdr:row>
          <xdr:rowOff>95250</xdr:rowOff>
        </xdr:to>
        <xdr:sp macro="" textlink="">
          <xdr:nvSpPr>
            <xdr:cNvPr id="24577" name="Drop Down 1" hidden="1">
              <a:extLst>
                <a:ext uri="{63B3BB69-23CF-44E3-9099-C40C66FF867C}">
                  <a14:compatExt spid="_x0000_s24577"/>
                </a:ext>
                <a:ext uri="{FF2B5EF4-FFF2-40B4-BE49-F238E27FC236}">
                  <a16:creationId xmlns:a16="http://schemas.microsoft.com/office/drawing/2014/main" id="{00000000-0008-0000-0300-000001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xdr:row>
          <xdr:rowOff>57150</xdr:rowOff>
        </xdr:from>
        <xdr:to>
          <xdr:col>10</xdr:col>
          <xdr:colOff>390525</xdr:colOff>
          <xdr:row>6</xdr:row>
          <xdr:rowOff>133350</xdr:rowOff>
        </xdr:to>
        <xdr:sp macro="" textlink="">
          <xdr:nvSpPr>
            <xdr:cNvPr id="24579" name="Drop Down 3" hidden="1">
              <a:extLst>
                <a:ext uri="{63B3BB69-23CF-44E3-9099-C40C66FF867C}">
                  <a14:compatExt spid="_x0000_s24579"/>
                </a:ext>
                <a:ext uri="{FF2B5EF4-FFF2-40B4-BE49-F238E27FC236}">
                  <a16:creationId xmlns:a16="http://schemas.microsoft.com/office/drawing/2014/main" id="{00000000-0008-0000-0300-000003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len (Feng) Zhu" refreshedDate="44713.65520011574" createdVersion="6" refreshedVersion="6" minRefreshableVersion="3" recordCount="669" xr:uid="{6F7B2813-BBC7-4CFC-8983-8BC554DA512E}">
  <cacheSource type="worksheet">
    <worksheetSource ref="A1:H671" sheet="Data2"/>
  </cacheSource>
  <cacheFields count="8">
    <cacheField name="time_period" numFmtId="0">
      <sharedItems containsBlank="1"/>
    </cacheField>
    <cacheField name="admission_type" numFmtId="0">
      <sharedItems containsBlank="1" count="3">
        <s v="Acute"/>
        <s v="Elective"/>
        <m/>
      </sharedItems>
    </cacheField>
    <cacheField name="location_dhb" numFmtId="0">
      <sharedItems containsBlank="1" count="21">
        <s v="Auckland"/>
        <s v="Bay of Plenty"/>
        <s v="Canterbury"/>
        <s v="Capital and Coast"/>
        <s v="Counties Manukau"/>
        <s v="Hawkes Bay"/>
        <s v="Hutt"/>
        <s v="Lakes"/>
        <s v="MidCentral"/>
        <s v="Nelson Marlborough"/>
        <s v="Northland"/>
        <s v="South Canterbury"/>
        <s v="Southern"/>
        <s v="Tairawhiti"/>
        <s v="Taranaki"/>
        <s v="Waikato"/>
        <s v="Wairarapa"/>
        <s v="Waitemata"/>
        <s v="West Coast"/>
        <s v="Whanganui"/>
        <m/>
      </sharedItems>
    </cacheField>
    <cacheField name="ethnicity" numFmtId="0">
      <sharedItems containsBlank="1" count="4">
        <s v="Maori"/>
        <s v="Other"/>
        <s v="Pacific"/>
        <m/>
      </sharedItems>
    </cacheField>
    <cacheField name="deprivation_quintile" numFmtId="0">
      <sharedItems containsString="0" containsBlank="1" containsNumber="1" containsInteger="1" minValue="0" maxValue="5" count="7">
        <n v="0"/>
        <n v="1"/>
        <n v="2"/>
        <n v="3"/>
        <n v="4"/>
        <n v="5"/>
        <m/>
      </sharedItems>
    </cacheField>
    <cacheField name="length_of_stay" numFmtId="0">
      <sharedItems containsString="0" containsBlank="1" containsNumber="1" minValue="3" maxValue="1022983"/>
    </cacheField>
    <cacheField name="length_of_stay_predicted" numFmtId="0">
      <sharedItems containsString="0" containsBlank="1" containsNumber="1" minValue="4.5217125915591208" maxValue="1081690.6843658153"/>
    </cacheField>
    <cacheField name="stays" numFmtId="0">
      <sharedItems containsString="0" containsBlank="1" containsNumber="1" containsInteger="1" minValue="1" maxValue="1449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69">
  <r>
    <s v="data to 2022Q1"/>
    <x v="0"/>
    <x v="0"/>
    <x v="0"/>
    <x v="0"/>
    <n v="21"/>
    <n v="49.845275038003763"/>
    <n v="2"/>
  </r>
  <r>
    <s v="data to 2022Q1"/>
    <x v="0"/>
    <x v="0"/>
    <x v="0"/>
    <x v="1"/>
    <n v="29650.5"/>
    <n v="31469.673898376674"/>
    <n v="586"/>
  </r>
  <r>
    <s v="data to 2022Q1"/>
    <x v="0"/>
    <x v="0"/>
    <x v="0"/>
    <x v="2"/>
    <n v="88714.5"/>
    <n v="95951.049131607127"/>
    <n v="1500"/>
  </r>
  <r>
    <s v="data to 2022Q1"/>
    <x v="0"/>
    <x v="0"/>
    <x v="0"/>
    <x v="3"/>
    <n v="128860.5"/>
    <n v="124661.63120763132"/>
    <n v="1839"/>
  </r>
  <r>
    <s v="data to 2022Q1"/>
    <x v="0"/>
    <x v="0"/>
    <x v="0"/>
    <x v="4"/>
    <n v="182304.5"/>
    <n v="180164.51477385033"/>
    <n v="2683"/>
  </r>
  <r>
    <s v="data to 2022Q1"/>
    <x v="0"/>
    <x v="0"/>
    <x v="0"/>
    <x v="5"/>
    <n v="269419"/>
    <n v="249493.94572805014"/>
    <n v="2878"/>
  </r>
  <r>
    <s v="data to 2022Q1"/>
    <x v="0"/>
    <x v="0"/>
    <x v="1"/>
    <x v="0"/>
    <n v="1549.5"/>
    <n v="1764.3908377326798"/>
    <n v="55"/>
  </r>
  <r>
    <s v="data to 2022Q1"/>
    <x v="0"/>
    <x v="0"/>
    <x v="1"/>
    <x v="1"/>
    <n v="592763.5"/>
    <n v="616335.07456992439"/>
    <n v="9860"/>
  </r>
  <r>
    <s v="data to 2022Q1"/>
    <x v="0"/>
    <x v="0"/>
    <x v="1"/>
    <x v="2"/>
    <n v="906598"/>
    <n v="937805.2160647437"/>
    <n v="14494"/>
  </r>
  <r>
    <s v="data to 2022Q1"/>
    <x v="0"/>
    <x v="0"/>
    <x v="1"/>
    <x v="3"/>
    <n v="971501"/>
    <n v="963373.10178294731"/>
    <n v="14394"/>
  </r>
  <r>
    <s v="data to 2022Q1"/>
    <x v="0"/>
    <x v="0"/>
    <x v="1"/>
    <x v="4"/>
    <n v="645043.5"/>
    <n v="674640.42707524612"/>
    <n v="11177"/>
  </r>
  <r>
    <s v="data to 2022Q1"/>
    <x v="0"/>
    <x v="0"/>
    <x v="1"/>
    <x v="5"/>
    <n v="395935.5"/>
    <n v="399045.21961292718"/>
    <n v="5954"/>
  </r>
  <r>
    <s v="data to 2022Q1"/>
    <x v="0"/>
    <x v="0"/>
    <x v="2"/>
    <x v="0"/>
    <n v="14306.5"/>
    <n v="9677.5937818094335"/>
    <n v="55"/>
  </r>
  <r>
    <s v="data to 2022Q1"/>
    <x v="0"/>
    <x v="0"/>
    <x v="2"/>
    <x v="1"/>
    <n v="26131.5"/>
    <n v="25346.923880775434"/>
    <n v="365"/>
  </r>
  <r>
    <s v="data to 2022Q1"/>
    <x v="0"/>
    <x v="0"/>
    <x v="2"/>
    <x v="2"/>
    <n v="97602"/>
    <n v="93538.635428623937"/>
    <n v="1430"/>
  </r>
  <r>
    <s v="data to 2022Q1"/>
    <x v="0"/>
    <x v="0"/>
    <x v="2"/>
    <x v="3"/>
    <n v="118193"/>
    <n v="111398.53695097308"/>
    <n v="1543"/>
  </r>
  <r>
    <s v="data to 2022Q1"/>
    <x v="0"/>
    <x v="0"/>
    <x v="2"/>
    <x v="4"/>
    <n v="226031"/>
    <n v="220258.58400760326"/>
    <n v="3219"/>
  </r>
  <r>
    <s v="data to 2022Q1"/>
    <x v="0"/>
    <x v="0"/>
    <x v="2"/>
    <x v="5"/>
    <n v="403577.5"/>
    <n v="408867.17628551187"/>
    <n v="5347"/>
  </r>
  <r>
    <s v="data to 2022Q1"/>
    <x v="0"/>
    <x v="1"/>
    <x v="0"/>
    <x v="0"/>
    <n v="1343.5"/>
    <n v="726.21230173327194"/>
    <n v="14"/>
  </r>
  <r>
    <s v="data to 2022Q1"/>
    <x v="0"/>
    <x v="1"/>
    <x v="0"/>
    <x v="1"/>
    <n v="19092"/>
    <n v="20461.152072182973"/>
    <n v="426"/>
  </r>
  <r>
    <s v="data to 2022Q1"/>
    <x v="0"/>
    <x v="1"/>
    <x v="0"/>
    <x v="2"/>
    <n v="45537"/>
    <n v="46174.907938802397"/>
    <n v="986"/>
  </r>
  <r>
    <s v="data to 2022Q1"/>
    <x v="0"/>
    <x v="1"/>
    <x v="0"/>
    <x v="3"/>
    <n v="64558.5"/>
    <n v="69241.890460148468"/>
    <n v="1304"/>
  </r>
  <r>
    <s v="data to 2022Q1"/>
    <x v="0"/>
    <x v="1"/>
    <x v="0"/>
    <x v="4"/>
    <n v="120233.5"/>
    <n v="130513.87927726211"/>
    <n v="2402"/>
  </r>
  <r>
    <s v="data to 2022Q1"/>
    <x v="0"/>
    <x v="1"/>
    <x v="0"/>
    <x v="5"/>
    <n v="222911"/>
    <n v="248661.65547201515"/>
    <n v="4441"/>
  </r>
  <r>
    <s v="data to 2022Q1"/>
    <x v="0"/>
    <x v="1"/>
    <x v="1"/>
    <x v="0"/>
    <n v="1374"/>
    <n v="1415.1534323621361"/>
    <n v="24"/>
  </r>
  <r>
    <s v="data to 2022Q1"/>
    <x v="0"/>
    <x v="1"/>
    <x v="1"/>
    <x v="1"/>
    <n v="253257"/>
    <n v="239626.62793640303"/>
    <n v="3902"/>
  </r>
  <r>
    <s v="data to 2022Q1"/>
    <x v="0"/>
    <x v="1"/>
    <x v="1"/>
    <x v="2"/>
    <n v="347297"/>
    <n v="334818.63535997993"/>
    <n v="5722"/>
  </r>
  <r>
    <s v="data to 2022Q1"/>
    <x v="0"/>
    <x v="1"/>
    <x v="1"/>
    <x v="3"/>
    <n v="337249.5"/>
    <n v="319084.05103002494"/>
    <n v="5287"/>
  </r>
  <r>
    <s v="data to 2022Q1"/>
    <x v="0"/>
    <x v="1"/>
    <x v="1"/>
    <x v="4"/>
    <n v="452902"/>
    <n v="406087.18211769714"/>
    <n v="6275"/>
  </r>
  <r>
    <s v="data to 2022Q1"/>
    <x v="0"/>
    <x v="1"/>
    <x v="1"/>
    <x v="5"/>
    <n v="256670"/>
    <n v="250576.35777007422"/>
    <n v="4046"/>
  </r>
  <r>
    <s v="data to 2022Q1"/>
    <x v="0"/>
    <x v="1"/>
    <x v="2"/>
    <x v="1"/>
    <n v="1831.5"/>
    <n v="1396.5656994423075"/>
    <n v="34"/>
  </r>
  <r>
    <s v="data to 2022Q1"/>
    <x v="0"/>
    <x v="1"/>
    <x v="2"/>
    <x v="2"/>
    <n v="4458"/>
    <n v="4651.1395072302503"/>
    <n v="86"/>
  </r>
  <r>
    <s v="data to 2022Q1"/>
    <x v="0"/>
    <x v="1"/>
    <x v="2"/>
    <x v="3"/>
    <n v="4326.5"/>
    <n v="5323.2245694691937"/>
    <n v="97"/>
  </r>
  <r>
    <s v="data to 2022Q1"/>
    <x v="0"/>
    <x v="1"/>
    <x v="2"/>
    <x v="4"/>
    <n v="9605.5"/>
    <n v="10083.98273905202"/>
    <n v="184"/>
  </r>
  <r>
    <s v="data to 2022Q1"/>
    <x v="0"/>
    <x v="1"/>
    <x v="2"/>
    <x v="5"/>
    <n v="7888.5"/>
    <n v="9186.7200628135051"/>
    <n v="169"/>
  </r>
  <r>
    <s v="data to 2022Q1"/>
    <x v="0"/>
    <x v="2"/>
    <x v="0"/>
    <x v="0"/>
    <n v="1058"/>
    <n v="792.93081886960397"/>
    <n v="2"/>
  </r>
  <r>
    <s v="data to 2022Q1"/>
    <x v="0"/>
    <x v="2"/>
    <x v="0"/>
    <x v="1"/>
    <n v="56512.5"/>
    <n v="60525.603726574947"/>
    <n v="949"/>
  </r>
  <r>
    <s v="data to 2022Q1"/>
    <x v="0"/>
    <x v="2"/>
    <x v="0"/>
    <x v="2"/>
    <n v="69262.5"/>
    <n v="71125.329513002711"/>
    <n v="1044"/>
  </r>
  <r>
    <s v="data to 2022Q1"/>
    <x v="0"/>
    <x v="2"/>
    <x v="0"/>
    <x v="3"/>
    <n v="67711"/>
    <n v="69980.747485625208"/>
    <n v="967"/>
  </r>
  <r>
    <s v="data to 2022Q1"/>
    <x v="0"/>
    <x v="2"/>
    <x v="0"/>
    <x v="4"/>
    <n v="136769.5"/>
    <n v="138347.27540201935"/>
    <n v="1791"/>
  </r>
  <r>
    <s v="data to 2022Q1"/>
    <x v="0"/>
    <x v="2"/>
    <x v="0"/>
    <x v="5"/>
    <n v="75101"/>
    <n v="74705.87604208292"/>
    <n v="968"/>
  </r>
  <r>
    <s v="data to 2022Q1"/>
    <x v="0"/>
    <x v="2"/>
    <x v="1"/>
    <x v="0"/>
    <n v="2469.5"/>
    <n v="2805.4805370981435"/>
    <n v="38"/>
  </r>
  <r>
    <s v="data to 2022Q1"/>
    <x v="0"/>
    <x v="2"/>
    <x v="1"/>
    <x v="1"/>
    <n v="1022983"/>
    <n v="1081690.6843658153"/>
    <n v="13856"/>
  </r>
  <r>
    <s v="data to 2022Q1"/>
    <x v="0"/>
    <x v="2"/>
    <x v="1"/>
    <x v="2"/>
    <n v="870499"/>
    <n v="888649.99175832316"/>
    <n v="10910"/>
  </r>
  <r>
    <s v="data to 2022Q1"/>
    <x v="0"/>
    <x v="2"/>
    <x v="1"/>
    <x v="3"/>
    <n v="656491.5"/>
    <n v="676844.50486453634"/>
    <n v="8126"/>
  </r>
  <r>
    <s v="data to 2022Q1"/>
    <x v="0"/>
    <x v="2"/>
    <x v="1"/>
    <x v="4"/>
    <n v="912287.5"/>
    <n v="923198.1598562717"/>
    <n v="11126"/>
  </r>
  <r>
    <s v="data to 2022Q1"/>
    <x v="0"/>
    <x v="2"/>
    <x v="1"/>
    <x v="5"/>
    <n v="269598.5"/>
    <n v="265607.65427818266"/>
    <n v="3206"/>
  </r>
  <r>
    <s v="data to 2022Q1"/>
    <x v="0"/>
    <x v="2"/>
    <x v="2"/>
    <x v="1"/>
    <n v="14925"/>
    <n v="15650.436320960414"/>
    <n v="199"/>
  </r>
  <r>
    <s v="data to 2022Q1"/>
    <x v="0"/>
    <x v="2"/>
    <x v="2"/>
    <x v="2"/>
    <n v="15470"/>
    <n v="18520.552839094325"/>
    <n v="249"/>
  </r>
  <r>
    <s v="data to 2022Q1"/>
    <x v="0"/>
    <x v="2"/>
    <x v="2"/>
    <x v="3"/>
    <n v="15756"/>
    <n v="16221.39684233604"/>
    <n v="233"/>
  </r>
  <r>
    <s v="data to 2022Q1"/>
    <x v="0"/>
    <x v="2"/>
    <x v="2"/>
    <x v="4"/>
    <n v="46548.5"/>
    <n v="47936.375332123527"/>
    <n v="658"/>
  </r>
  <r>
    <s v="data to 2022Q1"/>
    <x v="0"/>
    <x v="2"/>
    <x v="2"/>
    <x v="5"/>
    <n v="29488"/>
    <n v="28609.652820815259"/>
    <n v="352"/>
  </r>
  <r>
    <s v="data to 2022Q1"/>
    <x v="0"/>
    <x v="3"/>
    <x v="0"/>
    <x v="0"/>
    <n v="850.5"/>
    <n v="567.7092298768664"/>
    <n v="6"/>
  </r>
  <r>
    <s v="data to 2022Q1"/>
    <x v="0"/>
    <x v="3"/>
    <x v="0"/>
    <x v="1"/>
    <n v="40144.5"/>
    <n v="46858.533785700973"/>
    <n v="966"/>
  </r>
  <r>
    <s v="data to 2022Q1"/>
    <x v="0"/>
    <x v="3"/>
    <x v="0"/>
    <x v="2"/>
    <n v="42921.5"/>
    <n v="48774.292843594179"/>
    <n v="891"/>
  </r>
  <r>
    <s v="data to 2022Q1"/>
    <x v="0"/>
    <x v="3"/>
    <x v="0"/>
    <x v="3"/>
    <n v="66398"/>
    <n v="76292.429059989488"/>
    <n v="1442"/>
  </r>
  <r>
    <s v="data to 2022Q1"/>
    <x v="0"/>
    <x v="3"/>
    <x v="0"/>
    <x v="4"/>
    <n v="63862"/>
    <n v="74490.459688751071"/>
    <n v="1152"/>
  </r>
  <r>
    <s v="data to 2022Q1"/>
    <x v="0"/>
    <x v="3"/>
    <x v="0"/>
    <x v="5"/>
    <n v="98032.5"/>
    <n v="113049.00614897624"/>
    <n v="1622"/>
  </r>
  <r>
    <s v="data to 2022Q1"/>
    <x v="0"/>
    <x v="3"/>
    <x v="1"/>
    <x v="0"/>
    <n v="978"/>
    <n v="1358.2687894545973"/>
    <n v="29"/>
  </r>
  <r>
    <s v="data to 2022Q1"/>
    <x v="0"/>
    <x v="3"/>
    <x v="1"/>
    <x v="1"/>
    <n v="536278.5"/>
    <n v="555308.50855653721"/>
    <n v="9680"/>
  </r>
  <r>
    <s v="data to 2022Q1"/>
    <x v="0"/>
    <x v="3"/>
    <x v="1"/>
    <x v="2"/>
    <n v="408321.5"/>
    <n v="421096.38936148951"/>
    <n v="7118"/>
  </r>
  <r>
    <s v="data to 2022Q1"/>
    <x v="0"/>
    <x v="3"/>
    <x v="1"/>
    <x v="3"/>
    <n v="420604.5"/>
    <n v="457859.05406406679"/>
    <n v="7804"/>
  </r>
  <r>
    <s v="data to 2022Q1"/>
    <x v="0"/>
    <x v="3"/>
    <x v="1"/>
    <x v="4"/>
    <n v="220213"/>
    <n v="249524.64284155864"/>
    <n v="4348"/>
  </r>
  <r>
    <s v="data to 2022Q1"/>
    <x v="0"/>
    <x v="3"/>
    <x v="1"/>
    <x v="5"/>
    <n v="123083.5"/>
    <n v="124273.76305835959"/>
    <n v="1768"/>
  </r>
  <r>
    <s v="data to 2022Q1"/>
    <x v="0"/>
    <x v="3"/>
    <x v="2"/>
    <x v="0"/>
    <n v="381"/>
    <n v="408.03615278205837"/>
    <n v="2"/>
  </r>
  <r>
    <s v="data to 2022Q1"/>
    <x v="0"/>
    <x v="3"/>
    <x v="2"/>
    <x v="1"/>
    <n v="25617"/>
    <n v="25073.584489408786"/>
    <n v="431"/>
  </r>
  <r>
    <s v="data to 2022Q1"/>
    <x v="0"/>
    <x v="3"/>
    <x v="2"/>
    <x v="2"/>
    <n v="16376.5"/>
    <n v="20199.742342842917"/>
    <n v="364"/>
  </r>
  <r>
    <s v="data to 2022Q1"/>
    <x v="0"/>
    <x v="3"/>
    <x v="2"/>
    <x v="3"/>
    <n v="33346.5"/>
    <n v="37385.056824818712"/>
    <n v="617"/>
  </r>
  <r>
    <s v="data to 2022Q1"/>
    <x v="0"/>
    <x v="3"/>
    <x v="2"/>
    <x v="4"/>
    <n v="30920.5"/>
    <n v="32609.478705797432"/>
    <n v="541"/>
  </r>
  <r>
    <s v="data to 2022Q1"/>
    <x v="0"/>
    <x v="3"/>
    <x v="2"/>
    <x v="5"/>
    <n v="96691"/>
    <n v="108196.64660279037"/>
    <n v="1644"/>
  </r>
  <r>
    <s v="data to 2022Q1"/>
    <x v="0"/>
    <x v="4"/>
    <x v="0"/>
    <x v="0"/>
    <n v="507.5"/>
    <n v="327.42083971561675"/>
    <n v="9"/>
  </r>
  <r>
    <s v="data to 2022Q1"/>
    <x v="0"/>
    <x v="4"/>
    <x v="0"/>
    <x v="1"/>
    <n v="24962"/>
    <n v="22934.557345036283"/>
    <n v="354"/>
  </r>
  <r>
    <s v="data to 2022Q1"/>
    <x v="0"/>
    <x v="4"/>
    <x v="0"/>
    <x v="2"/>
    <n v="56197.5"/>
    <n v="48460.449913575321"/>
    <n v="780"/>
  </r>
  <r>
    <s v="data to 2022Q1"/>
    <x v="0"/>
    <x v="4"/>
    <x v="0"/>
    <x v="3"/>
    <n v="72220"/>
    <n v="61509.63267847745"/>
    <n v="897"/>
  </r>
  <r>
    <s v="data to 2022Q1"/>
    <x v="0"/>
    <x v="4"/>
    <x v="0"/>
    <x v="4"/>
    <n v="152140.5"/>
    <n v="138515.39094742434"/>
    <n v="2213"/>
  </r>
  <r>
    <s v="data to 2022Q1"/>
    <x v="0"/>
    <x v="4"/>
    <x v="0"/>
    <x v="5"/>
    <n v="437811"/>
    <n v="427024.17295505834"/>
    <n v="6791"/>
  </r>
  <r>
    <s v="data to 2022Q1"/>
    <x v="0"/>
    <x v="4"/>
    <x v="1"/>
    <x v="0"/>
    <n v="263"/>
    <n v="777.44021256081669"/>
    <n v="13"/>
  </r>
  <r>
    <s v="data to 2022Q1"/>
    <x v="0"/>
    <x v="4"/>
    <x v="1"/>
    <x v="1"/>
    <n v="351949"/>
    <n v="291978.89225256204"/>
    <n v="4644"/>
  </r>
  <r>
    <s v="data to 2022Q1"/>
    <x v="0"/>
    <x v="4"/>
    <x v="1"/>
    <x v="2"/>
    <n v="485753.5"/>
    <n v="407127.08477979375"/>
    <n v="6484"/>
  </r>
  <r>
    <s v="data to 2022Q1"/>
    <x v="0"/>
    <x v="4"/>
    <x v="1"/>
    <x v="3"/>
    <n v="399978"/>
    <n v="330644.14707243105"/>
    <n v="4812"/>
  </r>
  <r>
    <s v="data to 2022Q1"/>
    <x v="0"/>
    <x v="4"/>
    <x v="1"/>
    <x v="4"/>
    <n v="517708"/>
    <n v="437729.21092263429"/>
    <n v="6621"/>
  </r>
  <r>
    <s v="data to 2022Q1"/>
    <x v="0"/>
    <x v="4"/>
    <x v="1"/>
    <x v="5"/>
    <n v="540086.5"/>
    <n v="446260.1151299054"/>
    <n v="6702"/>
  </r>
  <r>
    <s v="data to 2022Q1"/>
    <x v="0"/>
    <x v="4"/>
    <x v="2"/>
    <x v="0"/>
    <n v="1180.5"/>
    <n v="1151.8999991981573"/>
    <n v="14"/>
  </r>
  <r>
    <s v="data to 2022Q1"/>
    <x v="0"/>
    <x v="4"/>
    <x v="2"/>
    <x v="1"/>
    <n v="14004.5"/>
    <n v="11769.586384906275"/>
    <n v="220"/>
  </r>
  <r>
    <s v="data to 2022Q1"/>
    <x v="0"/>
    <x v="4"/>
    <x v="2"/>
    <x v="2"/>
    <n v="41603.5"/>
    <n v="39069.365257880323"/>
    <n v="676"/>
  </r>
  <r>
    <s v="data to 2022Q1"/>
    <x v="0"/>
    <x v="4"/>
    <x v="2"/>
    <x v="3"/>
    <n v="42280"/>
    <n v="40766.389493091752"/>
    <n v="639"/>
  </r>
  <r>
    <s v="data to 2022Q1"/>
    <x v="0"/>
    <x v="4"/>
    <x v="2"/>
    <x v="4"/>
    <n v="165919"/>
    <n v="153529.84697393115"/>
    <n v="2573"/>
  </r>
  <r>
    <s v="data to 2022Q1"/>
    <x v="0"/>
    <x v="4"/>
    <x v="2"/>
    <x v="5"/>
    <n v="909870"/>
    <n v="865332.698260854"/>
    <n v="13503"/>
  </r>
  <r>
    <s v="data to 2022Q1"/>
    <x v="0"/>
    <x v="5"/>
    <x v="0"/>
    <x v="0"/>
    <n v="1258"/>
    <n v="1145.4360535755486"/>
    <n v="31"/>
  </r>
  <r>
    <s v="data to 2022Q1"/>
    <x v="0"/>
    <x v="5"/>
    <x v="0"/>
    <x v="1"/>
    <n v="12507"/>
    <n v="16376.574407403732"/>
    <n v="306"/>
  </r>
  <r>
    <s v="data to 2022Q1"/>
    <x v="0"/>
    <x v="5"/>
    <x v="0"/>
    <x v="2"/>
    <n v="39671.5"/>
    <n v="43413.25041650662"/>
    <n v="758"/>
  </r>
  <r>
    <s v="data to 2022Q1"/>
    <x v="0"/>
    <x v="5"/>
    <x v="0"/>
    <x v="3"/>
    <n v="22967"/>
    <n v="23039.300727360889"/>
    <n v="376"/>
  </r>
  <r>
    <s v="data to 2022Q1"/>
    <x v="0"/>
    <x v="5"/>
    <x v="0"/>
    <x v="4"/>
    <n v="87897.5"/>
    <n v="93433.068542662833"/>
    <n v="1640"/>
  </r>
  <r>
    <s v="data to 2022Q1"/>
    <x v="0"/>
    <x v="5"/>
    <x v="0"/>
    <x v="5"/>
    <n v="220057.5"/>
    <n v="255851.43952559735"/>
    <n v="4212"/>
  </r>
  <r>
    <s v="data to 2022Q1"/>
    <x v="0"/>
    <x v="5"/>
    <x v="1"/>
    <x v="0"/>
    <n v="2717"/>
    <n v="2388.0699412964541"/>
    <n v="45"/>
  </r>
  <r>
    <s v="data to 2022Q1"/>
    <x v="0"/>
    <x v="5"/>
    <x v="1"/>
    <x v="1"/>
    <n v="195388.5"/>
    <n v="186726.58299531706"/>
    <n v="2955"/>
  </r>
  <r>
    <s v="data to 2022Q1"/>
    <x v="0"/>
    <x v="5"/>
    <x v="1"/>
    <x v="2"/>
    <n v="310055.5"/>
    <n v="288732.23655782611"/>
    <n v="4402"/>
  </r>
  <r>
    <s v="data to 2022Q1"/>
    <x v="0"/>
    <x v="5"/>
    <x v="1"/>
    <x v="3"/>
    <n v="109476"/>
    <n v="108092.70621681356"/>
    <n v="1586"/>
  </r>
  <r>
    <s v="data to 2022Q1"/>
    <x v="0"/>
    <x v="5"/>
    <x v="1"/>
    <x v="4"/>
    <n v="245642"/>
    <n v="245869.50121572029"/>
    <n v="3954"/>
  </r>
  <r>
    <s v="data to 2022Q1"/>
    <x v="0"/>
    <x v="5"/>
    <x v="1"/>
    <x v="5"/>
    <n v="279948"/>
    <n v="268913.11765877309"/>
    <n v="4276"/>
  </r>
  <r>
    <s v="data to 2022Q1"/>
    <x v="0"/>
    <x v="5"/>
    <x v="2"/>
    <x v="0"/>
    <n v="126"/>
    <n v="276.42345877419518"/>
    <n v="5"/>
  </r>
  <r>
    <s v="data to 2022Q1"/>
    <x v="0"/>
    <x v="5"/>
    <x v="2"/>
    <x v="1"/>
    <n v="2428"/>
    <n v="2575.0926727572714"/>
    <n v="33"/>
  </r>
  <r>
    <s v="data to 2022Q1"/>
    <x v="0"/>
    <x v="5"/>
    <x v="2"/>
    <x v="2"/>
    <n v="3924"/>
    <n v="3949.9808734156331"/>
    <n v="97"/>
  </r>
  <r>
    <s v="data to 2022Q1"/>
    <x v="0"/>
    <x v="5"/>
    <x v="2"/>
    <x v="3"/>
    <n v="2800.5"/>
    <n v="2988.1104499592761"/>
    <n v="48"/>
  </r>
  <r>
    <s v="data to 2022Q1"/>
    <x v="0"/>
    <x v="5"/>
    <x v="2"/>
    <x v="4"/>
    <n v="8392"/>
    <n v="9017.5343325430404"/>
    <n v="185"/>
  </r>
  <r>
    <s v="data to 2022Q1"/>
    <x v="0"/>
    <x v="5"/>
    <x v="2"/>
    <x v="5"/>
    <n v="41213"/>
    <n v="41437.1471559411"/>
    <n v="800"/>
  </r>
  <r>
    <s v="data to 2022Q1"/>
    <x v="0"/>
    <x v="6"/>
    <x v="0"/>
    <x v="0"/>
    <n v="101"/>
    <n v="209.88281444471056"/>
    <n v="6"/>
  </r>
  <r>
    <s v="data to 2022Q1"/>
    <x v="0"/>
    <x v="6"/>
    <x v="0"/>
    <x v="1"/>
    <n v="14139"/>
    <n v="18026.020020473476"/>
    <n v="371"/>
  </r>
  <r>
    <s v="data to 2022Q1"/>
    <x v="0"/>
    <x v="6"/>
    <x v="0"/>
    <x v="2"/>
    <n v="16275.5"/>
    <n v="19076.213971441"/>
    <n v="334"/>
  </r>
  <r>
    <s v="data to 2022Q1"/>
    <x v="0"/>
    <x v="6"/>
    <x v="0"/>
    <x v="3"/>
    <n v="18850.5"/>
    <n v="22947.315255624613"/>
    <n v="412"/>
  </r>
  <r>
    <s v="data to 2022Q1"/>
    <x v="0"/>
    <x v="6"/>
    <x v="0"/>
    <x v="4"/>
    <n v="75331.5"/>
    <n v="73581.87061595016"/>
    <n v="1526"/>
  </r>
  <r>
    <s v="data to 2022Q1"/>
    <x v="0"/>
    <x v="6"/>
    <x v="0"/>
    <x v="5"/>
    <n v="52235.5"/>
    <n v="61764.694315533437"/>
    <n v="1130"/>
  </r>
  <r>
    <s v="data to 2022Q1"/>
    <x v="0"/>
    <x v="6"/>
    <x v="1"/>
    <x v="0"/>
    <n v="230.5"/>
    <n v="608.51984316531718"/>
    <n v="15"/>
  </r>
  <r>
    <s v="data to 2022Q1"/>
    <x v="0"/>
    <x v="6"/>
    <x v="1"/>
    <x v="1"/>
    <n v="135903.5"/>
    <n v="162081.0912739601"/>
    <n v="3159"/>
  </r>
  <r>
    <s v="data to 2022Q1"/>
    <x v="0"/>
    <x v="6"/>
    <x v="1"/>
    <x v="2"/>
    <n v="116926"/>
    <n v="125938.55018157981"/>
    <n v="2188"/>
  </r>
  <r>
    <s v="data to 2022Q1"/>
    <x v="0"/>
    <x v="6"/>
    <x v="1"/>
    <x v="3"/>
    <n v="122402.5"/>
    <n v="125907.07225615799"/>
    <n v="2079"/>
  </r>
  <r>
    <s v="data to 2022Q1"/>
    <x v="0"/>
    <x v="6"/>
    <x v="1"/>
    <x v="4"/>
    <n v="257916.5"/>
    <n v="257116.14794829374"/>
    <n v="4651"/>
  </r>
  <r>
    <s v="data to 2022Q1"/>
    <x v="0"/>
    <x v="6"/>
    <x v="1"/>
    <x v="5"/>
    <n v="92662.5"/>
    <n v="99055.993460881626"/>
    <n v="1753"/>
  </r>
  <r>
    <s v="data to 2022Q1"/>
    <x v="0"/>
    <x v="6"/>
    <x v="2"/>
    <x v="0"/>
    <n v="12"/>
    <n v="20.225662714296504"/>
    <n v="2"/>
  </r>
  <r>
    <s v="data to 2022Q1"/>
    <x v="0"/>
    <x v="6"/>
    <x v="2"/>
    <x v="1"/>
    <n v="6833"/>
    <n v="7699.2217374675338"/>
    <n v="139"/>
  </r>
  <r>
    <s v="data to 2022Q1"/>
    <x v="0"/>
    <x v="6"/>
    <x v="2"/>
    <x v="2"/>
    <n v="7301.5"/>
    <n v="8361.6142164911162"/>
    <n v="153"/>
  </r>
  <r>
    <s v="data to 2022Q1"/>
    <x v="0"/>
    <x v="6"/>
    <x v="2"/>
    <x v="3"/>
    <n v="9057"/>
    <n v="10943.804498358357"/>
    <n v="181"/>
  </r>
  <r>
    <s v="data to 2022Q1"/>
    <x v="0"/>
    <x v="6"/>
    <x v="2"/>
    <x v="4"/>
    <n v="28622.5"/>
    <n v="32232.758339027871"/>
    <n v="572"/>
  </r>
  <r>
    <s v="data to 2022Q1"/>
    <x v="0"/>
    <x v="6"/>
    <x v="2"/>
    <x v="5"/>
    <n v="29759"/>
    <n v="39379.893693610225"/>
    <n v="691"/>
  </r>
  <r>
    <s v="data to 2022Q1"/>
    <x v="0"/>
    <x v="7"/>
    <x v="0"/>
    <x v="0"/>
    <n v="29"/>
    <n v="123.25533453141665"/>
    <n v="3"/>
  </r>
  <r>
    <s v="data to 2022Q1"/>
    <x v="0"/>
    <x v="7"/>
    <x v="0"/>
    <x v="1"/>
    <n v="5424"/>
    <n v="5847.8983263618911"/>
    <n v="138"/>
  </r>
  <r>
    <s v="data to 2022Q1"/>
    <x v="0"/>
    <x v="7"/>
    <x v="0"/>
    <x v="2"/>
    <n v="20421.5"/>
    <n v="23626.744896997094"/>
    <n v="477"/>
  </r>
  <r>
    <s v="data to 2022Q1"/>
    <x v="0"/>
    <x v="7"/>
    <x v="0"/>
    <x v="3"/>
    <n v="22841"/>
    <n v="26782.685434723331"/>
    <n v="490"/>
  </r>
  <r>
    <s v="data to 2022Q1"/>
    <x v="0"/>
    <x v="7"/>
    <x v="0"/>
    <x v="4"/>
    <n v="44163.5"/>
    <n v="52979.744353306291"/>
    <n v="1016"/>
  </r>
  <r>
    <s v="data to 2022Q1"/>
    <x v="0"/>
    <x v="7"/>
    <x v="0"/>
    <x v="5"/>
    <n v="216667.5"/>
    <n v="238175.59589619454"/>
    <n v="4104"/>
  </r>
  <r>
    <s v="data to 2022Q1"/>
    <x v="0"/>
    <x v="7"/>
    <x v="1"/>
    <x v="0"/>
    <n v="55.5"/>
    <n v="179.98719142281931"/>
    <n v="6"/>
  </r>
  <r>
    <s v="data to 2022Q1"/>
    <x v="0"/>
    <x v="7"/>
    <x v="1"/>
    <x v="1"/>
    <n v="44298"/>
    <n v="48956.586894454209"/>
    <n v="902"/>
  </r>
  <r>
    <s v="data to 2022Q1"/>
    <x v="0"/>
    <x v="7"/>
    <x v="1"/>
    <x v="2"/>
    <n v="118646"/>
    <n v="125793.01920513881"/>
    <n v="2066"/>
  </r>
  <r>
    <s v="data to 2022Q1"/>
    <x v="0"/>
    <x v="7"/>
    <x v="1"/>
    <x v="3"/>
    <n v="43738"/>
    <n v="49730.932097148616"/>
    <n v="911"/>
  </r>
  <r>
    <s v="data to 2022Q1"/>
    <x v="0"/>
    <x v="7"/>
    <x v="1"/>
    <x v="4"/>
    <n v="120446.5"/>
    <n v="131064.59748671639"/>
    <n v="2133"/>
  </r>
  <r>
    <s v="data to 2022Q1"/>
    <x v="0"/>
    <x v="7"/>
    <x v="1"/>
    <x v="5"/>
    <n v="188547"/>
    <n v="190148.06733352196"/>
    <n v="3088"/>
  </r>
  <r>
    <s v="data to 2022Q1"/>
    <x v="0"/>
    <x v="7"/>
    <x v="2"/>
    <x v="1"/>
    <n v="162"/>
    <n v="269.43322554683823"/>
    <n v="8"/>
  </r>
  <r>
    <s v="data to 2022Q1"/>
    <x v="0"/>
    <x v="7"/>
    <x v="2"/>
    <x v="2"/>
    <n v="1058.5"/>
    <n v="2034.5375787832954"/>
    <n v="34"/>
  </r>
  <r>
    <s v="data to 2022Q1"/>
    <x v="0"/>
    <x v="7"/>
    <x v="2"/>
    <x v="3"/>
    <n v="1177"/>
    <n v="1448.6032819337881"/>
    <n v="23"/>
  </r>
  <r>
    <s v="data to 2022Q1"/>
    <x v="0"/>
    <x v="7"/>
    <x v="2"/>
    <x v="4"/>
    <n v="4793"/>
    <n v="4415.4671606315287"/>
    <n v="85"/>
  </r>
  <r>
    <s v="data to 2022Q1"/>
    <x v="0"/>
    <x v="7"/>
    <x v="2"/>
    <x v="5"/>
    <n v="13960.5"/>
    <n v="14171.462467835216"/>
    <n v="247"/>
  </r>
  <r>
    <s v="data to 2022Q1"/>
    <x v="0"/>
    <x v="8"/>
    <x v="0"/>
    <x v="0"/>
    <n v="79"/>
    <n v="203.33615392584767"/>
    <n v="7"/>
  </r>
  <r>
    <s v="data to 2022Q1"/>
    <x v="0"/>
    <x v="8"/>
    <x v="0"/>
    <x v="1"/>
    <n v="7143"/>
    <n v="7403.9813503057176"/>
    <n v="149"/>
  </r>
  <r>
    <s v="data to 2022Q1"/>
    <x v="0"/>
    <x v="8"/>
    <x v="0"/>
    <x v="2"/>
    <n v="23255.5"/>
    <n v="20507.636762483988"/>
    <n v="402"/>
  </r>
  <r>
    <s v="data to 2022Q1"/>
    <x v="0"/>
    <x v="8"/>
    <x v="0"/>
    <x v="3"/>
    <n v="41204"/>
    <n v="37039.589180608615"/>
    <n v="730"/>
  </r>
  <r>
    <s v="data to 2022Q1"/>
    <x v="0"/>
    <x v="8"/>
    <x v="0"/>
    <x v="4"/>
    <n v="77481"/>
    <n v="69095.591647390305"/>
    <n v="1245"/>
  </r>
  <r>
    <s v="data to 2022Q1"/>
    <x v="0"/>
    <x v="8"/>
    <x v="0"/>
    <x v="5"/>
    <n v="138064.5"/>
    <n v="119353.46035204755"/>
    <n v="2083"/>
  </r>
  <r>
    <s v="data to 2022Q1"/>
    <x v="0"/>
    <x v="8"/>
    <x v="1"/>
    <x v="0"/>
    <n v="579"/>
    <n v="851.68660011022291"/>
    <n v="14"/>
  </r>
  <r>
    <s v="data to 2022Q1"/>
    <x v="0"/>
    <x v="8"/>
    <x v="1"/>
    <x v="1"/>
    <n v="113841.5"/>
    <n v="87541.75966300047"/>
    <n v="1623"/>
  </r>
  <r>
    <s v="data to 2022Q1"/>
    <x v="0"/>
    <x v="8"/>
    <x v="1"/>
    <x v="2"/>
    <n v="155362"/>
    <n v="131004.89474600594"/>
    <n v="2386"/>
  </r>
  <r>
    <s v="data to 2022Q1"/>
    <x v="0"/>
    <x v="8"/>
    <x v="1"/>
    <x v="3"/>
    <n v="283453"/>
    <n v="250284.30058610425"/>
    <n v="4256"/>
  </r>
  <r>
    <s v="data to 2022Q1"/>
    <x v="0"/>
    <x v="8"/>
    <x v="1"/>
    <x v="4"/>
    <n v="327715.5"/>
    <n v="278593.65653381537"/>
    <n v="4671"/>
  </r>
  <r>
    <s v="data to 2022Q1"/>
    <x v="0"/>
    <x v="8"/>
    <x v="1"/>
    <x v="5"/>
    <n v="373791"/>
    <n v="295919.24700332934"/>
    <n v="4870"/>
  </r>
  <r>
    <s v="data to 2022Q1"/>
    <x v="0"/>
    <x v="8"/>
    <x v="2"/>
    <x v="1"/>
    <n v="1887"/>
    <n v="1844.811734839398"/>
    <n v="23"/>
  </r>
  <r>
    <s v="data to 2022Q1"/>
    <x v="0"/>
    <x v="8"/>
    <x v="2"/>
    <x v="2"/>
    <n v="2114.5"/>
    <n v="2644.2680927774404"/>
    <n v="63"/>
  </r>
  <r>
    <s v="data to 2022Q1"/>
    <x v="0"/>
    <x v="8"/>
    <x v="2"/>
    <x v="3"/>
    <n v="7029"/>
    <n v="6796.6700593412761"/>
    <n v="125"/>
  </r>
  <r>
    <s v="data to 2022Q1"/>
    <x v="0"/>
    <x v="8"/>
    <x v="2"/>
    <x v="4"/>
    <n v="11301.5"/>
    <n v="9178.4149655049296"/>
    <n v="192"/>
  </r>
  <r>
    <s v="data to 2022Q1"/>
    <x v="0"/>
    <x v="8"/>
    <x v="2"/>
    <x v="5"/>
    <n v="17646"/>
    <n v="17518.590468703314"/>
    <n v="319"/>
  </r>
  <r>
    <s v="data to 2022Q1"/>
    <x v="0"/>
    <x v="9"/>
    <x v="0"/>
    <x v="0"/>
    <n v="193"/>
    <n v="203.07790271994031"/>
    <n v="3"/>
  </r>
  <r>
    <s v="data to 2022Q1"/>
    <x v="0"/>
    <x v="9"/>
    <x v="0"/>
    <x v="1"/>
    <n v="6452.5"/>
    <n v="9104.2090015321573"/>
    <n v="213"/>
  </r>
  <r>
    <s v="data to 2022Q1"/>
    <x v="0"/>
    <x v="9"/>
    <x v="0"/>
    <x v="2"/>
    <n v="10981"/>
    <n v="14618.843087196417"/>
    <n v="334"/>
  </r>
  <r>
    <s v="data to 2022Q1"/>
    <x v="0"/>
    <x v="9"/>
    <x v="0"/>
    <x v="3"/>
    <n v="23225.5"/>
    <n v="27782.466183788092"/>
    <n v="577"/>
  </r>
  <r>
    <s v="data to 2022Q1"/>
    <x v="0"/>
    <x v="9"/>
    <x v="0"/>
    <x v="4"/>
    <n v="33410.5"/>
    <n v="41891.666329163658"/>
    <n v="884"/>
  </r>
  <r>
    <s v="data to 2022Q1"/>
    <x v="0"/>
    <x v="9"/>
    <x v="0"/>
    <x v="5"/>
    <n v="3298.5"/>
    <n v="4306.6634604055653"/>
    <n v="96"/>
  </r>
  <r>
    <s v="data to 2022Q1"/>
    <x v="0"/>
    <x v="9"/>
    <x v="1"/>
    <x v="0"/>
    <n v="1319.5"/>
    <n v="1558.4482762459127"/>
    <n v="35"/>
  </r>
  <r>
    <s v="data to 2022Q1"/>
    <x v="0"/>
    <x v="9"/>
    <x v="1"/>
    <x v="1"/>
    <n v="140655.5"/>
    <n v="161793.42253947057"/>
    <n v="3122"/>
  </r>
  <r>
    <s v="data to 2022Q1"/>
    <x v="0"/>
    <x v="9"/>
    <x v="1"/>
    <x v="2"/>
    <n v="162536"/>
    <n v="194029.87643255506"/>
    <n v="3533"/>
  </r>
  <r>
    <s v="data to 2022Q1"/>
    <x v="0"/>
    <x v="9"/>
    <x v="1"/>
    <x v="3"/>
    <n v="282035.5"/>
    <n v="317300.15421373711"/>
    <n v="5660"/>
  </r>
  <r>
    <s v="data to 2022Q1"/>
    <x v="0"/>
    <x v="9"/>
    <x v="1"/>
    <x v="4"/>
    <n v="247343.5"/>
    <n v="254662.50947252143"/>
    <n v="4538"/>
  </r>
  <r>
    <s v="data to 2022Q1"/>
    <x v="0"/>
    <x v="9"/>
    <x v="1"/>
    <x v="5"/>
    <n v="9792.5"/>
    <n v="12145.293105639221"/>
    <n v="254"/>
  </r>
  <r>
    <s v="data to 2022Q1"/>
    <x v="0"/>
    <x v="9"/>
    <x v="2"/>
    <x v="0"/>
    <n v="141.5"/>
    <n v="363.37443708241818"/>
    <n v="9"/>
  </r>
  <r>
    <s v="data to 2022Q1"/>
    <x v="0"/>
    <x v="9"/>
    <x v="2"/>
    <x v="1"/>
    <n v="1270.5"/>
    <n v="2143.9305577047435"/>
    <n v="56"/>
  </r>
  <r>
    <s v="data to 2022Q1"/>
    <x v="0"/>
    <x v="9"/>
    <x v="2"/>
    <x v="2"/>
    <n v="2156"/>
    <n v="3228.1929218282448"/>
    <n v="68"/>
  </r>
  <r>
    <s v="data to 2022Q1"/>
    <x v="0"/>
    <x v="9"/>
    <x v="2"/>
    <x v="3"/>
    <n v="3489"/>
    <n v="4395.7844288256647"/>
    <n v="92"/>
  </r>
  <r>
    <s v="data to 2022Q1"/>
    <x v="0"/>
    <x v="9"/>
    <x v="2"/>
    <x v="4"/>
    <n v="4915"/>
    <n v="6766.0004211608375"/>
    <n v="149"/>
  </r>
  <r>
    <s v="data to 2022Q1"/>
    <x v="0"/>
    <x v="9"/>
    <x v="2"/>
    <x v="5"/>
    <n v="524.5"/>
    <n v="571.86777525592959"/>
    <n v="12"/>
  </r>
  <r>
    <s v="data to 2022Q1"/>
    <x v="0"/>
    <x v="10"/>
    <x v="0"/>
    <x v="0"/>
    <n v="4"/>
    <n v="23.658996728462377"/>
    <n v="1"/>
  </r>
  <r>
    <s v="data to 2022Q1"/>
    <x v="0"/>
    <x v="10"/>
    <x v="0"/>
    <x v="1"/>
    <n v="1082.5"/>
    <n v="1575.9999931348441"/>
    <n v="44"/>
  </r>
  <r>
    <s v="data to 2022Q1"/>
    <x v="0"/>
    <x v="10"/>
    <x v="0"/>
    <x v="2"/>
    <n v="13170.5"/>
    <n v="15696.337582333506"/>
    <n v="360"/>
  </r>
  <r>
    <s v="data to 2022Q1"/>
    <x v="0"/>
    <x v="10"/>
    <x v="0"/>
    <x v="3"/>
    <n v="47573.5"/>
    <n v="50053.864934418751"/>
    <n v="1093"/>
  </r>
  <r>
    <s v="data to 2022Q1"/>
    <x v="0"/>
    <x v="10"/>
    <x v="0"/>
    <x v="4"/>
    <n v="77731.5"/>
    <n v="81370.319300634204"/>
    <n v="1639"/>
  </r>
  <r>
    <s v="data to 2022Q1"/>
    <x v="0"/>
    <x v="10"/>
    <x v="0"/>
    <x v="5"/>
    <n v="373392.5"/>
    <n v="378512.71412082418"/>
    <n v="6966"/>
  </r>
  <r>
    <s v="data to 2022Q1"/>
    <x v="0"/>
    <x v="10"/>
    <x v="1"/>
    <x v="0"/>
    <n v="1248"/>
    <n v="936.20792148935311"/>
    <n v="10"/>
  </r>
  <r>
    <s v="data to 2022Q1"/>
    <x v="0"/>
    <x v="10"/>
    <x v="1"/>
    <x v="1"/>
    <n v="18550.5"/>
    <n v="18916.3909826856"/>
    <n v="399"/>
  </r>
  <r>
    <s v="data to 2022Q1"/>
    <x v="0"/>
    <x v="10"/>
    <x v="1"/>
    <x v="2"/>
    <n v="81988.5"/>
    <n v="84858.65830673599"/>
    <n v="1724"/>
  </r>
  <r>
    <s v="data to 2022Q1"/>
    <x v="0"/>
    <x v="10"/>
    <x v="1"/>
    <x v="3"/>
    <n v="273978.5"/>
    <n v="261546.78949319807"/>
    <n v="4345"/>
  </r>
  <r>
    <s v="data to 2022Q1"/>
    <x v="0"/>
    <x v="10"/>
    <x v="1"/>
    <x v="4"/>
    <n v="238991.5"/>
    <n v="224571.08054506651"/>
    <n v="4060"/>
  </r>
  <r>
    <s v="data to 2022Q1"/>
    <x v="0"/>
    <x v="10"/>
    <x v="1"/>
    <x v="5"/>
    <n v="398051"/>
    <n v="362461.97635034495"/>
    <n v="6243"/>
  </r>
  <r>
    <s v="data to 2022Q1"/>
    <x v="0"/>
    <x v="10"/>
    <x v="2"/>
    <x v="0"/>
    <n v="4.5"/>
    <n v="14.693328359799638"/>
    <n v="1"/>
  </r>
  <r>
    <s v="data to 2022Q1"/>
    <x v="0"/>
    <x v="10"/>
    <x v="2"/>
    <x v="1"/>
    <n v="24"/>
    <n v="137.61531982710667"/>
    <n v="6"/>
  </r>
  <r>
    <s v="data to 2022Q1"/>
    <x v="0"/>
    <x v="10"/>
    <x v="2"/>
    <x v="2"/>
    <n v="1824"/>
    <n v="1297.8398876804795"/>
    <n v="29"/>
  </r>
  <r>
    <s v="data to 2022Q1"/>
    <x v="0"/>
    <x v="10"/>
    <x v="2"/>
    <x v="3"/>
    <n v="5409"/>
    <n v="4179.0213729737407"/>
    <n v="82"/>
  </r>
  <r>
    <s v="data to 2022Q1"/>
    <x v="0"/>
    <x v="10"/>
    <x v="2"/>
    <x v="4"/>
    <n v="3224.5"/>
    <n v="3808.4738657251423"/>
    <n v="79"/>
  </r>
  <r>
    <s v="data to 2022Q1"/>
    <x v="0"/>
    <x v="10"/>
    <x v="2"/>
    <x v="5"/>
    <n v="11457"/>
    <n v="12547.431444412681"/>
    <n v="285"/>
  </r>
  <r>
    <s v="data to 2022Q1"/>
    <x v="0"/>
    <x v="11"/>
    <x v="0"/>
    <x v="1"/>
    <n v="2097"/>
    <n v="1922.9217862662308"/>
    <n v="52"/>
  </r>
  <r>
    <s v="data to 2022Q1"/>
    <x v="0"/>
    <x v="11"/>
    <x v="0"/>
    <x v="2"/>
    <n v="3981.5"/>
    <n v="3472.6205399393539"/>
    <n v="74"/>
  </r>
  <r>
    <s v="data to 2022Q1"/>
    <x v="0"/>
    <x v="11"/>
    <x v="0"/>
    <x v="3"/>
    <n v="9874"/>
    <n v="12656.567126346603"/>
    <n v="240"/>
  </r>
  <r>
    <s v="data to 2022Q1"/>
    <x v="0"/>
    <x v="11"/>
    <x v="0"/>
    <x v="4"/>
    <n v="9400"/>
    <n v="10724.761893251314"/>
    <n v="211"/>
  </r>
  <r>
    <s v="data to 2022Q1"/>
    <x v="0"/>
    <x v="11"/>
    <x v="0"/>
    <x v="5"/>
    <n v="2946.5"/>
    <n v="2946.0414009227625"/>
    <n v="50"/>
  </r>
  <r>
    <s v="data to 2022Q1"/>
    <x v="0"/>
    <x v="11"/>
    <x v="1"/>
    <x v="0"/>
    <n v="338.5"/>
    <n v="399.85694791630755"/>
    <n v="5"/>
  </r>
  <r>
    <s v="data to 2022Q1"/>
    <x v="0"/>
    <x v="11"/>
    <x v="1"/>
    <x v="1"/>
    <n v="47426.5"/>
    <n v="51849.430452030341"/>
    <n v="866"/>
  </r>
  <r>
    <s v="data to 2022Q1"/>
    <x v="0"/>
    <x v="11"/>
    <x v="1"/>
    <x v="2"/>
    <n v="61960"/>
    <n v="65869.324774508612"/>
    <n v="1109"/>
  </r>
  <r>
    <s v="data to 2022Q1"/>
    <x v="0"/>
    <x v="11"/>
    <x v="1"/>
    <x v="3"/>
    <n v="157503.5"/>
    <n v="164792.62834994137"/>
    <n v="2745"/>
  </r>
  <r>
    <s v="data to 2022Q1"/>
    <x v="0"/>
    <x v="11"/>
    <x v="1"/>
    <x v="4"/>
    <n v="109097.5"/>
    <n v="108711.24475752639"/>
    <n v="1779"/>
  </r>
  <r>
    <s v="data to 2022Q1"/>
    <x v="0"/>
    <x v="11"/>
    <x v="1"/>
    <x v="5"/>
    <n v="44657"/>
    <n v="42931.379112483402"/>
    <n v="627"/>
  </r>
  <r>
    <s v="data to 2022Q1"/>
    <x v="0"/>
    <x v="11"/>
    <x v="2"/>
    <x v="1"/>
    <n v="20"/>
    <n v="203.92968443642786"/>
    <n v="6"/>
  </r>
  <r>
    <s v="data to 2022Q1"/>
    <x v="0"/>
    <x v="11"/>
    <x v="2"/>
    <x v="2"/>
    <n v="453.5"/>
    <n v="546.49620307519331"/>
    <n v="12"/>
  </r>
  <r>
    <s v="data to 2022Q1"/>
    <x v="0"/>
    <x v="11"/>
    <x v="2"/>
    <x v="3"/>
    <n v="1829.5"/>
    <n v="2509.8315926828359"/>
    <n v="55"/>
  </r>
  <r>
    <s v="data to 2022Q1"/>
    <x v="0"/>
    <x v="11"/>
    <x v="2"/>
    <x v="4"/>
    <n v="3049.5"/>
    <n v="3694.2974239654704"/>
    <n v="82"/>
  </r>
  <r>
    <s v="data to 2022Q1"/>
    <x v="0"/>
    <x v="11"/>
    <x v="2"/>
    <x v="5"/>
    <n v="97.5"/>
    <n v="193.63752979699669"/>
    <n v="7"/>
  </r>
  <r>
    <s v="data to 2022Q1"/>
    <x v="0"/>
    <x v="12"/>
    <x v="0"/>
    <x v="0"/>
    <n v="54.5"/>
    <n v="78.793738431352722"/>
    <n v="4"/>
  </r>
  <r>
    <s v="data to 2022Q1"/>
    <x v="0"/>
    <x v="12"/>
    <x v="0"/>
    <x v="1"/>
    <n v="21462.5"/>
    <n v="25327.144231049751"/>
    <n v="439"/>
  </r>
  <r>
    <s v="data to 2022Q1"/>
    <x v="0"/>
    <x v="12"/>
    <x v="0"/>
    <x v="2"/>
    <n v="33332.5"/>
    <n v="38065.152952961129"/>
    <n v="624"/>
  </r>
  <r>
    <s v="data to 2022Q1"/>
    <x v="0"/>
    <x v="12"/>
    <x v="0"/>
    <x v="3"/>
    <n v="31012.5"/>
    <n v="37472.587433942317"/>
    <n v="750"/>
  </r>
  <r>
    <s v="data to 2022Q1"/>
    <x v="0"/>
    <x v="12"/>
    <x v="0"/>
    <x v="4"/>
    <n v="60983.5"/>
    <n v="69419.40468404445"/>
    <n v="1157"/>
  </r>
  <r>
    <s v="data to 2022Q1"/>
    <x v="0"/>
    <x v="12"/>
    <x v="0"/>
    <x v="5"/>
    <n v="50893.5"/>
    <n v="60598.347969456998"/>
    <n v="1221"/>
  </r>
  <r>
    <s v="data to 2022Q1"/>
    <x v="0"/>
    <x v="12"/>
    <x v="1"/>
    <x v="0"/>
    <n v="1098"/>
    <n v="1011.4342848062466"/>
    <n v="17"/>
  </r>
  <r>
    <s v="data to 2022Q1"/>
    <x v="0"/>
    <x v="12"/>
    <x v="1"/>
    <x v="1"/>
    <n v="356624"/>
    <n v="370221.97767201543"/>
    <n v="5755"/>
  </r>
  <r>
    <s v="data to 2022Q1"/>
    <x v="0"/>
    <x v="12"/>
    <x v="1"/>
    <x v="2"/>
    <n v="365214"/>
    <n v="400024.83324588084"/>
    <n v="6092"/>
  </r>
  <r>
    <s v="data to 2022Q1"/>
    <x v="0"/>
    <x v="12"/>
    <x v="1"/>
    <x v="3"/>
    <n v="413190.5"/>
    <n v="436952.09476084687"/>
    <n v="6935"/>
  </r>
  <r>
    <s v="data to 2022Q1"/>
    <x v="0"/>
    <x v="12"/>
    <x v="1"/>
    <x v="4"/>
    <n v="500448.5"/>
    <n v="540050.39946557779"/>
    <n v="8235"/>
  </r>
  <r>
    <s v="data to 2022Q1"/>
    <x v="0"/>
    <x v="12"/>
    <x v="1"/>
    <x v="5"/>
    <n v="291964.5"/>
    <n v="317974.17296880117"/>
    <n v="5539"/>
  </r>
  <r>
    <s v="data to 2022Q1"/>
    <x v="0"/>
    <x v="12"/>
    <x v="2"/>
    <x v="1"/>
    <n v="3032"/>
    <n v="4029.5713283073551"/>
    <n v="81"/>
  </r>
  <r>
    <s v="data to 2022Q1"/>
    <x v="0"/>
    <x v="12"/>
    <x v="2"/>
    <x v="2"/>
    <n v="7913.5"/>
    <n v="8290.3797283959084"/>
    <n v="122"/>
  </r>
  <r>
    <s v="data to 2022Q1"/>
    <x v="0"/>
    <x v="12"/>
    <x v="2"/>
    <x v="3"/>
    <n v="5773"/>
    <n v="8656.4421863266398"/>
    <n v="162"/>
  </r>
  <r>
    <s v="data to 2022Q1"/>
    <x v="0"/>
    <x v="12"/>
    <x v="2"/>
    <x v="4"/>
    <n v="16889"/>
    <n v="19419.70708377946"/>
    <n v="356"/>
  </r>
  <r>
    <s v="data to 2022Q1"/>
    <x v="0"/>
    <x v="12"/>
    <x v="2"/>
    <x v="5"/>
    <n v="11496.5"/>
    <n v="14175.448491136192"/>
    <n v="301"/>
  </r>
  <r>
    <s v="data to 2022Q1"/>
    <x v="0"/>
    <x v="13"/>
    <x v="0"/>
    <x v="1"/>
    <n v="2238.5"/>
    <n v="2052.6195873037923"/>
    <n v="46"/>
  </r>
  <r>
    <s v="data to 2022Q1"/>
    <x v="0"/>
    <x v="13"/>
    <x v="0"/>
    <x v="2"/>
    <n v="5885.5"/>
    <n v="6846.5929742006174"/>
    <n v="139"/>
  </r>
  <r>
    <s v="data to 2022Q1"/>
    <x v="0"/>
    <x v="13"/>
    <x v="0"/>
    <x v="3"/>
    <n v="17513"/>
    <n v="16403.852973601155"/>
    <n v="301"/>
  </r>
  <r>
    <s v="data to 2022Q1"/>
    <x v="0"/>
    <x v="13"/>
    <x v="0"/>
    <x v="4"/>
    <n v="17931"/>
    <n v="17433.59071965648"/>
    <n v="302"/>
  </r>
  <r>
    <s v="data to 2022Q1"/>
    <x v="0"/>
    <x v="13"/>
    <x v="0"/>
    <x v="5"/>
    <n v="141884"/>
    <n v="160270.55119004755"/>
    <n v="2718"/>
  </r>
  <r>
    <s v="data to 2022Q1"/>
    <x v="0"/>
    <x v="13"/>
    <x v="1"/>
    <x v="0"/>
    <n v="159"/>
    <n v="220.38093639149889"/>
    <n v="5"/>
  </r>
  <r>
    <s v="data to 2022Q1"/>
    <x v="0"/>
    <x v="13"/>
    <x v="1"/>
    <x v="1"/>
    <n v="6646.5"/>
    <n v="8558.3630705569576"/>
    <n v="172"/>
  </r>
  <r>
    <s v="data to 2022Q1"/>
    <x v="0"/>
    <x v="13"/>
    <x v="1"/>
    <x v="2"/>
    <n v="31088"/>
    <n v="31740.428193895299"/>
    <n v="553"/>
  </r>
  <r>
    <s v="data to 2022Q1"/>
    <x v="0"/>
    <x v="13"/>
    <x v="1"/>
    <x v="3"/>
    <n v="39906.5"/>
    <n v="36392.815428226786"/>
    <n v="581"/>
  </r>
  <r>
    <s v="data to 2022Q1"/>
    <x v="0"/>
    <x v="13"/>
    <x v="1"/>
    <x v="4"/>
    <n v="18501.5"/>
    <n v="17771.474551525655"/>
    <n v="294"/>
  </r>
  <r>
    <s v="data to 2022Q1"/>
    <x v="0"/>
    <x v="13"/>
    <x v="1"/>
    <x v="5"/>
    <n v="90262.5"/>
    <n v="90092.437468383374"/>
    <n v="1460"/>
  </r>
  <r>
    <s v="data to 2022Q1"/>
    <x v="0"/>
    <x v="13"/>
    <x v="2"/>
    <x v="0"/>
    <n v="3.5"/>
    <n v="23.658996728462377"/>
    <n v="1"/>
  </r>
  <r>
    <s v="data to 2022Q1"/>
    <x v="0"/>
    <x v="13"/>
    <x v="2"/>
    <x v="1"/>
    <n v="24.5"/>
    <n v="60.510533707865171"/>
    <n v="2"/>
  </r>
  <r>
    <s v="data to 2022Q1"/>
    <x v="0"/>
    <x v="13"/>
    <x v="2"/>
    <x v="2"/>
    <n v="122.5"/>
    <n v="153.92282621742567"/>
    <n v="3"/>
  </r>
  <r>
    <s v="data to 2022Q1"/>
    <x v="0"/>
    <x v="13"/>
    <x v="2"/>
    <x v="3"/>
    <n v="266.5"/>
    <n v="287.04175135170959"/>
    <n v="8"/>
  </r>
  <r>
    <s v="data to 2022Q1"/>
    <x v="0"/>
    <x v="13"/>
    <x v="2"/>
    <x v="4"/>
    <n v="75.5"/>
    <n v="186.12625220534167"/>
    <n v="6"/>
  </r>
  <r>
    <s v="data to 2022Q1"/>
    <x v="0"/>
    <x v="13"/>
    <x v="2"/>
    <x v="5"/>
    <n v="6740.5"/>
    <n v="7929.7853118026151"/>
    <n v="135"/>
  </r>
  <r>
    <s v="data to 2022Q1"/>
    <x v="0"/>
    <x v="14"/>
    <x v="0"/>
    <x v="0"/>
    <n v="78.5"/>
    <n v="72.782662756702692"/>
    <n v="6"/>
  </r>
  <r>
    <s v="data to 2022Q1"/>
    <x v="0"/>
    <x v="14"/>
    <x v="0"/>
    <x v="1"/>
    <n v="5100.5"/>
    <n v="5454.9277658676983"/>
    <n v="122"/>
  </r>
  <r>
    <s v="data to 2022Q1"/>
    <x v="0"/>
    <x v="14"/>
    <x v="0"/>
    <x v="2"/>
    <n v="10110"/>
    <n v="8672.1426723376717"/>
    <n v="209"/>
  </r>
  <r>
    <s v="data to 2022Q1"/>
    <x v="0"/>
    <x v="14"/>
    <x v="0"/>
    <x v="3"/>
    <n v="31790.5"/>
    <n v="32305.276305035015"/>
    <n v="627"/>
  </r>
  <r>
    <s v="data to 2022Q1"/>
    <x v="0"/>
    <x v="14"/>
    <x v="0"/>
    <x v="4"/>
    <n v="41091"/>
    <n v="45768.704497901432"/>
    <n v="993"/>
  </r>
  <r>
    <s v="data to 2022Q1"/>
    <x v="0"/>
    <x v="14"/>
    <x v="0"/>
    <x v="5"/>
    <n v="83693.5"/>
    <n v="81338.878347632184"/>
    <n v="1633"/>
  </r>
  <r>
    <s v="data to 2022Q1"/>
    <x v="0"/>
    <x v="14"/>
    <x v="1"/>
    <x v="0"/>
    <n v="1714.5"/>
    <n v="2189.5378519025389"/>
    <n v="28"/>
  </r>
  <r>
    <s v="data to 2022Q1"/>
    <x v="0"/>
    <x v="14"/>
    <x v="1"/>
    <x v="1"/>
    <n v="93092.5"/>
    <n v="84114.793701982344"/>
    <n v="1656"/>
  </r>
  <r>
    <s v="data to 2022Q1"/>
    <x v="0"/>
    <x v="14"/>
    <x v="1"/>
    <x v="2"/>
    <n v="90302.5"/>
    <n v="79487.806743693611"/>
    <n v="1598"/>
  </r>
  <r>
    <s v="data to 2022Q1"/>
    <x v="0"/>
    <x v="14"/>
    <x v="1"/>
    <x v="3"/>
    <n v="189850.5"/>
    <n v="172728.36385078478"/>
    <n v="3436"/>
  </r>
  <r>
    <s v="data to 2022Q1"/>
    <x v="0"/>
    <x v="14"/>
    <x v="1"/>
    <x v="4"/>
    <n v="274478"/>
    <n v="256190.05626653272"/>
    <n v="4689"/>
  </r>
  <r>
    <s v="data to 2022Q1"/>
    <x v="0"/>
    <x v="14"/>
    <x v="1"/>
    <x v="5"/>
    <n v="208648"/>
    <n v="188570.02374479911"/>
    <n v="3507"/>
  </r>
  <r>
    <s v="data to 2022Q1"/>
    <x v="0"/>
    <x v="14"/>
    <x v="2"/>
    <x v="1"/>
    <n v="714.5"/>
    <n v="529.22613540165628"/>
    <n v="13"/>
  </r>
  <r>
    <s v="data to 2022Q1"/>
    <x v="0"/>
    <x v="14"/>
    <x v="2"/>
    <x v="2"/>
    <n v="458"/>
    <n v="498.2311884745946"/>
    <n v="14"/>
  </r>
  <r>
    <s v="data to 2022Q1"/>
    <x v="0"/>
    <x v="14"/>
    <x v="2"/>
    <x v="3"/>
    <n v="1265"/>
    <n v="1564.2683558634831"/>
    <n v="38"/>
  </r>
  <r>
    <s v="data to 2022Q1"/>
    <x v="0"/>
    <x v="14"/>
    <x v="2"/>
    <x v="4"/>
    <n v="4613.5"/>
    <n v="4246.5902478897779"/>
    <n v="83"/>
  </r>
  <r>
    <s v="data to 2022Q1"/>
    <x v="0"/>
    <x v="14"/>
    <x v="2"/>
    <x v="5"/>
    <n v="4557"/>
    <n v="4318.9703978014968"/>
    <n v="105"/>
  </r>
  <r>
    <s v="data to 2022Q1"/>
    <x v="0"/>
    <x v="15"/>
    <x v="0"/>
    <x v="0"/>
    <n v="348.5"/>
    <n v="423.99291556764467"/>
    <n v="13"/>
  </r>
  <r>
    <s v="data to 2022Q1"/>
    <x v="0"/>
    <x v="15"/>
    <x v="0"/>
    <x v="1"/>
    <n v="46947.5"/>
    <n v="43605.078055520709"/>
    <n v="679"/>
  </r>
  <r>
    <s v="data to 2022Q1"/>
    <x v="0"/>
    <x v="15"/>
    <x v="0"/>
    <x v="2"/>
    <n v="48605.5"/>
    <n v="53293.348202268142"/>
    <n v="817"/>
  </r>
  <r>
    <s v="data to 2022Q1"/>
    <x v="0"/>
    <x v="15"/>
    <x v="0"/>
    <x v="3"/>
    <n v="131781"/>
    <n v="139680.62151659775"/>
    <n v="2095"/>
  </r>
  <r>
    <s v="data to 2022Q1"/>
    <x v="0"/>
    <x v="15"/>
    <x v="0"/>
    <x v="4"/>
    <n v="256121"/>
    <n v="273346.0889103174"/>
    <n v="3929"/>
  </r>
  <r>
    <s v="data to 2022Q1"/>
    <x v="0"/>
    <x v="15"/>
    <x v="0"/>
    <x v="5"/>
    <n v="521702"/>
    <n v="571851.95368095022"/>
    <n v="8078"/>
  </r>
  <r>
    <s v="data to 2022Q1"/>
    <x v="0"/>
    <x v="15"/>
    <x v="1"/>
    <x v="0"/>
    <n v="1699.5"/>
    <n v="2151.3053405272417"/>
    <n v="28"/>
  </r>
  <r>
    <s v="data to 2022Q1"/>
    <x v="0"/>
    <x v="15"/>
    <x v="1"/>
    <x v="1"/>
    <n v="339360"/>
    <n v="348814.79703032121"/>
    <n v="5224"/>
  </r>
  <r>
    <s v="data to 2022Q1"/>
    <x v="0"/>
    <x v="15"/>
    <x v="1"/>
    <x v="2"/>
    <n v="283362.5"/>
    <n v="292084.42550844915"/>
    <n v="4328"/>
  </r>
  <r>
    <s v="data to 2022Q1"/>
    <x v="0"/>
    <x v="15"/>
    <x v="1"/>
    <x v="3"/>
    <n v="574710"/>
    <n v="584599.60325069912"/>
    <n v="9162"/>
  </r>
  <r>
    <s v="data to 2022Q1"/>
    <x v="0"/>
    <x v="15"/>
    <x v="1"/>
    <x v="4"/>
    <n v="734692"/>
    <n v="746717.47311174858"/>
    <n v="11260"/>
  </r>
  <r>
    <s v="data to 2022Q1"/>
    <x v="0"/>
    <x v="15"/>
    <x v="1"/>
    <x v="5"/>
    <n v="728152"/>
    <n v="709129.64559594321"/>
    <n v="10530"/>
  </r>
  <r>
    <s v="data to 2022Q1"/>
    <x v="0"/>
    <x v="15"/>
    <x v="2"/>
    <x v="0"/>
    <n v="325"/>
    <n v="697.63578784016408"/>
    <n v="3"/>
  </r>
  <r>
    <s v="data to 2022Q1"/>
    <x v="0"/>
    <x v="15"/>
    <x v="2"/>
    <x v="1"/>
    <n v="4600.5"/>
    <n v="5301.3113570403957"/>
    <n v="103"/>
  </r>
  <r>
    <s v="data to 2022Q1"/>
    <x v="0"/>
    <x v="15"/>
    <x v="2"/>
    <x v="2"/>
    <n v="4269"/>
    <n v="5396.2677019018329"/>
    <n v="93"/>
  </r>
  <r>
    <s v="data to 2022Q1"/>
    <x v="0"/>
    <x v="15"/>
    <x v="2"/>
    <x v="3"/>
    <n v="11078"/>
    <n v="12094.67711205569"/>
    <n v="188"/>
  </r>
  <r>
    <s v="data to 2022Q1"/>
    <x v="0"/>
    <x v="15"/>
    <x v="2"/>
    <x v="4"/>
    <n v="24675"/>
    <n v="24211.696881141706"/>
    <n v="414"/>
  </r>
  <r>
    <s v="data to 2022Q1"/>
    <x v="0"/>
    <x v="15"/>
    <x v="2"/>
    <x v="5"/>
    <n v="60084.5"/>
    <n v="58375.908450579678"/>
    <n v="955"/>
  </r>
  <r>
    <s v="data to 2022Q1"/>
    <x v="0"/>
    <x v="16"/>
    <x v="0"/>
    <x v="0"/>
    <n v="77"/>
    <n v="106.7562803714369"/>
    <n v="4"/>
  </r>
  <r>
    <s v="data to 2022Q1"/>
    <x v="0"/>
    <x v="16"/>
    <x v="0"/>
    <x v="1"/>
    <n v="1928.5"/>
    <n v="2674.9058135403243"/>
    <n v="74"/>
  </r>
  <r>
    <s v="data to 2022Q1"/>
    <x v="0"/>
    <x v="16"/>
    <x v="0"/>
    <x v="2"/>
    <n v="4890"/>
    <n v="5252.2347283185172"/>
    <n v="93"/>
  </r>
  <r>
    <s v="data to 2022Q1"/>
    <x v="0"/>
    <x v="16"/>
    <x v="0"/>
    <x v="3"/>
    <n v="3513"/>
    <n v="4283.2398050097308"/>
    <n v="106"/>
  </r>
  <r>
    <s v="data to 2022Q1"/>
    <x v="0"/>
    <x v="16"/>
    <x v="0"/>
    <x v="4"/>
    <n v="17093"/>
    <n v="17845.320984319114"/>
    <n v="392"/>
  </r>
  <r>
    <s v="data to 2022Q1"/>
    <x v="0"/>
    <x v="16"/>
    <x v="0"/>
    <x v="5"/>
    <n v="12538.5"/>
    <n v="12747.519592882514"/>
    <n v="258"/>
  </r>
  <r>
    <s v="data to 2022Q1"/>
    <x v="0"/>
    <x v="16"/>
    <x v="1"/>
    <x v="0"/>
    <n v="18"/>
    <n v="63.18396991033017"/>
    <n v="3"/>
  </r>
  <r>
    <s v="data to 2022Q1"/>
    <x v="0"/>
    <x v="16"/>
    <x v="1"/>
    <x v="1"/>
    <n v="26639"/>
    <n v="28136.466292764104"/>
    <n v="572"/>
  </r>
  <r>
    <s v="data to 2022Q1"/>
    <x v="0"/>
    <x v="16"/>
    <x v="1"/>
    <x v="2"/>
    <n v="27749"/>
    <n v="29607.108392180024"/>
    <n v="586"/>
  </r>
  <r>
    <s v="data to 2022Q1"/>
    <x v="0"/>
    <x v="16"/>
    <x v="1"/>
    <x v="3"/>
    <n v="35830"/>
    <n v="36229.244600227597"/>
    <n v="623"/>
  </r>
  <r>
    <s v="data to 2022Q1"/>
    <x v="0"/>
    <x v="16"/>
    <x v="1"/>
    <x v="4"/>
    <n v="88727.5"/>
    <n v="90046.076983586972"/>
    <n v="1553"/>
  </r>
  <r>
    <s v="data to 2022Q1"/>
    <x v="0"/>
    <x v="16"/>
    <x v="1"/>
    <x v="5"/>
    <n v="29499.5"/>
    <n v="28762.177239789205"/>
    <n v="504"/>
  </r>
  <r>
    <s v="data to 2022Q1"/>
    <x v="0"/>
    <x v="16"/>
    <x v="2"/>
    <x v="1"/>
    <n v="171.5"/>
    <n v="245.22030484039809"/>
    <n v="7"/>
  </r>
  <r>
    <s v="data to 2022Q1"/>
    <x v="0"/>
    <x v="16"/>
    <x v="2"/>
    <x v="2"/>
    <n v="175.5"/>
    <n v="204.16125644698502"/>
    <n v="8"/>
  </r>
  <r>
    <s v="data to 2022Q1"/>
    <x v="0"/>
    <x v="16"/>
    <x v="2"/>
    <x v="3"/>
    <n v="121"/>
    <n v="312.53840192771105"/>
    <n v="8"/>
  </r>
  <r>
    <s v="data to 2022Q1"/>
    <x v="0"/>
    <x v="16"/>
    <x v="2"/>
    <x v="4"/>
    <n v="1859.5"/>
    <n v="2055.2427098481471"/>
    <n v="46"/>
  </r>
  <r>
    <s v="data to 2022Q1"/>
    <x v="0"/>
    <x v="16"/>
    <x v="2"/>
    <x v="5"/>
    <n v="1667"/>
    <n v="2387.7653998601463"/>
    <n v="28"/>
  </r>
  <r>
    <s v="data to 2022Q1"/>
    <x v="0"/>
    <x v="17"/>
    <x v="0"/>
    <x v="0"/>
    <n v="340.5"/>
    <n v="184.18431715613445"/>
    <n v="4"/>
  </r>
  <r>
    <s v="data to 2022Q1"/>
    <x v="0"/>
    <x v="17"/>
    <x v="0"/>
    <x v="1"/>
    <n v="42423.5"/>
    <n v="45141.010504489343"/>
    <n v="854"/>
  </r>
  <r>
    <s v="data to 2022Q1"/>
    <x v="0"/>
    <x v="17"/>
    <x v="0"/>
    <x v="2"/>
    <n v="64784.5"/>
    <n v="69035.021317319377"/>
    <n v="1272"/>
  </r>
  <r>
    <s v="data to 2022Q1"/>
    <x v="0"/>
    <x v="17"/>
    <x v="0"/>
    <x v="3"/>
    <n v="82888"/>
    <n v="94042.441074502261"/>
    <n v="1595"/>
  </r>
  <r>
    <s v="data to 2022Q1"/>
    <x v="0"/>
    <x v="17"/>
    <x v="0"/>
    <x v="4"/>
    <n v="123789"/>
    <n v="128291.22395418955"/>
    <n v="2230"/>
  </r>
  <r>
    <s v="data to 2022Q1"/>
    <x v="0"/>
    <x v="17"/>
    <x v="0"/>
    <x v="5"/>
    <n v="70013.5"/>
    <n v="75745.091578862921"/>
    <n v="1339"/>
  </r>
  <r>
    <s v="data to 2022Q1"/>
    <x v="0"/>
    <x v="17"/>
    <x v="1"/>
    <x v="0"/>
    <n v="857.5"/>
    <n v="813.37236999646211"/>
    <n v="14"/>
  </r>
  <r>
    <s v="data to 2022Q1"/>
    <x v="0"/>
    <x v="17"/>
    <x v="1"/>
    <x v="1"/>
    <n v="832238.5"/>
    <n v="813673.57518885471"/>
    <n v="13334"/>
  </r>
  <r>
    <s v="data to 2022Q1"/>
    <x v="0"/>
    <x v="17"/>
    <x v="1"/>
    <x v="2"/>
    <n v="959788"/>
    <n v="916763.78313749935"/>
    <n v="14026"/>
  </r>
  <r>
    <s v="data to 2022Q1"/>
    <x v="0"/>
    <x v="17"/>
    <x v="1"/>
    <x v="3"/>
    <n v="873619"/>
    <n v="826170.37145430385"/>
    <n v="12780"/>
  </r>
  <r>
    <s v="data to 2022Q1"/>
    <x v="0"/>
    <x v="17"/>
    <x v="1"/>
    <x v="4"/>
    <n v="603141.5"/>
    <n v="560714.63854213932"/>
    <n v="8655"/>
  </r>
  <r>
    <s v="data to 2022Q1"/>
    <x v="0"/>
    <x v="17"/>
    <x v="1"/>
    <x v="5"/>
    <n v="213449"/>
    <n v="201489.77076788188"/>
    <n v="3243"/>
  </r>
  <r>
    <s v="data to 2022Q1"/>
    <x v="0"/>
    <x v="17"/>
    <x v="2"/>
    <x v="0"/>
    <n v="46.5"/>
    <n v="120.29094089768607"/>
    <n v="3"/>
  </r>
  <r>
    <s v="data to 2022Q1"/>
    <x v="0"/>
    <x v="17"/>
    <x v="2"/>
    <x v="1"/>
    <n v="19109.5"/>
    <n v="21301.110987876957"/>
    <n v="340"/>
  </r>
  <r>
    <s v="data to 2022Q1"/>
    <x v="0"/>
    <x v="17"/>
    <x v="2"/>
    <x v="2"/>
    <n v="41086"/>
    <n v="39419.363213106255"/>
    <n v="681"/>
  </r>
  <r>
    <s v="data to 2022Q1"/>
    <x v="0"/>
    <x v="17"/>
    <x v="2"/>
    <x v="3"/>
    <n v="65645.5"/>
    <n v="68878.685635133515"/>
    <n v="1096"/>
  </r>
  <r>
    <s v="data to 2022Q1"/>
    <x v="0"/>
    <x v="17"/>
    <x v="2"/>
    <x v="4"/>
    <n v="150548.5"/>
    <n v="164566.83693579398"/>
    <n v="2767"/>
  </r>
  <r>
    <s v="data to 2022Q1"/>
    <x v="0"/>
    <x v="17"/>
    <x v="2"/>
    <x v="5"/>
    <n v="105215"/>
    <n v="110687.73593309072"/>
    <n v="1838"/>
  </r>
  <r>
    <s v="data to 2022Q1"/>
    <x v="0"/>
    <x v="18"/>
    <x v="0"/>
    <x v="1"/>
    <n v="1016.5"/>
    <n v="1194.5249358895132"/>
    <n v="24"/>
  </r>
  <r>
    <s v="data to 2022Q1"/>
    <x v="0"/>
    <x v="18"/>
    <x v="0"/>
    <x v="2"/>
    <n v="2749"/>
    <n v="2800.0795604126529"/>
    <n v="52"/>
  </r>
  <r>
    <s v="data to 2022Q1"/>
    <x v="0"/>
    <x v="18"/>
    <x v="0"/>
    <x v="3"/>
    <n v="2128.5"/>
    <n v="2927.6131306964694"/>
    <n v="78"/>
  </r>
  <r>
    <s v="data to 2022Q1"/>
    <x v="0"/>
    <x v="18"/>
    <x v="0"/>
    <x v="4"/>
    <n v="2740"/>
    <n v="5303.1014825697621"/>
    <n v="111"/>
  </r>
  <r>
    <s v="data to 2022Q1"/>
    <x v="0"/>
    <x v="18"/>
    <x v="0"/>
    <x v="5"/>
    <n v="3815.5"/>
    <n v="6668.4666906194261"/>
    <n v="145"/>
  </r>
  <r>
    <s v="data to 2022Q1"/>
    <x v="0"/>
    <x v="18"/>
    <x v="1"/>
    <x v="1"/>
    <n v="4298"/>
    <n v="7745.4573769950384"/>
    <n v="177"/>
  </r>
  <r>
    <s v="data to 2022Q1"/>
    <x v="0"/>
    <x v="18"/>
    <x v="1"/>
    <x v="2"/>
    <n v="14961"/>
    <n v="22816.262808414529"/>
    <n v="448"/>
  </r>
  <r>
    <s v="data to 2022Q1"/>
    <x v="0"/>
    <x v="18"/>
    <x v="1"/>
    <x v="3"/>
    <n v="40077"/>
    <n v="48831.905129009894"/>
    <n v="866"/>
  </r>
  <r>
    <s v="data to 2022Q1"/>
    <x v="0"/>
    <x v="18"/>
    <x v="1"/>
    <x v="4"/>
    <n v="38375"/>
    <n v="48336.000408954067"/>
    <n v="842"/>
  </r>
  <r>
    <s v="data to 2022Q1"/>
    <x v="0"/>
    <x v="18"/>
    <x v="1"/>
    <x v="5"/>
    <n v="53162.5"/>
    <n v="64367.74047081235"/>
    <n v="1061"/>
  </r>
  <r>
    <s v="data to 2022Q1"/>
    <x v="0"/>
    <x v="18"/>
    <x v="2"/>
    <x v="1"/>
    <n v="7"/>
    <n v="14.823337028824835"/>
    <n v="1"/>
  </r>
  <r>
    <s v="data to 2022Q1"/>
    <x v="0"/>
    <x v="18"/>
    <x v="2"/>
    <x v="2"/>
    <n v="42.5"/>
    <n v="22.490364025695932"/>
    <n v="1"/>
  </r>
  <r>
    <s v="data to 2022Q1"/>
    <x v="0"/>
    <x v="18"/>
    <x v="2"/>
    <x v="3"/>
    <n v="85"/>
    <n v="149.05268659320987"/>
    <n v="7"/>
  </r>
  <r>
    <s v="data to 2022Q1"/>
    <x v="0"/>
    <x v="18"/>
    <x v="2"/>
    <x v="4"/>
    <n v="220.5"/>
    <n v="225.54563479310599"/>
    <n v="6"/>
  </r>
  <r>
    <s v="data to 2022Q1"/>
    <x v="0"/>
    <x v="18"/>
    <x v="2"/>
    <x v="5"/>
    <n v="436"/>
    <n v="753.88487332672798"/>
    <n v="19"/>
  </r>
  <r>
    <s v="data to 2022Q1"/>
    <x v="0"/>
    <x v="19"/>
    <x v="0"/>
    <x v="0"/>
    <n v="39"/>
    <n v="141.75400056665367"/>
    <n v="5"/>
  </r>
  <r>
    <s v="data to 2022Q1"/>
    <x v="0"/>
    <x v="19"/>
    <x v="0"/>
    <x v="1"/>
    <n v="4928"/>
    <n v="3112.4595796828407"/>
    <n v="69"/>
  </r>
  <r>
    <s v="data to 2022Q1"/>
    <x v="0"/>
    <x v="19"/>
    <x v="0"/>
    <x v="2"/>
    <n v="1364"/>
    <n v="1486.3364292658034"/>
    <n v="39"/>
  </r>
  <r>
    <s v="data to 2022Q1"/>
    <x v="0"/>
    <x v="19"/>
    <x v="0"/>
    <x v="3"/>
    <n v="13238"/>
    <n v="13006.454857249915"/>
    <n v="293"/>
  </r>
  <r>
    <s v="data to 2022Q1"/>
    <x v="0"/>
    <x v="19"/>
    <x v="0"/>
    <x v="4"/>
    <n v="24365"/>
    <n v="23527.907605984827"/>
    <n v="489"/>
  </r>
  <r>
    <s v="data to 2022Q1"/>
    <x v="0"/>
    <x v="19"/>
    <x v="0"/>
    <x v="5"/>
    <n v="80957.5"/>
    <n v="95352.796935987993"/>
    <n v="2003"/>
  </r>
  <r>
    <s v="data to 2022Q1"/>
    <x v="0"/>
    <x v="19"/>
    <x v="1"/>
    <x v="0"/>
    <n v="701.5"/>
    <n v="737.64802319703938"/>
    <n v="13"/>
  </r>
  <r>
    <s v="data to 2022Q1"/>
    <x v="0"/>
    <x v="19"/>
    <x v="1"/>
    <x v="1"/>
    <n v="28426.5"/>
    <n v="29917.612470192969"/>
    <n v="658"/>
  </r>
  <r>
    <s v="data to 2022Q1"/>
    <x v="0"/>
    <x v="19"/>
    <x v="1"/>
    <x v="2"/>
    <n v="11110.5"/>
    <n v="11639.288906506245"/>
    <n v="264"/>
  </r>
  <r>
    <s v="data to 2022Q1"/>
    <x v="0"/>
    <x v="19"/>
    <x v="1"/>
    <x v="3"/>
    <n v="82505"/>
    <n v="86448.741647105082"/>
    <n v="1759"/>
  </r>
  <r>
    <s v="data to 2022Q1"/>
    <x v="0"/>
    <x v="19"/>
    <x v="1"/>
    <x v="4"/>
    <n v="52268"/>
    <n v="56037.265186681514"/>
    <n v="1195"/>
  </r>
  <r>
    <s v="data to 2022Q1"/>
    <x v="0"/>
    <x v="19"/>
    <x v="1"/>
    <x v="5"/>
    <n v="197014"/>
    <n v="208040.19171098305"/>
    <n v="4336"/>
  </r>
  <r>
    <s v="data to 2022Q1"/>
    <x v="0"/>
    <x v="19"/>
    <x v="2"/>
    <x v="1"/>
    <n v="62"/>
    <n v="179.74167177020311"/>
    <n v="6"/>
  </r>
  <r>
    <s v="data to 2022Q1"/>
    <x v="0"/>
    <x v="19"/>
    <x v="2"/>
    <x v="2"/>
    <n v="98.5"/>
    <n v="184.62786998058897"/>
    <n v="5"/>
  </r>
  <r>
    <s v="data to 2022Q1"/>
    <x v="0"/>
    <x v="19"/>
    <x v="2"/>
    <x v="3"/>
    <n v="675.5"/>
    <n v="1048.974334689352"/>
    <n v="29"/>
  </r>
  <r>
    <s v="data to 2022Q1"/>
    <x v="0"/>
    <x v="19"/>
    <x v="2"/>
    <x v="4"/>
    <n v="1603"/>
    <n v="1371.1916162030002"/>
    <n v="39"/>
  </r>
  <r>
    <s v="data to 2022Q1"/>
    <x v="0"/>
    <x v="19"/>
    <x v="2"/>
    <x v="5"/>
    <n v="3897.5"/>
    <n v="5025.6954661963828"/>
    <n v="149"/>
  </r>
  <r>
    <s v="data to 2022Q1"/>
    <x v="1"/>
    <x v="0"/>
    <x v="0"/>
    <x v="0"/>
    <n v="5.5"/>
    <n v="6.1342592592592595"/>
    <n v="1"/>
  </r>
  <r>
    <s v="data to 2022Q1"/>
    <x v="1"/>
    <x v="0"/>
    <x v="0"/>
    <x v="1"/>
    <n v="5713"/>
    <n v="5894.3077350901694"/>
    <n v="149"/>
  </r>
  <r>
    <s v="data to 2022Q1"/>
    <x v="1"/>
    <x v="0"/>
    <x v="0"/>
    <x v="2"/>
    <n v="10994.5"/>
    <n v="11152.757682648289"/>
    <n v="327"/>
  </r>
  <r>
    <s v="data to 2022Q1"/>
    <x v="1"/>
    <x v="0"/>
    <x v="0"/>
    <x v="3"/>
    <n v="14259"/>
    <n v="12443.585201834681"/>
    <n v="346"/>
  </r>
  <r>
    <s v="data to 2022Q1"/>
    <x v="1"/>
    <x v="0"/>
    <x v="0"/>
    <x v="4"/>
    <n v="22401"/>
    <n v="22109.406056280233"/>
    <n v="511"/>
  </r>
  <r>
    <s v="data to 2022Q1"/>
    <x v="1"/>
    <x v="0"/>
    <x v="0"/>
    <x v="5"/>
    <n v="40790"/>
    <n v="38648.465380365778"/>
    <n v="736"/>
  </r>
  <r>
    <s v="data to 2022Q1"/>
    <x v="1"/>
    <x v="0"/>
    <x v="1"/>
    <x v="0"/>
    <n v="262"/>
    <n v="228.02384533553095"/>
    <n v="5"/>
  </r>
  <r>
    <s v="data to 2022Q1"/>
    <x v="1"/>
    <x v="0"/>
    <x v="1"/>
    <x v="1"/>
    <n v="98656"/>
    <n v="95386.1264397622"/>
    <n v="2473"/>
  </r>
  <r>
    <s v="data to 2022Q1"/>
    <x v="1"/>
    <x v="0"/>
    <x v="1"/>
    <x v="2"/>
    <n v="130834"/>
    <n v="128540.60099482522"/>
    <n v="3542"/>
  </r>
  <r>
    <s v="data to 2022Q1"/>
    <x v="1"/>
    <x v="0"/>
    <x v="1"/>
    <x v="3"/>
    <n v="125214.5"/>
    <n v="123203.14087578881"/>
    <n v="3578"/>
  </r>
  <r>
    <s v="data to 2022Q1"/>
    <x v="1"/>
    <x v="0"/>
    <x v="1"/>
    <x v="4"/>
    <n v="102086"/>
    <n v="103698.61481084689"/>
    <n v="2693"/>
  </r>
  <r>
    <s v="data to 2022Q1"/>
    <x v="1"/>
    <x v="0"/>
    <x v="1"/>
    <x v="5"/>
    <n v="73219.5"/>
    <n v="67963.168665278179"/>
    <n v="1569"/>
  </r>
  <r>
    <s v="data to 2022Q1"/>
    <x v="1"/>
    <x v="0"/>
    <x v="2"/>
    <x v="0"/>
    <n v="906.5"/>
    <n v="1205.7077118320396"/>
    <n v="10"/>
  </r>
  <r>
    <s v="data to 2022Q1"/>
    <x v="1"/>
    <x v="0"/>
    <x v="2"/>
    <x v="1"/>
    <n v="4763"/>
    <n v="4024.1559973369544"/>
    <n v="105"/>
  </r>
  <r>
    <s v="data to 2022Q1"/>
    <x v="1"/>
    <x v="0"/>
    <x v="2"/>
    <x v="2"/>
    <n v="10346.5"/>
    <n v="9415.620413023873"/>
    <n v="269"/>
  </r>
  <r>
    <s v="data to 2022Q1"/>
    <x v="1"/>
    <x v="0"/>
    <x v="2"/>
    <x v="3"/>
    <n v="9588"/>
    <n v="10643.900258456517"/>
    <n v="310"/>
  </r>
  <r>
    <s v="data to 2022Q1"/>
    <x v="1"/>
    <x v="0"/>
    <x v="2"/>
    <x v="4"/>
    <n v="20869.5"/>
    <n v="20670.836932297247"/>
    <n v="663"/>
  </r>
  <r>
    <s v="data to 2022Q1"/>
    <x v="1"/>
    <x v="0"/>
    <x v="2"/>
    <x v="5"/>
    <n v="40319"/>
    <n v="39535.640784053074"/>
    <n v="1184"/>
  </r>
  <r>
    <s v="data to 2022Q1"/>
    <x v="1"/>
    <x v="1"/>
    <x v="0"/>
    <x v="0"/>
    <n v="3"/>
    <n v="4.5316681534344339"/>
    <n v="1"/>
  </r>
  <r>
    <s v="data to 2022Q1"/>
    <x v="1"/>
    <x v="1"/>
    <x v="0"/>
    <x v="1"/>
    <n v="1100"/>
    <n v="1064.6725209130777"/>
    <n v="43"/>
  </r>
  <r>
    <s v="data to 2022Q1"/>
    <x v="1"/>
    <x v="1"/>
    <x v="0"/>
    <x v="2"/>
    <n v="3428.5"/>
    <n v="4075.7490047949764"/>
    <n v="151"/>
  </r>
  <r>
    <s v="data to 2022Q1"/>
    <x v="1"/>
    <x v="1"/>
    <x v="0"/>
    <x v="3"/>
    <n v="5597"/>
    <n v="5692.5229791827069"/>
    <n v="205"/>
  </r>
  <r>
    <s v="data to 2022Q1"/>
    <x v="1"/>
    <x v="1"/>
    <x v="0"/>
    <x v="4"/>
    <n v="6947.5"/>
    <n v="7823.7175548014711"/>
    <n v="271"/>
  </r>
  <r>
    <s v="data to 2022Q1"/>
    <x v="1"/>
    <x v="1"/>
    <x v="0"/>
    <x v="5"/>
    <n v="16184"/>
    <n v="16133.652747515885"/>
    <n v="581"/>
  </r>
  <r>
    <s v="data to 2022Q1"/>
    <x v="1"/>
    <x v="1"/>
    <x v="1"/>
    <x v="0"/>
    <n v="54"/>
    <n v="36.647778422850102"/>
    <n v="3"/>
  </r>
  <r>
    <s v="data to 2022Q1"/>
    <x v="1"/>
    <x v="1"/>
    <x v="1"/>
    <x v="1"/>
    <n v="24086.5"/>
    <n v="23512.686552887066"/>
    <n v="695"/>
  </r>
  <r>
    <s v="data to 2022Q1"/>
    <x v="1"/>
    <x v="1"/>
    <x v="1"/>
    <x v="2"/>
    <n v="35417"/>
    <n v="37363.751042592863"/>
    <n v="1153"/>
  </r>
  <r>
    <s v="data to 2022Q1"/>
    <x v="1"/>
    <x v="1"/>
    <x v="1"/>
    <x v="3"/>
    <n v="36752"/>
    <n v="35636.964099027791"/>
    <n v="1157"/>
  </r>
  <r>
    <s v="data to 2022Q1"/>
    <x v="1"/>
    <x v="1"/>
    <x v="1"/>
    <x v="4"/>
    <n v="35848.5"/>
    <n v="32902.868080254673"/>
    <n v="1105"/>
  </r>
  <r>
    <s v="data to 2022Q1"/>
    <x v="1"/>
    <x v="1"/>
    <x v="1"/>
    <x v="5"/>
    <n v="23777"/>
    <n v="24895.124768406167"/>
    <n v="833"/>
  </r>
  <r>
    <s v="data to 2022Q1"/>
    <x v="1"/>
    <x v="1"/>
    <x v="2"/>
    <x v="1"/>
    <n v="379.5"/>
    <n v="333.58251907876439"/>
    <n v="9"/>
  </r>
  <r>
    <s v="data to 2022Q1"/>
    <x v="1"/>
    <x v="1"/>
    <x v="2"/>
    <x v="2"/>
    <n v="351.5"/>
    <n v="450.34183409352158"/>
    <n v="15"/>
  </r>
  <r>
    <s v="data to 2022Q1"/>
    <x v="1"/>
    <x v="1"/>
    <x v="2"/>
    <x v="3"/>
    <n v="339"/>
    <n v="212.42073752520236"/>
    <n v="8"/>
  </r>
  <r>
    <s v="data to 2022Q1"/>
    <x v="1"/>
    <x v="1"/>
    <x v="2"/>
    <x v="4"/>
    <n v="428"/>
    <n v="451.66843937596587"/>
    <n v="20"/>
  </r>
  <r>
    <s v="data to 2022Q1"/>
    <x v="1"/>
    <x v="1"/>
    <x v="2"/>
    <x v="5"/>
    <n v="393.5"/>
    <n v="439.0635656538758"/>
    <n v="15"/>
  </r>
  <r>
    <s v="data to 2022Q1"/>
    <x v="1"/>
    <x v="2"/>
    <x v="0"/>
    <x v="1"/>
    <n v="6725.5"/>
    <n v="6789.5003367013387"/>
    <n v="213"/>
  </r>
  <r>
    <s v="data to 2022Q1"/>
    <x v="1"/>
    <x v="2"/>
    <x v="0"/>
    <x v="2"/>
    <n v="8562"/>
    <n v="9579.9915549869402"/>
    <n v="242"/>
  </r>
  <r>
    <s v="data to 2022Q1"/>
    <x v="1"/>
    <x v="2"/>
    <x v="0"/>
    <x v="3"/>
    <n v="9604"/>
    <n v="9423.4646115285159"/>
    <n v="225"/>
  </r>
  <r>
    <s v="data to 2022Q1"/>
    <x v="1"/>
    <x v="2"/>
    <x v="0"/>
    <x v="4"/>
    <n v="14415"/>
    <n v="15916.6803121966"/>
    <n v="419"/>
  </r>
  <r>
    <s v="data to 2022Q1"/>
    <x v="1"/>
    <x v="2"/>
    <x v="0"/>
    <x v="5"/>
    <n v="5531"/>
    <n v="5314.5840985615496"/>
    <n v="151"/>
  </r>
  <r>
    <s v="data to 2022Q1"/>
    <x v="1"/>
    <x v="2"/>
    <x v="1"/>
    <x v="1"/>
    <n v="157476.5"/>
    <n v="165921.88434194628"/>
    <n v="3905"/>
  </r>
  <r>
    <s v="data to 2022Q1"/>
    <x v="1"/>
    <x v="2"/>
    <x v="1"/>
    <x v="2"/>
    <n v="132254"/>
    <n v="136576.39989070484"/>
    <n v="3250"/>
  </r>
  <r>
    <s v="data to 2022Q1"/>
    <x v="1"/>
    <x v="2"/>
    <x v="1"/>
    <x v="3"/>
    <n v="114991.5"/>
    <n v="110073.95810235261"/>
    <n v="2560"/>
  </r>
  <r>
    <s v="data to 2022Q1"/>
    <x v="1"/>
    <x v="2"/>
    <x v="1"/>
    <x v="4"/>
    <n v="120744"/>
    <n v="119977.71273442074"/>
    <n v="3021"/>
  </r>
  <r>
    <s v="data to 2022Q1"/>
    <x v="1"/>
    <x v="2"/>
    <x v="1"/>
    <x v="5"/>
    <n v="35260.5"/>
    <n v="35584.960488655182"/>
    <n v="957"/>
  </r>
  <r>
    <s v="data to 2022Q1"/>
    <x v="1"/>
    <x v="2"/>
    <x v="2"/>
    <x v="1"/>
    <n v="2381"/>
    <n v="1880.6637650587065"/>
    <n v="46"/>
  </r>
  <r>
    <s v="data to 2022Q1"/>
    <x v="1"/>
    <x v="2"/>
    <x v="2"/>
    <x v="2"/>
    <n v="1500"/>
    <n v="1331.4415399215402"/>
    <n v="48"/>
  </r>
  <r>
    <s v="data to 2022Q1"/>
    <x v="1"/>
    <x v="2"/>
    <x v="2"/>
    <x v="3"/>
    <n v="1043.5"/>
    <n v="1172.4837809977248"/>
    <n v="43"/>
  </r>
  <r>
    <s v="data to 2022Q1"/>
    <x v="1"/>
    <x v="2"/>
    <x v="2"/>
    <x v="4"/>
    <n v="3174.5"/>
    <n v="2918.2694592439725"/>
    <n v="107"/>
  </r>
  <r>
    <s v="data to 2022Q1"/>
    <x v="1"/>
    <x v="2"/>
    <x v="2"/>
    <x v="5"/>
    <n v="1973.5"/>
    <n v="2268.1435766465074"/>
    <n v="65"/>
  </r>
  <r>
    <s v="data to 2022Q1"/>
    <x v="1"/>
    <x v="3"/>
    <x v="0"/>
    <x v="1"/>
    <n v="5245.5"/>
    <n v="5622.5866644370963"/>
    <n v="179"/>
  </r>
  <r>
    <s v="data to 2022Q1"/>
    <x v="1"/>
    <x v="3"/>
    <x v="0"/>
    <x v="2"/>
    <n v="6106.5"/>
    <n v="6543.641948342578"/>
    <n v="176"/>
  </r>
  <r>
    <s v="data to 2022Q1"/>
    <x v="1"/>
    <x v="3"/>
    <x v="0"/>
    <x v="3"/>
    <n v="9663"/>
    <n v="10103.750791049606"/>
    <n v="264"/>
  </r>
  <r>
    <s v="data to 2022Q1"/>
    <x v="1"/>
    <x v="3"/>
    <x v="0"/>
    <x v="4"/>
    <n v="12427"/>
    <n v="11473.760864006941"/>
    <n v="286"/>
  </r>
  <r>
    <s v="data to 2022Q1"/>
    <x v="1"/>
    <x v="3"/>
    <x v="0"/>
    <x v="5"/>
    <n v="18175.5"/>
    <n v="18997.031694243164"/>
    <n v="406"/>
  </r>
  <r>
    <s v="data to 2022Q1"/>
    <x v="1"/>
    <x v="3"/>
    <x v="1"/>
    <x v="1"/>
    <n v="85412"/>
    <n v="84965.339868260504"/>
    <n v="2135"/>
  </r>
  <r>
    <s v="data to 2022Q1"/>
    <x v="1"/>
    <x v="3"/>
    <x v="1"/>
    <x v="2"/>
    <n v="74179"/>
    <n v="74819.333602899555"/>
    <n v="1742"/>
  </r>
  <r>
    <s v="data to 2022Q1"/>
    <x v="1"/>
    <x v="3"/>
    <x v="1"/>
    <x v="3"/>
    <n v="74013"/>
    <n v="70104.692753297175"/>
    <n v="1819"/>
  </r>
  <r>
    <s v="data to 2022Q1"/>
    <x v="1"/>
    <x v="3"/>
    <x v="1"/>
    <x v="4"/>
    <n v="49336.5"/>
    <n v="48720.757770447803"/>
    <n v="1195"/>
  </r>
  <r>
    <s v="data to 2022Q1"/>
    <x v="1"/>
    <x v="3"/>
    <x v="1"/>
    <x v="5"/>
    <n v="28810.5"/>
    <n v="26690.367999529379"/>
    <n v="628"/>
  </r>
  <r>
    <s v="data to 2022Q1"/>
    <x v="1"/>
    <x v="3"/>
    <x v="2"/>
    <x v="1"/>
    <n v="3868.5"/>
    <n v="3302.1335566715488"/>
    <n v="91"/>
  </r>
  <r>
    <s v="data to 2022Q1"/>
    <x v="1"/>
    <x v="3"/>
    <x v="2"/>
    <x v="2"/>
    <n v="5035"/>
    <n v="3560.1299502634092"/>
    <n v="88"/>
  </r>
  <r>
    <s v="data to 2022Q1"/>
    <x v="1"/>
    <x v="3"/>
    <x v="2"/>
    <x v="3"/>
    <n v="3280.5"/>
    <n v="3724.6503329055522"/>
    <n v="125"/>
  </r>
  <r>
    <s v="data to 2022Q1"/>
    <x v="1"/>
    <x v="3"/>
    <x v="2"/>
    <x v="4"/>
    <n v="5137.5"/>
    <n v="5170.7230171787814"/>
    <n v="129"/>
  </r>
  <r>
    <s v="data to 2022Q1"/>
    <x v="1"/>
    <x v="3"/>
    <x v="2"/>
    <x v="5"/>
    <n v="12713.5"/>
    <n v="13671.111908536977"/>
    <n v="367"/>
  </r>
  <r>
    <s v="data to 2022Q1"/>
    <x v="1"/>
    <x v="4"/>
    <x v="0"/>
    <x v="0"/>
    <n v="29"/>
    <n v="11.259967118783395"/>
    <n v="1"/>
  </r>
  <r>
    <s v="data to 2022Q1"/>
    <x v="1"/>
    <x v="4"/>
    <x v="0"/>
    <x v="1"/>
    <n v="2287"/>
    <n v="2523.7829036624189"/>
    <n v="77"/>
  </r>
  <r>
    <s v="data to 2022Q1"/>
    <x v="1"/>
    <x v="4"/>
    <x v="0"/>
    <x v="2"/>
    <n v="4590"/>
    <n v="4548.7454437379947"/>
    <n v="145"/>
  </r>
  <r>
    <s v="data to 2022Q1"/>
    <x v="1"/>
    <x v="4"/>
    <x v="0"/>
    <x v="3"/>
    <n v="4470"/>
    <n v="4896.8240185494033"/>
    <n v="164"/>
  </r>
  <r>
    <s v="data to 2022Q1"/>
    <x v="1"/>
    <x v="4"/>
    <x v="0"/>
    <x v="4"/>
    <n v="10105"/>
    <n v="9666.4397458050244"/>
    <n v="320"/>
  </r>
  <r>
    <s v="data to 2022Q1"/>
    <x v="1"/>
    <x v="4"/>
    <x v="0"/>
    <x v="5"/>
    <n v="21419.5"/>
    <n v="23296.879401138689"/>
    <n v="793"/>
  </r>
  <r>
    <s v="data to 2022Q1"/>
    <x v="1"/>
    <x v="4"/>
    <x v="1"/>
    <x v="0"/>
    <n v="8.5"/>
    <n v="19.822581163612988"/>
    <n v="2"/>
  </r>
  <r>
    <s v="data to 2022Q1"/>
    <x v="1"/>
    <x v="4"/>
    <x v="1"/>
    <x v="1"/>
    <n v="41209"/>
    <n v="43837.527692411328"/>
    <n v="1326"/>
  </r>
  <r>
    <s v="data to 2022Q1"/>
    <x v="1"/>
    <x v="4"/>
    <x v="1"/>
    <x v="2"/>
    <n v="55863"/>
    <n v="59448.604076240925"/>
    <n v="1971"/>
  </r>
  <r>
    <s v="data to 2022Q1"/>
    <x v="1"/>
    <x v="4"/>
    <x v="1"/>
    <x v="3"/>
    <n v="44785"/>
    <n v="45607.766903481912"/>
    <n v="1462"/>
  </r>
  <r>
    <s v="data to 2022Q1"/>
    <x v="1"/>
    <x v="4"/>
    <x v="1"/>
    <x v="4"/>
    <n v="56107.5"/>
    <n v="54675.838222225262"/>
    <n v="1821"/>
  </r>
  <r>
    <s v="data to 2022Q1"/>
    <x v="1"/>
    <x v="4"/>
    <x v="1"/>
    <x v="5"/>
    <n v="45056"/>
    <n v="43721.11336381505"/>
    <n v="1534"/>
  </r>
  <r>
    <s v="data to 2022Q1"/>
    <x v="1"/>
    <x v="4"/>
    <x v="2"/>
    <x v="0"/>
    <n v="6"/>
    <n v="14.515518028297581"/>
    <n v="1"/>
  </r>
  <r>
    <s v="data to 2022Q1"/>
    <x v="1"/>
    <x v="4"/>
    <x v="2"/>
    <x v="1"/>
    <n v="790.5"/>
    <n v="909.74922221371855"/>
    <n v="49"/>
  </r>
  <r>
    <s v="data to 2022Q1"/>
    <x v="1"/>
    <x v="4"/>
    <x v="2"/>
    <x v="2"/>
    <n v="4560"/>
    <n v="4251.1987828975907"/>
    <n v="135"/>
  </r>
  <r>
    <s v="data to 2022Q1"/>
    <x v="1"/>
    <x v="4"/>
    <x v="2"/>
    <x v="3"/>
    <n v="2959"/>
    <n v="3302.5139171665323"/>
    <n v="117"/>
  </r>
  <r>
    <s v="data to 2022Q1"/>
    <x v="1"/>
    <x v="4"/>
    <x v="2"/>
    <x v="4"/>
    <n v="9631"/>
    <n v="9856.1377143951686"/>
    <n v="381"/>
  </r>
  <r>
    <s v="data to 2022Q1"/>
    <x v="1"/>
    <x v="4"/>
    <x v="2"/>
    <x v="5"/>
    <n v="43387"/>
    <n v="45209.702248138492"/>
    <n v="1882"/>
  </r>
  <r>
    <s v="data to 2022Q1"/>
    <x v="1"/>
    <x v="5"/>
    <x v="0"/>
    <x v="0"/>
    <n v="156.5"/>
    <n v="169.80150962899953"/>
    <n v="3"/>
  </r>
  <r>
    <s v="data to 2022Q1"/>
    <x v="1"/>
    <x v="5"/>
    <x v="0"/>
    <x v="1"/>
    <n v="1185.5"/>
    <n v="1397.6889612399696"/>
    <n v="54"/>
  </r>
  <r>
    <s v="data to 2022Q1"/>
    <x v="1"/>
    <x v="5"/>
    <x v="0"/>
    <x v="2"/>
    <n v="3464.5"/>
    <n v="3785.9735665771436"/>
    <n v="132"/>
  </r>
  <r>
    <s v="data to 2022Q1"/>
    <x v="1"/>
    <x v="5"/>
    <x v="0"/>
    <x v="3"/>
    <n v="1430.5"/>
    <n v="1572.6441220531865"/>
    <n v="46"/>
  </r>
  <r>
    <s v="data to 2022Q1"/>
    <x v="1"/>
    <x v="5"/>
    <x v="0"/>
    <x v="4"/>
    <n v="5785.5"/>
    <n v="6706.4897760777358"/>
    <n v="200"/>
  </r>
  <r>
    <s v="data to 2022Q1"/>
    <x v="1"/>
    <x v="5"/>
    <x v="0"/>
    <x v="5"/>
    <n v="14496"/>
    <n v="15654.481781159291"/>
    <n v="537"/>
  </r>
  <r>
    <s v="data to 2022Q1"/>
    <x v="1"/>
    <x v="5"/>
    <x v="1"/>
    <x v="0"/>
    <n v="307.5"/>
    <n v="437.37194939451513"/>
    <n v="14"/>
  </r>
  <r>
    <s v="data to 2022Q1"/>
    <x v="1"/>
    <x v="5"/>
    <x v="1"/>
    <x v="1"/>
    <n v="18782.5"/>
    <n v="19392.028503277641"/>
    <n v="590"/>
  </r>
  <r>
    <s v="data to 2022Q1"/>
    <x v="1"/>
    <x v="5"/>
    <x v="1"/>
    <x v="2"/>
    <n v="33029.5"/>
    <n v="32814.130538708647"/>
    <n v="993"/>
  </r>
  <r>
    <s v="data to 2022Q1"/>
    <x v="1"/>
    <x v="5"/>
    <x v="1"/>
    <x v="3"/>
    <n v="15307.5"/>
    <n v="12982.496205854797"/>
    <n v="360"/>
  </r>
  <r>
    <s v="data to 2022Q1"/>
    <x v="1"/>
    <x v="5"/>
    <x v="1"/>
    <x v="4"/>
    <n v="23831"/>
    <n v="23379.034238086213"/>
    <n v="796"/>
  </r>
  <r>
    <s v="data to 2022Q1"/>
    <x v="1"/>
    <x v="5"/>
    <x v="1"/>
    <x v="5"/>
    <n v="29250"/>
    <n v="27142.045610242676"/>
    <n v="938"/>
  </r>
  <r>
    <s v="data to 2022Q1"/>
    <x v="1"/>
    <x v="5"/>
    <x v="2"/>
    <x v="1"/>
    <n v="70"/>
    <n v="138.88868342333379"/>
    <n v="3"/>
  </r>
  <r>
    <s v="data to 2022Q1"/>
    <x v="1"/>
    <x v="5"/>
    <x v="2"/>
    <x v="2"/>
    <n v="169.5"/>
    <n v="219.46838445787614"/>
    <n v="13"/>
  </r>
  <r>
    <s v="data to 2022Q1"/>
    <x v="1"/>
    <x v="5"/>
    <x v="2"/>
    <x v="3"/>
    <n v="596"/>
    <n v="501.15912260969111"/>
    <n v="6"/>
  </r>
  <r>
    <s v="data to 2022Q1"/>
    <x v="1"/>
    <x v="5"/>
    <x v="2"/>
    <x v="4"/>
    <n v="461.5"/>
    <n v="447.05583784360823"/>
    <n v="22"/>
  </r>
  <r>
    <s v="data to 2022Q1"/>
    <x v="1"/>
    <x v="5"/>
    <x v="2"/>
    <x v="5"/>
    <n v="989.5"/>
    <n v="1342.8867366017132"/>
    <n v="82"/>
  </r>
  <r>
    <s v="data to 2022Q1"/>
    <x v="1"/>
    <x v="6"/>
    <x v="0"/>
    <x v="1"/>
    <n v="998"/>
    <n v="1434.7476785655874"/>
    <n v="64"/>
  </r>
  <r>
    <s v="data to 2022Q1"/>
    <x v="1"/>
    <x v="6"/>
    <x v="0"/>
    <x v="2"/>
    <n v="2289.5"/>
    <n v="2530.8964690280663"/>
    <n v="78"/>
  </r>
  <r>
    <s v="data to 2022Q1"/>
    <x v="1"/>
    <x v="6"/>
    <x v="0"/>
    <x v="3"/>
    <n v="2116.5"/>
    <n v="2368.0765893133762"/>
    <n v="94"/>
  </r>
  <r>
    <s v="data to 2022Q1"/>
    <x v="1"/>
    <x v="6"/>
    <x v="0"/>
    <x v="4"/>
    <n v="8188"/>
    <n v="9317.2363818850281"/>
    <n v="304"/>
  </r>
  <r>
    <s v="data to 2022Q1"/>
    <x v="1"/>
    <x v="6"/>
    <x v="0"/>
    <x v="5"/>
    <n v="5974"/>
    <n v="5561.2810127064349"/>
    <n v="163"/>
  </r>
  <r>
    <s v="data to 2022Q1"/>
    <x v="1"/>
    <x v="6"/>
    <x v="1"/>
    <x v="0"/>
    <n v="95"/>
    <n v="295.76609696157283"/>
    <n v="5"/>
  </r>
  <r>
    <s v="data to 2022Q1"/>
    <x v="1"/>
    <x v="6"/>
    <x v="1"/>
    <x v="1"/>
    <n v="28205"/>
    <n v="29351.50408432569"/>
    <n v="970"/>
  </r>
  <r>
    <s v="data to 2022Q1"/>
    <x v="1"/>
    <x v="6"/>
    <x v="1"/>
    <x v="2"/>
    <n v="23701"/>
    <n v="23676.114178737949"/>
    <n v="740"/>
  </r>
  <r>
    <s v="data to 2022Q1"/>
    <x v="1"/>
    <x v="6"/>
    <x v="1"/>
    <x v="3"/>
    <n v="21257.5"/>
    <n v="21120.601438077905"/>
    <n v="754"/>
  </r>
  <r>
    <s v="data to 2022Q1"/>
    <x v="1"/>
    <x v="6"/>
    <x v="1"/>
    <x v="4"/>
    <n v="34967.5"/>
    <n v="36994.448800827879"/>
    <n v="1136"/>
  </r>
  <r>
    <s v="data to 2022Q1"/>
    <x v="1"/>
    <x v="6"/>
    <x v="1"/>
    <x v="5"/>
    <n v="16316.5"/>
    <n v="15552.931155717886"/>
    <n v="497"/>
  </r>
  <r>
    <s v="data to 2022Q1"/>
    <x v="1"/>
    <x v="6"/>
    <x v="2"/>
    <x v="1"/>
    <n v="330"/>
    <n v="481.44594375696187"/>
    <n v="20"/>
  </r>
  <r>
    <s v="data to 2022Q1"/>
    <x v="1"/>
    <x v="6"/>
    <x v="2"/>
    <x v="2"/>
    <n v="622.5"/>
    <n v="680.41530992221021"/>
    <n v="26"/>
  </r>
  <r>
    <s v="data to 2022Q1"/>
    <x v="1"/>
    <x v="6"/>
    <x v="2"/>
    <x v="3"/>
    <n v="505.5"/>
    <n v="565.21185960739763"/>
    <n v="23"/>
  </r>
  <r>
    <s v="data to 2022Q1"/>
    <x v="1"/>
    <x v="6"/>
    <x v="2"/>
    <x v="4"/>
    <n v="1969.5"/>
    <n v="2146.9977597812372"/>
    <n v="82"/>
  </r>
  <r>
    <s v="data to 2022Q1"/>
    <x v="1"/>
    <x v="6"/>
    <x v="2"/>
    <x v="5"/>
    <n v="2904"/>
    <n v="3440.0749511015947"/>
    <n v="95"/>
  </r>
  <r>
    <s v="data to 2022Q1"/>
    <x v="1"/>
    <x v="7"/>
    <x v="0"/>
    <x v="0"/>
    <n v="24"/>
    <n v="21.655405405405407"/>
    <n v="1"/>
  </r>
  <r>
    <s v="data to 2022Q1"/>
    <x v="1"/>
    <x v="7"/>
    <x v="0"/>
    <x v="1"/>
    <n v="428.5"/>
    <n v="643.83249419752929"/>
    <n v="23"/>
  </r>
  <r>
    <s v="data to 2022Q1"/>
    <x v="1"/>
    <x v="7"/>
    <x v="0"/>
    <x v="2"/>
    <n v="1628"/>
    <n v="2242.028902028359"/>
    <n v="87"/>
  </r>
  <r>
    <s v="data to 2022Q1"/>
    <x v="1"/>
    <x v="7"/>
    <x v="0"/>
    <x v="3"/>
    <n v="1673"/>
    <n v="1931.1895298409263"/>
    <n v="88"/>
  </r>
  <r>
    <s v="data to 2022Q1"/>
    <x v="1"/>
    <x v="7"/>
    <x v="0"/>
    <x v="4"/>
    <n v="3231.5"/>
    <n v="3664.6086035454205"/>
    <n v="150"/>
  </r>
  <r>
    <s v="data to 2022Q1"/>
    <x v="1"/>
    <x v="7"/>
    <x v="0"/>
    <x v="5"/>
    <n v="12684"/>
    <n v="14183.350570247456"/>
    <n v="548"/>
  </r>
  <r>
    <s v="data to 2022Q1"/>
    <x v="1"/>
    <x v="7"/>
    <x v="1"/>
    <x v="1"/>
    <n v="6677"/>
    <n v="6967.7675234196859"/>
    <n v="183"/>
  </r>
  <r>
    <s v="data to 2022Q1"/>
    <x v="1"/>
    <x v="7"/>
    <x v="1"/>
    <x v="2"/>
    <n v="12279.5"/>
    <n v="12788.372886976202"/>
    <n v="411"/>
  </r>
  <r>
    <s v="data to 2022Q1"/>
    <x v="1"/>
    <x v="7"/>
    <x v="1"/>
    <x v="3"/>
    <n v="5398"/>
    <n v="5700.7426726914418"/>
    <n v="184"/>
  </r>
  <r>
    <s v="data to 2022Q1"/>
    <x v="1"/>
    <x v="7"/>
    <x v="1"/>
    <x v="4"/>
    <n v="14682"/>
    <n v="15059.129013527741"/>
    <n v="436"/>
  </r>
  <r>
    <s v="data to 2022Q1"/>
    <x v="1"/>
    <x v="7"/>
    <x v="1"/>
    <x v="5"/>
    <n v="27269.5"/>
    <n v="29248.585239761542"/>
    <n v="717"/>
  </r>
  <r>
    <s v="data to 2022Q1"/>
    <x v="1"/>
    <x v="7"/>
    <x v="2"/>
    <x v="2"/>
    <n v="190.5"/>
    <n v="156.46948526662163"/>
    <n v="5"/>
  </r>
  <r>
    <s v="data to 2022Q1"/>
    <x v="1"/>
    <x v="7"/>
    <x v="2"/>
    <x v="3"/>
    <n v="118"/>
    <n v="131.51997827006039"/>
    <n v="6"/>
  </r>
  <r>
    <s v="data to 2022Q1"/>
    <x v="1"/>
    <x v="7"/>
    <x v="2"/>
    <x v="4"/>
    <n v="419"/>
    <n v="390.35361429891401"/>
    <n v="20"/>
  </r>
  <r>
    <s v="data to 2022Q1"/>
    <x v="1"/>
    <x v="7"/>
    <x v="2"/>
    <x v="5"/>
    <n v="862.5"/>
    <n v="972.02700448805615"/>
    <n v="43"/>
  </r>
  <r>
    <s v="data to 2022Q1"/>
    <x v="1"/>
    <x v="8"/>
    <x v="0"/>
    <x v="1"/>
    <n v="1307"/>
    <n v="1384.1685175647397"/>
    <n v="34"/>
  </r>
  <r>
    <s v="data to 2022Q1"/>
    <x v="1"/>
    <x v="8"/>
    <x v="0"/>
    <x v="2"/>
    <n v="3122.5"/>
    <n v="1996.3812539191322"/>
    <n v="56"/>
  </r>
  <r>
    <s v="data to 2022Q1"/>
    <x v="1"/>
    <x v="8"/>
    <x v="0"/>
    <x v="3"/>
    <n v="3762"/>
    <n v="3576.6610071921964"/>
    <n v="114"/>
  </r>
  <r>
    <s v="data to 2022Q1"/>
    <x v="1"/>
    <x v="8"/>
    <x v="0"/>
    <x v="4"/>
    <n v="6447.5"/>
    <n v="5936.8836253007676"/>
    <n v="162"/>
  </r>
  <r>
    <s v="data to 2022Q1"/>
    <x v="1"/>
    <x v="8"/>
    <x v="0"/>
    <x v="5"/>
    <n v="11249.5"/>
    <n v="9319.0258000817739"/>
    <n v="298"/>
  </r>
  <r>
    <s v="data to 2022Q1"/>
    <x v="1"/>
    <x v="8"/>
    <x v="1"/>
    <x v="0"/>
    <n v="41"/>
    <n v="119.66754807692308"/>
    <n v="2"/>
  </r>
  <r>
    <s v="data to 2022Q1"/>
    <x v="1"/>
    <x v="8"/>
    <x v="1"/>
    <x v="1"/>
    <n v="13205.5"/>
    <n v="12120.835276053927"/>
    <n v="345"/>
  </r>
  <r>
    <s v="data to 2022Q1"/>
    <x v="1"/>
    <x v="8"/>
    <x v="1"/>
    <x v="2"/>
    <n v="21431.5"/>
    <n v="17786.305776908943"/>
    <n v="550"/>
  </r>
  <r>
    <s v="data to 2022Q1"/>
    <x v="1"/>
    <x v="8"/>
    <x v="1"/>
    <x v="3"/>
    <n v="36580.5"/>
    <n v="32205.103180784899"/>
    <n v="985"/>
  </r>
  <r>
    <s v="data to 2022Q1"/>
    <x v="1"/>
    <x v="8"/>
    <x v="1"/>
    <x v="4"/>
    <n v="33725"/>
    <n v="30437.552455877674"/>
    <n v="966"/>
  </r>
  <r>
    <s v="data to 2022Q1"/>
    <x v="1"/>
    <x v="8"/>
    <x v="1"/>
    <x v="5"/>
    <n v="39364.5"/>
    <n v="33577.900716762852"/>
    <n v="1083"/>
  </r>
  <r>
    <s v="data to 2022Q1"/>
    <x v="1"/>
    <x v="8"/>
    <x v="2"/>
    <x v="1"/>
    <n v="204"/>
    <n v="86.300178946000514"/>
    <n v="3"/>
  </r>
  <r>
    <s v="data to 2022Q1"/>
    <x v="1"/>
    <x v="8"/>
    <x v="2"/>
    <x v="2"/>
    <n v="263.5"/>
    <n v="279.03653730414288"/>
    <n v="14"/>
  </r>
  <r>
    <s v="data to 2022Q1"/>
    <x v="1"/>
    <x v="8"/>
    <x v="2"/>
    <x v="3"/>
    <n v="668"/>
    <n v="579.03086790428483"/>
    <n v="22"/>
  </r>
  <r>
    <s v="data to 2022Q1"/>
    <x v="1"/>
    <x v="8"/>
    <x v="2"/>
    <x v="4"/>
    <n v="989.5"/>
    <n v="673.51088623977728"/>
    <n v="25"/>
  </r>
  <r>
    <s v="data to 2022Q1"/>
    <x v="1"/>
    <x v="8"/>
    <x v="2"/>
    <x v="5"/>
    <n v="754.5"/>
    <n v="810.59848866379923"/>
    <n v="43"/>
  </r>
  <r>
    <s v="data to 2022Q1"/>
    <x v="1"/>
    <x v="9"/>
    <x v="0"/>
    <x v="1"/>
    <n v="1045"/>
    <n v="1310.6356339924316"/>
    <n v="57"/>
  </r>
  <r>
    <s v="data to 2022Q1"/>
    <x v="1"/>
    <x v="9"/>
    <x v="0"/>
    <x v="2"/>
    <n v="1267.5"/>
    <n v="1314.3746318465471"/>
    <n v="55"/>
  </r>
  <r>
    <s v="data to 2022Q1"/>
    <x v="1"/>
    <x v="9"/>
    <x v="0"/>
    <x v="3"/>
    <n v="2592"/>
    <n v="2794.5293614658531"/>
    <n v="97"/>
  </r>
  <r>
    <s v="data to 2022Q1"/>
    <x v="1"/>
    <x v="9"/>
    <x v="0"/>
    <x v="4"/>
    <n v="2310"/>
    <n v="2567.1452202785676"/>
    <n v="112"/>
  </r>
  <r>
    <s v="data to 2022Q1"/>
    <x v="1"/>
    <x v="9"/>
    <x v="0"/>
    <x v="5"/>
    <n v="51"/>
    <n v="79.111578308544708"/>
    <n v="3"/>
  </r>
  <r>
    <s v="data to 2022Q1"/>
    <x v="1"/>
    <x v="9"/>
    <x v="1"/>
    <x v="0"/>
    <n v="76.5"/>
    <n v="117.29209039196213"/>
    <n v="5"/>
  </r>
  <r>
    <s v="data to 2022Q1"/>
    <x v="1"/>
    <x v="9"/>
    <x v="1"/>
    <x v="1"/>
    <n v="21834.5"/>
    <n v="23623.963554072638"/>
    <n v="673"/>
  </r>
  <r>
    <s v="data to 2022Q1"/>
    <x v="1"/>
    <x v="9"/>
    <x v="1"/>
    <x v="2"/>
    <n v="22916"/>
    <n v="24077.041194415822"/>
    <n v="768"/>
  </r>
  <r>
    <s v="data to 2022Q1"/>
    <x v="1"/>
    <x v="9"/>
    <x v="1"/>
    <x v="3"/>
    <n v="38272"/>
    <n v="42642.290783916185"/>
    <n v="1254"/>
  </r>
  <r>
    <s v="data to 2022Q1"/>
    <x v="1"/>
    <x v="9"/>
    <x v="1"/>
    <x v="4"/>
    <n v="27502.5"/>
    <n v="29886.026051175195"/>
    <n v="971"/>
  </r>
  <r>
    <s v="data to 2022Q1"/>
    <x v="1"/>
    <x v="9"/>
    <x v="1"/>
    <x v="5"/>
    <n v="757.5"/>
    <n v="918.64654093917704"/>
    <n v="35"/>
  </r>
  <r>
    <s v="data to 2022Q1"/>
    <x v="1"/>
    <x v="9"/>
    <x v="2"/>
    <x v="1"/>
    <n v="20.5"/>
    <n v="51.480465630312551"/>
    <n v="3"/>
  </r>
  <r>
    <s v="data to 2022Q1"/>
    <x v="1"/>
    <x v="9"/>
    <x v="2"/>
    <x v="2"/>
    <n v="133"/>
    <n v="164.53257630188921"/>
    <n v="6"/>
  </r>
  <r>
    <s v="data to 2022Q1"/>
    <x v="1"/>
    <x v="9"/>
    <x v="2"/>
    <x v="3"/>
    <n v="802.5"/>
    <n v="805.4052724153338"/>
    <n v="25"/>
  </r>
  <r>
    <s v="data to 2022Q1"/>
    <x v="1"/>
    <x v="9"/>
    <x v="2"/>
    <x v="4"/>
    <n v="429"/>
    <n v="388.62066523895498"/>
    <n v="15"/>
  </r>
  <r>
    <s v="data to 2022Q1"/>
    <x v="1"/>
    <x v="10"/>
    <x v="0"/>
    <x v="1"/>
    <n v="19"/>
    <n v="49.491425241166482"/>
    <n v="6"/>
  </r>
  <r>
    <s v="data to 2022Q1"/>
    <x v="1"/>
    <x v="10"/>
    <x v="0"/>
    <x v="2"/>
    <n v="795.5"/>
    <n v="1152.4042265896535"/>
    <n v="38"/>
  </r>
  <r>
    <s v="data to 2022Q1"/>
    <x v="1"/>
    <x v="10"/>
    <x v="0"/>
    <x v="3"/>
    <n v="4134.5"/>
    <n v="4018.230690090295"/>
    <n v="158"/>
  </r>
  <r>
    <s v="data to 2022Q1"/>
    <x v="1"/>
    <x v="10"/>
    <x v="0"/>
    <x v="4"/>
    <n v="5939"/>
    <n v="5524.1333015426126"/>
    <n v="220"/>
  </r>
  <r>
    <s v="data to 2022Q1"/>
    <x v="1"/>
    <x v="10"/>
    <x v="0"/>
    <x v="5"/>
    <n v="28580"/>
    <n v="28314.372830329241"/>
    <n v="988"/>
  </r>
  <r>
    <s v="data to 2022Q1"/>
    <x v="1"/>
    <x v="10"/>
    <x v="1"/>
    <x v="0"/>
    <n v="6"/>
    <n v="10.131055583885773"/>
    <n v="1"/>
  </r>
  <r>
    <s v="data to 2022Q1"/>
    <x v="1"/>
    <x v="10"/>
    <x v="1"/>
    <x v="1"/>
    <n v="1398.5"/>
    <n v="1311.6604807352887"/>
    <n v="35"/>
  </r>
  <r>
    <s v="data to 2022Q1"/>
    <x v="1"/>
    <x v="10"/>
    <x v="1"/>
    <x v="2"/>
    <n v="11836"/>
    <n v="11011.678550111201"/>
    <n v="321"/>
  </r>
  <r>
    <s v="data to 2022Q1"/>
    <x v="1"/>
    <x v="10"/>
    <x v="1"/>
    <x v="3"/>
    <n v="33215.5"/>
    <n v="31385.807009650987"/>
    <n v="1000"/>
  </r>
  <r>
    <s v="data to 2022Q1"/>
    <x v="1"/>
    <x v="10"/>
    <x v="1"/>
    <x v="4"/>
    <n v="31978.5"/>
    <n v="29942.154603746065"/>
    <n v="931"/>
  </r>
  <r>
    <s v="data to 2022Q1"/>
    <x v="1"/>
    <x v="10"/>
    <x v="1"/>
    <x v="5"/>
    <n v="51761.5"/>
    <n v="48667.093602770474"/>
    <n v="1587"/>
  </r>
  <r>
    <s v="data to 2022Q1"/>
    <x v="1"/>
    <x v="10"/>
    <x v="2"/>
    <x v="3"/>
    <n v="422.5"/>
    <n v="434.30798458736467"/>
    <n v="13"/>
  </r>
  <r>
    <s v="data to 2022Q1"/>
    <x v="1"/>
    <x v="10"/>
    <x v="2"/>
    <x v="4"/>
    <n v="368"/>
    <n v="306.53055351750135"/>
    <n v="19"/>
  </r>
  <r>
    <s v="data to 2022Q1"/>
    <x v="1"/>
    <x v="10"/>
    <x v="2"/>
    <x v="5"/>
    <n v="1949"/>
    <n v="1956.3465327502938"/>
    <n v="48"/>
  </r>
  <r>
    <s v="data to 2022Q1"/>
    <x v="1"/>
    <x v="11"/>
    <x v="0"/>
    <x v="1"/>
    <n v="198"/>
    <n v="182.64337657674875"/>
    <n v="6"/>
  </r>
  <r>
    <s v="data to 2022Q1"/>
    <x v="1"/>
    <x v="11"/>
    <x v="0"/>
    <x v="2"/>
    <n v="160.5"/>
    <n v="245.20983049834581"/>
    <n v="8"/>
  </r>
  <r>
    <s v="data to 2022Q1"/>
    <x v="1"/>
    <x v="11"/>
    <x v="0"/>
    <x v="3"/>
    <n v="856"/>
    <n v="1039.7092735214176"/>
    <n v="55"/>
  </r>
  <r>
    <s v="data to 2022Q1"/>
    <x v="1"/>
    <x v="11"/>
    <x v="0"/>
    <x v="4"/>
    <n v="988"/>
    <n v="1319.1472296339673"/>
    <n v="43"/>
  </r>
  <r>
    <s v="data to 2022Q1"/>
    <x v="1"/>
    <x v="11"/>
    <x v="0"/>
    <x v="5"/>
    <n v="151.5"/>
    <n v="251.16135942635276"/>
    <n v="10"/>
  </r>
  <r>
    <s v="data to 2022Q1"/>
    <x v="1"/>
    <x v="11"/>
    <x v="1"/>
    <x v="0"/>
    <n v="142.5"/>
    <n v="181.71147252724765"/>
    <n v="5"/>
  </r>
  <r>
    <s v="data to 2022Q1"/>
    <x v="1"/>
    <x v="11"/>
    <x v="1"/>
    <x v="1"/>
    <n v="5262"/>
    <n v="6454.7768306043217"/>
    <n v="235"/>
  </r>
  <r>
    <s v="data to 2022Q1"/>
    <x v="1"/>
    <x v="11"/>
    <x v="1"/>
    <x v="2"/>
    <n v="9980.5"/>
    <n v="10654.888572940161"/>
    <n v="302"/>
  </r>
  <r>
    <s v="data to 2022Q1"/>
    <x v="1"/>
    <x v="11"/>
    <x v="1"/>
    <x v="3"/>
    <n v="21159.5"/>
    <n v="23523.237734740884"/>
    <n v="755"/>
  </r>
  <r>
    <s v="data to 2022Q1"/>
    <x v="1"/>
    <x v="11"/>
    <x v="1"/>
    <x v="4"/>
    <n v="14582.5"/>
    <n v="15629.716877093404"/>
    <n v="491"/>
  </r>
  <r>
    <s v="data to 2022Q1"/>
    <x v="1"/>
    <x v="11"/>
    <x v="1"/>
    <x v="5"/>
    <n v="6796"/>
    <n v="6529.7802354095584"/>
    <n v="188"/>
  </r>
  <r>
    <s v="data to 2022Q1"/>
    <x v="1"/>
    <x v="11"/>
    <x v="2"/>
    <x v="2"/>
    <n v="95"/>
    <n v="133.03059163631158"/>
    <n v="6"/>
  </r>
  <r>
    <s v="data to 2022Q1"/>
    <x v="1"/>
    <x v="11"/>
    <x v="2"/>
    <x v="3"/>
    <n v="94"/>
    <n v="144.30497987528688"/>
    <n v="10"/>
  </r>
  <r>
    <s v="data to 2022Q1"/>
    <x v="1"/>
    <x v="11"/>
    <x v="2"/>
    <x v="4"/>
    <n v="280.5"/>
    <n v="332.26604024936756"/>
    <n v="12"/>
  </r>
  <r>
    <s v="data to 2022Q1"/>
    <x v="1"/>
    <x v="11"/>
    <x v="2"/>
    <x v="5"/>
    <n v="21"/>
    <n v="7.5842293906810037"/>
    <n v="1"/>
  </r>
  <r>
    <s v="data to 2022Q1"/>
    <x v="1"/>
    <x v="12"/>
    <x v="0"/>
    <x v="1"/>
    <n v="2628.5"/>
    <n v="2986.3661057443787"/>
    <n v="86"/>
  </r>
  <r>
    <s v="data to 2022Q1"/>
    <x v="1"/>
    <x v="12"/>
    <x v="0"/>
    <x v="2"/>
    <n v="3625.5"/>
    <n v="3577.0718377018402"/>
    <n v="109"/>
  </r>
  <r>
    <s v="data to 2022Q1"/>
    <x v="1"/>
    <x v="12"/>
    <x v="0"/>
    <x v="3"/>
    <n v="4354"/>
    <n v="5043.535414395019"/>
    <n v="123"/>
  </r>
  <r>
    <s v="data to 2022Q1"/>
    <x v="1"/>
    <x v="12"/>
    <x v="0"/>
    <x v="4"/>
    <n v="6066.5"/>
    <n v="6246.7597171600501"/>
    <n v="177"/>
  </r>
  <r>
    <s v="data to 2022Q1"/>
    <x v="1"/>
    <x v="12"/>
    <x v="0"/>
    <x v="5"/>
    <n v="6482.5"/>
    <n v="7701.4751114374549"/>
    <n v="166"/>
  </r>
  <r>
    <s v="data to 2022Q1"/>
    <x v="1"/>
    <x v="12"/>
    <x v="1"/>
    <x v="1"/>
    <n v="65522.5"/>
    <n v="58316.761025480126"/>
    <n v="1484"/>
  </r>
  <r>
    <s v="data to 2022Q1"/>
    <x v="1"/>
    <x v="12"/>
    <x v="1"/>
    <x v="2"/>
    <n v="59833"/>
    <n v="62151.731716903429"/>
    <n v="1522"/>
  </r>
  <r>
    <s v="data to 2022Q1"/>
    <x v="1"/>
    <x v="12"/>
    <x v="1"/>
    <x v="3"/>
    <n v="59847"/>
    <n v="60818.919263543488"/>
    <n v="1481"/>
  </r>
  <r>
    <s v="data to 2022Q1"/>
    <x v="1"/>
    <x v="12"/>
    <x v="1"/>
    <x v="4"/>
    <n v="74502"/>
    <n v="71058.889210582114"/>
    <n v="1853"/>
  </r>
  <r>
    <s v="data to 2022Q1"/>
    <x v="1"/>
    <x v="12"/>
    <x v="1"/>
    <x v="5"/>
    <n v="35374.5"/>
    <n v="35684.304069047292"/>
    <n v="843"/>
  </r>
  <r>
    <s v="data to 2022Q1"/>
    <x v="1"/>
    <x v="12"/>
    <x v="2"/>
    <x v="1"/>
    <n v="882"/>
    <n v="1010.9666184656705"/>
    <n v="16"/>
  </r>
  <r>
    <s v="data to 2022Q1"/>
    <x v="1"/>
    <x v="12"/>
    <x v="2"/>
    <x v="2"/>
    <n v="407"/>
    <n v="417.7473750472833"/>
    <n v="15"/>
  </r>
  <r>
    <s v="data to 2022Q1"/>
    <x v="1"/>
    <x v="12"/>
    <x v="2"/>
    <x v="3"/>
    <n v="387"/>
    <n v="401.81868495266372"/>
    <n v="17"/>
  </r>
  <r>
    <s v="data to 2022Q1"/>
    <x v="1"/>
    <x v="12"/>
    <x v="2"/>
    <x v="4"/>
    <n v="2035"/>
    <n v="1768.866543322782"/>
    <n v="43"/>
  </r>
  <r>
    <s v="data to 2022Q1"/>
    <x v="1"/>
    <x v="12"/>
    <x v="2"/>
    <x v="5"/>
    <n v="1138"/>
    <n v="1004.3959794334462"/>
    <n v="26"/>
  </r>
  <r>
    <s v="data to 2022Q1"/>
    <x v="1"/>
    <x v="13"/>
    <x v="0"/>
    <x v="1"/>
    <n v="83"/>
    <n v="81.592532176294696"/>
    <n v="6"/>
  </r>
  <r>
    <s v="data to 2022Q1"/>
    <x v="1"/>
    <x v="13"/>
    <x v="0"/>
    <x v="2"/>
    <n v="825.5"/>
    <n v="998.16302333313308"/>
    <n v="53"/>
  </r>
  <r>
    <s v="data to 2022Q1"/>
    <x v="1"/>
    <x v="13"/>
    <x v="0"/>
    <x v="3"/>
    <n v="1572.5"/>
    <n v="1381.2589709783335"/>
    <n v="55"/>
  </r>
  <r>
    <s v="data to 2022Q1"/>
    <x v="1"/>
    <x v="13"/>
    <x v="0"/>
    <x v="4"/>
    <n v="2300.5"/>
    <n v="1973.2717359650717"/>
    <n v="59"/>
  </r>
  <r>
    <s v="data to 2022Q1"/>
    <x v="1"/>
    <x v="13"/>
    <x v="0"/>
    <x v="5"/>
    <n v="14193"/>
    <n v="15160.549856890537"/>
    <n v="560"/>
  </r>
  <r>
    <s v="data to 2022Q1"/>
    <x v="1"/>
    <x v="13"/>
    <x v="1"/>
    <x v="1"/>
    <n v="1235"/>
    <n v="1209.5694062046214"/>
    <n v="70"/>
  </r>
  <r>
    <s v="data to 2022Q1"/>
    <x v="1"/>
    <x v="13"/>
    <x v="1"/>
    <x v="2"/>
    <n v="4386.5"/>
    <n v="5322.160417029776"/>
    <n v="186"/>
  </r>
  <r>
    <s v="data to 2022Q1"/>
    <x v="1"/>
    <x v="13"/>
    <x v="1"/>
    <x v="3"/>
    <n v="5596"/>
    <n v="5205.4483495854911"/>
    <n v="173"/>
  </r>
  <r>
    <s v="data to 2022Q1"/>
    <x v="1"/>
    <x v="13"/>
    <x v="1"/>
    <x v="4"/>
    <n v="2658.5"/>
    <n v="2534.2873225405692"/>
    <n v="85"/>
  </r>
  <r>
    <s v="data to 2022Q1"/>
    <x v="1"/>
    <x v="13"/>
    <x v="1"/>
    <x v="5"/>
    <n v="12082.5"/>
    <n v="11331.244845855852"/>
    <n v="460"/>
  </r>
  <r>
    <s v="data to 2022Q1"/>
    <x v="1"/>
    <x v="13"/>
    <x v="2"/>
    <x v="2"/>
    <n v="65.5"/>
    <n v="151.50499751020811"/>
    <n v="3"/>
  </r>
  <r>
    <s v="data to 2022Q1"/>
    <x v="1"/>
    <x v="13"/>
    <x v="2"/>
    <x v="3"/>
    <n v="10.5"/>
    <n v="24.626728110599078"/>
    <n v="1"/>
  </r>
  <r>
    <s v="data to 2022Q1"/>
    <x v="1"/>
    <x v="13"/>
    <x v="2"/>
    <x v="4"/>
    <n v="6"/>
    <n v="4.5217125915591208"/>
    <n v="1"/>
  </r>
  <r>
    <s v="data to 2022Q1"/>
    <x v="1"/>
    <x v="13"/>
    <x v="2"/>
    <x v="5"/>
    <n v="459"/>
    <n v="539.98967681310546"/>
    <n v="26"/>
  </r>
  <r>
    <s v="data to 2022Q1"/>
    <x v="1"/>
    <x v="14"/>
    <x v="0"/>
    <x v="1"/>
    <n v="571.5"/>
    <n v="635.94201760592296"/>
    <n v="20"/>
  </r>
  <r>
    <s v="data to 2022Q1"/>
    <x v="1"/>
    <x v="14"/>
    <x v="0"/>
    <x v="2"/>
    <n v="1810.5"/>
    <n v="1217.8642788691884"/>
    <n v="37"/>
  </r>
  <r>
    <s v="data to 2022Q1"/>
    <x v="1"/>
    <x v="14"/>
    <x v="0"/>
    <x v="3"/>
    <n v="2798.5"/>
    <n v="2513.2885134177777"/>
    <n v="82"/>
  </r>
  <r>
    <s v="data to 2022Q1"/>
    <x v="1"/>
    <x v="14"/>
    <x v="0"/>
    <x v="4"/>
    <n v="3259"/>
    <n v="4035.9588223139012"/>
    <n v="137"/>
  </r>
  <r>
    <s v="data to 2022Q1"/>
    <x v="1"/>
    <x v="14"/>
    <x v="0"/>
    <x v="5"/>
    <n v="5549"/>
    <n v="6134.8246441522551"/>
    <n v="206"/>
  </r>
  <r>
    <s v="data to 2022Q1"/>
    <x v="1"/>
    <x v="14"/>
    <x v="1"/>
    <x v="0"/>
    <n v="51.5"/>
    <n v="81.817172349077254"/>
    <n v="1"/>
  </r>
  <r>
    <s v="data to 2022Q1"/>
    <x v="1"/>
    <x v="14"/>
    <x v="1"/>
    <x v="1"/>
    <n v="10168.5"/>
    <n v="10810.674446068617"/>
    <n v="323"/>
  </r>
  <r>
    <s v="data to 2022Q1"/>
    <x v="1"/>
    <x v="14"/>
    <x v="1"/>
    <x v="2"/>
    <n v="10576"/>
    <n v="10967.496950950555"/>
    <n v="337"/>
  </r>
  <r>
    <s v="data to 2022Q1"/>
    <x v="1"/>
    <x v="14"/>
    <x v="1"/>
    <x v="3"/>
    <n v="24410"/>
    <n v="24658.379839450874"/>
    <n v="749"/>
  </r>
  <r>
    <s v="data to 2022Q1"/>
    <x v="1"/>
    <x v="14"/>
    <x v="1"/>
    <x v="4"/>
    <n v="24910.5"/>
    <n v="25973.146760784264"/>
    <n v="839"/>
  </r>
  <r>
    <s v="data to 2022Q1"/>
    <x v="1"/>
    <x v="14"/>
    <x v="1"/>
    <x v="5"/>
    <n v="25358"/>
    <n v="24810.227860166629"/>
    <n v="702"/>
  </r>
  <r>
    <s v="data to 2022Q1"/>
    <x v="1"/>
    <x v="14"/>
    <x v="2"/>
    <x v="2"/>
    <n v="61.5"/>
    <n v="49.508363743611646"/>
    <n v="2"/>
  </r>
  <r>
    <s v="data to 2022Q1"/>
    <x v="1"/>
    <x v="14"/>
    <x v="2"/>
    <x v="3"/>
    <n v="34.5"/>
    <n v="84.144949981164459"/>
    <n v="2"/>
  </r>
  <r>
    <s v="data to 2022Q1"/>
    <x v="1"/>
    <x v="14"/>
    <x v="2"/>
    <x v="4"/>
    <n v="116"/>
    <n v="119.99312303395288"/>
    <n v="5"/>
  </r>
  <r>
    <s v="data to 2022Q1"/>
    <x v="1"/>
    <x v="14"/>
    <x v="2"/>
    <x v="5"/>
    <n v="143"/>
    <n v="189.29131154016841"/>
    <n v="6"/>
  </r>
  <r>
    <s v="data to 2022Q1"/>
    <x v="1"/>
    <x v="15"/>
    <x v="0"/>
    <x v="0"/>
    <n v="37.5"/>
    <n v="61.457946991203464"/>
    <n v="3"/>
  </r>
  <r>
    <s v="data to 2022Q1"/>
    <x v="1"/>
    <x v="15"/>
    <x v="0"/>
    <x v="1"/>
    <n v="3337"/>
    <n v="4006.7823030030409"/>
    <n v="123"/>
  </r>
  <r>
    <s v="data to 2022Q1"/>
    <x v="1"/>
    <x v="15"/>
    <x v="0"/>
    <x v="2"/>
    <n v="6427"/>
    <n v="6562.1788132311067"/>
    <n v="167"/>
  </r>
  <r>
    <s v="data to 2022Q1"/>
    <x v="1"/>
    <x v="15"/>
    <x v="0"/>
    <x v="3"/>
    <n v="11934.5"/>
    <n v="13276.064893790852"/>
    <n v="368"/>
  </r>
  <r>
    <s v="data to 2022Q1"/>
    <x v="1"/>
    <x v="15"/>
    <x v="0"/>
    <x v="4"/>
    <n v="25773.5"/>
    <n v="25100.957721535429"/>
    <n v="674"/>
  </r>
  <r>
    <s v="data to 2022Q1"/>
    <x v="1"/>
    <x v="15"/>
    <x v="0"/>
    <x v="5"/>
    <n v="51889"/>
    <n v="46955.425337664819"/>
    <n v="1199"/>
  </r>
  <r>
    <s v="data to 2022Q1"/>
    <x v="1"/>
    <x v="15"/>
    <x v="1"/>
    <x v="0"/>
    <n v="177"/>
    <n v="48.667448779223086"/>
    <n v="5"/>
  </r>
  <r>
    <s v="data to 2022Q1"/>
    <x v="1"/>
    <x v="15"/>
    <x v="1"/>
    <x v="1"/>
    <n v="42494.5"/>
    <n v="41040.032343958679"/>
    <n v="1116"/>
  </r>
  <r>
    <s v="data to 2022Q1"/>
    <x v="1"/>
    <x v="15"/>
    <x v="1"/>
    <x v="2"/>
    <n v="47329.5"/>
    <n v="43463.31225991551"/>
    <n v="1098"/>
  </r>
  <r>
    <s v="data to 2022Q1"/>
    <x v="1"/>
    <x v="15"/>
    <x v="1"/>
    <x v="3"/>
    <n v="89004.5"/>
    <n v="84066.816027748777"/>
    <n v="2235"/>
  </r>
  <r>
    <s v="data to 2022Q1"/>
    <x v="1"/>
    <x v="15"/>
    <x v="1"/>
    <x v="4"/>
    <n v="111712"/>
    <n v="102606.17018983052"/>
    <n v="2756"/>
  </r>
  <r>
    <s v="data to 2022Q1"/>
    <x v="1"/>
    <x v="15"/>
    <x v="1"/>
    <x v="5"/>
    <n v="97461.5"/>
    <n v="87835.413022218563"/>
    <n v="2269"/>
  </r>
  <r>
    <s v="data to 2022Q1"/>
    <x v="1"/>
    <x v="15"/>
    <x v="2"/>
    <x v="1"/>
    <n v="300"/>
    <n v="331.11303222123735"/>
    <n v="11"/>
  </r>
  <r>
    <s v="data to 2022Q1"/>
    <x v="1"/>
    <x v="15"/>
    <x v="2"/>
    <x v="2"/>
    <n v="634"/>
    <n v="532.65285019208534"/>
    <n v="21"/>
  </r>
  <r>
    <s v="data to 2022Q1"/>
    <x v="1"/>
    <x v="15"/>
    <x v="2"/>
    <x v="3"/>
    <n v="1464.5"/>
    <n v="1526.2506220273331"/>
    <n v="36"/>
  </r>
  <r>
    <s v="data to 2022Q1"/>
    <x v="1"/>
    <x v="15"/>
    <x v="2"/>
    <x v="4"/>
    <n v="1906"/>
    <n v="1940.9479771911106"/>
    <n v="78"/>
  </r>
  <r>
    <s v="data to 2022Q1"/>
    <x v="1"/>
    <x v="15"/>
    <x v="2"/>
    <x v="5"/>
    <n v="4291.5"/>
    <n v="4133.240736621442"/>
    <n v="128"/>
  </r>
  <r>
    <s v="data to 2022Q1"/>
    <x v="1"/>
    <x v="16"/>
    <x v="0"/>
    <x v="1"/>
    <n v="74.5"/>
    <n v="151.04232416470524"/>
    <n v="11"/>
  </r>
  <r>
    <s v="data to 2022Q1"/>
    <x v="1"/>
    <x v="16"/>
    <x v="0"/>
    <x v="2"/>
    <n v="334.5"/>
    <n v="391.33084045695375"/>
    <n v="18"/>
  </r>
  <r>
    <s v="data to 2022Q1"/>
    <x v="1"/>
    <x v="16"/>
    <x v="0"/>
    <x v="3"/>
    <n v="171.5"/>
    <n v="197.24611191648972"/>
    <n v="11"/>
  </r>
  <r>
    <s v="data to 2022Q1"/>
    <x v="1"/>
    <x v="16"/>
    <x v="0"/>
    <x v="4"/>
    <n v="1451.5"/>
    <n v="1688.602900565196"/>
    <n v="59"/>
  </r>
  <r>
    <s v="data to 2022Q1"/>
    <x v="1"/>
    <x v="16"/>
    <x v="0"/>
    <x v="5"/>
    <n v="653"/>
    <n v="622.25209317014833"/>
    <n v="25"/>
  </r>
  <r>
    <s v="data to 2022Q1"/>
    <x v="1"/>
    <x v="16"/>
    <x v="1"/>
    <x v="0"/>
    <n v="7.5"/>
    <n v="13.716378552593026"/>
    <n v="1"/>
  </r>
  <r>
    <s v="data to 2022Q1"/>
    <x v="1"/>
    <x v="16"/>
    <x v="1"/>
    <x v="1"/>
    <n v="3234"/>
    <n v="3648.1275551654317"/>
    <n v="153"/>
  </r>
  <r>
    <s v="data to 2022Q1"/>
    <x v="1"/>
    <x v="16"/>
    <x v="1"/>
    <x v="2"/>
    <n v="3012"/>
    <n v="3595.7090590283792"/>
    <n v="146"/>
  </r>
  <r>
    <s v="data to 2022Q1"/>
    <x v="1"/>
    <x v="16"/>
    <x v="1"/>
    <x v="3"/>
    <n v="3964.5"/>
    <n v="4201.8108354909591"/>
    <n v="149"/>
  </r>
  <r>
    <s v="data to 2022Q1"/>
    <x v="1"/>
    <x v="16"/>
    <x v="1"/>
    <x v="4"/>
    <n v="8492.5"/>
    <n v="9727.5261685369587"/>
    <n v="456"/>
  </r>
  <r>
    <s v="data to 2022Q1"/>
    <x v="1"/>
    <x v="16"/>
    <x v="1"/>
    <x v="5"/>
    <n v="1823.5"/>
    <n v="2062.1430595889528"/>
    <n v="102"/>
  </r>
  <r>
    <s v="data to 2022Q1"/>
    <x v="1"/>
    <x v="16"/>
    <x v="2"/>
    <x v="2"/>
    <n v="35"/>
    <n v="34.075470494417864"/>
    <n v="2"/>
  </r>
  <r>
    <s v="data to 2022Q1"/>
    <x v="1"/>
    <x v="16"/>
    <x v="2"/>
    <x v="4"/>
    <n v="98.5"/>
    <n v="149.05018876181549"/>
    <n v="7"/>
  </r>
  <r>
    <s v="data to 2022Q1"/>
    <x v="1"/>
    <x v="16"/>
    <x v="2"/>
    <x v="5"/>
    <n v="21"/>
    <n v="36.309394229465269"/>
    <n v="5"/>
  </r>
  <r>
    <s v="data to 2022Q1"/>
    <x v="1"/>
    <x v="17"/>
    <x v="0"/>
    <x v="1"/>
    <n v="2746.5"/>
    <n v="3243.8314500161027"/>
    <n v="99"/>
  </r>
  <r>
    <s v="data to 2022Q1"/>
    <x v="1"/>
    <x v="17"/>
    <x v="0"/>
    <x v="2"/>
    <n v="5297.5"/>
    <n v="5937.2850714140413"/>
    <n v="142"/>
  </r>
  <r>
    <s v="data to 2022Q1"/>
    <x v="1"/>
    <x v="17"/>
    <x v="0"/>
    <x v="3"/>
    <n v="6245"/>
    <n v="8264.4842116168002"/>
    <n v="214"/>
  </r>
  <r>
    <s v="data to 2022Q1"/>
    <x v="1"/>
    <x v="17"/>
    <x v="0"/>
    <x v="4"/>
    <n v="6576"/>
    <n v="7482.2854043968491"/>
    <n v="202"/>
  </r>
  <r>
    <s v="data to 2022Q1"/>
    <x v="1"/>
    <x v="17"/>
    <x v="0"/>
    <x v="5"/>
    <n v="7672"/>
    <n v="6043.4015833991225"/>
    <n v="129"/>
  </r>
  <r>
    <s v="data to 2022Q1"/>
    <x v="1"/>
    <x v="17"/>
    <x v="1"/>
    <x v="1"/>
    <n v="73360"/>
    <n v="86255.245030595877"/>
    <n v="2184"/>
  </r>
  <r>
    <s v="data to 2022Q1"/>
    <x v="1"/>
    <x v="17"/>
    <x v="1"/>
    <x v="2"/>
    <n v="77822"/>
    <n v="87238.779221578428"/>
    <n v="2139"/>
  </r>
  <r>
    <s v="data to 2022Q1"/>
    <x v="1"/>
    <x v="17"/>
    <x v="1"/>
    <x v="3"/>
    <n v="81262"/>
    <n v="87742.20871888283"/>
    <n v="2066"/>
  </r>
  <r>
    <s v="data to 2022Q1"/>
    <x v="1"/>
    <x v="17"/>
    <x v="1"/>
    <x v="4"/>
    <n v="46089"/>
    <n v="49192.23896969515"/>
    <n v="1286"/>
  </r>
  <r>
    <s v="data to 2022Q1"/>
    <x v="1"/>
    <x v="17"/>
    <x v="1"/>
    <x v="5"/>
    <n v="15657.5"/>
    <n v="18485.106529795463"/>
    <n v="421"/>
  </r>
  <r>
    <s v="data to 2022Q1"/>
    <x v="1"/>
    <x v="17"/>
    <x v="2"/>
    <x v="1"/>
    <n v="1350"/>
    <n v="1419.266821572126"/>
    <n v="35"/>
  </r>
  <r>
    <s v="data to 2022Q1"/>
    <x v="1"/>
    <x v="17"/>
    <x v="2"/>
    <x v="2"/>
    <n v="1808.5"/>
    <n v="1884.7657103543502"/>
    <n v="76"/>
  </r>
  <r>
    <s v="data to 2022Q1"/>
    <x v="1"/>
    <x v="17"/>
    <x v="2"/>
    <x v="3"/>
    <n v="2572.5"/>
    <n v="3148.1220685228359"/>
    <n v="94"/>
  </r>
  <r>
    <s v="data to 2022Q1"/>
    <x v="1"/>
    <x v="17"/>
    <x v="2"/>
    <x v="4"/>
    <n v="9457.5"/>
    <n v="10154.716002368563"/>
    <n v="259"/>
  </r>
  <r>
    <s v="data to 2022Q1"/>
    <x v="1"/>
    <x v="17"/>
    <x v="2"/>
    <x v="5"/>
    <n v="5828"/>
    <n v="5143.9976213458795"/>
    <n v="128"/>
  </r>
  <r>
    <s v="data to 2022Q1"/>
    <x v="1"/>
    <x v="18"/>
    <x v="0"/>
    <x v="1"/>
    <n v="12"/>
    <n v="15.17271221682261"/>
    <n v="2"/>
  </r>
  <r>
    <s v="data to 2022Q1"/>
    <x v="1"/>
    <x v="18"/>
    <x v="0"/>
    <x v="2"/>
    <n v="40"/>
    <n v="87.320974728129613"/>
    <n v="6"/>
  </r>
  <r>
    <s v="data to 2022Q1"/>
    <x v="1"/>
    <x v="18"/>
    <x v="0"/>
    <x v="3"/>
    <n v="241"/>
    <n v="191.60406354382184"/>
    <n v="17"/>
  </r>
  <r>
    <s v="data to 2022Q1"/>
    <x v="1"/>
    <x v="18"/>
    <x v="0"/>
    <x v="4"/>
    <n v="318"/>
    <n v="381.55217040134539"/>
    <n v="18"/>
  </r>
  <r>
    <s v="data to 2022Q1"/>
    <x v="1"/>
    <x v="18"/>
    <x v="0"/>
    <x v="5"/>
    <n v="362"/>
    <n v="508.08112828553692"/>
    <n v="21"/>
  </r>
  <r>
    <s v="data to 2022Q1"/>
    <x v="1"/>
    <x v="18"/>
    <x v="1"/>
    <x v="1"/>
    <n v="1152"/>
    <n v="1515.9095629225342"/>
    <n v="38"/>
  </r>
  <r>
    <s v="data to 2022Q1"/>
    <x v="1"/>
    <x v="18"/>
    <x v="1"/>
    <x v="2"/>
    <n v="2174.5"/>
    <n v="2525.1150611976636"/>
    <n v="75"/>
  </r>
  <r>
    <s v="data to 2022Q1"/>
    <x v="1"/>
    <x v="18"/>
    <x v="1"/>
    <x v="3"/>
    <n v="4178.5"/>
    <n v="5280.3031945789417"/>
    <n v="214"/>
  </r>
  <r>
    <s v="data to 2022Q1"/>
    <x v="1"/>
    <x v="18"/>
    <x v="1"/>
    <x v="4"/>
    <n v="2907.5"/>
    <n v="4041.1114045553168"/>
    <n v="155"/>
  </r>
  <r>
    <s v="data to 2022Q1"/>
    <x v="1"/>
    <x v="18"/>
    <x v="1"/>
    <x v="5"/>
    <n v="5126.5"/>
    <n v="6689.1396873003096"/>
    <n v="273"/>
  </r>
  <r>
    <s v="data to 2022Q1"/>
    <x v="1"/>
    <x v="18"/>
    <x v="2"/>
    <x v="4"/>
    <n v="89.5"/>
    <n v="76.201301828993437"/>
    <n v="4"/>
  </r>
  <r>
    <s v="data to 2022Q1"/>
    <x v="1"/>
    <x v="18"/>
    <x v="2"/>
    <x v="5"/>
    <n v="7.5"/>
    <n v="10.304540874387403"/>
    <n v="2"/>
  </r>
  <r>
    <s v="data to 2022Q1"/>
    <x v="1"/>
    <x v="19"/>
    <x v="0"/>
    <x v="0"/>
    <n v="79.5"/>
    <n v="121.73573658813511"/>
    <n v="2"/>
  </r>
  <r>
    <s v="data to 2022Q1"/>
    <x v="1"/>
    <x v="19"/>
    <x v="0"/>
    <x v="1"/>
    <n v="115"/>
    <n v="159.3114500334446"/>
    <n v="9"/>
  </r>
  <r>
    <s v="data to 2022Q1"/>
    <x v="1"/>
    <x v="19"/>
    <x v="0"/>
    <x v="2"/>
    <n v="269.5"/>
    <n v="397.36069053091785"/>
    <n v="11"/>
  </r>
  <r>
    <s v="data to 2022Q1"/>
    <x v="1"/>
    <x v="19"/>
    <x v="0"/>
    <x v="3"/>
    <n v="1116"/>
    <n v="1181.6059460721174"/>
    <n v="49"/>
  </r>
  <r>
    <s v="data to 2022Q1"/>
    <x v="1"/>
    <x v="19"/>
    <x v="0"/>
    <x v="4"/>
    <n v="2702.5"/>
    <n v="2123.6681646539355"/>
    <n v="84"/>
  </r>
  <r>
    <s v="data to 2022Q1"/>
    <x v="1"/>
    <x v="19"/>
    <x v="0"/>
    <x v="5"/>
    <n v="6309.5"/>
    <n v="7143.6332317257529"/>
    <n v="272"/>
  </r>
  <r>
    <s v="data to 2022Q1"/>
    <x v="1"/>
    <x v="19"/>
    <x v="1"/>
    <x v="0"/>
    <n v="30"/>
    <n v="21.327234772347722"/>
    <n v="2"/>
  </r>
  <r>
    <s v="data to 2022Q1"/>
    <x v="1"/>
    <x v="19"/>
    <x v="1"/>
    <x v="1"/>
    <n v="4373"/>
    <n v="4342.833238377325"/>
    <n v="156"/>
  </r>
  <r>
    <s v="data to 2022Q1"/>
    <x v="1"/>
    <x v="19"/>
    <x v="1"/>
    <x v="2"/>
    <n v="1485.5"/>
    <n v="1472.5202120587467"/>
    <n v="50"/>
  </r>
  <r>
    <s v="data to 2022Q1"/>
    <x v="1"/>
    <x v="19"/>
    <x v="1"/>
    <x v="3"/>
    <n v="12803.5"/>
    <n v="12617.817688018988"/>
    <n v="424"/>
  </r>
  <r>
    <s v="data to 2022Q1"/>
    <x v="1"/>
    <x v="19"/>
    <x v="1"/>
    <x v="4"/>
    <n v="8573"/>
    <n v="8592.3260264519868"/>
    <n v="277"/>
  </r>
  <r>
    <s v="data to 2022Q1"/>
    <x v="1"/>
    <x v="19"/>
    <x v="1"/>
    <x v="5"/>
    <n v="30074"/>
    <n v="26932.436391184528"/>
    <n v="922"/>
  </r>
  <r>
    <s v="data to 2022Q1"/>
    <x v="1"/>
    <x v="19"/>
    <x v="2"/>
    <x v="2"/>
    <n v="5.5"/>
    <n v="13.716378552593026"/>
    <n v="1"/>
  </r>
  <r>
    <s v="data to 2022Q1"/>
    <x v="1"/>
    <x v="19"/>
    <x v="2"/>
    <x v="3"/>
    <n v="324.5"/>
    <n v="234.70747445056071"/>
    <n v="10"/>
  </r>
  <r>
    <s v="data to 2022Q1"/>
    <x v="1"/>
    <x v="19"/>
    <x v="2"/>
    <x v="4"/>
    <n v="200.5"/>
    <n v="208.1731309627192"/>
    <n v="10"/>
  </r>
  <r>
    <s v="data to 2022Q1"/>
    <x v="1"/>
    <x v="19"/>
    <x v="2"/>
    <x v="5"/>
    <n v="645.5"/>
    <n v="852.66322126579723"/>
    <n v="23"/>
  </r>
  <r>
    <m/>
    <x v="2"/>
    <x v="20"/>
    <x v="3"/>
    <x v="6"/>
    <m/>
    <m/>
    <m/>
  </r>
  <r>
    <m/>
    <x v="2"/>
    <x v="20"/>
    <x v="3"/>
    <x v="6"/>
    <m/>
    <m/>
    <m/>
  </r>
  <r>
    <m/>
    <x v="2"/>
    <x v="20"/>
    <x v="3"/>
    <x v="6"/>
    <m/>
    <m/>
    <m/>
  </r>
  <r>
    <m/>
    <x v="2"/>
    <x v="20"/>
    <x v="3"/>
    <x v="6"/>
    <m/>
    <m/>
    <m/>
  </r>
  <r>
    <m/>
    <x v="2"/>
    <x v="20"/>
    <x v="3"/>
    <x v="6"/>
    <m/>
    <m/>
    <m/>
  </r>
  <r>
    <m/>
    <x v="2"/>
    <x v="20"/>
    <x v="3"/>
    <x v="6"/>
    <m/>
    <m/>
    <m/>
  </r>
  <r>
    <m/>
    <x v="2"/>
    <x v="20"/>
    <x v="3"/>
    <x v="6"/>
    <m/>
    <m/>
    <m/>
  </r>
  <r>
    <m/>
    <x v="2"/>
    <x v="20"/>
    <x v="3"/>
    <x v="6"/>
    <m/>
    <m/>
    <m/>
  </r>
  <r>
    <m/>
    <x v="2"/>
    <x v="20"/>
    <x v="3"/>
    <x v="6"/>
    <m/>
    <m/>
    <m/>
  </r>
  <r>
    <m/>
    <x v="2"/>
    <x v="20"/>
    <x v="3"/>
    <x v="6"/>
    <m/>
    <m/>
    <m/>
  </r>
  <r>
    <m/>
    <x v="2"/>
    <x v="20"/>
    <x v="3"/>
    <x v="6"/>
    <m/>
    <m/>
    <m/>
  </r>
  <r>
    <m/>
    <x v="2"/>
    <x v="20"/>
    <x v="3"/>
    <x v="6"/>
    <m/>
    <m/>
    <m/>
  </r>
  <r>
    <m/>
    <x v="2"/>
    <x v="20"/>
    <x v="3"/>
    <x v="6"/>
    <m/>
    <m/>
    <m/>
  </r>
  <r>
    <m/>
    <x v="2"/>
    <x v="20"/>
    <x v="3"/>
    <x v="6"/>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D7E30EE-FC16-4A44-9374-7E954325A1CF}" name="PivotTable14" cacheId="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97:D218" firstHeaderRow="0" firstDataRow="1" firstDataCol="1" rowPageCount="2" colPageCount="1"/>
  <pivotFields count="8">
    <pivotField showAll="0"/>
    <pivotField axis="axisPage" multipleItemSelectionAllowed="1" showAll="0">
      <items count="4">
        <item h="1" x="0"/>
        <item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multipleItemSelectionAllowed="1" showAll="0"/>
    <pivotField axis="axisPage" showAll="0">
      <items count="8">
        <item x="0"/>
        <item x="1"/>
        <item x="2"/>
        <item x="3"/>
        <item x="4"/>
        <item x="5"/>
        <item x="6"/>
        <item t="default"/>
      </items>
    </pivotField>
    <pivotField dataField="1" showAll="0"/>
    <pivotField dataField="1" showAll="0"/>
    <pivotField dataField="1"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i="1">
      <x v="1"/>
    </i>
    <i i="2">
      <x v="2"/>
    </i>
  </colItems>
  <pageFields count="2">
    <pageField fld="1" hier="-1"/>
    <pageField fld="4" item="1"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349BC377-9E09-4454-9AE3-6AC70537C256}" name="PivotTable2" cacheId="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88:D109" firstHeaderRow="0" firstDataRow="1" firstDataCol="1" rowPageCount="2" colPageCount="1"/>
  <pivotFields count="8">
    <pivotField showAll="0"/>
    <pivotField axis="axisPage" multipleItemSelectionAllowed="1" showAll="0">
      <items count="4">
        <item x="0"/>
        <item h="1"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multipleItemSelectionAllowed="1" showAll="0"/>
    <pivotField axis="axisPage" multipleItemSelectionAllowed="1" showAll="0">
      <items count="8">
        <item h="1" x="0"/>
        <item h="1" x="1"/>
        <item h="1" x="2"/>
        <item x="3"/>
        <item h="1" x="4"/>
        <item h="1" x="5"/>
        <item h="1" x="6"/>
        <item t="default"/>
      </items>
    </pivotField>
    <pivotField dataField="1" showAll="0"/>
    <pivotField dataField="1" showAll="0"/>
    <pivotField dataField="1"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i="1">
      <x v="1"/>
    </i>
    <i i="2">
      <x v="2"/>
    </i>
  </colItems>
  <pageFields count="2">
    <pageField fld="1" hier="-1"/>
    <pageField fld="4"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7EDB67E2-8C79-41DE-9459-EBB4DEE379A7}" name="PivotTable13" cacheId="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69:D190" firstHeaderRow="0" firstDataRow="1" firstDataCol="1" rowPageCount="2" colPageCount="1"/>
  <pivotFields count="8">
    <pivotField showAll="0"/>
    <pivotField axis="axisPage" multipleItemSelectionAllowed="1" showAll="0">
      <items count="4">
        <item h="1" x="0"/>
        <item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multipleItemSelectionAllowed="1" showAll="0"/>
    <pivotField axis="axisPage" showAll="0">
      <items count="8">
        <item x="0"/>
        <item x="1"/>
        <item x="2"/>
        <item x="3"/>
        <item x="4"/>
        <item x="5"/>
        <item x="6"/>
        <item t="default"/>
      </items>
    </pivotField>
    <pivotField dataField="1" showAll="0"/>
    <pivotField dataField="1" showAll="0"/>
    <pivotField dataField="1"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i="1">
      <x v="1"/>
    </i>
    <i i="2">
      <x v="2"/>
    </i>
  </colItems>
  <pageFields count="2">
    <pageField fld="1" hier="-1"/>
    <pageField fld="4" item="1"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9E78911B-B328-4468-A4CC-D4A44FEC4D93}" name="PivotTable4" cacheId="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3:D54" firstHeaderRow="0" firstDataRow="1" firstDataCol="1" rowPageCount="2" colPageCount="1"/>
  <pivotFields count="8">
    <pivotField showAll="0"/>
    <pivotField axis="axisPage" multipleItemSelectionAllowed="1" showAll="0">
      <items count="4">
        <item x="0"/>
        <item h="1"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multipleItemSelectionAllowed="1" showAll="0"/>
    <pivotField axis="axisPage" showAll="0">
      <items count="8">
        <item x="0"/>
        <item x="1"/>
        <item x="2"/>
        <item x="3"/>
        <item x="4"/>
        <item x="5"/>
        <item x="6"/>
        <item t="default"/>
      </items>
    </pivotField>
    <pivotField dataField="1" showAll="0"/>
    <pivotField dataField="1" showAll="0"/>
    <pivotField dataField="1"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i="1">
      <x v="1"/>
    </i>
    <i i="2">
      <x v="2"/>
    </i>
  </colItems>
  <pageFields count="2">
    <pageField fld="1" hier="-1"/>
    <pageField fld="4" item="1"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458C3219-9938-4708-AD66-E233925EDD01}" name="PivotTable6" cacheId="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42:D163" firstHeaderRow="0" firstDataRow="1" firstDataCol="1" rowPageCount="2" colPageCount="1"/>
  <pivotFields count="8">
    <pivotField showAll="0"/>
    <pivotField axis="axisPage" multipleItemSelectionAllowed="1" showAll="0">
      <items count="4">
        <item h="1" x="0"/>
        <item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axis="axisPage" multipleItemSelectionAllowed="1" showAll="0">
      <items count="5">
        <item h="1" x="0"/>
        <item x="1"/>
        <item h="1" x="2"/>
        <item h="1" x="3"/>
        <item t="default"/>
      </items>
    </pivotField>
    <pivotField showAll="0"/>
    <pivotField dataField="1" showAll="0"/>
    <pivotField dataField="1" showAll="0"/>
    <pivotField dataField="1"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i="1">
      <x v="1"/>
    </i>
    <i i="2">
      <x v="2"/>
    </i>
  </colItems>
  <pageFields count="2">
    <pageField fld="3" hier="-1"/>
    <pageField fld="1"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8795B911-F997-4C97-A077-ED93A84240A0}" name="PivotTable1" cacheId="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5:D26" firstHeaderRow="0" firstDataRow="1" firstDataCol="1" rowPageCount="2" colPageCount="1"/>
  <pivotFields count="8">
    <pivotField showAll="0"/>
    <pivotField axis="axisPage" multipleItemSelectionAllowed="1" showAll="0">
      <items count="4">
        <item x="0"/>
        <item h="1"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axis="axisPage" multipleItemSelectionAllowed="1" showAll="0">
      <items count="5">
        <item x="0"/>
        <item h="1" x="1"/>
        <item h="1" x="2"/>
        <item h="1" x="3"/>
        <item t="default"/>
      </items>
    </pivotField>
    <pivotField showAll="0"/>
    <pivotField dataField="1" showAll="0"/>
    <pivotField dataField="1" showAll="0"/>
    <pivotField dataField="1"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i="1">
      <x v="1"/>
    </i>
    <i i="2">
      <x v="2"/>
    </i>
  </colItems>
  <pageFields count="2">
    <pageField fld="3" hier="-1"/>
    <pageField fld="1"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6E71C49A-C1A2-484E-A42C-C5ABED449D27}" name="PivotTable3" cacheId="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15:D136" firstHeaderRow="0" firstDataRow="1" firstDataCol="1" rowPageCount="2" colPageCount="1"/>
  <pivotFields count="8">
    <pivotField showAll="0"/>
    <pivotField axis="axisPage" multipleItemSelectionAllowed="1" showAll="0">
      <items count="4">
        <item h="1" x="0"/>
        <item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axis="axisPage" multipleItemSelectionAllowed="1" showAll="0">
      <items count="5">
        <item h="1" x="0"/>
        <item h="1" x="1"/>
        <item x="2"/>
        <item h="1" x="3"/>
        <item t="default"/>
      </items>
    </pivotField>
    <pivotField showAll="0"/>
    <pivotField dataField="1" showAll="0"/>
    <pivotField dataField="1" showAll="0"/>
    <pivotField dataField="1"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i="1">
      <x v="1"/>
    </i>
    <i i="2">
      <x v="2"/>
    </i>
  </colItems>
  <pageFields count="2">
    <pageField fld="3" hier="-1"/>
    <pageField fld="1"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BA0D1E98-B389-4F3E-88D0-03610A738102}" name="PivotTable2" cacheId="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88:D109" firstHeaderRow="0" firstDataRow="1" firstDataCol="1" rowPageCount="2" colPageCount="1"/>
  <pivotFields count="8">
    <pivotField showAll="0"/>
    <pivotField axis="axisPage" multipleItemSelectionAllowed="1" showAll="0">
      <items count="4">
        <item h="1" x="0"/>
        <item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axis="axisPage" multipleItemSelectionAllowed="1" showAll="0">
      <items count="5">
        <item x="0"/>
        <item h="1" x="1"/>
        <item h="1" x="2"/>
        <item h="1" x="3"/>
        <item t="default"/>
      </items>
    </pivotField>
    <pivotField showAll="0"/>
    <pivotField dataField="1" showAll="0"/>
    <pivotField dataField="1" showAll="0"/>
    <pivotField dataField="1"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i="1">
      <x v="1"/>
    </i>
    <i i="2">
      <x v="2"/>
    </i>
  </colItems>
  <pageFields count="2">
    <pageField fld="3" hier="-1"/>
    <pageField fld="1"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A8D4B4B4-4EB4-4254-A6ED-E4A7CA6952F7}" name="PivotTable5" cacheId="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61:D82" firstHeaderRow="0" firstDataRow="1" firstDataCol="1" rowPageCount="2" colPageCount="1"/>
  <pivotFields count="8">
    <pivotField showAll="0"/>
    <pivotField axis="axisPage" multipleItemSelectionAllowed="1" showAll="0">
      <items count="4">
        <item x="0"/>
        <item h="1"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axis="axisPage" multipleItemSelectionAllowed="1" showAll="0">
      <items count="5">
        <item h="1" x="0"/>
        <item x="1"/>
        <item h="1" x="2"/>
        <item h="1" x="3"/>
        <item t="default"/>
      </items>
    </pivotField>
    <pivotField showAll="0"/>
    <pivotField dataField="1" showAll="0"/>
    <pivotField dataField="1" showAll="0"/>
    <pivotField dataField="1"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i="1">
      <x v="1"/>
    </i>
    <i i="2">
      <x v="2"/>
    </i>
  </colItems>
  <pageFields count="2">
    <pageField fld="3" hier="-1"/>
    <pageField fld="1"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C593D584-854A-4E7D-9D35-79434EED4262}" name="PivotTable4" cacheId="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3:D54" firstHeaderRow="0" firstDataRow="1" firstDataCol="1" rowPageCount="2" colPageCount="1"/>
  <pivotFields count="8">
    <pivotField showAll="0"/>
    <pivotField axis="axisPage" multipleItemSelectionAllowed="1" showAll="0">
      <items count="4">
        <item x="0"/>
        <item h="1"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axis="axisPage" multipleItemSelectionAllowed="1" showAll="0">
      <items count="5">
        <item h="1" x="0"/>
        <item h="1" x="1"/>
        <item x="2"/>
        <item h="1" x="3"/>
        <item t="default"/>
      </items>
    </pivotField>
    <pivotField showAll="0"/>
    <pivotField dataField="1" showAll="0"/>
    <pivotField dataField="1" showAll="0"/>
    <pivotField dataField="1"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i="1">
      <x v="1"/>
    </i>
    <i i="2">
      <x v="2"/>
    </i>
  </colItems>
  <pageFields count="2">
    <pageField fld="3" hier="-1"/>
    <pageField fld="1"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B244789-50B7-4A8E-8345-E9855D2979E5}" name="PivotTable18" cacheId="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06:D327" firstHeaderRow="0" firstDataRow="1" firstDataCol="1" rowPageCount="2" colPageCount="1"/>
  <pivotFields count="8">
    <pivotField showAll="0"/>
    <pivotField axis="axisPage" multipleItemSelectionAllowed="1" showAll="0">
      <items count="4">
        <item h="1" x="0"/>
        <item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multipleItemSelectionAllowed="1" showAll="0"/>
    <pivotField axis="axisPage" showAll="0">
      <items count="8">
        <item x="0"/>
        <item x="1"/>
        <item x="2"/>
        <item x="3"/>
        <item x="4"/>
        <item x="5"/>
        <item x="6"/>
        <item t="default"/>
      </items>
    </pivotField>
    <pivotField dataField="1" showAll="0"/>
    <pivotField dataField="1" showAll="0"/>
    <pivotField dataField="1"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i="1">
      <x v="1"/>
    </i>
    <i i="2">
      <x v="2"/>
    </i>
  </colItems>
  <pageFields count="2">
    <pageField fld="1" hier="-1"/>
    <pageField fld="4" item="5"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E4667038-EA09-465C-B341-84EF104A8017}" name="PivotTable5" cacheId="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61:D82" firstHeaderRow="0" firstDataRow="1" firstDataCol="1" rowPageCount="2" colPageCount="1"/>
  <pivotFields count="8">
    <pivotField showAll="0"/>
    <pivotField axis="axisPage" multipleItemSelectionAllowed="1" showAll="0">
      <items count="4">
        <item x="0"/>
        <item h="1"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multipleItemSelectionAllowed="1" showAll="0"/>
    <pivotField axis="axisPage" multipleItemSelectionAllowed="1" showAll="0">
      <items count="8">
        <item h="1" x="0"/>
        <item h="1" x="1"/>
        <item x="2"/>
        <item h="1" x="3"/>
        <item h="1" x="4"/>
        <item h="1" x="5"/>
        <item h="1" x="6"/>
        <item t="default"/>
      </items>
    </pivotField>
    <pivotField dataField="1" showAll="0"/>
    <pivotField dataField="1" showAll="0"/>
    <pivotField dataField="1"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i="1">
      <x v="1"/>
    </i>
    <i i="2">
      <x v="2"/>
    </i>
  </colItems>
  <pageFields count="2">
    <pageField fld="1" hier="-1"/>
    <pageField fld="4"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52AFBDAA-59CE-4F71-83D2-97C0F597616D}" name="PivotTable3" cacheId="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15:D136" firstHeaderRow="0" firstDataRow="1" firstDataCol="1" rowPageCount="2" colPageCount="1"/>
  <pivotFields count="8">
    <pivotField showAll="0"/>
    <pivotField axis="axisPage" multipleItemSelectionAllowed="1" showAll="0">
      <items count="4">
        <item x="0"/>
        <item h="1"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multipleItemSelectionAllowed="1" showAll="0"/>
    <pivotField axis="axisPage" showAll="0">
      <items count="8">
        <item x="0"/>
        <item x="1"/>
        <item x="2"/>
        <item x="3"/>
        <item x="4"/>
        <item x="5"/>
        <item x="6"/>
        <item t="default"/>
      </items>
    </pivotField>
    <pivotField dataField="1" showAll="0"/>
    <pivotField dataField="1" showAll="0"/>
    <pivotField dataField="1"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i="1">
      <x v="1"/>
    </i>
    <i i="2">
      <x v="2"/>
    </i>
  </colItems>
  <pageFields count="2">
    <pageField fld="1" hier="-1"/>
    <pageField fld="4" item="4"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1243BDF3-8115-43D2-B553-8B4F89FA9FB0}" name="PivotTable15" cacheId="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25:D246" firstHeaderRow="0" firstDataRow="1" firstDataCol="1" rowPageCount="2" colPageCount="1"/>
  <pivotFields count="8">
    <pivotField showAll="0"/>
    <pivotField axis="axisPage" multipleItemSelectionAllowed="1" showAll="0">
      <items count="4">
        <item h="1" x="0"/>
        <item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multipleItemSelectionAllowed="1" showAll="0"/>
    <pivotField axis="axisPage" multipleItemSelectionAllowed="1" showAll="0">
      <items count="8">
        <item h="1" x="0"/>
        <item h="1" x="1"/>
        <item x="2"/>
        <item h="1" x="3"/>
        <item h="1" x="4"/>
        <item h="1" x="5"/>
        <item h="1" x="6"/>
        <item t="default"/>
      </items>
    </pivotField>
    <pivotField dataField="1" showAll="0"/>
    <pivotField dataField="1" showAll="0"/>
    <pivotField dataField="1"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i="1">
      <x v="1"/>
    </i>
    <i i="2">
      <x v="2"/>
    </i>
  </colItems>
  <pageFields count="2">
    <pageField fld="1" hier="-1"/>
    <pageField fld="4"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DAA358EF-8833-4809-9885-E212CAAB8ABB}" name="PivotTable6" cacheId="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42:D163" firstHeaderRow="0" firstDataRow="1" firstDataCol="1" rowPageCount="2" colPageCount="1"/>
  <pivotFields count="8">
    <pivotField showAll="0"/>
    <pivotField axis="axisPage" multipleItemSelectionAllowed="1" showAll="0">
      <items count="4">
        <item x="0"/>
        <item h="1"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multipleItemSelectionAllowed="1" showAll="0"/>
    <pivotField axis="axisPage" showAll="0">
      <items count="8">
        <item x="0"/>
        <item x="1"/>
        <item x="2"/>
        <item x="3"/>
        <item x="4"/>
        <item x="5"/>
        <item x="6"/>
        <item t="default"/>
      </items>
    </pivotField>
    <pivotField dataField="1" showAll="0"/>
    <pivotField dataField="1" showAll="0"/>
    <pivotField dataField="1"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i="1">
      <x v="1"/>
    </i>
    <i i="2">
      <x v="2"/>
    </i>
  </colItems>
  <pageFields count="2">
    <pageField fld="1" hier="-1"/>
    <pageField fld="4" item="5"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FB94F5FE-98B6-4FD6-B673-7B111F417B6F}" name="PivotTable16" cacheId="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52:D273" firstHeaderRow="0" firstDataRow="1" firstDataCol="1" rowPageCount="2" colPageCount="1"/>
  <pivotFields count="8">
    <pivotField showAll="0"/>
    <pivotField axis="axisPage" multipleItemSelectionAllowed="1" showAll="0">
      <items count="4">
        <item h="1" x="0"/>
        <item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multipleItemSelectionAllowed="1" showAll="0"/>
    <pivotField axis="axisPage" multipleItemSelectionAllowed="1" showAll="0">
      <items count="8">
        <item h="1" x="0"/>
        <item h="1" x="1"/>
        <item h="1" x="2"/>
        <item x="3"/>
        <item h="1" x="4"/>
        <item h="1" x="5"/>
        <item h="1" x="6"/>
        <item t="default"/>
      </items>
    </pivotField>
    <pivotField dataField="1" showAll="0"/>
    <pivotField dataField="1" showAll="0"/>
    <pivotField dataField="1"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i="1">
      <x v="1"/>
    </i>
    <i i="2">
      <x v="2"/>
    </i>
  </colItems>
  <pageFields count="2">
    <pageField fld="1" hier="-1"/>
    <pageField fld="4"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20652FC9-0144-4CB6-A2C2-89F9D4FDB381}" name="PivotTable17" cacheId="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79:D300" firstHeaderRow="0" firstDataRow="1" firstDataCol="1" rowPageCount="2" colPageCount="1"/>
  <pivotFields count="8">
    <pivotField showAll="0"/>
    <pivotField axis="axisPage" multipleItemSelectionAllowed="1" showAll="0">
      <items count="4">
        <item h="1" x="0"/>
        <item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multipleItemSelectionAllowed="1" showAll="0"/>
    <pivotField axis="axisPage" showAll="0">
      <items count="8">
        <item x="0"/>
        <item x="1"/>
        <item x="2"/>
        <item x="3"/>
        <item x="4"/>
        <item x="5"/>
        <item x="6"/>
        <item t="default"/>
      </items>
    </pivotField>
    <pivotField dataField="1" showAll="0"/>
    <pivotField dataField="1" showAll="0"/>
    <pivotField dataField="1"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3">
    <i>
      <x/>
    </i>
    <i i="1">
      <x v="1"/>
    </i>
    <i i="2">
      <x v="2"/>
    </i>
  </colItems>
  <pageFields count="2">
    <pageField fld="1" hier="-1"/>
    <pageField fld="4" item="4"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306F56D0-E3F5-4DA1-B283-FAA9A1E5E7D4}" name="PivotTable1" cacheId="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5:D25" firstHeaderRow="0" firstDataRow="1" firstDataCol="1" rowPageCount="2" colPageCount="1"/>
  <pivotFields count="8">
    <pivotField showAll="0"/>
    <pivotField axis="axisPage" multipleItemSelectionAllowed="1" showAll="0">
      <items count="4">
        <item x="0"/>
        <item h="1" x="1"/>
        <item h="1" x="2"/>
        <item t="default"/>
      </items>
    </pivotField>
    <pivotField axis="axisRow" showAll="0">
      <items count="22">
        <item x="0"/>
        <item x="1"/>
        <item x="2"/>
        <item x="3"/>
        <item x="4"/>
        <item x="5"/>
        <item x="6"/>
        <item x="7"/>
        <item x="8"/>
        <item x="9"/>
        <item x="10"/>
        <item x="11"/>
        <item x="12"/>
        <item x="13"/>
        <item x="14"/>
        <item x="15"/>
        <item x="16"/>
        <item x="17"/>
        <item x="18"/>
        <item x="19"/>
        <item x="20"/>
        <item t="default"/>
      </items>
    </pivotField>
    <pivotField multipleItemSelectionAllowed="1" showAll="0"/>
    <pivotField axis="axisPage" showAll="0">
      <items count="8">
        <item x="0"/>
        <item x="1"/>
        <item x="2"/>
        <item x="3"/>
        <item x="4"/>
        <item x="5"/>
        <item x="6"/>
        <item t="default"/>
      </items>
    </pivotField>
    <pivotField dataField="1" showAll="0"/>
    <pivotField dataField="1" showAll="0"/>
    <pivotField dataField="1" showAll="0"/>
  </pivotFields>
  <rowFields count="1">
    <field x="2"/>
  </rowFields>
  <rowItems count="20">
    <i>
      <x/>
    </i>
    <i>
      <x v="1"/>
    </i>
    <i>
      <x v="2"/>
    </i>
    <i>
      <x v="3"/>
    </i>
    <i>
      <x v="4"/>
    </i>
    <i>
      <x v="5"/>
    </i>
    <i>
      <x v="6"/>
    </i>
    <i>
      <x v="7"/>
    </i>
    <i>
      <x v="8"/>
    </i>
    <i>
      <x v="9"/>
    </i>
    <i>
      <x v="10"/>
    </i>
    <i>
      <x v="11"/>
    </i>
    <i>
      <x v="12"/>
    </i>
    <i>
      <x v="13"/>
    </i>
    <i>
      <x v="14"/>
    </i>
    <i>
      <x v="15"/>
    </i>
    <i>
      <x v="16"/>
    </i>
    <i>
      <x v="17"/>
    </i>
    <i>
      <x v="19"/>
    </i>
    <i t="grand">
      <x/>
    </i>
  </rowItems>
  <colFields count="1">
    <field x="-2"/>
  </colFields>
  <colItems count="3">
    <i>
      <x/>
    </i>
    <i i="1">
      <x v="1"/>
    </i>
    <i i="2">
      <x v="2"/>
    </i>
  </colItems>
  <pageFields count="2">
    <pageField fld="1" hier="-1"/>
    <pageField fld="4" item="0" hier="-1"/>
  </pageFields>
  <dataFields count="3">
    <dataField name="Sum of stays" fld="7" baseField="0" baseItem="0"/>
    <dataField name="Sum of length_of_stay" fld="5" baseField="0" baseItem="0"/>
    <dataField name="Sum of length_of_stay_predicted"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ealth.govt.nz/nz-health-statistics/data-references/weighted-inlier-equivalent-separations/wiesnz14-cost-weight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8" Type="http://schemas.openxmlformats.org/officeDocument/2006/relationships/pivotTable" Target="../pivotTables/pivotTable8.xml"/><Relationship Id="rId13" Type="http://schemas.openxmlformats.org/officeDocument/2006/relationships/printerSettings" Target="../printerSettings/printerSettings5.bin"/><Relationship Id="rId3" Type="http://schemas.openxmlformats.org/officeDocument/2006/relationships/pivotTable" Target="../pivotTables/pivotTable3.xml"/><Relationship Id="rId7" Type="http://schemas.openxmlformats.org/officeDocument/2006/relationships/pivotTable" Target="../pivotTables/pivotTable7.xml"/><Relationship Id="rId12" Type="http://schemas.openxmlformats.org/officeDocument/2006/relationships/pivotTable" Target="../pivotTables/pivotTable12.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5" Type="http://schemas.openxmlformats.org/officeDocument/2006/relationships/pivotTable" Target="../pivotTables/pivotTable5.xml"/><Relationship Id="rId10" Type="http://schemas.openxmlformats.org/officeDocument/2006/relationships/pivotTable" Target="../pivotTables/pivotTable10.xml"/><Relationship Id="rId4" Type="http://schemas.openxmlformats.org/officeDocument/2006/relationships/pivotTable" Target="../pivotTables/pivotTable4.xml"/><Relationship Id="rId9" Type="http://schemas.openxmlformats.org/officeDocument/2006/relationships/pivotTable" Target="../pivotTables/pivotTable9.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ivotTable" Target="../pivotTables/pivotTable15.xml"/><Relationship Id="rId2" Type="http://schemas.openxmlformats.org/officeDocument/2006/relationships/pivotTable" Target="../pivotTables/pivotTable14.xml"/><Relationship Id="rId1" Type="http://schemas.openxmlformats.org/officeDocument/2006/relationships/pivotTable" Target="../pivotTables/pivotTable13.xml"/><Relationship Id="rId6" Type="http://schemas.openxmlformats.org/officeDocument/2006/relationships/pivotTable" Target="../pivotTables/pivotTable18.xml"/><Relationship Id="rId5" Type="http://schemas.openxmlformats.org/officeDocument/2006/relationships/pivotTable" Target="../pivotTables/pivotTable17.xml"/><Relationship Id="rId4" Type="http://schemas.openxmlformats.org/officeDocument/2006/relationships/pivotTable" Target="../pivotTables/pivot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A1:X91"/>
  <sheetViews>
    <sheetView showGridLines="0" workbookViewId="0">
      <selection activeCell="B1" sqref="B1"/>
    </sheetView>
  </sheetViews>
  <sheetFormatPr defaultColWidth="8.5703125" defaultRowHeight="13.5" customHeight="1" x14ac:dyDescent="0.2"/>
  <cols>
    <col min="1" max="3" width="2.85546875" style="25" customWidth="1"/>
    <col min="4" max="11" width="8.5703125" style="25" customWidth="1"/>
    <col min="12" max="12" width="6.42578125" style="25" customWidth="1"/>
    <col min="13" max="15" width="2.85546875" style="25" customWidth="1"/>
    <col min="16" max="256" width="8.5703125" style="25"/>
    <col min="257" max="259" width="2.85546875" style="25" customWidth="1"/>
    <col min="260" max="268" width="8.5703125" style="25" customWidth="1"/>
    <col min="269" max="271" width="2.85546875" style="25" customWidth="1"/>
    <col min="272" max="512" width="8.5703125" style="25"/>
    <col min="513" max="515" width="2.85546875" style="25" customWidth="1"/>
    <col min="516" max="524" width="8.5703125" style="25" customWidth="1"/>
    <col min="525" max="527" width="2.85546875" style="25" customWidth="1"/>
    <col min="528" max="768" width="8.5703125" style="25"/>
    <col min="769" max="771" width="2.85546875" style="25" customWidth="1"/>
    <col min="772" max="780" width="8.5703125" style="25" customWidth="1"/>
    <col min="781" max="783" width="2.85546875" style="25" customWidth="1"/>
    <col min="784" max="1024" width="8.5703125" style="25"/>
    <col min="1025" max="1027" width="2.85546875" style="25" customWidth="1"/>
    <col min="1028" max="1036" width="8.5703125" style="25" customWidth="1"/>
    <col min="1037" max="1039" width="2.85546875" style="25" customWidth="1"/>
    <col min="1040" max="1280" width="8.5703125" style="25"/>
    <col min="1281" max="1283" width="2.85546875" style="25" customWidth="1"/>
    <col min="1284" max="1292" width="8.5703125" style="25" customWidth="1"/>
    <col min="1293" max="1295" width="2.85546875" style="25" customWidth="1"/>
    <col min="1296" max="1536" width="8.5703125" style="25"/>
    <col min="1537" max="1539" width="2.85546875" style="25" customWidth="1"/>
    <col min="1540" max="1548" width="8.5703125" style="25" customWidth="1"/>
    <col min="1549" max="1551" width="2.85546875" style="25" customWidth="1"/>
    <col min="1552" max="1792" width="8.5703125" style="25"/>
    <col min="1793" max="1795" width="2.85546875" style="25" customWidth="1"/>
    <col min="1796" max="1804" width="8.5703125" style="25" customWidth="1"/>
    <col min="1805" max="1807" width="2.85546875" style="25" customWidth="1"/>
    <col min="1808" max="2048" width="8.5703125" style="25"/>
    <col min="2049" max="2051" width="2.85546875" style="25" customWidth="1"/>
    <col min="2052" max="2060" width="8.5703125" style="25" customWidth="1"/>
    <col min="2061" max="2063" width="2.85546875" style="25" customWidth="1"/>
    <col min="2064" max="2304" width="8.5703125" style="25"/>
    <col min="2305" max="2307" width="2.85546875" style="25" customWidth="1"/>
    <col min="2308" max="2316" width="8.5703125" style="25" customWidth="1"/>
    <col min="2317" max="2319" width="2.85546875" style="25" customWidth="1"/>
    <col min="2320" max="2560" width="8.5703125" style="25"/>
    <col min="2561" max="2563" width="2.85546875" style="25" customWidth="1"/>
    <col min="2564" max="2572" width="8.5703125" style="25" customWidth="1"/>
    <col min="2573" max="2575" width="2.85546875" style="25" customWidth="1"/>
    <col min="2576" max="2816" width="8.5703125" style="25"/>
    <col min="2817" max="2819" width="2.85546875" style="25" customWidth="1"/>
    <col min="2820" max="2828" width="8.5703125" style="25" customWidth="1"/>
    <col min="2829" max="2831" width="2.85546875" style="25" customWidth="1"/>
    <col min="2832" max="3072" width="8.5703125" style="25"/>
    <col min="3073" max="3075" width="2.85546875" style="25" customWidth="1"/>
    <col min="3076" max="3084" width="8.5703125" style="25" customWidth="1"/>
    <col min="3085" max="3087" width="2.85546875" style="25" customWidth="1"/>
    <col min="3088" max="3328" width="8.5703125" style="25"/>
    <col min="3329" max="3331" width="2.85546875" style="25" customWidth="1"/>
    <col min="3332" max="3340" width="8.5703125" style="25" customWidth="1"/>
    <col min="3341" max="3343" width="2.85546875" style="25" customWidth="1"/>
    <col min="3344" max="3584" width="8.5703125" style="25"/>
    <col min="3585" max="3587" width="2.85546875" style="25" customWidth="1"/>
    <col min="3588" max="3596" width="8.5703125" style="25" customWidth="1"/>
    <col min="3597" max="3599" width="2.85546875" style="25" customWidth="1"/>
    <col min="3600" max="3840" width="8.5703125" style="25"/>
    <col min="3841" max="3843" width="2.85546875" style="25" customWidth="1"/>
    <col min="3844" max="3852" width="8.5703125" style="25" customWidth="1"/>
    <col min="3853" max="3855" width="2.85546875" style="25" customWidth="1"/>
    <col min="3856" max="4096" width="8.5703125" style="25"/>
    <col min="4097" max="4099" width="2.85546875" style="25" customWidth="1"/>
    <col min="4100" max="4108" width="8.5703125" style="25" customWidth="1"/>
    <col min="4109" max="4111" width="2.85546875" style="25" customWidth="1"/>
    <col min="4112" max="4352" width="8.5703125" style="25"/>
    <col min="4353" max="4355" width="2.85546875" style="25" customWidth="1"/>
    <col min="4356" max="4364" width="8.5703125" style="25" customWidth="1"/>
    <col min="4365" max="4367" width="2.85546875" style="25" customWidth="1"/>
    <col min="4368" max="4608" width="8.5703125" style="25"/>
    <col min="4609" max="4611" width="2.85546875" style="25" customWidth="1"/>
    <col min="4612" max="4620" width="8.5703125" style="25" customWidth="1"/>
    <col min="4621" max="4623" width="2.85546875" style="25" customWidth="1"/>
    <col min="4624" max="4864" width="8.5703125" style="25"/>
    <col min="4865" max="4867" width="2.85546875" style="25" customWidth="1"/>
    <col min="4868" max="4876" width="8.5703125" style="25" customWidth="1"/>
    <col min="4877" max="4879" width="2.85546875" style="25" customWidth="1"/>
    <col min="4880" max="5120" width="8.5703125" style="25"/>
    <col min="5121" max="5123" width="2.85546875" style="25" customWidth="1"/>
    <col min="5124" max="5132" width="8.5703125" style="25" customWidth="1"/>
    <col min="5133" max="5135" width="2.85546875" style="25" customWidth="1"/>
    <col min="5136" max="5376" width="8.5703125" style="25"/>
    <col min="5377" max="5379" width="2.85546875" style="25" customWidth="1"/>
    <col min="5380" max="5388" width="8.5703125" style="25" customWidth="1"/>
    <col min="5389" max="5391" width="2.85546875" style="25" customWidth="1"/>
    <col min="5392" max="5632" width="8.5703125" style="25"/>
    <col min="5633" max="5635" width="2.85546875" style="25" customWidth="1"/>
    <col min="5636" max="5644" width="8.5703125" style="25" customWidth="1"/>
    <col min="5645" max="5647" width="2.85546875" style="25" customWidth="1"/>
    <col min="5648" max="5888" width="8.5703125" style="25"/>
    <col min="5889" max="5891" width="2.85546875" style="25" customWidth="1"/>
    <col min="5892" max="5900" width="8.5703125" style="25" customWidth="1"/>
    <col min="5901" max="5903" width="2.85546875" style="25" customWidth="1"/>
    <col min="5904" max="6144" width="8.5703125" style="25"/>
    <col min="6145" max="6147" width="2.85546875" style="25" customWidth="1"/>
    <col min="6148" max="6156" width="8.5703125" style="25" customWidth="1"/>
    <col min="6157" max="6159" width="2.85546875" style="25" customWidth="1"/>
    <col min="6160" max="6400" width="8.5703125" style="25"/>
    <col min="6401" max="6403" width="2.85546875" style="25" customWidth="1"/>
    <col min="6404" max="6412" width="8.5703125" style="25" customWidth="1"/>
    <col min="6413" max="6415" width="2.85546875" style="25" customWidth="1"/>
    <col min="6416" max="6656" width="8.5703125" style="25"/>
    <col min="6657" max="6659" width="2.85546875" style="25" customWidth="1"/>
    <col min="6660" max="6668" width="8.5703125" style="25" customWidth="1"/>
    <col min="6669" max="6671" width="2.85546875" style="25" customWidth="1"/>
    <col min="6672" max="6912" width="8.5703125" style="25"/>
    <col min="6913" max="6915" width="2.85546875" style="25" customWidth="1"/>
    <col min="6916" max="6924" width="8.5703125" style="25" customWidth="1"/>
    <col min="6925" max="6927" width="2.85546875" style="25" customWidth="1"/>
    <col min="6928" max="7168" width="8.5703125" style="25"/>
    <col min="7169" max="7171" width="2.85546875" style="25" customWidth="1"/>
    <col min="7172" max="7180" width="8.5703125" style="25" customWidth="1"/>
    <col min="7181" max="7183" width="2.85546875" style="25" customWidth="1"/>
    <col min="7184" max="7424" width="8.5703125" style="25"/>
    <col min="7425" max="7427" width="2.85546875" style="25" customWidth="1"/>
    <col min="7428" max="7436" width="8.5703125" style="25" customWidth="1"/>
    <col min="7437" max="7439" width="2.85546875" style="25" customWidth="1"/>
    <col min="7440" max="7680" width="8.5703125" style="25"/>
    <col min="7681" max="7683" width="2.85546875" style="25" customWidth="1"/>
    <col min="7684" max="7692" width="8.5703125" style="25" customWidth="1"/>
    <col min="7693" max="7695" width="2.85546875" style="25" customWidth="1"/>
    <col min="7696" max="7936" width="8.5703125" style="25"/>
    <col min="7937" max="7939" width="2.85546875" style="25" customWidth="1"/>
    <col min="7940" max="7948" width="8.5703125" style="25" customWidth="1"/>
    <col min="7949" max="7951" width="2.85546875" style="25" customWidth="1"/>
    <col min="7952" max="8192" width="8.5703125" style="25"/>
    <col min="8193" max="8195" width="2.85546875" style="25" customWidth="1"/>
    <col min="8196" max="8204" width="8.5703125" style="25" customWidth="1"/>
    <col min="8205" max="8207" width="2.85546875" style="25" customWidth="1"/>
    <col min="8208" max="8448" width="8.5703125" style="25"/>
    <col min="8449" max="8451" width="2.85546875" style="25" customWidth="1"/>
    <col min="8452" max="8460" width="8.5703125" style="25" customWidth="1"/>
    <col min="8461" max="8463" width="2.85546875" style="25" customWidth="1"/>
    <col min="8464" max="8704" width="8.5703125" style="25"/>
    <col min="8705" max="8707" width="2.85546875" style="25" customWidth="1"/>
    <col min="8708" max="8716" width="8.5703125" style="25" customWidth="1"/>
    <col min="8717" max="8719" width="2.85546875" style="25" customWidth="1"/>
    <col min="8720" max="8960" width="8.5703125" style="25"/>
    <col min="8961" max="8963" width="2.85546875" style="25" customWidth="1"/>
    <col min="8964" max="8972" width="8.5703125" style="25" customWidth="1"/>
    <col min="8973" max="8975" width="2.85546875" style="25" customWidth="1"/>
    <col min="8976" max="9216" width="8.5703125" style="25"/>
    <col min="9217" max="9219" width="2.85546875" style="25" customWidth="1"/>
    <col min="9220" max="9228" width="8.5703125" style="25" customWidth="1"/>
    <col min="9229" max="9231" width="2.85546875" style="25" customWidth="1"/>
    <col min="9232" max="9472" width="8.5703125" style="25"/>
    <col min="9473" max="9475" width="2.85546875" style="25" customWidth="1"/>
    <col min="9476" max="9484" width="8.5703125" style="25" customWidth="1"/>
    <col min="9485" max="9487" width="2.85546875" style="25" customWidth="1"/>
    <col min="9488" max="9728" width="8.5703125" style="25"/>
    <col min="9729" max="9731" width="2.85546875" style="25" customWidth="1"/>
    <col min="9732" max="9740" width="8.5703125" style="25" customWidth="1"/>
    <col min="9741" max="9743" width="2.85546875" style="25" customWidth="1"/>
    <col min="9744" max="9984" width="8.5703125" style="25"/>
    <col min="9985" max="9987" width="2.85546875" style="25" customWidth="1"/>
    <col min="9988" max="9996" width="8.5703125" style="25" customWidth="1"/>
    <col min="9997" max="9999" width="2.85546875" style="25" customWidth="1"/>
    <col min="10000" max="10240" width="8.5703125" style="25"/>
    <col min="10241" max="10243" width="2.85546875" style="25" customWidth="1"/>
    <col min="10244" max="10252" width="8.5703125" style="25" customWidth="1"/>
    <col min="10253" max="10255" width="2.85546875" style="25" customWidth="1"/>
    <col min="10256" max="10496" width="8.5703125" style="25"/>
    <col min="10497" max="10499" width="2.85546875" style="25" customWidth="1"/>
    <col min="10500" max="10508" width="8.5703125" style="25" customWidth="1"/>
    <col min="10509" max="10511" width="2.85546875" style="25" customWidth="1"/>
    <col min="10512" max="10752" width="8.5703125" style="25"/>
    <col min="10753" max="10755" width="2.85546875" style="25" customWidth="1"/>
    <col min="10756" max="10764" width="8.5703125" style="25" customWidth="1"/>
    <col min="10765" max="10767" width="2.85546875" style="25" customWidth="1"/>
    <col min="10768" max="11008" width="8.5703125" style="25"/>
    <col min="11009" max="11011" width="2.85546875" style="25" customWidth="1"/>
    <col min="11012" max="11020" width="8.5703125" style="25" customWidth="1"/>
    <col min="11021" max="11023" width="2.85546875" style="25" customWidth="1"/>
    <col min="11024" max="11264" width="8.5703125" style="25"/>
    <col min="11265" max="11267" width="2.85546875" style="25" customWidth="1"/>
    <col min="11268" max="11276" width="8.5703125" style="25" customWidth="1"/>
    <col min="11277" max="11279" width="2.85546875" style="25" customWidth="1"/>
    <col min="11280" max="11520" width="8.5703125" style="25"/>
    <col min="11521" max="11523" width="2.85546875" style="25" customWidth="1"/>
    <col min="11524" max="11532" width="8.5703125" style="25" customWidth="1"/>
    <col min="11533" max="11535" width="2.85546875" style="25" customWidth="1"/>
    <col min="11536" max="11776" width="8.5703125" style="25"/>
    <col min="11777" max="11779" width="2.85546875" style="25" customWidth="1"/>
    <col min="11780" max="11788" width="8.5703125" style="25" customWidth="1"/>
    <col min="11789" max="11791" width="2.85546875" style="25" customWidth="1"/>
    <col min="11792" max="12032" width="8.5703125" style="25"/>
    <col min="12033" max="12035" width="2.85546875" style="25" customWidth="1"/>
    <col min="12036" max="12044" width="8.5703125" style="25" customWidth="1"/>
    <col min="12045" max="12047" width="2.85546875" style="25" customWidth="1"/>
    <col min="12048" max="12288" width="8.5703125" style="25"/>
    <col min="12289" max="12291" width="2.85546875" style="25" customWidth="1"/>
    <col min="12292" max="12300" width="8.5703125" style="25" customWidth="1"/>
    <col min="12301" max="12303" width="2.85546875" style="25" customWidth="1"/>
    <col min="12304" max="12544" width="8.5703125" style="25"/>
    <col min="12545" max="12547" width="2.85546875" style="25" customWidth="1"/>
    <col min="12548" max="12556" width="8.5703125" style="25" customWidth="1"/>
    <col min="12557" max="12559" width="2.85546875" style="25" customWidth="1"/>
    <col min="12560" max="12800" width="8.5703125" style="25"/>
    <col min="12801" max="12803" width="2.85546875" style="25" customWidth="1"/>
    <col min="12804" max="12812" width="8.5703125" style="25" customWidth="1"/>
    <col min="12813" max="12815" width="2.85546875" style="25" customWidth="1"/>
    <col min="12816" max="13056" width="8.5703125" style="25"/>
    <col min="13057" max="13059" width="2.85546875" style="25" customWidth="1"/>
    <col min="13060" max="13068" width="8.5703125" style="25" customWidth="1"/>
    <col min="13069" max="13071" width="2.85546875" style="25" customWidth="1"/>
    <col min="13072" max="13312" width="8.5703125" style="25"/>
    <col min="13313" max="13315" width="2.85546875" style="25" customWidth="1"/>
    <col min="13316" max="13324" width="8.5703125" style="25" customWidth="1"/>
    <col min="13325" max="13327" width="2.85546875" style="25" customWidth="1"/>
    <col min="13328" max="13568" width="8.5703125" style="25"/>
    <col min="13569" max="13571" width="2.85546875" style="25" customWidth="1"/>
    <col min="13572" max="13580" width="8.5703125" style="25" customWidth="1"/>
    <col min="13581" max="13583" width="2.85546875" style="25" customWidth="1"/>
    <col min="13584" max="13824" width="8.5703125" style="25"/>
    <col min="13825" max="13827" width="2.85546875" style="25" customWidth="1"/>
    <col min="13828" max="13836" width="8.5703125" style="25" customWidth="1"/>
    <col min="13837" max="13839" width="2.85546875" style="25" customWidth="1"/>
    <col min="13840" max="14080" width="8.5703125" style="25"/>
    <col min="14081" max="14083" width="2.85546875" style="25" customWidth="1"/>
    <col min="14084" max="14092" width="8.5703125" style="25" customWidth="1"/>
    <col min="14093" max="14095" width="2.85546875" style="25" customWidth="1"/>
    <col min="14096" max="14336" width="8.5703125" style="25"/>
    <col min="14337" max="14339" width="2.85546875" style="25" customWidth="1"/>
    <col min="14340" max="14348" width="8.5703125" style="25" customWidth="1"/>
    <col min="14349" max="14351" width="2.85546875" style="25" customWidth="1"/>
    <col min="14352" max="14592" width="8.5703125" style="25"/>
    <col min="14593" max="14595" width="2.85546875" style="25" customWidth="1"/>
    <col min="14596" max="14604" width="8.5703125" style="25" customWidth="1"/>
    <col min="14605" max="14607" width="2.85546875" style="25" customWidth="1"/>
    <col min="14608" max="14848" width="8.5703125" style="25"/>
    <col min="14849" max="14851" width="2.85546875" style="25" customWidth="1"/>
    <col min="14852" max="14860" width="8.5703125" style="25" customWidth="1"/>
    <col min="14861" max="14863" width="2.85546875" style="25" customWidth="1"/>
    <col min="14864" max="15104" width="8.5703125" style="25"/>
    <col min="15105" max="15107" width="2.85546875" style="25" customWidth="1"/>
    <col min="15108" max="15116" width="8.5703125" style="25" customWidth="1"/>
    <col min="15117" max="15119" width="2.85546875" style="25" customWidth="1"/>
    <col min="15120" max="15360" width="8.5703125" style="25"/>
    <col min="15361" max="15363" width="2.85546875" style="25" customWidth="1"/>
    <col min="15364" max="15372" width="8.5703125" style="25" customWidth="1"/>
    <col min="15373" max="15375" width="2.85546875" style="25" customWidth="1"/>
    <col min="15376" max="15616" width="8.5703125" style="25"/>
    <col min="15617" max="15619" width="2.85546875" style="25" customWidth="1"/>
    <col min="15620" max="15628" width="8.5703125" style="25" customWidth="1"/>
    <col min="15629" max="15631" width="2.85546875" style="25" customWidth="1"/>
    <col min="15632" max="15872" width="8.5703125" style="25"/>
    <col min="15873" max="15875" width="2.85546875" style="25" customWidth="1"/>
    <col min="15876" max="15884" width="8.5703125" style="25" customWidth="1"/>
    <col min="15885" max="15887" width="2.85546875" style="25" customWidth="1"/>
    <col min="15888" max="16128" width="8.5703125" style="25"/>
    <col min="16129" max="16131" width="2.85546875" style="25" customWidth="1"/>
    <col min="16132" max="16140" width="8.5703125" style="25" customWidth="1"/>
    <col min="16141" max="16143" width="2.85546875" style="25" customWidth="1"/>
    <col min="16144" max="16384" width="8.5703125" style="25"/>
  </cols>
  <sheetData>
    <row r="1" spans="1:24" ht="13.5" customHeight="1" x14ac:dyDescent="0.25">
      <c r="A1" s="148" t="s">
        <v>137</v>
      </c>
      <c r="B1" s="149" t="s">
        <v>138</v>
      </c>
      <c r="C1" s="150"/>
      <c r="D1" s="150"/>
    </row>
    <row r="3" spans="1:24" ht="13.5" customHeight="1" x14ac:dyDescent="0.2">
      <c r="B3" s="12"/>
      <c r="C3" s="14"/>
      <c r="D3" s="15"/>
      <c r="E3" s="15"/>
      <c r="F3" s="15"/>
      <c r="G3" s="15"/>
      <c r="H3" s="15"/>
      <c r="I3" s="15"/>
      <c r="J3" s="15"/>
      <c r="K3" s="15"/>
      <c r="L3" s="18"/>
      <c r="N3" s="12"/>
      <c r="O3" s="14"/>
      <c r="P3" s="15"/>
      <c r="Q3" s="15"/>
      <c r="R3" s="15"/>
      <c r="S3" s="15"/>
      <c r="T3" s="15"/>
      <c r="U3" s="15"/>
      <c r="V3" s="15"/>
      <c r="W3" s="15"/>
      <c r="X3" s="18"/>
    </row>
    <row r="4" spans="1:24" ht="13.5" customHeight="1" x14ac:dyDescent="0.2">
      <c r="B4" s="24"/>
      <c r="C4" s="22" t="s">
        <v>28</v>
      </c>
      <c r="D4" s="26"/>
      <c r="E4" s="26"/>
      <c r="F4" s="26"/>
      <c r="G4" s="26"/>
      <c r="H4" s="26"/>
      <c r="I4" s="26"/>
      <c r="J4" s="26"/>
      <c r="K4" s="26"/>
      <c r="L4" s="19"/>
      <c r="N4" s="24"/>
      <c r="O4" s="22" t="s">
        <v>31</v>
      </c>
      <c r="P4" s="26"/>
      <c r="Q4" s="26"/>
      <c r="R4" s="26"/>
      <c r="S4" s="26"/>
      <c r="T4" s="26"/>
      <c r="U4" s="26"/>
      <c r="V4" s="26"/>
      <c r="W4" s="26"/>
      <c r="X4" s="19"/>
    </row>
    <row r="5" spans="1:24" ht="13.5" customHeight="1" x14ac:dyDescent="0.2">
      <c r="B5" s="24"/>
      <c r="C5" s="26"/>
      <c r="D5" s="26"/>
      <c r="E5" s="26"/>
      <c r="F5" s="26"/>
      <c r="G5" s="26"/>
      <c r="H5" s="26"/>
      <c r="I5" s="26"/>
      <c r="J5" s="26"/>
      <c r="K5" s="26"/>
      <c r="L5" s="19"/>
      <c r="N5" s="24"/>
      <c r="O5" s="26"/>
      <c r="P5" s="26"/>
      <c r="Q5" s="26"/>
      <c r="R5" s="26"/>
      <c r="S5" s="26"/>
      <c r="T5" s="26"/>
      <c r="U5" s="26"/>
      <c r="V5" s="26"/>
      <c r="W5" s="26"/>
      <c r="X5" s="19"/>
    </row>
    <row r="6" spans="1:24" ht="13.5" customHeight="1" x14ac:dyDescent="0.2">
      <c r="B6" s="24"/>
      <c r="C6" s="26"/>
      <c r="D6" s="26" t="s">
        <v>29</v>
      </c>
      <c r="E6" s="26"/>
      <c r="F6" s="26"/>
      <c r="G6" s="26"/>
      <c r="H6" s="26"/>
      <c r="I6" s="26"/>
      <c r="J6" s="26"/>
      <c r="K6" s="26"/>
      <c r="L6" s="19"/>
      <c r="N6" s="24"/>
      <c r="O6" s="23"/>
      <c r="P6" s="23" t="s">
        <v>30</v>
      </c>
      <c r="Q6" s="26"/>
      <c r="R6" s="26"/>
      <c r="S6" s="26"/>
      <c r="T6" s="26"/>
      <c r="U6" s="26"/>
      <c r="V6" s="26"/>
      <c r="W6" s="26"/>
      <c r="X6" s="19"/>
    </row>
    <row r="7" spans="1:24" s="35" customFormat="1" ht="13.5" customHeight="1" x14ac:dyDescent="0.2">
      <c r="B7" s="44"/>
      <c r="C7" s="155"/>
      <c r="D7" s="155"/>
      <c r="E7" s="155"/>
      <c r="F7" s="155"/>
      <c r="G7" s="155"/>
      <c r="H7" s="155"/>
      <c r="I7" s="155"/>
      <c r="J7" s="155"/>
      <c r="K7" s="155"/>
      <c r="L7" s="156"/>
      <c r="N7" s="44"/>
      <c r="O7" s="43"/>
      <c r="P7" s="43"/>
      <c r="Q7" s="36"/>
      <c r="R7" s="36"/>
      <c r="S7" s="36"/>
      <c r="T7" s="36"/>
      <c r="U7" s="36"/>
      <c r="V7" s="36"/>
      <c r="W7" s="36"/>
      <c r="X7" s="41"/>
    </row>
    <row r="8" spans="1:24" ht="13.5" customHeight="1" x14ac:dyDescent="0.2">
      <c r="B8" s="44"/>
      <c r="C8" s="155"/>
      <c r="D8" s="155"/>
      <c r="E8" s="155"/>
      <c r="F8" s="155"/>
      <c r="G8" s="155"/>
      <c r="H8" s="155"/>
      <c r="I8" s="155"/>
      <c r="J8" s="155"/>
      <c r="K8" s="155"/>
      <c r="L8" s="156"/>
      <c r="N8" s="24"/>
      <c r="O8" s="26"/>
      <c r="P8" s="26"/>
      <c r="Q8" s="26"/>
      <c r="R8" s="26"/>
      <c r="S8" s="26"/>
      <c r="T8" s="26"/>
      <c r="U8" s="26"/>
      <c r="V8" s="26"/>
      <c r="W8" s="26"/>
      <c r="X8" s="19"/>
    </row>
    <row r="9" spans="1:24" ht="13.5" customHeight="1" x14ac:dyDescent="0.2">
      <c r="B9" s="24"/>
      <c r="D9" s="36"/>
      <c r="E9" s="36"/>
      <c r="F9" s="36"/>
      <c r="G9" s="36"/>
      <c r="H9" s="36"/>
      <c r="I9" s="36"/>
      <c r="J9" s="36"/>
      <c r="K9" s="36"/>
      <c r="L9" s="41"/>
      <c r="N9" s="24"/>
      <c r="O9" s="26"/>
      <c r="P9" s="26"/>
      <c r="Q9" s="26"/>
      <c r="R9" s="26"/>
      <c r="S9" s="26"/>
      <c r="T9" s="26"/>
      <c r="U9" s="26"/>
      <c r="V9" s="26"/>
      <c r="W9" s="26"/>
      <c r="X9" s="19"/>
    </row>
    <row r="10" spans="1:24" ht="13.5" customHeight="1" x14ac:dyDescent="0.2">
      <c r="B10" s="24"/>
      <c r="C10" s="42" t="s">
        <v>32</v>
      </c>
      <c r="D10" s="26"/>
      <c r="E10" s="26"/>
      <c r="F10" s="26"/>
      <c r="G10" s="26"/>
      <c r="H10" s="26"/>
      <c r="I10" s="26"/>
      <c r="J10" s="26"/>
      <c r="K10" s="26"/>
      <c r="L10" s="19"/>
      <c r="N10" s="24"/>
      <c r="O10" s="26"/>
      <c r="P10" s="26"/>
      <c r="Q10" s="26"/>
      <c r="R10" s="26"/>
      <c r="S10" s="26"/>
      <c r="T10" s="26"/>
      <c r="U10" s="26"/>
      <c r="V10" s="26"/>
      <c r="W10" s="26"/>
      <c r="X10" s="19"/>
    </row>
    <row r="11" spans="1:24" ht="13.5" customHeight="1" x14ac:dyDescent="0.2">
      <c r="B11" s="24"/>
      <c r="C11" s="22"/>
      <c r="D11" s="26" t="s">
        <v>62</v>
      </c>
      <c r="E11" s="26"/>
      <c r="F11" s="26"/>
      <c r="G11" s="26"/>
      <c r="H11" s="26"/>
      <c r="I11" s="26"/>
      <c r="J11" s="26"/>
      <c r="K11" s="26"/>
      <c r="L11" s="19"/>
      <c r="N11" s="24"/>
      <c r="O11" s="26"/>
      <c r="P11" s="26" t="s">
        <v>64</v>
      </c>
      <c r="Q11" s="26"/>
      <c r="R11" s="26"/>
      <c r="S11" s="26"/>
      <c r="T11" s="26"/>
      <c r="U11" s="26"/>
      <c r="V11" s="26"/>
      <c r="W11" s="26"/>
      <c r="X11" s="19"/>
    </row>
    <row r="12" spans="1:24" ht="13.5" customHeight="1" x14ac:dyDescent="0.2">
      <c r="B12" s="24"/>
      <c r="C12" s="26"/>
      <c r="D12" s="26"/>
      <c r="E12" s="26"/>
      <c r="F12" s="26"/>
      <c r="G12" s="26"/>
      <c r="H12" s="26"/>
      <c r="I12" s="26"/>
      <c r="J12" s="26"/>
      <c r="K12" s="26"/>
      <c r="L12" s="19"/>
      <c r="N12" s="24"/>
      <c r="O12" s="23"/>
      <c r="P12" s="45" t="s">
        <v>33</v>
      </c>
      <c r="Q12" s="26"/>
      <c r="R12" s="26"/>
      <c r="S12" s="26"/>
      <c r="T12" s="26"/>
      <c r="U12" s="26"/>
      <c r="V12" s="26"/>
      <c r="W12" s="26"/>
      <c r="X12" s="19"/>
    </row>
    <row r="13" spans="1:24" ht="13.5" customHeight="1" x14ac:dyDescent="0.2">
      <c r="B13" s="24"/>
      <c r="C13" s="26"/>
      <c r="D13" s="26"/>
      <c r="E13" s="26"/>
      <c r="F13" s="26"/>
      <c r="G13" s="26"/>
      <c r="H13" s="26"/>
      <c r="I13" s="26"/>
      <c r="J13" s="26"/>
      <c r="K13" s="26"/>
      <c r="L13" s="19"/>
      <c r="N13" s="24"/>
      <c r="O13" s="26"/>
      <c r="P13" s="16"/>
      <c r="Q13" s="26"/>
      <c r="R13" s="26"/>
      <c r="S13" s="26"/>
      <c r="T13" s="26"/>
      <c r="U13" s="26"/>
      <c r="V13" s="26"/>
      <c r="W13" s="26"/>
      <c r="X13" s="19"/>
    </row>
    <row r="14" spans="1:24" ht="13.5" customHeight="1" x14ac:dyDescent="0.2">
      <c r="B14" s="24"/>
      <c r="C14" s="22" t="s">
        <v>2</v>
      </c>
      <c r="D14" s="26"/>
      <c r="E14" s="26"/>
      <c r="F14" s="26"/>
      <c r="G14" s="26"/>
      <c r="H14" s="26"/>
      <c r="I14" s="26"/>
      <c r="J14" s="26"/>
      <c r="K14" s="26"/>
      <c r="L14" s="19"/>
      <c r="N14" s="24"/>
      <c r="O14" s="26"/>
      <c r="P14" s="26"/>
      <c r="Q14" s="26"/>
      <c r="R14" s="26"/>
      <c r="S14" s="26"/>
      <c r="T14" s="26"/>
      <c r="U14" s="26"/>
      <c r="V14" s="26"/>
      <c r="W14" s="26"/>
      <c r="X14" s="19"/>
    </row>
    <row r="15" spans="1:24" ht="13.5" customHeight="1" x14ac:dyDescent="0.2">
      <c r="B15" s="24"/>
      <c r="C15" s="22"/>
      <c r="D15" s="26"/>
      <c r="E15" s="26"/>
      <c r="F15" s="26"/>
      <c r="G15" s="26"/>
      <c r="H15" s="26"/>
      <c r="I15" s="26"/>
      <c r="J15" s="26"/>
      <c r="K15" s="26"/>
      <c r="L15" s="19"/>
      <c r="N15" s="24"/>
      <c r="O15" s="26"/>
      <c r="P15" s="26"/>
      <c r="Q15" s="26"/>
      <c r="R15" s="26"/>
      <c r="S15" s="26"/>
      <c r="T15" s="26"/>
      <c r="U15" s="26"/>
      <c r="V15" s="26"/>
      <c r="W15" s="26"/>
      <c r="X15" s="19"/>
    </row>
    <row r="16" spans="1:24" ht="13.5" customHeight="1" x14ac:dyDescent="0.2">
      <c r="B16" s="24"/>
      <c r="C16" s="22"/>
      <c r="D16" s="26" t="s">
        <v>34</v>
      </c>
      <c r="E16" s="26"/>
      <c r="F16" s="26"/>
      <c r="G16" s="26"/>
      <c r="H16" s="26"/>
      <c r="I16" s="26"/>
      <c r="J16" s="26"/>
      <c r="K16" s="26"/>
      <c r="L16" s="19"/>
      <c r="N16" s="24"/>
      <c r="O16" s="17"/>
      <c r="P16" s="26" t="s">
        <v>94</v>
      </c>
      <c r="Q16" s="17"/>
      <c r="R16" s="17"/>
      <c r="S16" s="17"/>
      <c r="T16" s="17"/>
      <c r="U16" s="17"/>
      <c r="V16" s="17"/>
      <c r="W16" s="17"/>
      <c r="X16" s="13"/>
    </row>
    <row r="17" spans="2:24" ht="13.5" customHeight="1" x14ac:dyDescent="0.2">
      <c r="B17" s="24"/>
      <c r="C17" s="22"/>
      <c r="D17" s="26"/>
      <c r="E17" s="26"/>
      <c r="F17" s="26"/>
      <c r="G17" s="26"/>
      <c r="H17" s="26"/>
      <c r="I17" s="26"/>
      <c r="J17" s="26"/>
      <c r="K17" s="26"/>
      <c r="L17" s="19"/>
      <c r="N17" s="24"/>
      <c r="O17" s="17"/>
      <c r="P17" s="17"/>
      <c r="Q17" s="17"/>
      <c r="R17" s="17"/>
      <c r="S17" s="17"/>
      <c r="T17" s="17"/>
      <c r="U17" s="17"/>
      <c r="V17" s="17"/>
      <c r="W17" s="17"/>
      <c r="X17" s="13"/>
    </row>
    <row r="18" spans="2:24" ht="13.5" customHeight="1" x14ac:dyDescent="0.2">
      <c r="B18" s="24"/>
      <c r="C18" s="22"/>
      <c r="D18" s="26"/>
      <c r="E18" s="26"/>
      <c r="F18" s="26"/>
      <c r="G18" s="26"/>
      <c r="H18" s="26"/>
      <c r="I18" s="26"/>
      <c r="J18" s="26"/>
      <c r="K18" s="26"/>
      <c r="L18" s="19"/>
      <c r="N18" s="24"/>
      <c r="O18" s="17"/>
      <c r="P18" s="17"/>
      <c r="Q18" s="17"/>
      <c r="R18" s="17"/>
      <c r="S18" s="17"/>
      <c r="T18" s="17"/>
      <c r="U18" s="17"/>
      <c r="V18" s="17"/>
      <c r="W18" s="17"/>
      <c r="X18" s="13"/>
    </row>
    <row r="19" spans="2:24" ht="13.5" customHeight="1" x14ac:dyDescent="0.2">
      <c r="B19" s="24"/>
      <c r="C19" s="42" t="s">
        <v>35</v>
      </c>
      <c r="D19" s="36"/>
      <c r="E19" s="26"/>
      <c r="F19" s="26"/>
      <c r="G19" s="26"/>
      <c r="H19" s="26"/>
      <c r="I19" s="26"/>
      <c r="J19" s="26"/>
      <c r="K19" s="26"/>
      <c r="L19" s="19"/>
      <c r="N19" s="24"/>
      <c r="O19" s="17"/>
      <c r="P19" s="17"/>
      <c r="Q19" s="17"/>
      <c r="R19" s="17"/>
      <c r="S19" s="17"/>
      <c r="T19" s="17"/>
      <c r="U19" s="17"/>
      <c r="V19" s="17"/>
      <c r="W19" s="17"/>
      <c r="X19" s="13"/>
    </row>
    <row r="20" spans="2:24" ht="13.5" customHeight="1" x14ac:dyDescent="0.2">
      <c r="B20" s="24"/>
      <c r="C20" s="36"/>
      <c r="D20" s="36"/>
      <c r="E20" s="26"/>
      <c r="F20" s="26"/>
      <c r="G20" s="26"/>
      <c r="H20" s="26"/>
      <c r="I20" s="26"/>
      <c r="J20" s="26"/>
      <c r="K20" s="26"/>
      <c r="L20" s="19"/>
      <c r="N20" s="24"/>
      <c r="O20" s="17"/>
      <c r="P20" s="17"/>
      <c r="Q20" s="17"/>
      <c r="R20" s="17"/>
      <c r="S20" s="17"/>
      <c r="T20" s="17"/>
      <c r="U20" s="17"/>
      <c r="V20" s="17"/>
      <c r="W20" s="17"/>
      <c r="X20" s="13"/>
    </row>
    <row r="21" spans="2:24" ht="13.5" customHeight="1" x14ac:dyDescent="0.2">
      <c r="B21" s="24"/>
      <c r="C21" s="36"/>
      <c r="D21" s="36" t="s">
        <v>36</v>
      </c>
      <c r="E21" s="26"/>
      <c r="F21" s="26"/>
      <c r="G21" s="26"/>
      <c r="H21" s="26"/>
      <c r="I21" s="26"/>
      <c r="J21" s="26"/>
      <c r="K21" s="26"/>
      <c r="L21" s="19"/>
      <c r="N21" s="24"/>
      <c r="O21" s="17"/>
      <c r="P21" s="36"/>
      <c r="Q21" s="17"/>
      <c r="R21" s="17"/>
      <c r="S21" s="17"/>
      <c r="T21" s="17"/>
      <c r="U21" s="17"/>
      <c r="V21" s="17"/>
      <c r="W21" s="17"/>
      <c r="X21" s="13"/>
    </row>
    <row r="22" spans="2:24" ht="13.5" customHeight="1" x14ac:dyDescent="0.2">
      <c r="B22" s="24"/>
      <c r="C22" s="22"/>
      <c r="D22" s="26"/>
      <c r="E22" s="26"/>
      <c r="F22" s="26"/>
      <c r="G22" s="26"/>
      <c r="H22" s="26"/>
      <c r="I22" s="26"/>
      <c r="J22" s="26"/>
      <c r="K22" s="26"/>
      <c r="L22" s="19"/>
      <c r="N22" s="24"/>
      <c r="O22" s="17"/>
      <c r="P22" s="36"/>
      <c r="Q22" s="17"/>
      <c r="R22" s="17"/>
      <c r="S22" s="17"/>
      <c r="T22" s="17"/>
      <c r="U22" s="17"/>
      <c r="V22" s="17"/>
      <c r="W22" s="17"/>
      <c r="X22" s="13"/>
    </row>
    <row r="23" spans="2:24" s="35" customFormat="1" ht="13.5" customHeight="1" x14ac:dyDescent="0.2">
      <c r="B23" s="44"/>
      <c r="C23" s="42"/>
      <c r="D23" s="36"/>
      <c r="E23" s="36"/>
      <c r="F23" s="36"/>
      <c r="G23" s="36"/>
      <c r="H23" s="36"/>
      <c r="I23" s="36"/>
      <c r="J23" s="36"/>
      <c r="K23" s="36"/>
      <c r="L23" s="41"/>
      <c r="N23" s="44"/>
      <c r="O23" s="40"/>
      <c r="P23" s="36"/>
      <c r="Q23" s="40"/>
      <c r="R23" s="40"/>
      <c r="S23" s="40"/>
      <c r="T23" s="40"/>
      <c r="U23" s="40"/>
      <c r="V23" s="40"/>
      <c r="W23" s="40"/>
      <c r="X23" s="39"/>
    </row>
    <row r="24" spans="2:24" ht="13.5" customHeight="1" x14ac:dyDescent="0.2">
      <c r="B24" s="24"/>
      <c r="C24" s="42" t="s">
        <v>37</v>
      </c>
      <c r="D24" s="26"/>
      <c r="E24" s="26"/>
      <c r="F24" s="26"/>
      <c r="G24" s="26"/>
      <c r="H24" s="26"/>
      <c r="I24" s="26"/>
      <c r="J24" s="26"/>
      <c r="K24" s="26"/>
      <c r="L24" s="19"/>
      <c r="N24" s="24"/>
      <c r="O24" s="17"/>
      <c r="P24" s="36"/>
      <c r="Q24" s="17"/>
      <c r="R24" s="17"/>
      <c r="S24" s="17"/>
      <c r="T24" s="17"/>
      <c r="U24" s="17"/>
      <c r="V24" s="17"/>
      <c r="W24" s="17"/>
      <c r="X24" s="13"/>
    </row>
    <row r="25" spans="2:24" ht="13.5" customHeight="1" x14ac:dyDescent="0.2">
      <c r="B25" s="24"/>
      <c r="C25" s="22"/>
      <c r="D25" s="26"/>
      <c r="E25" s="26"/>
      <c r="F25" s="26"/>
      <c r="G25" s="26"/>
      <c r="H25" s="26"/>
      <c r="I25" s="26"/>
      <c r="J25" s="26"/>
      <c r="K25" s="26"/>
      <c r="L25" s="19"/>
      <c r="N25" s="24"/>
      <c r="O25" s="17"/>
      <c r="P25" s="36"/>
      <c r="Q25" s="17"/>
      <c r="R25" s="17"/>
      <c r="S25" s="17"/>
      <c r="T25" s="17"/>
      <c r="U25" s="17"/>
      <c r="V25" s="17"/>
      <c r="W25" s="17"/>
      <c r="X25" s="13"/>
    </row>
    <row r="26" spans="2:24" s="35" customFormat="1" ht="13.5" customHeight="1" x14ac:dyDescent="0.2">
      <c r="B26" s="44"/>
      <c r="C26" s="42"/>
      <c r="D26" s="153" t="s">
        <v>50</v>
      </c>
      <c r="E26" s="153"/>
      <c r="F26" s="153"/>
      <c r="G26" s="153"/>
      <c r="H26" s="153"/>
      <c r="I26" s="153"/>
      <c r="J26" s="153"/>
      <c r="K26" s="153"/>
      <c r="L26" s="41"/>
      <c r="N26" s="44"/>
      <c r="O26" s="40"/>
      <c r="P26" s="36"/>
      <c r="Q26" s="40"/>
      <c r="R26" s="40"/>
      <c r="S26" s="40"/>
      <c r="T26" s="40"/>
      <c r="U26" s="40"/>
      <c r="V26" s="40"/>
      <c r="W26" s="40"/>
      <c r="X26" s="39"/>
    </row>
    <row r="27" spans="2:24" s="35" customFormat="1" ht="13.5" customHeight="1" x14ac:dyDescent="0.2">
      <c r="B27" s="44"/>
      <c r="C27" s="42"/>
      <c r="D27" s="153"/>
      <c r="E27" s="153"/>
      <c r="F27" s="153"/>
      <c r="G27" s="153"/>
      <c r="H27" s="153"/>
      <c r="I27" s="153"/>
      <c r="J27" s="153"/>
      <c r="K27" s="153"/>
      <c r="L27" s="41"/>
      <c r="N27" s="44"/>
      <c r="O27" s="40"/>
      <c r="P27" s="36"/>
      <c r="Q27" s="40"/>
      <c r="R27" s="40"/>
      <c r="S27" s="40"/>
      <c r="T27" s="40"/>
      <c r="U27" s="40"/>
      <c r="V27" s="40"/>
      <c r="W27" s="40"/>
      <c r="X27" s="39"/>
    </row>
    <row r="28" spans="2:24" s="35" customFormat="1" ht="13.5" customHeight="1" x14ac:dyDescent="0.2">
      <c r="B28" s="44"/>
      <c r="C28" s="42"/>
      <c r="D28" s="153" t="s">
        <v>52</v>
      </c>
      <c r="E28" s="153"/>
      <c r="F28" s="153"/>
      <c r="G28" s="153"/>
      <c r="H28" s="153"/>
      <c r="I28" s="153"/>
      <c r="J28" s="153"/>
      <c r="K28" s="153"/>
      <c r="L28" s="41"/>
      <c r="N28" s="44"/>
      <c r="O28" s="40"/>
      <c r="P28" s="36"/>
      <c r="Q28" s="40"/>
      <c r="R28" s="40"/>
      <c r="S28" s="40"/>
      <c r="T28" s="40"/>
      <c r="U28" s="40"/>
      <c r="V28" s="40"/>
      <c r="W28" s="40"/>
      <c r="X28" s="39"/>
    </row>
    <row r="29" spans="2:24" s="35" customFormat="1" ht="13.5" customHeight="1" x14ac:dyDescent="0.2">
      <c r="B29" s="44"/>
      <c r="C29" s="42"/>
      <c r="D29" s="153"/>
      <c r="E29" s="153"/>
      <c r="F29" s="153"/>
      <c r="G29" s="153"/>
      <c r="H29" s="153"/>
      <c r="I29" s="153"/>
      <c r="J29" s="153"/>
      <c r="K29" s="153"/>
      <c r="L29" s="41"/>
      <c r="N29" s="44"/>
      <c r="O29" s="40"/>
      <c r="P29" s="36"/>
      <c r="Q29" s="40"/>
      <c r="R29" s="40"/>
      <c r="S29" s="40"/>
      <c r="T29" s="40"/>
      <c r="U29" s="40"/>
      <c r="V29" s="40"/>
      <c r="W29" s="40"/>
      <c r="X29" s="39"/>
    </row>
    <row r="30" spans="2:24" s="35" customFormat="1" ht="13.5" customHeight="1" x14ac:dyDescent="0.2">
      <c r="B30" s="44"/>
      <c r="C30" s="42"/>
      <c r="D30" s="31"/>
      <c r="E30" s="31"/>
      <c r="F30" s="31"/>
      <c r="G30" s="31"/>
      <c r="H30" s="31"/>
      <c r="I30" s="31"/>
      <c r="J30" s="31"/>
      <c r="K30" s="31"/>
      <c r="L30" s="41"/>
      <c r="N30" s="44"/>
      <c r="O30" s="40"/>
      <c r="P30" s="36"/>
      <c r="Q30" s="40"/>
      <c r="R30" s="40"/>
      <c r="S30" s="40"/>
      <c r="T30" s="40"/>
      <c r="U30" s="40"/>
      <c r="V30" s="40"/>
      <c r="W30" s="40"/>
      <c r="X30" s="39"/>
    </row>
    <row r="31" spans="2:24" s="35" customFormat="1" ht="13.5" customHeight="1" x14ac:dyDescent="0.2">
      <c r="B31" s="44"/>
      <c r="C31" s="42"/>
      <c r="D31" s="36" t="s">
        <v>53</v>
      </c>
      <c r="E31" s="36"/>
      <c r="F31" s="36"/>
      <c r="G31" s="36"/>
      <c r="H31" s="36"/>
      <c r="I31" s="36"/>
      <c r="J31" s="36"/>
      <c r="K31" s="36"/>
      <c r="L31" s="41"/>
      <c r="N31" s="44"/>
      <c r="O31" s="40"/>
      <c r="P31" s="36"/>
      <c r="Q31" s="40"/>
      <c r="R31" s="40"/>
      <c r="S31" s="40"/>
      <c r="T31" s="40"/>
      <c r="U31" s="40"/>
      <c r="V31" s="40"/>
      <c r="W31" s="40"/>
      <c r="X31" s="39"/>
    </row>
    <row r="32" spans="2:24" ht="13.5" customHeight="1" x14ac:dyDescent="0.2">
      <c r="B32" s="24"/>
      <c r="C32" s="22"/>
      <c r="D32" s="33" t="s">
        <v>38</v>
      </c>
      <c r="E32" s="26"/>
      <c r="F32" s="26"/>
      <c r="G32" s="26"/>
      <c r="H32" s="26"/>
      <c r="I32" s="26"/>
      <c r="J32" s="26"/>
      <c r="K32" s="26"/>
      <c r="L32" s="19"/>
      <c r="N32" s="24"/>
      <c r="O32" s="17"/>
      <c r="P32" s="36"/>
      <c r="Q32" s="17"/>
      <c r="R32" s="17"/>
      <c r="S32" s="17"/>
      <c r="T32" s="17"/>
      <c r="U32" s="17"/>
      <c r="V32" s="17"/>
      <c r="W32" s="17"/>
      <c r="X32" s="13"/>
    </row>
    <row r="33" spans="2:24" ht="13.5" customHeight="1" x14ac:dyDescent="0.2">
      <c r="B33" s="24"/>
      <c r="C33" s="22"/>
      <c r="D33" s="33" t="s">
        <v>39</v>
      </c>
      <c r="E33" s="26"/>
      <c r="F33" s="26"/>
      <c r="G33" s="26"/>
      <c r="H33" s="26"/>
      <c r="I33" s="26"/>
      <c r="J33" s="26"/>
      <c r="K33" s="26"/>
      <c r="L33" s="19"/>
      <c r="N33" s="24"/>
      <c r="O33" s="17"/>
      <c r="P33" s="36"/>
      <c r="Q33" s="17"/>
      <c r="R33" s="17"/>
      <c r="S33" s="17"/>
      <c r="T33" s="17"/>
      <c r="U33" s="17"/>
      <c r="V33" s="17"/>
      <c r="W33" s="17"/>
      <c r="X33" s="13"/>
    </row>
    <row r="34" spans="2:24" ht="13.5" customHeight="1" x14ac:dyDescent="0.2">
      <c r="B34" s="24"/>
      <c r="C34" s="22"/>
      <c r="D34" s="33" t="s">
        <v>54</v>
      </c>
      <c r="E34" s="26"/>
      <c r="F34" s="26"/>
      <c r="G34" s="26"/>
      <c r="H34" s="26"/>
      <c r="I34" s="26"/>
      <c r="J34" s="26"/>
      <c r="K34" s="26"/>
      <c r="L34" s="19"/>
      <c r="N34" s="24"/>
      <c r="O34" s="17"/>
      <c r="P34" s="36" t="s">
        <v>40</v>
      </c>
      <c r="Q34" s="17"/>
      <c r="R34" s="17"/>
      <c r="S34" s="17"/>
      <c r="T34" s="17"/>
      <c r="U34" s="17"/>
      <c r="V34" s="17"/>
      <c r="W34" s="17"/>
      <c r="X34" s="13"/>
    </row>
    <row r="35" spans="2:24" ht="13.5" customHeight="1" x14ac:dyDescent="0.2">
      <c r="B35" s="24"/>
      <c r="C35" s="22"/>
      <c r="D35" s="33" t="s">
        <v>65</v>
      </c>
      <c r="E35" s="26"/>
      <c r="F35" s="26"/>
      <c r="G35" s="26"/>
      <c r="H35" s="26"/>
      <c r="I35" s="26"/>
      <c r="J35" s="26"/>
      <c r="K35" s="26"/>
      <c r="L35" s="19"/>
      <c r="N35" s="24"/>
      <c r="O35" s="17"/>
      <c r="P35" s="36"/>
      <c r="Q35" s="17"/>
      <c r="R35" s="17"/>
      <c r="S35" s="17"/>
      <c r="T35" s="17"/>
      <c r="U35" s="17"/>
      <c r="V35" s="17"/>
      <c r="W35" s="17"/>
      <c r="X35" s="13"/>
    </row>
    <row r="36" spans="2:24" ht="13.5" customHeight="1" x14ac:dyDescent="0.2">
      <c r="B36" s="24"/>
      <c r="C36" s="22"/>
      <c r="D36" s="26"/>
      <c r="E36" s="26"/>
      <c r="F36" s="26"/>
      <c r="G36" s="26"/>
      <c r="H36" s="26"/>
      <c r="I36" s="26"/>
      <c r="J36" s="26"/>
      <c r="K36" s="26"/>
      <c r="L36" s="19"/>
      <c r="N36" s="24"/>
      <c r="O36" s="17"/>
      <c r="P36" s="36"/>
      <c r="Q36" s="17"/>
      <c r="R36" s="17"/>
      <c r="S36" s="17"/>
      <c r="T36" s="17"/>
      <c r="U36" s="17"/>
      <c r="V36" s="17"/>
      <c r="W36" s="17"/>
      <c r="X36" s="13"/>
    </row>
    <row r="37" spans="2:24" s="35" customFormat="1" ht="13.5" customHeight="1" x14ac:dyDescent="0.2">
      <c r="B37" s="44"/>
      <c r="C37" s="42"/>
      <c r="D37" s="154" t="s">
        <v>51</v>
      </c>
      <c r="E37" s="154"/>
      <c r="F37" s="154"/>
      <c r="G37" s="154"/>
      <c r="H37" s="154"/>
      <c r="I37" s="154"/>
      <c r="J37" s="154"/>
      <c r="K37" s="154"/>
      <c r="L37" s="41"/>
      <c r="N37" s="44"/>
      <c r="O37" s="40"/>
      <c r="P37" s="36"/>
      <c r="Q37" s="40"/>
      <c r="R37" s="40"/>
      <c r="S37" s="40"/>
      <c r="T37" s="40"/>
      <c r="U37" s="40"/>
      <c r="V37" s="40"/>
      <c r="W37" s="40"/>
      <c r="X37" s="39"/>
    </row>
    <row r="38" spans="2:24" s="35" customFormat="1" ht="13.5" customHeight="1" x14ac:dyDescent="0.2">
      <c r="B38" s="44"/>
      <c r="C38" s="42"/>
      <c r="D38" s="154"/>
      <c r="E38" s="154"/>
      <c r="F38" s="154"/>
      <c r="G38" s="154"/>
      <c r="H38" s="154"/>
      <c r="I38" s="154"/>
      <c r="J38" s="154"/>
      <c r="K38" s="154"/>
      <c r="L38" s="41"/>
      <c r="N38" s="44"/>
      <c r="O38" s="40"/>
      <c r="P38" s="36"/>
      <c r="Q38" s="40"/>
      <c r="R38" s="40"/>
      <c r="S38" s="40"/>
      <c r="T38" s="40"/>
      <c r="U38" s="40"/>
      <c r="V38" s="40"/>
      <c r="W38" s="40"/>
      <c r="X38" s="39"/>
    </row>
    <row r="39" spans="2:24" s="35" customFormat="1" ht="13.5" customHeight="1" x14ac:dyDescent="0.2">
      <c r="B39" s="44"/>
      <c r="C39" s="42"/>
      <c r="D39" s="38"/>
      <c r="E39" s="38"/>
      <c r="F39" s="38"/>
      <c r="G39" s="38"/>
      <c r="H39" s="38"/>
      <c r="I39" s="38"/>
      <c r="J39" s="38"/>
      <c r="K39" s="38"/>
      <c r="L39" s="41"/>
      <c r="N39" s="44"/>
      <c r="O39" s="40"/>
      <c r="P39" s="36"/>
      <c r="Q39" s="40"/>
      <c r="R39" s="40"/>
      <c r="S39" s="40"/>
      <c r="T39" s="40"/>
      <c r="U39" s="40"/>
      <c r="V39" s="40"/>
      <c r="W39" s="40"/>
      <c r="X39" s="39"/>
    </row>
    <row r="40" spans="2:24" s="35" customFormat="1" ht="13.5" customHeight="1" x14ac:dyDescent="0.2">
      <c r="B40" s="44"/>
      <c r="C40" s="42"/>
      <c r="D40" s="36"/>
      <c r="E40" s="36"/>
      <c r="F40" s="36"/>
      <c r="G40" s="36"/>
      <c r="H40" s="36"/>
      <c r="I40" s="36"/>
      <c r="J40" s="36"/>
      <c r="K40" s="36"/>
      <c r="L40" s="41"/>
      <c r="N40" s="44"/>
      <c r="O40" s="40"/>
      <c r="P40" s="36"/>
      <c r="Q40" s="40"/>
      <c r="R40" s="40"/>
      <c r="S40" s="40"/>
      <c r="T40" s="40"/>
      <c r="U40" s="40"/>
      <c r="V40" s="40"/>
      <c r="W40" s="40"/>
      <c r="X40" s="39"/>
    </row>
    <row r="41" spans="2:24" s="35" customFormat="1" ht="13.5" customHeight="1" x14ac:dyDescent="0.2">
      <c r="B41" s="44"/>
      <c r="C41" s="34" t="s">
        <v>49</v>
      </c>
      <c r="D41" s="36"/>
      <c r="E41" s="36"/>
      <c r="F41" s="36"/>
      <c r="G41" s="36"/>
      <c r="H41" s="36"/>
      <c r="I41" s="36"/>
      <c r="J41" s="36"/>
      <c r="K41" s="36"/>
      <c r="L41" s="41"/>
      <c r="N41" s="44"/>
      <c r="O41" s="40"/>
      <c r="P41" s="36"/>
      <c r="Q41" s="40"/>
      <c r="R41" s="40"/>
      <c r="S41" s="40"/>
      <c r="T41" s="40"/>
      <c r="U41" s="40"/>
      <c r="V41" s="40"/>
      <c r="W41" s="40"/>
      <c r="X41" s="39"/>
    </row>
    <row r="42" spans="2:24" s="35" customFormat="1" ht="13.5" customHeight="1" x14ac:dyDescent="0.2">
      <c r="B42" s="44"/>
      <c r="C42" s="42"/>
      <c r="D42" s="36"/>
      <c r="E42" s="36"/>
      <c r="F42" s="36"/>
      <c r="G42" s="36"/>
      <c r="H42" s="36"/>
      <c r="I42" s="36"/>
      <c r="J42" s="36"/>
      <c r="K42" s="36"/>
      <c r="L42" s="41"/>
      <c r="N42" s="44"/>
      <c r="O42" s="40"/>
      <c r="P42" s="36"/>
      <c r="Q42" s="40"/>
      <c r="R42" s="40"/>
      <c r="S42" s="40"/>
      <c r="T42" s="40"/>
      <c r="U42" s="40"/>
      <c r="V42" s="40"/>
      <c r="W42" s="40"/>
      <c r="X42" s="39"/>
    </row>
    <row r="43" spans="2:24" s="35" customFormat="1" ht="13.5" customHeight="1" x14ac:dyDescent="0.2">
      <c r="B43" s="44"/>
      <c r="C43" s="42"/>
      <c r="D43" s="36" t="s">
        <v>43</v>
      </c>
      <c r="E43" s="36"/>
      <c r="F43" s="36"/>
      <c r="G43" s="36"/>
      <c r="H43" s="36"/>
      <c r="I43" s="36"/>
      <c r="J43" s="36"/>
      <c r="K43" s="36"/>
      <c r="L43" s="41"/>
      <c r="N43" s="44"/>
      <c r="O43" s="40"/>
      <c r="P43" s="36"/>
      <c r="Q43" s="40"/>
      <c r="R43" s="40"/>
      <c r="S43" s="40"/>
      <c r="T43" s="40"/>
      <c r="U43" s="40"/>
      <c r="V43" s="40"/>
      <c r="W43" s="40"/>
      <c r="X43" s="39"/>
    </row>
    <row r="44" spans="2:24" s="35" customFormat="1" ht="13.5" customHeight="1" x14ac:dyDescent="0.2">
      <c r="B44" s="44"/>
      <c r="C44" s="42"/>
      <c r="D44" s="36" t="s">
        <v>42</v>
      </c>
      <c r="E44" s="36"/>
      <c r="F44" s="36"/>
      <c r="G44" s="36"/>
      <c r="H44" s="36"/>
      <c r="I44" s="36"/>
      <c r="J44" s="36"/>
      <c r="K44" s="36"/>
      <c r="L44" s="41"/>
      <c r="N44" s="44"/>
      <c r="O44" s="40"/>
      <c r="P44" s="36"/>
      <c r="Q44" s="40"/>
      <c r="R44" s="40"/>
      <c r="S44" s="40"/>
      <c r="T44" s="40"/>
      <c r="U44" s="40"/>
      <c r="V44" s="40"/>
      <c r="W44" s="40"/>
      <c r="X44" s="39"/>
    </row>
    <row r="45" spans="2:24" s="35" customFormat="1" ht="13.5" customHeight="1" x14ac:dyDescent="0.2">
      <c r="B45" s="44"/>
      <c r="C45" s="42"/>
      <c r="D45" s="36" t="s">
        <v>44</v>
      </c>
      <c r="E45" s="36"/>
      <c r="F45" s="36"/>
      <c r="G45" s="36"/>
      <c r="H45" s="36"/>
      <c r="I45" s="36"/>
      <c r="J45" s="36"/>
      <c r="K45" s="36"/>
      <c r="L45" s="41"/>
      <c r="N45" s="44"/>
      <c r="O45" s="40"/>
      <c r="P45" s="36"/>
      <c r="Q45" s="40"/>
      <c r="R45" s="40"/>
      <c r="S45" s="40"/>
      <c r="T45" s="40"/>
      <c r="U45" s="40"/>
      <c r="V45" s="40"/>
      <c r="W45" s="40"/>
      <c r="X45" s="39"/>
    </row>
    <row r="46" spans="2:24" s="35" customFormat="1" ht="13.5" customHeight="1" x14ac:dyDescent="0.2">
      <c r="B46" s="44"/>
      <c r="C46" s="42"/>
      <c r="D46" s="36"/>
      <c r="E46" s="36"/>
      <c r="F46" s="36"/>
      <c r="G46" s="36"/>
      <c r="H46" s="36"/>
      <c r="I46" s="36"/>
      <c r="J46" s="36"/>
      <c r="K46" s="36"/>
      <c r="L46" s="41"/>
      <c r="N46" s="44"/>
      <c r="O46" s="40"/>
      <c r="P46" s="36"/>
      <c r="Q46" s="40"/>
      <c r="R46" s="40"/>
      <c r="S46" s="40"/>
      <c r="T46" s="40"/>
      <c r="U46" s="40"/>
      <c r="V46" s="40"/>
      <c r="W46" s="40"/>
      <c r="X46" s="39"/>
    </row>
    <row r="47" spans="2:24" ht="13.5" customHeight="1" x14ac:dyDescent="0.2">
      <c r="B47" s="24"/>
      <c r="C47" s="22"/>
      <c r="D47" s="26"/>
      <c r="E47" s="26"/>
      <c r="F47" s="26"/>
      <c r="G47" s="26"/>
      <c r="H47" s="26"/>
      <c r="I47" s="26"/>
      <c r="J47" s="26"/>
      <c r="K47" s="26"/>
      <c r="L47" s="19"/>
      <c r="N47" s="24"/>
      <c r="O47" s="17"/>
      <c r="P47" s="36"/>
      <c r="Q47" s="17"/>
      <c r="R47" s="17"/>
      <c r="S47" s="17"/>
      <c r="T47" s="17"/>
      <c r="U47" s="17"/>
      <c r="V47" s="17"/>
      <c r="W47" s="17"/>
      <c r="X47" s="13"/>
    </row>
    <row r="48" spans="2:24" s="35" customFormat="1" ht="13.5" customHeight="1" x14ac:dyDescent="0.2">
      <c r="B48" s="44"/>
      <c r="C48" s="42" t="s">
        <v>90</v>
      </c>
      <c r="D48" s="36"/>
      <c r="E48" s="36"/>
      <c r="F48" s="36"/>
      <c r="G48" s="36"/>
      <c r="H48" s="36"/>
      <c r="I48" s="36"/>
      <c r="J48" s="36"/>
      <c r="K48" s="36"/>
      <c r="L48" s="41"/>
      <c r="N48" s="44"/>
      <c r="O48" s="40"/>
      <c r="P48" s="36"/>
      <c r="Q48" s="40"/>
      <c r="R48" s="40"/>
      <c r="S48" s="40"/>
      <c r="T48" s="40"/>
      <c r="U48" s="40"/>
      <c r="V48" s="40"/>
      <c r="W48" s="40"/>
      <c r="X48" s="39"/>
    </row>
    <row r="49" spans="2:24" s="35" customFormat="1" ht="13.5" customHeight="1" x14ac:dyDescent="0.2">
      <c r="B49" s="44"/>
      <c r="C49" s="42"/>
      <c r="D49" s="36"/>
      <c r="E49" s="36"/>
      <c r="F49" s="36"/>
      <c r="G49" s="36"/>
      <c r="H49" s="36"/>
      <c r="I49" s="36"/>
      <c r="J49" s="36"/>
      <c r="K49" s="36"/>
      <c r="L49" s="41"/>
      <c r="N49" s="44"/>
      <c r="O49" s="40"/>
      <c r="P49" s="36"/>
      <c r="Q49" s="40"/>
      <c r="R49" s="40"/>
      <c r="S49" s="40"/>
      <c r="T49" s="40"/>
      <c r="U49" s="40"/>
      <c r="V49" s="40"/>
      <c r="W49" s="40"/>
      <c r="X49" s="39"/>
    </row>
    <row r="50" spans="2:24" s="35" customFormat="1" ht="13.5" customHeight="1" x14ac:dyDescent="0.2">
      <c r="B50" s="44"/>
      <c r="C50" s="42"/>
      <c r="D50" s="36" t="s">
        <v>55</v>
      </c>
      <c r="E50" s="36"/>
      <c r="F50" s="36"/>
      <c r="G50" s="36"/>
      <c r="H50" s="36"/>
      <c r="I50" s="36"/>
      <c r="J50" s="36"/>
      <c r="K50" s="36"/>
      <c r="L50" s="41"/>
      <c r="N50" s="44"/>
      <c r="O50" s="40"/>
      <c r="P50" s="36"/>
      <c r="Q50" s="40"/>
      <c r="R50" s="40"/>
      <c r="S50" s="40"/>
      <c r="T50" s="40"/>
      <c r="U50" s="40"/>
      <c r="V50" s="40"/>
      <c r="W50" s="40"/>
      <c r="X50" s="39"/>
    </row>
    <row r="51" spans="2:24" s="35" customFormat="1" ht="13.5" customHeight="1" x14ac:dyDescent="0.2">
      <c r="B51" s="44"/>
      <c r="C51" s="42"/>
      <c r="D51" s="36" t="s">
        <v>66</v>
      </c>
      <c r="E51" s="36"/>
      <c r="F51" s="36"/>
      <c r="G51" s="36"/>
      <c r="H51" s="36"/>
      <c r="I51" s="36"/>
      <c r="J51" s="36"/>
      <c r="K51" s="36"/>
      <c r="L51" s="41"/>
      <c r="N51" s="44"/>
      <c r="O51" s="40"/>
      <c r="P51" s="36"/>
      <c r="Q51" s="40"/>
      <c r="R51" s="40"/>
      <c r="S51" s="40"/>
      <c r="T51" s="40"/>
      <c r="U51" s="40"/>
      <c r="V51" s="40"/>
      <c r="W51" s="40"/>
      <c r="X51" s="39"/>
    </row>
    <row r="52" spans="2:24" s="35" customFormat="1" ht="13.5" customHeight="1" x14ac:dyDescent="0.2">
      <c r="B52" s="44"/>
      <c r="C52" s="42"/>
      <c r="D52" s="36" t="s">
        <v>67</v>
      </c>
      <c r="E52" s="36"/>
      <c r="F52" s="36"/>
      <c r="G52" s="36"/>
      <c r="H52" s="36"/>
      <c r="I52" s="36"/>
      <c r="J52" s="36"/>
      <c r="K52" s="36"/>
      <c r="L52" s="41"/>
      <c r="N52" s="44"/>
      <c r="O52" s="40"/>
      <c r="P52" s="36"/>
      <c r="Q52" s="40"/>
      <c r="R52" s="40"/>
      <c r="S52" s="40"/>
      <c r="T52" s="40"/>
      <c r="U52" s="40"/>
      <c r="V52" s="40"/>
      <c r="W52" s="40"/>
      <c r="X52" s="39"/>
    </row>
    <row r="53" spans="2:24" s="35" customFormat="1" ht="13.5" customHeight="1" x14ac:dyDescent="0.2">
      <c r="B53" s="44"/>
      <c r="C53" s="42"/>
      <c r="D53" s="36" t="s">
        <v>56</v>
      </c>
      <c r="E53" s="36"/>
      <c r="F53" s="36"/>
      <c r="G53" s="36"/>
      <c r="H53" s="36"/>
      <c r="I53" s="36"/>
      <c r="J53" s="36"/>
      <c r="K53" s="36"/>
      <c r="L53" s="41"/>
      <c r="N53" s="44"/>
      <c r="O53" s="40"/>
      <c r="P53" s="36"/>
      <c r="Q53" s="40"/>
      <c r="R53" s="40"/>
      <c r="S53" s="40"/>
      <c r="T53" s="40"/>
      <c r="U53" s="40"/>
      <c r="V53" s="40"/>
      <c r="W53" s="40"/>
      <c r="X53" s="39"/>
    </row>
    <row r="54" spans="2:24" s="35" customFormat="1" ht="13.5" customHeight="1" x14ac:dyDescent="0.2">
      <c r="B54" s="44"/>
      <c r="C54" s="42"/>
      <c r="D54" s="36" t="s">
        <v>91</v>
      </c>
      <c r="E54" s="36"/>
      <c r="F54" s="36"/>
      <c r="G54" s="36"/>
      <c r="H54" s="36"/>
      <c r="I54" s="36"/>
      <c r="J54" s="36"/>
      <c r="K54" s="36"/>
      <c r="L54" s="41"/>
      <c r="N54" s="44"/>
      <c r="O54" s="40"/>
      <c r="P54" s="36"/>
      <c r="Q54" s="40"/>
      <c r="R54" s="40"/>
      <c r="S54" s="40"/>
      <c r="T54" s="40"/>
      <c r="U54" s="40"/>
      <c r="V54" s="40"/>
      <c r="W54" s="40"/>
      <c r="X54" s="39"/>
    </row>
    <row r="55" spans="2:24" s="35" customFormat="1" ht="13.5" customHeight="1" x14ac:dyDescent="0.2">
      <c r="B55" s="44"/>
      <c r="C55" s="42"/>
      <c r="D55" s="36" t="s">
        <v>92</v>
      </c>
      <c r="E55" s="36"/>
      <c r="F55" s="36"/>
      <c r="G55" s="36"/>
      <c r="H55" s="36"/>
      <c r="I55" s="36"/>
      <c r="J55" s="36"/>
      <c r="K55" s="36"/>
      <c r="L55" s="41"/>
      <c r="N55" s="44"/>
      <c r="O55" s="40"/>
      <c r="P55" s="36"/>
      <c r="Q55" s="40"/>
      <c r="R55" s="40"/>
      <c r="S55" s="40"/>
      <c r="T55" s="40"/>
      <c r="U55" s="40"/>
      <c r="V55" s="40"/>
      <c r="W55" s="40"/>
      <c r="X55" s="39"/>
    </row>
    <row r="56" spans="2:24" s="35" customFormat="1" ht="13.5" customHeight="1" x14ac:dyDescent="0.2">
      <c r="B56" s="44"/>
      <c r="C56" s="42"/>
      <c r="D56" s="36" t="s">
        <v>93</v>
      </c>
      <c r="E56" s="36"/>
      <c r="F56" s="36"/>
      <c r="G56" s="36"/>
      <c r="H56" s="36"/>
      <c r="I56" s="36"/>
      <c r="J56" s="36"/>
      <c r="K56" s="36"/>
      <c r="L56" s="41"/>
      <c r="N56" s="44"/>
      <c r="O56" s="40"/>
      <c r="P56" s="36"/>
      <c r="Q56" s="40"/>
      <c r="R56" s="40"/>
      <c r="S56" s="40"/>
      <c r="T56" s="40"/>
      <c r="U56" s="40"/>
      <c r="V56" s="40"/>
      <c r="W56" s="40"/>
      <c r="X56" s="39"/>
    </row>
    <row r="57" spans="2:24" s="35" customFormat="1" ht="13.5" customHeight="1" x14ac:dyDescent="0.2">
      <c r="B57" s="44"/>
      <c r="C57" s="42"/>
      <c r="D57" s="36" t="s">
        <v>57</v>
      </c>
      <c r="E57" s="36"/>
      <c r="F57" s="36"/>
      <c r="G57" s="36"/>
      <c r="H57" s="36"/>
      <c r="I57" s="36"/>
      <c r="J57" s="36"/>
      <c r="K57" s="36"/>
      <c r="L57" s="41"/>
      <c r="N57" s="44"/>
      <c r="O57" s="40"/>
      <c r="P57" s="36"/>
      <c r="Q57" s="40"/>
      <c r="R57" s="40"/>
      <c r="S57" s="40"/>
      <c r="T57" s="40"/>
      <c r="U57" s="40"/>
      <c r="V57" s="40"/>
      <c r="W57" s="40"/>
      <c r="X57" s="39"/>
    </row>
    <row r="58" spans="2:24" s="35" customFormat="1" ht="13.5" customHeight="1" x14ac:dyDescent="0.2">
      <c r="B58" s="44"/>
      <c r="C58" s="42"/>
      <c r="D58" s="36"/>
      <c r="E58" s="36"/>
      <c r="F58" s="36"/>
      <c r="G58" s="36"/>
      <c r="H58" s="36"/>
      <c r="I58" s="36"/>
      <c r="J58" s="36"/>
      <c r="K58" s="36"/>
      <c r="L58" s="41"/>
      <c r="N58" s="44"/>
      <c r="O58" s="40"/>
      <c r="P58" s="36"/>
      <c r="Q58" s="40"/>
      <c r="R58" s="40"/>
      <c r="S58" s="40"/>
      <c r="T58" s="40"/>
      <c r="U58" s="40"/>
      <c r="V58" s="40"/>
      <c r="W58" s="40"/>
      <c r="X58" s="39"/>
    </row>
    <row r="59" spans="2:24" s="35" customFormat="1" ht="13.5" customHeight="1" x14ac:dyDescent="0.2">
      <c r="B59" s="44"/>
      <c r="C59" s="42"/>
      <c r="D59" s="36"/>
      <c r="E59" s="36"/>
      <c r="F59" s="36"/>
      <c r="G59" s="36"/>
      <c r="H59" s="36"/>
      <c r="I59" s="36"/>
      <c r="J59" s="36"/>
      <c r="K59" s="36"/>
      <c r="L59" s="41"/>
      <c r="N59" s="44"/>
      <c r="O59" s="40"/>
      <c r="P59" s="36"/>
      <c r="Q59" s="40"/>
      <c r="R59" s="40"/>
      <c r="S59" s="40"/>
      <c r="T59" s="40"/>
      <c r="U59" s="40"/>
      <c r="V59" s="40"/>
      <c r="W59" s="40"/>
      <c r="X59" s="39"/>
    </row>
    <row r="60" spans="2:24" ht="13.5" customHeight="1" x14ac:dyDescent="0.2">
      <c r="B60" s="24"/>
      <c r="C60" s="22" t="s">
        <v>41</v>
      </c>
      <c r="D60" s="26"/>
      <c r="E60" s="26"/>
      <c r="F60" s="26"/>
      <c r="G60" s="26"/>
      <c r="H60" s="26"/>
      <c r="I60" s="26"/>
      <c r="J60" s="26"/>
      <c r="K60" s="26"/>
      <c r="L60" s="19"/>
      <c r="N60" s="24"/>
      <c r="O60" s="17"/>
      <c r="P60" s="36"/>
      <c r="Q60" s="17"/>
      <c r="R60" s="17"/>
      <c r="S60" s="17"/>
      <c r="T60" s="17"/>
      <c r="U60" s="17"/>
      <c r="V60" s="17"/>
      <c r="W60" s="17"/>
      <c r="X60" s="13"/>
    </row>
    <row r="61" spans="2:24" ht="13.5" customHeight="1" x14ac:dyDescent="0.2">
      <c r="B61" s="24"/>
      <c r="C61" s="22"/>
      <c r="D61" s="26"/>
      <c r="E61" s="26"/>
      <c r="F61" s="26"/>
      <c r="G61" s="26"/>
      <c r="H61" s="26"/>
      <c r="I61" s="26"/>
      <c r="J61" s="26"/>
      <c r="K61" s="26"/>
      <c r="L61" s="19"/>
      <c r="N61" s="24"/>
      <c r="O61" s="17"/>
      <c r="P61" s="36"/>
      <c r="Q61" s="17"/>
      <c r="R61" s="17"/>
      <c r="S61" s="17"/>
      <c r="T61" s="17"/>
      <c r="U61" s="17"/>
      <c r="V61" s="17"/>
      <c r="W61" s="17"/>
      <c r="X61" s="13"/>
    </row>
    <row r="62" spans="2:24" ht="13.5" customHeight="1" x14ac:dyDescent="0.2">
      <c r="B62" s="24"/>
      <c r="C62" s="22"/>
      <c r="D62" s="26" t="s">
        <v>45</v>
      </c>
      <c r="E62" s="26"/>
      <c r="F62" s="26"/>
      <c r="G62" s="26"/>
      <c r="H62" s="26"/>
      <c r="I62" s="26"/>
      <c r="J62" s="26"/>
      <c r="K62" s="26"/>
      <c r="L62" s="19"/>
      <c r="N62" s="24"/>
      <c r="O62" s="17"/>
      <c r="Q62" s="17"/>
      <c r="R62" s="17"/>
      <c r="S62" s="17"/>
      <c r="T62" s="17"/>
      <c r="U62" s="17"/>
      <c r="V62" s="17"/>
      <c r="W62" s="17"/>
      <c r="X62" s="13"/>
    </row>
    <row r="63" spans="2:24" ht="13.5" customHeight="1" x14ac:dyDescent="0.2">
      <c r="B63" s="24"/>
      <c r="C63" s="22"/>
      <c r="D63" s="26" t="s">
        <v>61</v>
      </c>
      <c r="E63" s="26"/>
      <c r="F63" s="26"/>
      <c r="G63" s="26"/>
      <c r="H63" s="26"/>
      <c r="I63" s="26"/>
      <c r="J63" s="26"/>
      <c r="K63" s="26"/>
      <c r="L63" s="19"/>
      <c r="N63" s="24"/>
      <c r="O63" s="17"/>
      <c r="P63" s="36" t="s">
        <v>46</v>
      </c>
      <c r="Q63" s="17"/>
      <c r="R63" s="17"/>
      <c r="S63" s="17"/>
      <c r="T63" s="17"/>
      <c r="U63" s="17"/>
      <c r="V63" s="17"/>
      <c r="W63" s="17"/>
      <c r="X63" s="13"/>
    </row>
    <row r="64" spans="2:24" ht="13.5" customHeight="1" x14ac:dyDescent="0.2">
      <c r="B64" s="24"/>
      <c r="C64" s="22"/>
      <c r="D64" s="26" t="s">
        <v>58</v>
      </c>
      <c r="E64" s="26"/>
      <c r="F64" s="26"/>
      <c r="G64" s="26"/>
      <c r="H64" s="26"/>
      <c r="I64" s="26"/>
      <c r="J64" s="26"/>
      <c r="K64" s="26"/>
      <c r="L64" s="19"/>
      <c r="N64" s="24"/>
      <c r="O64" s="17"/>
      <c r="P64" s="32" t="s">
        <v>47</v>
      </c>
      <c r="Q64" s="17"/>
      <c r="R64" s="17"/>
      <c r="S64" s="17"/>
      <c r="T64" s="17"/>
      <c r="U64" s="17"/>
      <c r="V64" s="17"/>
      <c r="W64" s="17"/>
      <c r="X64" s="13"/>
    </row>
    <row r="65" spans="2:24" ht="13.5" customHeight="1" x14ac:dyDescent="0.2">
      <c r="B65" s="24"/>
      <c r="C65" s="22"/>
      <c r="D65" s="26" t="s">
        <v>48</v>
      </c>
      <c r="E65" s="26"/>
      <c r="F65" s="26"/>
      <c r="G65" s="26"/>
      <c r="H65" s="26"/>
      <c r="I65" s="26"/>
      <c r="J65" s="26"/>
      <c r="K65" s="26"/>
      <c r="L65" s="19"/>
      <c r="N65" s="24"/>
      <c r="O65" s="17"/>
      <c r="P65" s="36"/>
      <c r="Q65" s="17"/>
      <c r="R65" s="17"/>
      <c r="S65" s="17"/>
      <c r="T65" s="17"/>
      <c r="U65" s="17"/>
      <c r="V65" s="17"/>
      <c r="W65" s="17"/>
      <c r="X65" s="13"/>
    </row>
    <row r="66" spans="2:24" ht="13.5" customHeight="1" x14ac:dyDescent="0.2">
      <c r="B66" s="24"/>
      <c r="C66" s="22"/>
      <c r="D66" s="26" t="s">
        <v>68</v>
      </c>
      <c r="E66" s="26"/>
      <c r="F66" s="26"/>
      <c r="G66" s="26"/>
      <c r="H66" s="26"/>
      <c r="I66" s="26"/>
      <c r="J66" s="26"/>
      <c r="K66" s="26"/>
      <c r="L66" s="19"/>
      <c r="N66" s="24"/>
      <c r="O66" s="17"/>
      <c r="P66" s="36" t="s">
        <v>40</v>
      </c>
      <c r="Q66" s="17"/>
      <c r="R66" s="17"/>
      <c r="S66" s="17"/>
      <c r="T66" s="17"/>
      <c r="U66" s="17"/>
      <c r="V66" s="17"/>
      <c r="W66" s="17"/>
      <c r="X66" s="13"/>
    </row>
    <row r="67" spans="2:24" s="35" customFormat="1" ht="13.5" customHeight="1" x14ac:dyDescent="0.2">
      <c r="B67" s="44"/>
      <c r="C67" s="42"/>
      <c r="D67" s="36" t="s">
        <v>69</v>
      </c>
      <c r="E67" s="36"/>
      <c r="F67" s="36"/>
      <c r="G67" s="36"/>
      <c r="H67" s="36"/>
      <c r="I67" s="36"/>
      <c r="J67" s="36"/>
      <c r="K67" s="36"/>
      <c r="L67" s="41"/>
      <c r="N67" s="44"/>
      <c r="O67" s="40"/>
      <c r="P67" s="36" t="s">
        <v>63</v>
      </c>
      <c r="Q67" s="40"/>
      <c r="R67" s="40"/>
      <c r="S67" s="40"/>
      <c r="T67" s="40"/>
      <c r="U67" s="40"/>
      <c r="V67" s="40"/>
      <c r="W67" s="40"/>
      <c r="X67" s="39"/>
    </row>
    <row r="68" spans="2:24" s="35" customFormat="1" ht="13.5" customHeight="1" x14ac:dyDescent="0.2">
      <c r="B68" s="44"/>
      <c r="C68" s="42"/>
      <c r="D68" s="36"/>
      <c r="E68" s="36"/>
      <c r="F68" s="36"/>
      <c r="G68" s="36"/>
      <c r="H68" s="36"/>
      <c r="I68" s="36"/>
      <c r="J68" s="36"/>
      <c r="K68" s="36"/>
      <c r="L68" s="41"/>
      <c r="N68" s="44"/>
      <c r="O68" s="40"/>
      <c r="P68" s="36"/>
      <c r="Q68" s="40"/>
      <c r="R68" s="40"/>
      <c r="S68" s="40"/>
      <c r="T68" s="40"/>
      <c r="U68" s="40"/>
      <c r="V68" s="40"/>
      <c r="W68" s="40"/>
      <c r="X68" s="39"/>
    </row>
    <row r="69" spans="2:24" s="35" customFormat="1" ht="13.5" customHeight="1" x14ac:dyDescent="0.2">
      <c r="B69" s="44"/>
      <c r="C69" s="138" t="s">
        <v>122</v>
      </c>
      <c r="D69" s="139"/>
      <c r="E69" s="139"/>
      <c r="F69" s="139"/>
      <c r="G69" s="139"/>
      <c r="H69" s="139"/>
      <c r="I69" s="139"/>
      <c r="J69" s="36"/>
      <c r="K69" s="36"/>
      <c r="L69" s="41"/>
      <c r="N69" s="44"/>
      <c r="O69" s="40"/>
      <c r="P69" s="36"/>
      <c r="Q69" s="40"/>
      <c r="R69" s="40"/>
      <c r="S69" s="40"/>
      <c r="T69" s="40"/>
      <c r="U69" s="40"/>
      <c r="V69" s="40"/>
      <c r="W69" s="40"/>
      <c r="X69" s="39"/>
    </row>
    <row r="70" spans="2:24" s="35" customFormat="1" ht="9.75" customHeight="1" x14ac:dyDescent="0.2">
      <c r="B70" s="44"/>
      <c r="C70" s="138"/>
      <c r="D70" s="139"/>
      <c r="E70" s="139"/>
      <c r="F70" s="139"/>
      <c r="G70" s="139"/>
      <c r="H70" s="139"/>
      <c r="I70" s="139"/>
      <c r="J70" s="36"/>
      <c r="K70" s="36"/>
      <c r="L70" s="41"/>
      <c r="N70" s="44"/>
      <c r="O70" s="40"/>
      <c r="P70" s="36"/>
      <c r="Q70" s="40"/>
      <c r="R70" s="40"/>
      <c r="S70" s="40"/>
      <c r="T70" s="40"/>
      <c r="U70" s="40"/>
      <c r="V70" s="40"/>
      <c r="W70" s="40"/>
      <c r="X70" s="39"/>
    </row>
    <row r="71" spans="2:24" s="35" customFormat="1" ht="13.9" customHeight="1" x14ac:dyDescent="0.2">
      <c r="B71" s="44"/>
      <c r="C71" s="140" t="s">
        <v>116</v>
      </c>
      <c r="D71" s="140"/>
      <c r="E71" s="140"/>
      <c r="F71" s="140"/>
      <c r="G71" s="140"/>
      <c r="H71" s="140"/>
      <c r="I71" s="140"/>
      <c r="J71" s="116"/>
      <c r="K71" s="116"/>
      <c r="L71" s="41"/>
      <c r="N71" s="44"/>
      <c r="O71" s="40"/>
      <c r="P71" s="36"/>
      <c r="Q71" s="40"/>
      <c r="R71" s="40"/>
      <c r="S71" s="40"/>
      <c r="T71" s="40"/>
      <c r="U71" s="40"/>
      <c r="V71" s="40"/>
      <c r="W71" s="40"/>
      <c r="X71" s="39"/>
    </row>
    <row r="72" spans="2:24" s="35" customFormat="1" ht="13.5" customHeight="1" x14ac:dyDescent="0.2">
      <c r="B72" s="44"/>
      <c r="C72" s="141" t="s">
        <v>120</v>
      </c>
      <c r="D72" s="139"/>
      <c r="E72" s="139"/>
      <c r="F72" s="139"/>
      <c r="G72" s="139"/>
      <c r="H72" s="139"/>
      <c r="I72" s="139"/>
      <c r="J72" s="36"/>
      <c r="K72" s="36"/>
      <c r="L72" s="41"/>
      <c r="N72" s="44"/>
      <c r="O72" s="40"/>
      <c r="P72" s="36"/>
      <c r="Q72" s="40"/>
      <c r="R72" s="40"/>
      <c r="S72" s="40"/>
      <c r="T72" s="40"/>
      <c r="U72" s="40"/>
      <c r="V72" s="40"/>
      <c r="W72" s="40"/>
      <c r="X72" s="39"/>
    </row>
    <row r="73" spans="2:24" s="35" customFormat="1" ht="13.5" customHeight="1" x14ac:dyDescent="0.2">
      <c r="B73" s="44"/>
      <c r="C73" s="139" t="s">
        <v>121</v>
      </c>
      <c r="D73" s="139"/>
      <c r="E73" s="139"/>
      <c r="F73" s="139"/>
      <c r="G73" s="139"/>
      <c r="H73" s="139"/>
      <c r="I73" s="139"/>
      <c r="J73" s="36"/>
      <c r="K73" s="36"/>
      <c r="L73" s="41"/>
      <c r="N73" s="44"/>
      <c r="O73" s="40"/>
      <c r="P73" s="36"/>
      <c r="Q73" s="40"/>
      <c r="R73" s="40"/>
      <c r="S73" s="40"/>
      <c r="T73" s="40"/>
      <c r="U73" s="40"/>
      <c r="V73" s="40"/>
      <c r="W73" s="40"/>
      <c r="X73" s="39"/>
    </row>
    <row r="74" spans="2:24" s="35" customFormat="1" ht="13.5" customHeight="1" x14ac:dyDescent="0.2">
      <c r="B74" s="44"/>
      <c r="C74" s="139"/>
      <c r="D74" s="139"/>
      <c r="E74" s="139"/>
      <c r="F74" s="139"/>
      <c r="G74" s="139"/>
      <c r="H74" s="139"/>
      <c r="I74" s="139"/>
      <c r="J74" s="36"/>
      <c r="K74" s="36"/>
      <c r="L74" s="41"/>
      <c r="N74" s="44"/>
      <c r="O74" s="40"/>
      <c r="P74" s="36"/>
      <c r="Q74" s="40"/>
      <c r="R74" s="40"/>
      <c r="S74" s="40"/>
      <c r="T74" s="40"/>
      <c r="U74" s="40"/>
      <c r="V74" s="40"/>
      <c r="W74" s="40"/>
      <c r="X74" s="39"/>
    </row>
    <row r="75" spans="2:24" s="35" customFormat="1" ht="13.5" customHeight="1" x14ac:dyDescent="0.2">
      <c r="B75" s="44"/>
      <c r="C75" s="138" t="s">
        <v>127</v>
      </c>
      <c r="D75" s="139"/>
      <c r="E75" s="139"/>
      <c r="F75" s="139"/>
      <c r="G75" s="139" t="s">
        <v>129</v>
      </c>
      <c r="H75" s="139"/>
      <c r="I75" s="139"/>
      <c r="J75" s="36"/>
      <c r="K75" s="36"/>
      <c r="L75" s="41"/>
      <c r="N75" s="44"/>
      <c r="O75" s="40"/>
      <c r="P75" s="36"/>
      <c r="Q75" s="40"/>
      <c r="R75" s="40"/>
      <c r="S75" s="40"/>
      <c r="T75" s="40"/>
      <c r="U75" s="40"/>
      <c r="V75" s="40"/>
      <c r="W75" s="40"/>
      <c r="X75" s="39"/>
    </row>
    <row r="76" spans="2:24" s="35" customFormat="1" ht="13.5" customHeight="1" x14ac:dyDescent="0.2">
      <c r="B76" s="44"/>
      <c r="C76" s="139"/>
      <c r="D76" s="139"/>
      <c r="E76" s="139"/>
      <c r="F76" s="139"/>
      <c r="G76" s="139"/>
      <c r="H76" s="139"/>
      <c r="I76" s="139"/>
      <c r="J76" s="36"/>
      <c r="K76" s="36"/>
      <c r="L76" s="41"/>
      <c r="N76" s="44"/>
      <c r="O76" s="40"/>
      <c r="P76" s="36"/>
      <c r="Q76" s="40"/>
      <c r="R76" s="40"/>
      <c r="S76" s="40"/>
      <c r="T76" s="40"/>
      <c r="U76" s="40"/>
      <c r="V76" s="40"/>
      <c r="W76" s="40"/>
      <c r="X76" s="39"/>
    </row>
    <row r="77" spans="2:24" s="35" customFormat="1" ht="13.5" customHeight="1" x14ac:dyDescent="0.2">
      <c r="B77" s="44"/>
      <c r="C77" s="139" t="s">
        <v>128</v>
      </c>
      <c r="D77" s="139"/>
      <c r="E77" s="139"/>
      <c r="F77" s="139"/>
      <c r="G77" s="139"/>
      <c r="H77" s="139"/>
      <c r="I77" s="139"/>
      <c r="J77" s="36"/>
      <c r="K77" s="36"/>
      <c r="L77" s="41"/>
      <c r="N77" s="44"/>
      <c r="O77" s="40"/>
      <c r="P77" s="36"/>
      <c r="Q77" s="40"/>
      <c r="R77" s="40"/>
      <c r="S77" s="40"/>
      <c r="T77" s="40"/>
      <c r="U77" s="40"/>
      <c r="V77" s="40"/>
      <c r="W77" s="40"/>
      <c r="X77" s="39"/>
    </row>
    <row r="78" spans="2:24" s="35" customFormat="1" ht="13.5" customHeight="1" x14ac:dyDescent="0.2">
      <c r="B78" s="44"/>
      <c r="C78" s="139" t="s">
        <v>123</v>
      </c>
      <c r="D78" s="139"/>
      <c r="E78" s="139"/>
      <c r="F78" s="139"/>
      <c r="G78" s="139"/>
      <c r="H78" s="139"/>
      <c r="I78" s="139"/>
      <c r="J78" s="36"/>
      <c r="K78" s="36"/>
      <c r="L78" s="41"/>
      <c r="N78" s="44"/>
      <c r="O78" s="40"/>
      <c r="P78" s="36"/>
      <c r="Q78" s="40"/>
      <c r="R78" s="40"/>
      <c r="S78" s="40"/>
      <c r="T78" s="40"/>
      <c r="U78" s="40"/>
      <c r="V78" s="40"/>
      <c r="W78" s="40"/>
      <c r="X78" s="39"/>
    </row>
    <row r="79" spans="2:24" s="35" customFormat="1" ht="13.5" customHeight="1" x14ac:dyDescent="0.2">
      <c r="B79" s="44"/>
      <c r="C79" s="139" t="s">
        <v>124</v>
      </c>
      <c r="D79" s="139"/>
      <c r="E79" s="139"/>
      <c r="F79" s="139"/>
      <c r="G79" s="139"/>
      <c r="H79" s="139"/>
      <c r="I79" s="139"/>
      <c r="J79" s="36"/>
      <c r="K79" s="36"/>
      <c r="L79" s="41"/>
      <c r="N79" s="44"/>
      <c r="O79" s="40"/>
      <c r="P79" s="36"/>
      <c r="Q79" s="40"/>
      <c r="R79" s="40"/>
      <c r="S79" s="40"/>
      <c r="T79" s="40"/>
      <c r="U79" s="40"/>
      <c r="V79" s="40"/>
      <c r="W79" s="40"/>
      <c r="X79" s="39"/>
    </row>
    <row r="80" spans="2:24" s="35" customFormat="1" ht="13.5" customHeight="1" x14ac:dyDescent="0.2">
      <c r="B80" s="44"/>
      <c r="C80" s="139" t="s">
        <v>125</v>
      </c>
      <c r="D80" s="139"/>
      <c r="E80" s="139"/>
      <c r="F80" s="139"/>
      <c r="G80" s="139"/>
      <c r="H80" s="139"/>
      <c r="I80" s="139"/>
      <c r="J80" s="36"/>
      <c r="K80" s="36"/>
      <c r="L80" s="41"/>
      <c r="N80" s="44"/>
      <c r="O80" s="40"/>
      <c r="P80" s="36"/>
      <c r="Q80" s="40"/>
      <c r="R80" s="40"/>
      <c r="S80" s="40"/>
      <c r="T80" s="40"/>
      <c r="U80" s="40"/>
      <c r="V80" s="40"/>
      <c r="W80" s="40"/>
      <c r="X80" s="39"/>
    </row>
    <row r="81" spans="2:24" s="35" customFormat="1" ht="13.5" customHeight="1" x14ac:dyDescent="0.2">
      <c r="B81" s="44"/>
      <c r="C81" s="139" t="s">
        <v>126</v>
      </c>
      <c r="D81" s="139"/>
      <c r="E81" s="139"/>
      <c r="F81" s="139"/>
      <c r="G81" s="139"/>
      <c r="H81" s="139"/>
      <c r="I81" s="139"/>
      <c r="J81" s="36"/>
      <c r="K81" s="36"/>
      <c r="L81" s="41"/>
      <c r="N81" s="44"/>
      <c r="O81" s="40"/>
      <c r="P81" s="36"/>
      <c r="Q81" s="40"/>
      <c r="R81" s="40"/>
      <c r="S81" s="40"/>
      <c r="T81" s="40"/>
      <c r="U81" s="40"/>
      <c r="V81" s="40"/>
      <c r="W81" s="40"/>
      <c r="X81" s="39"/>
    </row>
    <row r="82" spans="2:24" s="35" customFormat="1" ht="13.5" customHeight="1" x14ac:dyDescent="0.2">
      <c r="B82" s="44"/>
      <c r="C82" s="139"/>
      <c r="D82" s="139"/>
      <c r="E82" s="139"/>
      <c r="F82" s="139"/>
      <c r="G82" s="139"/>
      <c r="H82" s="139"/>
      <c r="I82" s="139"/>
      <c r="J82" s="36"/>
      <c r="K82" s="36"/>
      <c r="L82" s="41"/>
      <c r="N82" s="44"/>
      <c r="O82" s="40"/>
      <c r="P82" s="36"/>
      <c r="Q82" s="40"/>
      <c r="R82" s="40"/>
      <c r="S82" s="40"/>
      <c r="T82" s="40"/>
      <c r="U82" s="40"/>
      <c r="V82" s="40"/>
      <c r="W82" s="40"/>
      <c r="X82" s="39"/>
    </row>
    <row r="83" spans="2:24" s="35" customFormat="1" ht="13.5" customHeight="1" x14ac:dyDescent="0.2">
      <c r="B83" s="44"/>
      <c r="C83" s="138" t="s">
        <v>132</v>
      </c>
      <c r="D83" s="139"/>
      <c r="E83" s="139"/>
      <c r="F83" s="139"/>
      <c r="G83" s="139"/>
      <c r="H83" s="139"/>
      <c r="I83" s="139"/>
      <c r="J83" s="36"/>
      <c r="K83" s="36"/>
      <c r="L83" s="41"/>
      <c r="N83" s="44"/>
      <c r="O83" s="40"/>
      <c r="P83" s="36"/>
      <c r="Q83" s="40"/>
      <c r="R83" s="40"/>
      <c r="S83" s="40"/>
      <c r="T83" s="40"/>
      <c r="U83" s="40"/>
      <c r="V83" s="40"/>
      <c r="W83" s="40"/>
      <c r="X83" s="39"/>
    </row>
    <row r="84" spans="2:24" s="35" customFormat="1" ht="13.5" customHeight="1" x14ac:dyDescent="0.2">
      <c r="B84" s="44"/>
      <c r="C84" s="139"/>
      <c r="D84" s="139"/>
      <c r="E84" s="139"/>
      <c r="F84" s="139"/>
      <c r="G84" s="139"/>
      <c r="H84" s="139"/>
      <c r="I84" s="139"/>
      <c r="J84" s="36"/>
      <c r="K84" s="36"/>
      <c r="L84" s="41"/>
      <c r="N84" s="44"/>
      <c r="O84" s="40"/>
      <c r="P84" s="36"/>
      <c r="Q84" s="40"/>
      <c r="R84" s="40"/>
      <c r="S84" s="40"/>
      <c r="T84" s="40"/>
      <c r="U84" s="40"/>
      <c r="V84" s="40"/>
      <c r="W84" s="40"/>
      <c r="X84" s="39"/>
    </row>
    <row r="85" spans="2:24" s="35" customFormat="1" ht="13.5" customHeight="1" x14ac:dyDescent="0.2">
      <c r="B85" s="44"/>
      <c r="C85" s="139" t="s">
        <v>130</v>
      </c>
      <c r="D85" s="139"/>
      <c r="E85" s="139"/>
      <c r="F85" s="139"/>
      <c r="G85" s="139"/>
      <c r="H85" s="139"/>
      <c r="I85" s="139"/>
      <c r="J85" s="36"/>
      <c r="K85" s="36"/>
      <c r="L85" s="41"/>
      <c r="N85" s="44"/>
      <c r="O85" s="40"/>
      <c r="P85" s="36"/>
      <c r="Q85" s="40"/>
      <c r="R85" s="40"/>
      <c r="S85" s="40"/>
      <c r="T85" s="40"/>
      <c r="U85" s="40"/>
      <c r="V85" s="40"/>
      <c r="W85" s="40"/>
      <c r="X85" s="39"/>
    </row>
    <row r="86" spans="2:24" s="35" customFormat="1" ht="13.5" customHeight="1" x14ac:dyDescent="0.2">
      <c r="B86" s="44"/>
      <c r="C86" s="139" t="s">
        <v>134</v>
      </c>
      <c r="D86" s="139"/>
      <c r="E86" s="139"/>
      <c r="F86" s="139"/>
      <c r="G86" s="139"/>
      <c r="H86" s="139"/>
      <c r="I86" s="139"/>
      <c r="J86" s="36"/>
      <c r="K86" s="36"/>
      <c r="L86" s="41"/>
      <c r="N86" s="44"/>
      <c r="O86" s="40"/>
      <c r="P86" s="36"/>
      <c r="Q86" s="40"/>
      <c r="R86" s="40"/>
      <c r="S86" s="40"/>
      <c r="T86" s="40"/>
      <c r="U86" s="40"/>
      <c r="V86" s="40"/>
      <c r="W86" s="40"/>
      <c r="X86" s="39"/>
    </row>
    <row r="87" spans="2:24" s="35" customFormat="1" ht="13.5" customHeight="1" x14ac:dyDescent="0.2">
      <c r="B87" s="44"/>
      <c r="C87" s="139" t="s">
        <v>131</v>
      </c>
      <c r="D87" s="139"/>
      <c r="E87" s="139"/>
      <c r="F87" s="139"/>
      <c r="G87" s="139"/>
      <c r="H87" s="139"/>
      <c r="I87" s="139"/>
      <c r="J87" s="36"/>
      <c r="K87" s="36"/>
      <c r="L87" s="41"/>
      <c r="N87" s="44"/>
      <c r="O87" s="40"/>
      <c r="P87" s="36"/>
      <c r="Q87" s="40"/>
      <c r="R87" s="40"/>
      <c r="S87" s="40"/>
      <c r="T87" s="40"/>
      <c r="U87" s="40"/>
      <c r="V87" s="40"/>
      <c r="W87" s="40"/>
      <c r="X87" s="39"/>
    </row>
    <row r="88" spans="2:24" s="35" customFormat="1" ht="13.5" customHeight="1" x14ac:dyDescent="0.2">
      <c r="B88" s="44"/>
      <c r="C88" s="139" t="s">
        <v>133</v>
      </c>
      <c r="D88" s="139"/>
      <c r="E88" s="139"/>
      <c r="F88" s="139"/>
      <c r="G88" s="139"/>
      <c r="H88" s="139"/>
      <c r="I88" s="139"/>
      <c r="J88" s="36"/>
      <c r="K88" s="36"/>
      <c r="L88" s="41"/>
      <c r="N88" s="44"/>
      <c r="O88" s="40"/>
      <c r="P88" s="36"/>
      <c r="Q88" s="40"/>
      <c r="R88" s="40"/>
      <c r="S88" s="40"/>
      <c r="T88" s="40"/>
      <c r="U88" s="40"/>
      <c r="V88" s="40"/>
      <c r="W88" s="40"/>
      <c r="X88" s="39"/>
    </row>
    <row r="89" spans="2:24" s="35" customFormat="1" ht="13.5" customHeight="1" x14ac:dyDescent="0.2">
      <c r="B89" s="44"/>
      <c r="C89" s="146" t="s">
        <v>135</v>
      </c>
      <c r="D89" s="139"/>
      <c r="E89" s="139"/>
      <c r="F89" s="139"/>
      <c r="G89" s="139"/>
      <c r="H89" s="139"/>
      <c r="I89" s="139"/>
      <c r="J89" s="36"/>
      <c r="K89" s="36"/>
      <c r="L89" s="41"/>
      <c r="N89" s="44"/>
      <c r="O89" s="40"/>
      <c r="P89" s="36"/>
      <c r="Q89" s="40"/>
      <c r="R89" s="40"/>
      <c r="S89" s="40"/>
      <c r="T89" s="40"/>
      <c r="U89" s="40"/>
      <c r="V89" s="40"/>
      <c r="W89" s="40"/>
      <c r="X89" s="39"/>
    </row>
    <row r="90" spans="2:24" ht="13.5" customHeight="1" x14ac:dyDescent="0.2">
      <c r="B90" s="20"/>
      <c r="C90" s="147"/>
      <c r="D90" s="27"/>
      <c r="E90" s="27"/>
      <c r="F90" s="27"/>
      <c r="G90" s="27"/>
      <c r="H90" s="27"/>
      <c r="I90" s="27"/>
      <c r="J90" s="27"/>
      <c r="K90" s="27"/>
      <c r="L90" s="28"/>
      <c r="N90" s="20"/>
      <c r="O90" s="29"/>
      <c r="P90" s="27"/>
      <c r="Q90" s="27"/>
      <c r="R90" s="27"/>
      <c r="S90" s="27"/>
      <c r="T90" s="27"/>
      <c r="U90" s="27"/>
      <c r="V90" s="27"/>
      <c r="W90" s="27"/>
      <c r="X90" s="28"/>
    </row>
    <row r="91" spans="2:24" ht="13.5" customHeight="1" x14ac:dyDescent="0.2">
      <c r="O91" s="30"/>
    </row>
  </sheetData>
  <mergeCells count="4">
    <mergeCell ref="D26:K27"/>
    <mergeCell ref="D28:K29"/>
    <mergeCell ref="D37:K38"/>
    <mergeCell ref="C7:L8"/>
  </mergeCells>
  <hyperlinks>
    <hyperlink ref="P12" r:id="rId1" xr:uid="{00000000-0004-0000-0100-000000000000}"/>
  </hyperlinks>
  <pageMargins left="0.7" right="0.7" top="0.75" bottom="0.75" header="0.3" footer="0.3"/>
  <pageSetup paperSize="8"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1">
    <tabColor theme="0" tint="-0.249977111117893"/>
  </sheetPr>
  <dimension ref="A1:G66"/>
  <sheetViews>
    <sheetView topLeftCell="A12" workbookViewId="0">
      <selection activeCell="P3" sqref="P3"/>
    </sheetView>
  </sheetViews>
  <sheetFormatPr defaultColWidth="10" defaultRowHeight="12.75" x14ac:dyDescent="0.2"/>
  <cols>
    <col min="1" max="1" width="2.85546875" customWidth="1"/>
    <col min="2" max="2" width="20" customWidth="1"/>
    <col min="4" max="4" width="10" customWidth="1"/>
  </cols>
  <sheetData>
    <row r="1" spans="1:7" ht="15" x14ac:dyDescent="0.25">
      <c r="A1" s="1"/>
      <c r="B1" s="125" t="s">
        <v>117</v>
      </c>
      <c r="C1" s="1"/>
    </row>
    <row r="2" spans="1:7" x14ac:dyDescent="0.2">
      <c r="A2" s="1">
        <v>1</v>
      </c>
      <c r="B2" s="1" t="s">
        <v>12</v>
      </c>
      <c r="C2" s="1"/>
    </row>
    <row r="3" spans="1:7" x14ac:dyDescent="0.2">
      <c r="A3" s="1">
        <v>2</v>
      </c>
      <c r="B3" s="1" t="s">
        <v>13</v>
      </c>
      <c r="C3" s="1"/>
    </row>
    <row r="4" spans="1:7" x14ac:dyDescent="0.2">
      <c r="A4" s="1"/>
      <c r="B4" s="120" t="s">
        <v>110</v>
      </c>
      <c r="C4" s="1">
        <v>2</v>
      </c>
    </row>
    <row r="5" spans="1:7" x14ac:dyDescent="0.2">
      <c r="A5" s="1"/>
      <c r="B5" s="2" t="s">
        <v>1</v>
      </c>
      <c r="C5" s="117" t="str">
        <f>VLOOKUP($C$4,$A$1:$B$3,2,FALSE)</f>
        <v>Elective</v>
      </c>
    </row>
    <row r="6" spans="1:7" x14ac:dyDescent="0.2">
      <c r="A6" s="1"/>
      <c r="B6" s="1"/>
      <c r="C6" s="1"/>
    </row>
    <row r="7" spans="1:7" ht="15" x14ac:dyDescent="0.25">
      <c r="A7" s="123"/>
      <c r="B7" s="124" t="s">
        <v>96</v>
      </c>
      <c r="C7" s="123"/>
      <c r="D7" s="121"/>
      <c r="E7" s="121"/>
      <c r="F7" s="121"/>
      <c r="G7" s="121"/>
    </row>
    <row r="8" spans="1:7" x14ac:dyDescent="0.2">
      <c r="A8" s="1"/>
      <c r="B8" s="1" t="s">
        <v>97</v>
      </c>
      <c r="C8" s="1"/>
    </row>
    <row r="9" spans="1:7" x14ac:dyDescent="0.2">
      <c r="A9" s="1"/>
      <c r="B9" s="1" t="s">
        <v>98</v>
      </c>
    </row>
    <row r="10" spans="1:7" x14ac:dyDescent="0.2">
      <c r="B10" s="1" t="s">
        <v>99</v>
      </c>
    </row>
    <row r="12" spans="1:7" x14ac:dyDescent="0.2">
      <c r="B12" s="119" t="s">
        <v>101</v>
      </c>
      <c r="C12" s="71">
        <v>3</v>
      </c>
    </row>
    <row r="13" spans="1:7" x14ac:dyDescent="0.2">
      <c r="B13" s="72" t="s">
        <v>102</v>
      </c>
      <c r="C13" s="126" t="str">
        <f>INDEX(B8:B10,C12)</f>
        <v>Other</v>
      </c>
    </row>
    <row r="14" spans="1:7" x14ac:dyDescent="0.2">
      <c r="B14" s="2"/>
    </row>
    <row r="16" spans="1:7" x14ac:dyDescent="0.2">
      <c r="A16" s="121"/>
      <c r="B16" s="127" t="s">
        <v>100</v>
      </c>
      <c r="C16" s="121"/>
      <c r="D16" s="121"/>
      <c r="E16" s="121"/>
      <c r="F16" s="121"/>
      <c r="G16" s="121"/>
    </row>
    <row r="17" spans="1:7" x14ac:dyDescent="0.2">
      <c r="B17">
        <v>1</v>
      </c>
    </row>
    <row r="18" spans="1:7" x14ac:dyDescent="0.2">
      <c r="B18">
        <v>2</v>
      </c>
    </row>
    <row r="19" spans="1:7" x14ac:dyDescent="0.2">
      <c r="B19">
        <v>3</v>
      </c>
    </row>
    <row r="20" spans="1:7" x14ac:dyDescent="0.2">
      <c r="B20">
        <v>4</v>
      </c>
    </row>
    <row r="21" spans="1:7" x14ac:dyDescent="0.2">
      <c r="B21">
        <v>5</v>
      </c>
    </row>
    <row r="23" spans="1:7" x14ac:dyDescent="0.2">
      <c r="B23" s="134" t="s">
        <v>119</v>
      </c>
      <c r="C23" s="131">
        <v>1</v>
      </c>
    </row>
    <row r="25" spans="1:7" x14ac:dyDescent="0.2">
      <c r="A25" s="121"/>
      <c r="B25" s="122" t="s">
        <v>111</v>
      </c>
      <c r="C25" s="121" t="str">
        <f>RIGHT(Data2!A2,6)</f>
        <v>2022Q1</v>
      </c>
      <c r="D25" s="121"/>
      <c r="E25" s="121"/>
      <c r="F25" s="121"/>
      <c r="G25" s="121"/>
    </row>
    <row r="26" spans="1:7" x14ac:dyDescent="0.2">
      <c r="B26" s="79" t="s">
        <v>112</v>
      </c>
      <c r="C26" s="80" t="str">
        <f xml:space="preserve"> C34&amp;" Average Length of Stay, 12 months to end of " &amp; IF(RIGHT(C25, 1) = "1", "March", "") &amp; IF(RIGHT(C25, 1) = "2", "June", "") &amp; IF(RIGHT(C25, 1) = "3", "September", "") &amp; IF(RIGHT(C25, 1) = "4", "December", "") &amp; " " &amp; LEFT(C25, 4)</f>
        <v>Elective Average Length of Stay, 12 months to end of March 2022</v>
      </c>
      <c r="D26" s="81"/>
    </row>
    <row r="27" spans="1:7" x14ac:dyDescent="0.2">
      <c r="B27" s="80"/>
      <c r="C27" s="71"/>
      <c r="D27" s="81"/>
    </row>
    <row r="28" spans="1:7" x14ac:dyDescent="0.2">
      <c r="B28" s="80"/>
      <c r="C28" s="71"/>
      <c r="D28" s="81"/>
    </row>
    <row r="29" spans="1:7" x14ac:dyDescent="0.2">
      <c r="B29" s="80"/>
      <c r="C29" s="71"/>
      <c r="D29" s="81"/>
    </row>
    <row r="30" spans="1:7" ht="15" x14ac:dyDescent="0.25">
      <c r="A30" s="81"/>
      <c r="B30" s="135" t="s">
        <v>113</v>
      </c>
      <c r="C30" s="126"/>
      <c r="D30" s="136"/>
      <c r="E30" s="81"/>
      <c r="F30" s="81"/>
      <c r="G30" s="81"/>
    </row>
    <row r="31" spans="1:7" x14ac:dyDescent="0.2">
      <c r="B31" s="80" t="s">
        <v>12</v>
      </c>
      <c r="C31" s="71"/>
      <c r="D31" s="81"/>
    </row>
    <row r="32" spans="1:7" x14ac:dyDescent="0.2">
      <c r="B32" s="80" t="s">
        <v>13</v>
      </c>
      <c r="C32" s="71"/>
      <c r="D32" s="81"/>
    </row>
    <row r="33" spans="1:7" x14ac:dyDescent="0.2">
      <c r="B33" s="1" t="s">
        <v>110</v>
      </c>
      <c r="C33" s="1">
        <v>2</v>
      </c>
      <c r="D33" s="81"/>
    </row>
    <row r="34" spans="1:7" x14ac:dyDescent="0.2">
      <c r="B34" s="2" t="s">
        <v>1</v>
      </c>
      <c r="C34" s="133" t="str">
        <f>INDEX(B31:B32,C33)</f>
        <v>Elective</v>
      </c>
      <c r="D34" s="81"/>
    </row>
    <row r="35" spans="1:7" x14ac:dyDescent="0.2">
      <c r="B35" s="80"/>
      <c r="C35" s="71"/>
      <c r="D35" s="81"/>
    </row>
    <row r="36" spans="1:7" x14ac:dyDescent="0.2">
      <c r="B36" s="80"/>
      <c r="C36" s="71"/>
      <c r="D36" s="81"/>
    </row>
    <row r="37" spans="1:7" ht="15" x14ac:dyDescent="0.25">
      <c r="A37" s="121"/>
      <c r="B37" s="128" t="s">
        <v>114</v>
      </c>
      <c r="C37" s="129"/>
      <c r="D37" s="130"/>
      <c r="E37" s="121"/>
      <c r="F37" s="121"/>
      <c r="G37" s="121"/>
    </row>
    <row r="38" spans="1:7" x14ac:dyDescent="0.2">
      <c r="B38" s="80" t="s">
        <v>12</v>
      </c>
      <c r="C38" s="71"/>
      <c r="D38" s="81"/>
    </row>
    <row r="39" spans="1:7" x14ac:dyDescent="0.2">
      <c r="B39" s="80" t="s">
        <v>13</v>
      </c>
      <c r="C39" s="71"/>
      <c r="D39" s="81"/>
    </row>
    <row r="40" spans="1:7" x14ac:dyDescent="0.2">
      <c r="B40" s="80" t="s">
        <v>101</v>
      </c>
      <c r="C40" s="71">
        <v>2</v>
      </c>
      <c r="D40" s="81"/>
    </row>
    <row r="41" spans="1:7" x14ac:dyDescent="0.2">
      <c r="B41" s="80" t="s">
        <v>1</v>
      </c>
      <c r="C41" s="132" t="str">
        <f>INDEX(B38:B39,C40)</f>
        <v>Elective</v>
      </c>
      <c r="D41" s="81"/>
    </row>
    <row r="42" spans="1:7" x14ac:dyDescent="0.2">
      <c r="B42" s="79" t="s">
        <v>118</v>
      </c>
      <c r="C42" s="80" t="str">
        <f>C$41&amp; " Average Length of Stay, 12 months to end of " &amp; IF(RIGHT(C25, 1) = "1", "March", "") &amp; IF(RIGHT(C25, 1) = "2", "June", "") &amp; IF(RIGHT(C25, 1) = "3", "September", "") &amp; IF(RIGHT(C25, 1) = "4", "December", "") &amp; " " &amp; LEFT(C25, 4)</f>
        <v>Elective Average Length of Stay, 12 months to end of March 2022</v>
      </c>
      <c r="D42" s="81"/>
    </row>
    <row r="43" spans="1:7" x14ac:dyDescent="0.2">
      <c r="B43" s="80"/>
      <c r="C43" s="71"/>
      <c r="D43" s="81"/>
    </row>
    <row r="44" spans="1:7" x14ac:dyDescent="0.2">
      <c r="B44" s="80"/>
      <c r="C44" s="71"/>
      <c r="D44" s="81"/>
    </row>
    <row r="45" spans="1:7" x14ac:dyDescent="0.2">
      <c r="B45" s="80"/>
      <c r="C45" s="71"/>
      <c r="D45" s="81"/>
    </row>
    <row r="46" spans="1:7" x14ac:dyDescent="0.2">
      <c r="B46" s="80"/>
      <c r="C46" s="71"/>
      <c r="D46" s="81"/>
    </row>
    <row r="47" spans="1:7" x14ac:dyDescent="0.2">
      <c r="B47" s="82"/>
      <c r="C47" s="71"/>
      <c r="D47" s="81"/>
    </row>
    <row r="48" spans="1:7" x14ac:dyDescent="0.2">
      <c r="B48" s="80"/>
      <c r="C48" s="71"/>
      <c r="D48" s="81"/>
    </row>
    <row r="49" spans="2:4" x14ac:dyDescent="0.2">
      <c r="B49" s="80"/>
      <c r="C49" s="71"/>
      <c r="D49" s="81"/>
    </row>
    <row r="50" spans="2:4" x14ac:dyDescent="0.2">
      <c r="B50" s="80"/>
      <c r="C50" s="71"/>
      <c r="D50" s="81"/>
    </row>
    <row r="51" spans="2:4" x14ac:dyDescent="0.2">
      <c r="B51" s="81"/>
      <c r="C51" s="81"/>
      <c r="D51" s="81"/>
    </row>
    <row r="52" spans="2:4" x14ac:dyDescent="0.2">
      <c r="B52" s="81"/>
      <c r="C52" s="81"/>
      <c r="D52" s="81"/>
    </row>
    <row r="53" spans="2:4" x14ac:dyDescent="0.2">
      <c r="B53" s="81"/>
      <c r="C53" s="81"/>
      <c r="D53" s="81"/>
    </row>
    <row r="54" spans="2:4" x14ac:dyDescent="0.2">
      <c r="B54" s="81"/>
      <c r="C54" s="81"/>
      <c r="D54" s="81"/>
    </row>
    <row r="55" spans="2:4" x14ac:dyDescent="0.2">
      <c r="B55" s="81"/>
      <c r="C55" s="81"/>
      <c r="D55" s="81"/>
    </row>
    <row r="56" spans="2:4" x14ac:dyDescent="0.2">
      <c r="B56" s="81"/>
      <c r="C56" s="81"/>
      <c r="D56" s="81"/>
    </row>
    <row r="57" spans="2:4" x14ac:dyDescent="0.2">
      <c r="B57" s="81"/>
      <c r="C57" s="81"/>
      <c r="D57" s="81"/>
    </row>
    <row r="58" spans="2:4" x14ac:dyDescent="0.2">
      <c r="B58" s="81"/>
      <c r="C58" s="81"/>
      <c r="D58" s="81"/>
    </row>
    <row r="59" spans="2:4" x14ac:dyDescent="0.2">
      <c r="B59" s="81"/>
      <c r="C59" s="81"/>
      <c r="D59" s="81"/>
    </row>
    <row r="60" spans="2:4" x14ac:dyDescent="0.2">
      <c r="B60" s="81"/>
      <c r="C60" s="81"/>
      <c r="D60" s="81"/>
    </row>
    <row r="61" spans="2:4" x14ac:dyDescent="0.2">
      <c r="B61" s="81"/>
      <c r="C61" s="81"/>
      <c r="D61" s="81"/>
    </row>
    <row r="62" spans="2:4" x14ac:dyDescent="0.2">
      <c r="B62" s="81"/>
      <c r="C62" s="81"/>
      <c r="D62" s="81"/>
    </row>
    <row r="63" spans="2:4" x14ac:dyDescent="0.2">
      <c r="B63" s="81"/>
      <c r="C63" s="81"/>
      <c r="D63" s="81"/>
    </row>
    <row r="64" spans="2:4" x14ac:dyDescent="0.2">
      <c r="B64" s="81"/>
      <c r="C64" s="81"/>
      <c r="D64" s="81"/>
    </row>
    <row r="65" spans="2:4" x14ac:dyDescent="0.2">
      <c r="B65" s="81"/>
      <c r="C65" s="81"/>
      <c r="D65" s="81"/>
    </row>
    <row r="66" spans="2:4" x14ac:dyDescent="0.2">
      <c r="B66" s="81"/>
      <c r="C66" s="81"/>
      <c r="D66" s="8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L90"/>
  <sheetViews>
    <sheetView showGridLines="0" tabSelected="1" topLeftCell="A10" zoomScaleNormal="100" workbookViewId="0">
      <selection activeCell="D29" sqref="D29"/>
    </sheetView>
  </sheetViews>
  <sheetFormatPr defaultColWidth="0" defaultRowHeight="0" customHeight="1" zeroHeight="1" x14ac:dyDescent="0.2"/>
  <cols>
    <col min="1" max="2" width="2.85546875" style="46" customWidth="1"/>
    <col min="3" max="3" width="22.85546875" style="46" customWidth="1"/>
    <col min="4" max="5" width="17.85546875" style="46" customWidth="1"/>
    <col min="6" max="7" width="21.42578125" style="46" customWidth="1"/>
    <col min="8" max="8" width="17.85546875" style="46" customWidth="1"/>
    <col min="9" max="9" width="10.7109375" style="46" customWidth="1"/>
    <col min="10" max="11" width="2.85546875" style="46" customWidth="1"/>
    <col min="12" max="12" width="0" style="46" hidden="1" customWidth="1"/>
    <col min="13" max="16384" width="14.28515625" style="46" hidden="1"/>
  </cols>
  <sheetData>
    <row r="1" spans="1:12" ht="30.95" customHeight="1" x14ac:dyDescent="0.2">
      <c r="C1" s="158" t="s">
        <v>136</v>
      </c>
      <c r="D1" s="158"/>
      <c r="E1" s="158"/>
      <c r="F1" s="158"/>
      <c r="G1" s="158"/>
      <c r="H1" s="158"/>
      <c r="I1" s="158"/>
      <c r="J1" s="158"/>
      <c r="K1" s="158"/>
      <c r="L1" s="159"/>
    </row>
    <row r="2" spans="1:12" ht="23.1" customHeight="1" x14ac:dyDescent="0.2">
      <c r="C2" s="158"/>
      <c r="D2" s="158"/>
      <c r="E2" s="158"/>
      <c r="F2" s="158"/>
      <c r="G2" s="158"/>
      <c r="H2" s="158"/>
      <c r="I2" s="158"/>
      <c r="J2" s="158"/>
      <c r="K2" s="158"/>
      <c r="L2" s="159"/>
    </row>
    <row r="3" spans="1:12" ht="15" customHeight="1" thickBot="1" x14ac:dyDescent="0.25"/>
    <row r="4" spans="1:12" s="49" customFormat="1" ht="15" customHeight="1" x14ac:dyDescent="0.25">
      <c r="A4" s="47"/>
      <c r="B4" s="61"/>
      <c r="C4" s="157"/>
      <c r="D4" s="157"/>
      <c r="E4" s="157"/>
      <c r="F4" s="157"/>
      <c r="G4" s="157"/>
      <c r="H4" s="157"/>
      <c r="I4" s="157"/>
      <c r="J4" s="62"/>
      <c r="K4" s="48"/>
    </row>
    <row r="5" spans="1:12" s="49" customFormat="1" ht="18.75" customHeight="1" x14ac:dyDescent="0.25">
      <c r="A5" s="47"/>
      <c r="B5" s="63"/>
      <c r="C5" s="50"/>
      <c r="D5" s="50"/>
      <c r="E5" s="50"/>
      <c r="F5" s="50"/>
      <c r="G5" s="50"/>
      <c r="H5" s="50"/>
      <c r="I5" s="50"/>
      <c r="J5" s="64"/>
      <c r="K5" s="48"/>
    </row>
    <row r="6" spans="1:12" s="49" customFormat="1" ht="18.75" customHeight="1" x14ac:dyDescent="0.25">
      <c r="A6" s="47"/>
      <c r="B6" s="63"/>
      <c r="C6" s="50"/>
      <c r="D6" s="50"/>
      <c r="E6" s="50"/>
      <c r="F6" s="50"/>
      <c r="G6" s="50"/>
      <c r="H6" s="50"/>
      <c r="I6" s="50"/>
      <c r="J6" s="64"/>
      <c r="K6" s="48"/>
    </row>
    <row r="7" spans="1:12" s="49" customFormat="1" ht="18.75" customHeight="1" x14ac:dyDescent="0.25">
      <c r="A7" s="47"/>
      <c r="B7" s="63"/>
      <c r="C7" s="50"/>
      <c r="D7" s="50"/>
      <c r="E7" s="50"/>
      <c r="F7" s="46"/>
      <c r="G7" s="50"/>
      <c r="H7" s="50"/>
      <c r="I7" s="50"/>
      <c r="J7" s="64"/>
      <c r="K7" s="48"/>
    </row>
    <row r="8" spans="1:12" s="49" customFormat="1" ht="18.75" customHeight="1" x14ac:dyDescent="0.25">
      <c r="A8" s="47"/>
      <c r="B8" s="63"/>
      <c r="C8" s="50"/>
      <c r="D8" s="50"/>
      <c r="E8" s="50"/>
      <c r="F8" s="50"/>
      <c r="G8" s="50"/>
      <c r="H8" s="50"/>
      <c r="I8" s="50"/>
      <c r="J8" s="64"/>
      <c r="K8" s="48"/>
    </row>
    <row r="9" spans="1:12" s="49" customFormat="1" ht="18.75" customHeight="1" x14ac:dyDescent="0.25">
      <c r="A9" s="47"/>
      <c r="B9" s="63"/>
      <c r="C9" s="50"/>
      <c r="D9" s="50"/>
      <c r="E9" s="50"/>
      <c r="F9" s="50"/>
      <c r="G9" s="50"/>
      <c r="H9" s="50"/>
      <c r="I9" s="50"/>
      <c r="J9" s="64"/>
      <c r="K9" s="48"/>
    </row>
    <row r="10" spans="1:12" s="49" customFormat="1" ht="18.75" customHeight="1" x14ac:dyDescent="0.25">
      <c r="A10" s="47"/>
      <c r="B10" s="63"/>
      <c r="C10" s="50"/>
      <c r="D10" s="50"/>
      <c r="E10" s="50"/>
      <c r="F10" s="50"/>
      <c r="G10" s="50"/>
      <c r="H10" s="50"/>
      <c r="I10" s="50"/>
      <c r="J10" s="64"/>
      <c r="K10" s="48"/>
    </row>
    <row r="11" spans="1:12" s="49" customFormat="1" ht="18.75" customHeight="1" x14ac:dyDescent="0.25">
      <c r="A11" s="47"/>
      <c r="B11" s="63"/>
      <c r="C11" s="50"/>
      <c r="D11" s="50"/>
      <c r="E11" s="50"/>
      <c r="F11" s="50"/>
      <c r="G11" s="50"/>
      <c r="H11" s="50"/>
      <c r="I11" s="50"/>
      <c r="J11" s="64"/>
      <c r="K11" s="48"/>
    </row>
    <row r="12" spans="1:12" s="49" customFormat="1" ht="18.75" customHeight="1" x14ac:dyDescent="0.25">
      <c r="A12" s="47"/>
      <c r="B12" s="63"/>
      <c r="C12" s="50"/>
      <c r="D12" s="50"/>
      <c r="E12" s="50"/>
      <c r="F12" s="50"/>
      <c r="G12" s="50"/>
      <c r="H12" s="50"/>
      <c r="I12" s="50"/>
      <c r="J12" s="64"/>
      <c r="K12" s="48"/>
    </row>
    <row r="13" spans="1:12" s="49" customFormat="1" ht="18.75" customHeight="1" x14ac:dyDescent="0.25">
      <c r="A13" s="47"/>
      <c r="B13" s="63"/>
      <c r="C13" s="50"/>
      <c r="D13" s="50"/>
      <c r="E13" s="50"/>
      <c r="F13" s="50"/>
      <c r="G13" s="50"/>
      <c r="H13" s="50"/>
      <c r="I13" s="50"/>
      <c r="J13" s="64"/>
      <c r="K13" s="48"/>
    </row>
    <row r="14" spans="1:12" s="49" customFormat="1" ht="18.75" customHeight="1" x14ac:dyDescent="0.25">
      <c r="A14" s="47"/>
      <c r="B14" s="63"/>
      <c r="C14" s="50"/>
      <c r="D14" s="50"/>
      <c r="E14" s="50"/>
      <c r="F14" s="50"/>
      <c r="G14" s="50"/>
      <c r="H14" s="50"/>
      <c r="I14" s="50"/>
      <c r="J14" s="64"/>
      <c r="K14" s="48"/>
    </row>
    <row r="15" spans="1:12" s="49" customFormat="1" ht="18.75" customHeight="1" x14ac:dyDescent="0.25">
      <c r="A15" s="47"/>
      <c r="B15" s="63"/>
      <c r="C15" s="50"/>
      <c r="D15" s="50"/>
      <c r="E15" s="50"/>
      <c r="F15" s="50"/>
      <c r="G15" s="50"/>
      <c r="H15" s="50"/>
      <c r="I15" s="50"/>
      <c r="J15" s="64"/>
      <c r="K15" s="48"/>
    </row>
    <row r="16" spans="1:12" s="49" customFormat="1" ht="18.75" customHeight="1" x14ac:dyDescent="0.25">
      <c r="A16" s="47"/>
      <c r="B16" s="63"/>
      <c r="C16" s="50"/>
      <c r="D16" s="50"/>
      <c r="E16" s="50"/>
      <c r="F16" s="50"/>
      <c r="G16" s="50"/>
      <c r="H16" s="50"/>
      <c r="I16" s="50"/>
      <c r="J16" s="64"/>
      <c r="K16" s="48"/>
    </row>
    <row r="17" spans="1:11" s="49" customFormat="1" ht="18.75" customHeight="1" x14ac:dyDescent="0.25">
      <c r="A17" s="47"/>
      <c r="B17" s="63"/>
      <c r="C17" s="50"/>
      <c r="D17" s="50"/>
      <c r="E17" s="50"/>
      <c r="F17" s="50"/>
      <c r="G17" s="50"/>
      <c r="H17" s="50"/>
      <c r="I17" s="50"/>
      <c r="J17" s="64"/>
      <c r="K17" s="48"/>
    </row>
    <row r="18" spans="1:11" s="49" customFormat="1" ht="18.75" customHeight="1" x14ac:dyDescent="0.25">
      <c r="A18" s="47"/>
      <c r="B18" s="63"/>
      <c r="C18" s="50"/>
      <c r="D18" s="50"/>
      <c r="E18" s="50"/>
      <c r="F18" s="50"/>
      <c r="G18" s="50"/>
      <c r="H18" s="50"/>
      <c r="I18" s="50"/>
      <c r="J18" s="64"/>
      <c r="K18" s="48"/>
    </row>
    <row r="19" spans="1:11" s="49" customFormat="1" ht="18.75" customHeight="1" x14ac:dyDescent="0.25">
      <c r="A19" s="47"/>
      <c r="B19" s="63"/>
      <c r="C19" s="50"/>
      <c r="D19" s="50"/>
      <c r="E19" s="50"/>
      <c r="F19" s="50"/>
      <c r="G19" s="50"/>
      <c r="H19" s="50"/>
      <c r="I19" s="50"/>
      <c r="J19" s="64"/>
      <c r="K19" s="48"/>
    </row>
    <row r="20" spans="1:11" s="49" customFormat="1" ht="18.75" customHeight="1" x14ac:dyDescent="0.25">
      <c r="A20" s="47"/>
      <c r="B20" s="63"/>
      <c r="C20" s="50"/>
      <c r="D20" s="50"/>
      <c r="E20" s="50"/>
      <c r="F20" s="50"/>
      <c r="G20" s="50"/>
      <c r="H20" s="50"/>
      <c r="I20" s="50"/>
      <c r="J20" s="64"/>
      <c r="K20" s="48"/>
    </row>
    <row r="21" spans="1:11" s="49" customFormat="1" ht="18.75" customHeight="1" x14ac:dyDescent="0.25">
      <c r="A21" s="47"/>
      <c r="B21" s="63"/>
      <c r="C21" s="50"/>
      <c r="D21" s="50"/>
      <c r="E21" s="50"/>
      <c r="F21" s="50"/>
      <c r="G21" s="50"/>
      <c r="H21" s="50"/>
      <c r="I21" s="50"/>
      <c r="J21" s="64"/>
      <c r="K21" s="48"/>
    </row>
    <row r="22" spans="1:11" s="49" customFormat="1" ht="18.75" customHeight="1" x14ac:dyDescent="0.25">
      <c r="A22" s="47"/>
      <c r="B22" s="63"/>
      <c r="C22" s="50"/>
      <c r="D22" s="50"/>
      <c r="E22" s="50"/>
      <c r="F22" s="50"/>
      <c r="G22" s="50"/>
      <c r="H22" s="50"/>
      <c r="I22" s="50"/>
      <c r="J22" s="64"/>
      <c r="K22" s="48"/>
    </row>
    <row r="23" spans="1:11" s="49" customFormat="1" ht="15" customHeight="1" x14ac:dyDescent="0.25">
      <c r="A23" s="47"/>
      <c r="B23" s="63"/>
      <c r="C23" s="50"/>
      <c r="D23" s="50"/>
      <c r="E23" s="50"/>
      <c r="F23" s="50"/>
      <c r="G23" s="50"/>
      <c r="H23" s="50"/>
      <c r="I23" s="50"/>
      <c r="J23" s="64"/>
      <c r="K23" s="48"/>
    </row>
    <row r="24" spans="1:11" s="49" customFormat="1" ht="30" customHeight="1" x14ac:dyDescent="0.2">
      <c r="A24" s="47"/>
      <c r="B24" s="63"/>
      <c r="C24" s="51" t="str">
        <f>Standardisation!K8</f>
        <v>DHB</v>
      </c>
      <c r="D24" s="51" t="str">
        <f>Standardisation!L8</f>
        <v>Stays</v>
      </c>
      <c r="E24" s="51" t="str">
        <f>Standardisation!M8</f>
        <v>Bed Day Equivalents</v>
      </c>
      <c r="F24" s="51" t="str">
        <f>Standardisation!N8</f>
        <v>Unstandardised Average Length of Stay</v>
      </c>
      <c r="G24" s="51" t="str">
        <f>Standardisation!O8</f>
        <v>Standardised Average Length of Stay</v>
      </c>
      <c r="H24" s="52" t="s">
        <v>19</v>
      </c>
      <c r="I24" s="48"/>
      <c r="J24" s="64"/>
      <c r="K24" s="48"/>
    </row>
    <row r="25" spans="1:11" s="49" customFormat="1" ht="15" customHeight="1" x14ac:dyDescent="0.2">
      <c r="A25" s="47"/>
      <c r="B25" s="63"/>
      <c r="C25" s="47" t="s">
        <v>70</v>
      </c>
      <c r="D25" s="53">
        <f ca="1">Standardisation!L9</f>
        <v>18471</v>
      </c>
      <c r="E25" s="53">
        <f ca="1">Standardisation!M9</f>
        <v>29634.479166666668</v>
      </c>
      <c r="F25" s="54">
        <f ca="1">Standardisation!N9</f>
        <v>1.6043787107718404</v>
      </c>
      <c r="G25" s="54">
        <f ca="1">Standardisation!O9</f>
        <v>1.5092262190853043</v>
      </c>
      <c r="H25" s="55">
        <f ca="1">Standardisation!P9</f>
        <v>1.4743037819693989</v>
      </c>
      <c r="I25" s="48"/>
      <c r="J25" s="64"/>
      <c r="K25" s="48"/>
    </row>
    <row r="26" spans="1:11" s="49" customFormat="1" ht="15" customHeight="1" x14ac:dyDescent="0.2">
      <c r="A26" s="47"/>
      <c r="B26" s="63"/>
      <c r="C26" s="47" t="s">
        <v>71</v>
      </c>
      <c r="D26" s="53">
        <f ca="1">Standardisation!L10</f>
        <v>6265</v>
      </c>
      <c r="E26" s="53">
        <f ca="1">Standardisation!M10</f>
        <v>7961.9375</v>
      </c>
      <c r="F26" s="54">
        <f ca="1">Standardisation!N10</f>
        <v>1.2708599361532322</v>
      </c>
      <c r="G26" s="54">
        <f ca="1">Standardisation!O10</f>
        <v>1.4747400928269199</v>
      </c>
      <c r="H26" s="55">
        <f ca="1">Standardisation!P10</f>
        <v>1.4743037819693989</v>
      </c>
      <c r="I26" s="48"/>
      <c r="J26" s="64"/>
      <c r="K26" s="48"/>
    </row>
    <row r="27" spans="1:11" s="49" customFormat="1" ht="15" customHeight="1" x14ac:dyDescent="0.2">
      <c r="A27" s="47"/>
      <c r="B27" s="63"/>
      <c r="C27" s="47" t="s">
        <v>72</v>
      </c>
      <c r="D27" s="53">
        <f ca="1">Standardisation!L11</f>
        <v>15252</v>
      </c>
      <c r="E27" s="53">
        <f ca="1">Standardisation!M11</f>
        <v>25651.520833333332</v>
      </c>
      <c r="F27" s="54">
        <f ca="1">Standardisation!N11</f>
        <v>1.6818463698749893</v>
      </c>
      <c r="G27" s="54">
        <f ca="1">Standardisation!O11</f>
        <v>1.4528436587215334</v>
      </c>
      <c r="H27" s="55">
        <f ca="1">Standardisation!P11</f>
        <v>1.4743037819693989</v>
      </c>
      <c r="I27" s="48"/>
      <c r="J27" s="64"/>
      <c r="K27" s="48"/>
    </row>
    <row r="28" spans="1:11" s="49" customFormat="1" ht="15" customHeight="1" x14ac:dyDescent="0.2">
      <c r="A28" s="47"/>
      <c r="B28" s="63"/>
      <c r="C28" s="47" t="s">
        <v>143</v>
      </c>
      <c r="D28" s="53">
        <f ca="1">Standardisation!L12</f>
        <v>9630</v>
      </c>
      <c r="E28" s="53">
        <f ca="1">Standardisation!M12</f>
        <v>16391.8125</v>
      </c>
      <c r="F28" s="54">
        <f ca="1">Standardisation!N12</f>
        <v>1.7021612149532712</v>
      </c>
      <c r="G28" s="54">
        <f ca="1">Standardisation!O12</f>
        <v>1.4968804006673617</v>
      </c>
      <c r="H28" s="55">
        <f ca="1">Standardisation!P12</f>
        <v>1.4743037819693989</v>
      </c>
      <c r="I28" s="48"/>
      <c r="J28" s="64"/>
      <c r="K28" s="48"/>
    </row>
    <row r="29" spans="1:11" s="49" customFormat="1" ht="15" customHeight="1" x14ac:dyDescent="0.2">
      <c r="A29" s="47"/>
      <c r="B29" s="63"/>
      <c r="C29" s="47" t="s">
        <v>74</v>
      </c>
      <c r="D29" s="53">
        <f ca="1">Standardisation!L13</f>
        <v>12181</v>
      </c>
      <c r="E29" s="53">
        <f ca="1">Standardisation!M13</f>
        <v>14469.291666666666</v>
      </c>
      <c r="F29" s="54">
        <f ca="1">Standardisation!N13</f>
        <v>1.1878574556002517</v>
      </c>
      <c r="G29" s="54">
        <f ca="1">Standardisation!O13</f>
        <v>1.4389359901033527</v>
      </c>
      <c r="H29" s="55">
        <f ca="1">Standardisation!P13</f>
        <v>1.4743037819693989</v>
      </c>
      <c r="I29" s="48"/>
      <c r="J29" s="64"/>
      <c r="K29" s="48"/>
    </row>
    <row r="30" spans="1:11" s="49" customFormat="1" ht="15" customHeight="1" x14ac:dyDescent="0.2">
      <c r="A30" s="47"/>
      <c r="B30" s="63"/>
      <c r="C30" s="47" t="s">
        <v>139</v>
      </c>
      <c r="D30" s="53">
        <f ca="1">Standardisation!L14</f>
        <v>4789</v>
      </c>
      <c r="E30" s="53">
        <f ca="1">Standardisation!M14</f>
        <v>6221.375</v>
      </c>
      <c r="F30" s="54">
        <f ca="1">Standardisation!N14</f>
        <v>1.2990968887032783</v>
      </c>
      <c r="G30" s="54">
        <f ca="1">Standardisation!O14</f>
        <v>1.4865430940293001</v>
      </c>
      <c r="H30" s="55">
        <f ca="1">Standardisation!P14</f>
        <v>1.4743037819693989</v>
      </c>
      <c r="I30" s="48"/>
      <c r="J30" s="64"/>
      <c r="K30" s="48"/>
    </row>
    <row r="31" spans="1:11" s="49" customFormat="1" ht="15" customHeight="1" x14ac:dyDescent="0.2">
      <c r="A31" s="47"/>
      <c r="B31" s="63"/>
      <c r="C31" s="47" t="s">
        <v>140</v>
      </c>
      <c r="D31" s="53">
        <f ca="1">Standardisation!L15</f>
        <v>5051</v>
      </c>
      <c r="E31" s="53">
        <f ca="1">Standardisation!M15</f>
        <v>6268.333333333333</v>
      </c>
      <c r="F31" s="54">
        <f ca="1">Standardisation!N15</f>
        <v>1.2410083811786445</v>
      </c>
      <c r="G31" s="54">
        <f ca="1">Standardisation!O15</f>
        <v>1.4261668611628795</v>
      </c>
      <c r="H31" s="55">
        <f ca="1">Standardisation!P15</f>
        <v>1.4743037819693989</v>
      </c>
      <c r="I31" s="48"/>
      <c r="J31" s="64"/>
      <c r="K31" s="48"/>
    </row>
    <row r="32" spans="1:11" s="49" customFormat="1" ht="15" customHeight="1" x14ac:dyDescent="0.2">
      <c r="A32" s="47"/>
      <c r="B32" s="63"/>
      <c r="C32" s="47" t="s">
        <v>77</v>
      </c>
      <c r="D32" s="53">
        <f ca="1">Standardisation!L16</f>
        <v>2902</v>
      </c>
      <c r="E32" s="53">
        <f ca="1">Standardisation!M16</f>
        <v>3648.5416666666665</v>
      </c>
      <c r="F32" s="54">
        <f ca="1">Standardisation!N16</f>
        <v>1.2572507466115324</v>
      </c>
      <c r="G32" s="54">
        <f ca="1">Standardisation!O16</f>
        <v>1.3718934162647745</v>
      </c>
      <c r="H32" s="55">
        <f ca="1">Standardisation!P16</f>
        <v>1.4743037819693989</v>
      </c>
      <c r="I32" s="48"/>
      <c r="J32" s="64"/>
      <c r="K32" s="48"/>
    </row>
    <row r="33" spans="1:11" s="49" customFormat="1" ht="15" customHeight="1" x14ac:dyDescent="0.2">
      <c r="A33" s="47"/>
      <c r="B33" s="63"/>
      <c r="C33" s="47" t="s">
        <v>78</v>
      </c>
      <c r="D33" s="53">
        <f ca="1">Standardisation!L17</f>
        <v>4702</v>
      </c>
      <c r="E33" s="53">
        <f ca="1">Standardisation!M17</f>
        <v>7213.166666666667</v>
      </c>
      <c r="F33" s="54">
        <f ca="1">Standardisation!N17</f>
        <v>1.5340635190698995</v>
      </c>
      <c r="G33" s="54">
        <f ca="1">Standardisation!O17</f>
        <v>1.691479415972966</v>
      </c>
      <c r="H33" s="55">
        <f ca="1">Standardisation!P17</f>
        <v>1.4743037819693989</v>
      </c>
      <c r="I33" s="48"/>
      <c r="J33" s="64"/>
      <c r="K33" s="48"/>
    </row>
    <row r="34" spans="1:11" s="49" customFormat="1" ht="15" customHeight="1" x14ac:dyDescent="0.2">
      <c r="A34" s="47"/>
      <c r="B34" s="63"/>
      <c r="C34" s="47" t="s">
        <v>79</v>
      </c>
      <c r="D34" s="53">
        <f ca="1">Standardisation!L18</f>
        <v>4079</v>
      </c>
      <c r="E34" s="53">
        <f ca="1">Standardisation!M18</f>
        <v>5000.395833333333</v>
      </c>
      <c r="F34" s="54">
        <f ca="1">Standardisation!N18</f>
        <v>1.2258876767181499</v>
      </c>
      <c r="G34" s="54">
        <f ca="1">Standardisation!O18</f>
        <v>1.3532887947947174</v>
      </c>
      <c r="H34" s="55">
        <f ca="1">Standardisation!P18</f>
        <v>1.4743037819693989</v>
      </c>
      <c r="I34" s="48"/>
      <c r="J34" s="64"/>
      <c r="K34" s="48"/>
    </row>
    <row r="35" spans="1:11" s="49" customFormat="1" ht="15" customHeight="1" x14ac:dyDescent="0.2">
      <c r="A35" s="47"/>
      <c r="B35" s="63"/>
      <c r="C35" s="47" t="s">
        <v>80</v>
      </c>
      <c r="D35" s="53">
        <f ca="1">Standardisation!L19</f>
        <v>5365</v>
      </c>
      <c r="E35" s="53">
        <f ca="1">Standardisation!M19</f>
        <v>7183.479166666667</v>
      </c>
      <c r="F35" s="54">
        <f ca="1">Standardisation!N19</f>
        <v>1.3389523143833488</v>
      </c>
      <c r="G35" s="54">
        <f ca="1">Standardisation!O19</f>
        <v>1.5490517112372229</v>
      </c>
      <c r="H35" s="55">
        <f ca="1">Standardisation!P19</f>
        <v>1.4743037819693989</v>
      </c>
      <c r="I35" s="48"/>
      <c r="J35" s="64"/>
      <c r="K35" s="48"/>
    </row>
    <row r="36" spans="1:11" s="49" customFormat="1" ht="15" customHeight="1" x14ac:dyDescent="0.2">
      <c r="A36" s="47"/>
      <c r="B36" s="63"/>
      <c r="C36" s="47" t="s">
        <v>81</v>
      </c>
      <c r="D36" s="53">
        <f ca="1">Standardisation!L20</f>
        <v>2127</v>
      </c>
      <c r="E36" s="53">
        <f ca="1">Standardisation!M20</f>
        <v>2531.9791666666665</v>
      </c>
      <c r="F36" s="54">
        <f ca="1">Standardisation!N20</f>
        <v>1.190399232095283</v>
      </c>
      <c r="G36" s="54">
        <f ca="1">Standardisation!O20</f>
        <v>1.3446026253574481</v>
      </c>
      <c r="H36" s="55">
        <f ca="1">Standardisation!P20</f>
        <v>1.4743037819693989</v>
      </c>
      <c r="I36" s="48"/>
      <c r="J36" s="64"/>
      <c r="K36" s="48"/>
    </row>
    <row r="37" spans="1:11" s="49" customFormat="1" ht="15" customHeight="1" x14ac:dyDescent="0.2">
      <c r="A37" s="47"/>
      <c r="B37" s="63"/>
      <c r="C37" s="47" t="s">
        <v>82</v>
      </c>
      <c r="D37" s="53">
        <f ca="1">Standardisation!L21</f>
        <v>7961</v>
      </c>
      <c r="E37" s="53">
        <f ca="1">Standardisation!M21</f>
        <v>13461.875</v>
      </c>
      <c r="F37" s="54">
        <f ca="1">Standardisation!N21</f>
        <v>1.6909778922245948</v>
      </c>
      <c r="G37" s="54">
        <f ca="1">Standardisation!O21</f>
        <v>1.4969861504395332</v>
      </c>
      <c r="H37" s="55">
        <f ca="1">Standardisation!P21</f>
        <v>1.4743037819693989</v>
      </c>
      <c r="I37" s="48"/>
      <c r="J37" s="64"/>
      <c r="K37" s="48"/>
    </row>
    <row r="38" spans="1:11" s="49" customFormat="1" ht="15" customHeight="1" x14ac:dyDescent="0.2">
      <c r="A38" s="47"/>
      <c r="B38" s="63"/>
      <c r="C38" s="47" t="s">
        <v>142</v>
      </c>
      <c r="D38" s="53">
        <f ca="1">Standardisation!L22</f>
        <v>1738</v>
      </c>
      <c r="E38" s="53">
        <f ca="1">Standardisation!M22</f>
        <v>1894.75</v>
      </c>
      <c r="F38" s="54">
        <f ca="1">Standardisation!N22</f>
        <v>1.0901898734177216</v>
      </c>
      <c r="G38" s="54">
        <f ca="1">Standardisation!O22</f>
        <v>1.4600421053386801</v>
      </c>
      <c r="H38" s="55">
        <f ca="1">Standardisation!P22</f>
        <v>1.4743037819693989</v>
      </c>
      <c r="I38" s="48"/>
      <c r="J38" s="64"/>
      <c r="K38" s="48"/>
    </row>
    <row r="39" spans="1:11" s="49" customFormat="1" ht="15" customHeight="1" x14ac:dyDescent="0.2">
      <c r="A39" s="47"/>
      <c r="B39" s="63"/>
      <c r="C39" s="47" t="s">
        <v>84</v>
      </c>
      <c r="D39" s="53">
        <f ca="1">Standardisation!L23</f>
        <v>3448</v>
      </c>
      <c r="E39" s="53">
        <f ca="1">Standardisation!M23</f>
        <v>4575.75</v>
      </c>
      <c r="F39" s="54">
        <f ca="1">Standardisation!N23</f>
        <v>1.3270736658932714</v>
      </c>
      <c r="G39" s="54">
        <f ca="1">Standardisation!O23</f>
        <v>1.4419433800919519</v>
      </c>
      <c r="H39" s="55">
        <f ca="1">Standardisation!P23</f>
        <v>1.4743037819693989</v>
      </c>
      <c r="I39" s="48"/>
      <c r="J39" s="64"/>
      <c r="K39" s="48"/>
    </row>
    <row r="40" spans="1:11" s="49" customFormat="1" ht="15" customHeight="1" x14ac:dyDescent="0.2">
      <c r="A40" s="47"/>
      <c r="B40" s="63"/>
      <c r="C40" s="47" t="s">
        <v>85</v>
      </c>
      <c r="D40" s="53">
        <f ca="1">Standardisation!L24</f>
        <v>12287</v>
      </c>
      <c r="E40" s="53">
        <f ca="1">Standardisation!M24</f>
        <v>20673.895833333332</v>
      </c>
      <c r="F40" s="54">
        <f ca="1">Standardisation!N24</f>
        <v>1.6825828789235235</v>
      </c>
      <c r="G40" s="54">
        <f ca="1">Standardisation!O24</f>
        <v>1.5782744811068481</v>
      </c>
      <c r="H40" s="55">
        <f ca="1">Standardisation!P24</f>
        <v>1.4743037819693989</v>
      </c>
      <c r="I40" s="48"/>
      <c r="J40" s="64"/>
      <c r="K40" s="48"/>
    </row>
    <row r="41" spans="1:11" s="49" customFormat="1" ht="15" customHeight="1" x14ac:dyDescent="0.2">
      <c r="A41" s="47"/>
      <c r="B41" s="63"/>
      <c r="C41" s="47" t="s">
        <v>86</v>
      </c>
      <c r="D41" s="53">
        <f ca="1">Standardisation!L25</f>
        <v>1145</v>
      </c>
      <c r="E41" s="53">
        <f ca="1">Standardisation!M25</f>
        <v>973.89583333333337</v>
      </c>
      <c r="F41" s="54">
        <f ca="1">Standardisation!N25</f>
        <v>0.85056404657933049</v>
      </c>
      <c r="G41" s="54">
        <f ca="1">Standardisation!O25</f>
        <v>1.2994349078450433</v>
      </c>
      <c r="H41" s="55">
        <f ca="1">Standardisation!P25</f>
        <v>1.4743037819693989</v>
      </c>
      <c r="I41" s="48"/>
      <c r="J41" s="64"/>
      <c r="K41" s="48"/>
    </row>
    <row r="42" spans="1:11" s="49" customFormat="1" ht="15" customHeight="1" x14ac:dyDescent="0.2">
      <c r="A42" s="47"/>
      <c r="B42" s="63"/>
      <c r="C42" s="47" t="s">
        <v>141</v>
      </c>
      <c r="D42" s="53">
        <f ca="1">Standardisation!L26</f>
        <v>9474</v>
      </c>
      <c r="E42" s="53">
        <f ca="1">Standardisation!M26</f>
        <v>14322.666666666666</v>
      </c>
      <c r="F42" s="54">
        <f ca="1">Standardisation!N26</f>
        <v>1.5117866441488987</v>
      </c>
      <c r="G42" s="54">
        <f ca="1">Standardisation!O26</f>
        <v>1.3279235499405848</v>
      </c>
      <c r="H42" s="55">
        <f ca="1">Standardisation!P26</f>
        <v>1.4743037819693989</v>
      </c>
      <c r="I42" s="48"/>
      <c r="J42" s="64"/>
      <c r="K42" s="48"/>
    </row>
    <row r="43" spans="1:11" s="49" customFormat="1" ht="15" customHeight="1" x14ac:dyDescent="0.2">
      <c r="A43" s="47"/>
      <c r="B43" s="63"/>
      <c r="C43" s="47" t="s">
        <v>88</v>
      </c>
      <c r="D43" s="53">
        <f ca="1">Standardisation!L27</f>
        <v>825</v>
      </c>
      <c r="E43" s="53">
        <f ca="1">Standardisation!M27</f>
        <v>692.04166666666663</v>
      </c>
      <c r="F43" s="54">
        <f ca="1">Standardisation!N27</f>
        <v>0.83883838383838383</v>
      </c>
      <c r="G43" s="54">
        <f ca="1">Standardisation!O27</f>
        <v>1.1484346240311836</v>
      </c>
      <c r="H43" s="55">
        <f ca="1">Standardisation!P27</f>
        <v>1.4743037819693989</v>
      </c>
      <c r="I43" s="48"/>
      <c r="J43" s="64"/>
      <c r="K43" s="48"/>
    </row>
    <row r="44" spans="1:11" s="49" customFormat="1" ht="15" customHeight="1" thickBot="1" x14ac:dyDescent="0.25">
      <c r="A44" s="47"/>
      <c r="B44" s="63"/>
      <c r="C44" s="56" t="s">
        <v>89</v>
      </c>
      <c r="D44" s="57">
        <f ca="1">Standardisation!L28</f>
        <v>2302</v>
      </c>
      <c r="E44" s="57">
        <f ca="1">Standardisation!M28</f>
        <v>2879.4583333333335</v>
      </c>
      <c r="F44" s="58">
        <f ca="1">Standardisation!N28</f>
        <v>1.2508507095279466</v>
      </c>
      <c r="G44" s="58">
        <f ca="1">Standardisation!O28</f>
        <v>1.5340424402648356</v>
      </c>
      <c r="H44" s="55">
        <f ca="1">Standardisation!P28</f>
        <v>1.4743037819693989</v>
      </c>
      <c r="I44" s="48"/>
      <c r="J44" s="64"/>
      <c r="K44" s="48"/>
    </row>
    <row r="45" spans="1:11" s="49" customFormat="1" ht="7.5" customHeight="1" thickTop="1" x14ac:dyDescent="0.2">
      <c r="A45" s="47"/>
      <c r="B45" s="63"/>
      <c r="C45" s="47"/>
      <c r="D45" s="47"/>
      <c r="E45" s="47"/>
      <c r="F45" s="65"/>
      <c r="G45" s="65"/>
      <c r="H45" s="52"/>
      <c r="I45" s="48"/>
      <c r="J45" s="64"/>
      <c r="K45" s="48"/>
    </row>
    <row r="46" spans="1:11" s="49" customFormat="1" ht="15" customHeight="1" x14ac:dyDescent="0.2">
      <c r="A46" s="47"/>
      <c r="B46" s="63"/>
      <c r="C46" s="47" t="str">
        <f>Standardisation!K30</f>
        <v>Total</v>
      </c>
      <c r="D46" s="53">
        <f ca="1">Standardisation!L30</f>
        <v>129994</v>
      </c>
      <c r="E46" s="53">
        <f ca="1">Standardisation!M30</f>
        <v>191650.64583333334</v>
      </c>
      <c r="F46" s="54">
        <f ca="1">Standardisation!N30</f>
        <v>1.4743037819694242</v>
      </c>
      <c r="G46" s="54">
        <f ca="1">Standardisation!O30</f>
        <v>1.4743037819693989</v>
      </c>
      <c r="H46" s="66"/>
      <c r="I46" s="48"/>
      <c r="J46" s="64"/>
      <c r="K46" s="48"/>
    </row>
    <row r="47" spans="1:11" ht="15" customHeight="1" thickBot="1" x14ac:dyDescent="0.25">
      <c r="B47" s="67"/>
      <c r="C47" s="68"/>
      <c r="D47" s="68"/>
      <c r="E47" s="69"/>
      <c r="F47" s="69"/>
      <c r="G47" s="68"/>
      <c r="H47" s="68"/>
      <c r="I47" s="68"/>
      <c r="J47" s="70"/>
    </row>
    <row r="48" spans="1:11" ht="15" customHeight="1" x14ac:dyDescent="0.2">
      <c r="E48" s="59"/>
      <c r="F48" s="59"/>
    </row>
    <row r="49" s="60" customFormat="1" ht="12.75" hidden="1" x14ac:dyDescent="0.2"/>
    <row r="50" s="60" customFormat="1" ht="12.75" hidden="1" x14ac:dyDescent="0.2"/>
    <row r="51" s="60" customFormat="1" ht="12.75" hidden="1" x14ac:dyDescent="0.2"/>
    <row r="52" s="60" customFormat="1" ht="12.75" hidden="1" x14ac:dyDescent="0.2"/>
    <row r="53" s="60" customFormat="1" ht="12.75" hidden="1" x14ac:dyDescent="0.2"/>
    <row r="54" s="60" customFormat="1" ht="15" hidden="1" customHeight="1" x14ac:dyDescent="0.2"/>
    <row r="55" s="60" customFormat="1" ht="15" hidden="1" customHeight="1" x14ac:dyDescent="0.2"/>
    <row r="56" s="60" customFormat="1" ht="15" hidden="1" customHeight="1" x14ac:dyDescent="0.2"/>
    <row r="57" s="60" customFormat="1" ht="15" hidden="1" customHeight="1" x14ac:dyDescent="0.2"/>
    <row r="58" s="60" customFormat="1" ht="15" hidden="1" customHeight="1" x14ac:dyDescent="0.2"/>
    <row r="59" s="60" customFormat="1" ht="12.75" hidden="1" x14ac:dyDescent="0.2"/>
    <row r="60" s="60" customFormat="1" ht="12.75" hidden="1" x14ac:dyDescent="0.2"/>
    <row r="61" s="60" customFormat="1" ht="12.75" hidden="1" x14ac:dyDescent="0.2"/>
    <row r="62" s="60" customFormat="1" ht="12.75" hidden="1" x14ac:dyDescent="0.2"/>
    <row r="63" s="60" customFormat="1" ht="12.75" hidden="1" x14ac:dyDescent="0.2"/>
    <row r="64" s="60" customFormat="1" ht="12.75" hidden="1" x14ac:dyDescent="0.2"/>
    <row r="65" s="60" customFormat="1" ht="12.75" hidden="1" x14ac:dyDescent="0.2"/>
    <row r="66" s="60" customFormat="1" ht="12.75" hidden="1" x14ac:dyDescent="0.2"/>
    <row r="67" s="60" customFormat="1" ht="12.75" hidden="1" x14ac:dyDescent="0.2"/>
    <row r="68" s="60" customFormat="1" ht="12.75" hidden="1" x14ac:dyDescent="0.2"/>
    <row r="69" s="60" customFormat="1" ht="12.75" hidden="1" x14ac:dyDescent="0.2"/>
    <row r="70" s="60" customFormat="1" ht="12.75" hidden="1" x14ac:dyDescent="0.2"/>
    <row r="71" s="60" customFormat="1" ht="12.75" hidden="1" x14ac:dyDescent="0.2"/>
    <row r="72" s="60" customFormat="1" ht="12.75" hidden="1" x14ac:dyDescent="0.2"/>
    <row r="73" s="60" customFormat="1" ht="12.75" hidden="1" x14ac:dyDescent="0.2"/>
    <row r="74" s="60" customFormat="1" ht="12.75" hidden="1" x14ac:dyDescent="0.2"/>
    <row r="75" s="60" customFormat="1" ht="12.75" hidden="1" x14ac:dyDescent="0.2"/>
    <row r="76" s="60" customFormat="1" ht="12.75" hidden="1" x14ac:dyDescent="0.2"/>
    <row r="77" s="60" customFormat="1" ht="12.75" hidden="1" x14ac:dyDescent="0.2"/>
    <row r="78" s="60" customFormat="1" ht="12.75" hidden="1" x14ac:dyDescent="0.2"/>
    <row r="79" s="60" customFormat="1" ht="12.75" hidden="1" x14ac:dyDescent="0.2"/>
    <row r="80" s="60" customFormat="1" ht="12.75" hidden="1" x14ac:dyDescent="0.2"/>
    <row r="81" s="60" customFormat="1" ht="12.75" hidden="1" x14ac:dyDescent="0.2"/>
    <row r="82" s="60" customFormat="1" ht="12.75" hidden="1" x14ac:dyDescent="0.2"/>
    <row r="83" s="60" customFormat="1" ht="12.75" hidden="1" x14ac:dyDescent="0.2"/>
    <row r="84" s="60" customFormat="1" ht="12.75" hidden="1" x14ac:dyDescent="0.2"/>
    <row r="85" s="60" customFormat="1" ht="12.75" hidden="1" x14ac:dyDescent="0.2"/>
    <row r="86" s="60" customFormat="1" ht="12.75" hidden="1" x14ac:dyDescent="0.2"/>
    <row r="87" s="60" customFormat="1" ht="12.75" hidden="1" x14ac:dyDescent="0.2"/>
    <row r="88" s="60" customFormat="1" ht="12.75" hidden="1" x14ac:dyDescent="0.2"/>
    <row r="89" s="60" customFormat="1" ht="12.75" hidden="1" x14ac:dyDescent="0.2"/>
    <row r="90" ht="12.75" hidden="1" x14ac:dyDescent="0.2"/>
  </sheetData>
  <mergeCells count="2">
    <mergeCell ref="C4:I4"/>
    <mergeCell ref="C1:L2"/>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5" r:id="rId4" name="Drop Down 5">
              <controlPr defaultSize="0" autoLine="0" autoPict="0">
                <anchor moveWithCells="1">
                  <from>
                    <xdr:col>7</xdr:col>
                    <xdr:colOff>171450</xdr:colOff>
                    <xdr:row>5</xdr:row>
                    <xdr:rowOff>133350</xdr:rowOff>
                  </from>
                  <to>
                    <xdr:col>8</xdr:col>
                    <xdr:colOff>219075</xdr:colOff>
                    <xdr:row>6</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5A116-7A84-48B6-AFB1-25ED37B5659B}">
  <sheetPr codeName="Sheet1"/>
  <dimension ref="A1:M61"/>
  <sheetViews>
    <sheetView showGridLines="0" showRowColHeaders="0" topLeftCell="A13" workbookViewId="0">
      <selection activeCell="C34" sqref="C34:C53"/>
    </sheetView>
  </sheetViews>
  <sheetFormatPr defaultRowHeight="12.75" x14ac:dyDescent="0.2"/>
  <cols>
    <col min="1" max="1" width="4.140625" customWidth="1"/>
    <col min="2" max="2" width="2.5703125" customWidth="1"/>
    <col min="3" max="3" width="18.85546875" bestFit="1" customWidth="1"/>
    <col min="4" max="4" width="11.42578125" bestFit="1" customWidth="1"/>
    <col min="5" max="5" width="17.28515625" customWidth="1"/>
    <col min="6" max="6" width="25" customWidth="1"/>
    <col min="7" max="7" width="26.140625" customWidth="1"/>
    <col min="9" max="9" width="12.28515625" customWidth="1"/>
    <col min="10" max="10" width="2.140625" customWidth="1"/>
  </cols>
  <sheetData>
    <row r="1" spans="1:13" x14ac:dyDescent="0.2">
      <c r="C1" s="160"/>
      <c r="D1" s="160"/>
      <c r="E1" s="160"/>
      <c r="F1" s="160"/>
      <c r="G1" s="160"/>
      <c r="H1" s="160"/>
      <c r="I1" s="160"/>
      <c r="J1" s="160"/>
      <c r="K1" s="160"/>
      <c r="L1" s="161"/>
    </row>
    <row r="2" spans="1:13" x14ac:dyDescent="0.2">
      <c r="C2" s="160"/>
      <c r="D2" s="160"/>
      <c r="E2" s="160"/>
      <c r="F2" s="160"/>
      <c r="G2" s="160"/>
      <c r="H2" s="160"/>
      <c r="I2" s="160"/>
      <c r="J2" s="160"/>
      <c r="K2" s="160"/>
      <c r="L2" s="161"/>
    </row>
    <row r="3" spans="1:13" ht="12.75" customHeight="1" thickBot="1" x14ac:dyDescent="0.25">
      <c r="A3" s="81"/>
      <c r="B3" s="81"/>
      <c r="C3" s="81"/>
      <c r="D3" s="81"/>
      <c r="E3" s="81"/>
      <c r="G3" s="81"/>
      <c r="H3" s="81"/>
      <c r="I3" s="81"/>
      <c r="J3" s="81"/>
      <c r="K3" s="81"/>
      <c r="L3" s="81"/>
      <c r="M3" s="81"/>
    </row>
    <row r="4" spans="1:13" ht="18.75" x14ac:dyDescent="0.3">
      <c r="A4" s="81"/>
      <c r="B4" s="89"/>
      <c r="C4" s="90"/>
      <c r="D4" s="90"/>
      <c r="E4" s="90"/>
      <c r="F4" s="91"/>
      <c r="G4" s="91"/>
      <c r="H4" s="91"/>
      <c r="I4" s="91"/>
      <c r="J4" s="91"/>
      <c r="K4" s="91"/>
      <c r="L4" s="92"/>
      <c r="M4" s="81"/>
    </row>
    <row r="5" spans="1:13" x14ac:dyDescent="0.2">
      <c r="A5" s="81"/>
      <c r="B5" s="93"/>
      <c r="C5" s="115" t="s">
        <v>95</v>
      </c>
      <c r="D5" s="81"/>
      <c r="E5" s="81"/>
      <c r="F5" s="81"/>
      <c r="G5" s="81"/>
      <c r="H5" s="81"/>
      <c r="I5" s="81"/>
      <c r="J5" s="115" t="s">
        <v>96</v>
      </c>
      <c r="L5" s="94"/>
      <c r="M5" s="81"/>
    </row>
    <row r="6" spans="1:13" x14ac:dyDescent="0.2">
      <c r="A6" s="81"/>
      <c r="B6" s="93"/>
      <c r="C6" s="81"/>
      <c r="D6" s="81"/>
      <c r="E6" s="81"/>
      <c r="F6" s="81"/>
      <c r="G6" s="81"/>
      <c r="H6" s="81"/>
      <c r="I6" s="81"/>
      <c r="J6" s="81"/>
      <c r="K6" s="81"/>
      <c r="L6" s="94"/>
      <c r="M6" s="81"/>
    </row>
    <row r="7" spans="1:13" x14ac:dyDescent="0.2">
      <c r="A7" s="81"/>
      <c r="B7" s="93"/>
      <c r="C7" s="81"/>
      <c r="D7" s="81"/>
      <c r="E7" s="81"/>
      <c r="F7" s="81"/>
      <c r="G7" s="81"/>
      <c r="H7" s="81"/>
      <c r="I7" s="81"/>
      <c r="J7" s="81"/>
      <c r="K7" s="81"/>
      <c r="L7" s="94"/>
      <c r="M7" s="81"/>
    </row>
    <row r="8" spans="1:13" x14ac:dyDescent="0.2">
      <c r="A8" s="81"/>
      <c r="B8" s="93"/>
      <c r="C8" s="95"/>
      <c r="D8" s="96"/>
      <c r="E8" s="81"/>
      <c r="F8" s="81"/>
      <c r="G8" s="81"/>
      <c r="H8" s="81"/>
      <c r="I8" s="81"/>
      <c r="J8" s="81"/>
      <c r="K8" s="81"/>
      <c r="L8" s="94"/>
      <c r="M8" s="81"/>
    </row>
    <row r="9" spans="1:13" x14ac:dyDescent="0.2">
      <c r="A9" s="81"/>
      <c r="B9" s="93"/>
      <c r="C9" s="95"/>
      <c r="D9" s="97"/>
      <c r="E9" s="81"/>
      <c r="F9" s="81"/>
      <c r="G9" s="81"/>
      <c r="H9" s="81"/>
      <c r="I9" s="81"/>
      <c r="J9" s="81"/>
      <c r="K9" s="81"/>
      <c r="L9" s="94"/>
      <c r="M9" s="81"/>
    </row>
    <row r="10" spans="1:13" x14ac:dyDescent="0.2">
      <c r="A10" s="81"/>
      <c r="B10" s="93"/>
      <c r="C10" s="95"/>
      <c r="D10" s="97"/>
      <c r="E10" s="81"/>
      <c r="F10" s="81"/>
      <c r="G10" s="81"/>
      <c r="H10" s="81"/>
      <c r="I10" s="81"/>
      <c r="J10" s="81"/>
      <c r="K10" s="81"/>
      <c r="L10" s="94"/>
      <c r="M10" s="81"/>
    </row>
    <row r="11" spans="1:13" x14ac:dyDescent="0.2">
      <c r="A11" s="81"/>
      <c r="B11" s="93"/>
      <c r="C11" s="81"/>
      <c r="D11" s="81"/>
      <c r="E11" s="81"/>
      <c r="F11" s="81"/>
      <c r="G11" s="81"/>
      <c r="H11" s="81"/>
      <c r="I11" s="81"/>
      <c r="J11" s="81"/>
      <c r="K11" s="81"/>
      <c r="L11" s="94"/>
      <c r="M11" s="81"/>
    </row>
    <row r="12" spans="1:13" x14ac:dyDescent="0.2">
      <c r="A12" s="81"/>
      <c r="B12" s="93"/>
      <c r="C12" s="81"/>
      <c r="D12" s="81"/>
      <c r="E12" s="81"/>
      <c r="F12" s="81"/>
      <c r="G12" s="81"/>
      <c r="H12" s="81"/>
      <c r="I12" s="81"/>
      <c r="J12" s="81"/>
      <c r="K12" s="81"/>
      <c r="L12" s="94"/>
      <c r="M12" s="81"/>
    </row>
    <row r="13" spans="1:13" x14ac:dyDescent="0.2">
      <c r="A13" s="81"/>
      <c r="B13" s="93"/>
      <c r="C13" s="81"/>
      <c r="D13" s="81"/>
      <c r="E13" s="81"/>
      <c r="F13" s="81"/>
      <c r="G13" s="81"/>
      <c r="H13" s="81"/>
      <c r="I13" s="81"/>
      <c r="J13" s="81"/>
      <c r="K13" s="81"/>
      <c r="L13" s="94"/>
      <c r="M13" s="81"/>
    </row>
    <row r="14" spans="1:13" x14ac:dyDescent="0.2">
      <c r="A14" s="81"/>
      <c r="B14" s="93"/>
      <c r="C14" s="81"/>
      <c r="D14" s="81"/>
      <c r="E14" s="81"/>
      <c r="F14" s="81"/>
      <c r="G14" s="81"/>
      <c r="H14" s="81"/>
      <c r="I14" s="81"/>
      <c r="J14" s="81"/>
      <c r="K14" s="81"/>
      <c r="L14" s="94"/>
      <c r="M14" s="81"/>
    </row>
    <row r="15" spans="1:13" x14ac:dyDescent="0.2">
      <c r="A15" s="81"/>
      <c r="B15" s="93"/>
      <c r="C15" s="81"/>
      <c r="D15" s="81"/>
      <c r="E15" s="81"/>
      <c r="F15" s="81"/>
      <c r="G15" s="81"/>
      <c r="H15" s="81"/>
      <c r="I15" s="81"/>
      <c r="J15" s="81"/>
      <c r="K15" s="81"/>
      <c r="L15" s="94"/>
      <c r="M15" s="81"/>
    </row>
    <row r="16" spans="1:13" x14ac:dyDescent="0.2">
      <c r="A16" s="81"/>
      <c r="B16" s="93"/>
      <c r="C16" s="81"/>
      <c r="D16" s="81"/>
      <c r="E16" s="81"/>
      <c r="F16" s="81"/>
      <c r="G16" s="81"/>
      <c r="H16" s="81"/>
      <c r="I16" s="81"/>
      <c r="J16" s="81"/>
      <c r="K16" s="81"/>
      <c r="L16" s="94"/>
      <c r="M16" s="81"/>
    </row>
    <row r="17" spans="1:13" x14ac:dyDescent="0.2">
      <c r="A17" s="81"/>
      <c r="B17" s="93"/>
      <c r="C17" s="81"/>
      <c r="D17" s="81"/>
      <c r="E17" s="81"/>
      <c r="F17" s="81"/>
      <c r="G17" s="81"/>
      <c r="H17" s="81"/>
      <c r="I17" s="81"/>
      <c r="J17" s="81"/>
      <c r="K17" s="81"/>
      <c r="L17" s="94"/>
      <c r="M17" s="81"/>
    </row>
    <row r="18" spans="1:13" x14ac:dyDescent="0.2">
      <c r="A18" s="81"/>
      <c r="B18" s="93"/>
      <c r="C18" s="81"/>
      <c r="D18" s="81"/>
      <c r="E18" s="81"/>
      <c r="F18" s="81"/>
      <c r="G18" s="81"/>
      <c r="H18" s="81"/>
      <c r="I18" s="81"/>
      <c r="J18" s="81"/>
      <c r="K18" s="81"/>
      <c r="L18" s="94"/>
      <c r="M18" s="81"/>
    </row>
    <row r="19" spans="1:13" x14ac:dyDescent="0.2">
      <c r="A19" s="81"/>
      <c r="B19" s="93"/>
      <c r="C19" s="81"/>
      <c r="D19" s="81"/>
      <c r="E19" s="81"/>
      <c r="F19" s="81"/>
      <c r="G19" s="81"/>
      <c r="H19" s="81"/>
      <c r="I19" s="81"/>
      <c r="J19" s="81"/>
      <c r="K19" s="81"/>
      <c r="L19" s="94"/>
      <c r="M19" s="81"/>
    </row>
    <row r="20" spans="1:13" x14ac:dyDescent="0.2">
      <c r="A20" s="81"/>
      <c r="B20" s="93"/>
      <c r="C20" s="81"/>
      <c r="D20" s="81"/>
      <c r="E20" s="81"/>
      <c r="F20" s="81"/>
      <c r="G20" s="81"/>
      <c r="H20" s="81"/>
      <c r="I20" s="81"/>
      <c r="J20" s="81"/>
      <c r="K20" s="81"/>
      <c r="L20" s="94"/>
      <c r="M20" s="81"/>
    </row>
    <row r="21" spans="1:13" x14ac:dyDescent="0.2">
      <c r="A21" s="81"/>
      <c r="B21" s="93"/>
      <c r="C21" s="81"/>
      <c r="D21" s="81"/>
      <c r="E21" s="81"/>
      <c r="F21" s="81"/>
      <c r="G21" s="81"/>
      <c r="H21" s="81"/>
      <c r="I21" s="81"/>
      <c r="J21" s="81"/>
      <c r="K21" s="81"/>
      <c r="L21" s="94"/>
      <c r="M21" s="81"/>
    </row>
    <row r="22" spans="1:13" x14ac:dyDescent="0.2">
      <c r="A22" s="81"/>
      <c r="B22" s="93"/>
      <c r="C22" s="81"/>
      <c r="D22" s="81"/>
      <c r="E22" s="81"/>
      <c r="F22" s="81"/>
      <c r="G22" s="81"/>
      <c r="H22" s="81"/>
      <c r="I22" s="81"/>
      <c r="J22" s="81"/>
      <c r="K22" s="81"/>
      <c r="L22" s="94"/>
      <c r="M22" s="81"/>
    </row>
    <row r="23" spans="1:13" x14ac:dyDescent="0.2">
      <c r="A23" s="81"/>
      <c r="B23" s="93"/>
      <c r="C23" s="81"/>
      <c r="D23" s="81"/>
      <c r="E23" s="81"/>
      <c r="F23" s="81"/>
      <c r="G23" s="81"/>
      <c r="H23" s="81"/>
      <c r="I23" s="81"/>
      <c r="J23" s="81"/>
      <c r="K23" s="81"/>
      <c r="L23" s="94"/>
      <c r="M23" s="81"/>
    </row>
    <row r="24" spans="1:13" x14ac:dyDescent="0.2">
      <c r="A24" s="81"/>
      <c r="B24" s="93"/>
      <c r="C24" s="81"/>
      <c r="D24" s="81"/>
      <c r="E24" s="81"/>
      <c r="F24" s="81"/>
      <c r="G24" s="81"/>
      <c r="H24" s="81"/>
      <c r="I24" s="81"/>
      <c r="J24" s="81"/>
      <c r="K24" s="81"/>
      <c r="L24" s="94"/>
      <c r="M24" s="81"/>
    </row>
    <row r="25" spans="1:13" x14ac:dyDescent="0.2">
      <c r="A25" s="81"/>
      <c r="B25" s="93"/>
      <c r="C25" s="81"/>
      <c r="D25" s="81"/>
      <c r="E25" s="81"/>
      <c r="F25" s="81"/>
      <c r="G25" s="81"/>
      <c r="H25" s="81"/>
      <c r="I25" s="81"/>
      <c r="J25" s="81"/>
      <c r="K25" s="81"/>
      <c r="L25" s="94"/>
      <c r="M25" s="81"/>
    </row>
    <row r="26" spans="1:13" x14ac:dyDescent="0.2">
      <c r="A26" s="81"/>
      <c r="B26" s="93"/>
      <c r="C26" s="81"/>
      <c r="D26" s="81"/>
      <c r="E26" s="81"/>
      <c r="F26" s="81"/>
      <c r="G26" s="81"/>
      <c r="H26" s="81"/>
      <c r="I26" s="81"/>
      <c r="J26" s="81"/>
      <c r="K26" s="81"/>
      <c r="L26" s="94"/>
      <c r="M26" s="81"/>
    </row>
    <row r="27" spans="1:13" x14ac:dyDescent="0.2">
      <c r="A27" s="81"/>
      <c r="B27" s="93"/>
      <c r="C27" s="81"/>
      <c r="D27" s="81"/>
      <c r="E27" s="81"/>
      <c r="F27" s="81"/>
      <c r="G27" s="81"/>
      <c r="H27" s="81"/>
      <c r="I27" s="81"/>
      <c r="J27" s="81"/>
      <c r="K27" s="81"/>
      <c r="L27" s="94"/>
      <c r="M27" s="81"/>
    </row>
    <row r="28" spans="1:13" x14ac:dyDescent="0.2">
      <c r="A28" s="81"/>
      <c r="B28" s="93"/>
      <c r="C28" s="81"/>
      <c r="D28" s="81"/>
      <c r="E28" s="81"/>
      <c r="F28" s="81"/>
      <c r="G28" s="81"/>
      <c r="H28" s="81"/>
      <c r="I28" s="81"/>
      <c r="J28" s="81"/>
      <c r="K28" s="81"/>
      <c r="L28" s="94"/>
      <c r="M28" s="81"/>
    </row>
    <row r="29" spans="1:13" x14ac:dyDescent="0.2">
      <c r="A29" s="81"/>
      <c r="B29" s="93"/>
      <c r="C29" s="81"/>
      <c r="D29" s="81"/>
      <c r="E29" s="81"/>
      <c r="F29" s="81"/>
      <c r="G29" s="81"/>
      <c r="H29" s="81"/>
      <c r="I29" s="81"/>
      <c r="J29" s="81"/>
      <c r="K29" s="81"/>
      <c r="L29" s="94"/>
      <c r="M29" s="81"/>
    </row>
    <row r="30" spans="1:13" x14ac:dyDescent="0.2">
      <c r="A30" s="81"/>
      <c r="B30" s="93"/>
      <c r="C30" s="81"/>
      <c r="D30" s="81"/>
      <c r="E30" s="81"/>
      <c r="F30" s="81"/>
      <c r="G30" s="81"/>
      <c r="H30" s="81"/>
      <c r="I30" s="81"/>
      <c r="J30" s="81"/>
      <c r="K30" s="81"/>
      <c r="L30" s="94"/>
      <c r="M30" s="81"/>
    </row>
    <row r="31" spans="1:13" x14ac:dyDescent="0.2">
      <c r="A31" s="81"/>
      <c r="B31" s="93"/>
      <c r="C31" s="81"/>
      <c r="D31" s="81"/>
      <c r="E31" s="81"/>
      <c r="F31" s="81"/>
      <c r="G31" s="81"/>
      <c r="H31" s="81"/>
      <c r="I31" s="81"/>
      <c r="J31" s="81"/>
      <c r="K31" s="81"/>
      <c r="L31" s="94"/>
      <c r="M31" s="81"/>
    </row>
    <row r="32" spans="1:13" x14ac:dyDescent="0.2">
      <c r="A32" s="81"/>
      <c r="B32" s="93"/>
      <c r="C32" s="81"/>
      <c r="D32" s="81"/>
      <c r="E32" s="81"/>
      <c r="F32" s="81"/>
      <c r="G32" s="81"/>
      <c r="H32" s="81"/>
      <c r="I32" s="81"/>
      <c r="J32" s="81"/>
      <c r="K32" s="81"/>
      <c r="L32" s="94"/>
      <c r="M32" s="81"/>
    </row>
    <row r="33" spans="1:13" s="85" customFormat="1" ht="25.5" x14ac:dyDescent="0.2">
      <c r="A33" s="99"/>
      <c r="B33" s="98"/>
      <c r="C33" s="83" t="str">
        <f>pivots_ethnicity!K5</f>
        <v>DHB</v>
      </c>
      <c r="D33" s="83" t="str">
        <f>pivots_ethnicity!L5</f>
        <v>Stays</v>
      </c>
      <c r="E33" s="83" t="str">
        <f>pivots_ethnicity!M5</f>
        <v>Bed Day Equivalents</v>
      </c>
      <c r="F33" s="84" t="str">
        <f>pivots_ethnicity!N5</f>
        <v>Unstandardised Average Length of Stay</v>
      </c>
      <c r="G33" s="84" t="str">
        <f>pivots_ethnicity!O5</f>
        <v>Standardised Average Length of Stay</v>
      </c>
      <c r="H33" s="100" t="s">
        <v>19</v>
      </c>
      <c r="I33" s="99"/>
      <c r="J33" s="99"/>
      <c r="K33" s="99"/>
      <c r="L33" s="101"/>
      <c r="M33" s="99"/>
    </row>
    <row r="34" spans="1:13" x14ac:dyDescent="0.2">
      <c r="A34" s="81"/>
      <c r="B34" s="93"/>
      <c r="C34" s="102" t="str">
        <f>'Summary by DHB'!C25</f>
        <v>Auckland</v>
      </c>
      <c r="D34" s="103">
        <f>IF(AND('User Interaction'!C$34="Acute",'User Interaction'!C$13="Maori"),pivots_ethnicity!L6,
IF(AND('User Interaction'!C$34="Acute",'User Interaction'!C$13="Pacific"),pivots_ethnicity!L34,
IF(AND('User Interaction'!C$34="Acute",'User Interaction'!C$13="Other"),pivots_ethnicity!L62,
IF(AND('User Interaction'!C$34="Elective",'User Interaction'!C$13="Maori"),pivots_ethnicity!L89,
IF(AND('User Interaction'!C$34="Elective",'User Interaction'!C$13="Pacific"),pivots_ethnicity!L116,
IF(AND('User Interaction'!C$34="Elective",'User Interaction'!C$13="Other"),pivots_ethnicity!L143,""))))))</f>
        <v>13860</v>
      </c>
      <c r="E34" s="103">
        <f>IF(AND('User Interaction'!C$34="Acute",'User Interaction'!C$13="Maori"),pivots_ethnicity!M6,
IF(AND('User Interaction'!C$34="Acute",'User Interaction'!C$13="Pacific"),pivots_ethnicity!M34,
IF(AND('User Interaction'!C$34="Acute",'User Interaction'!C$13="Other"),pivots_ethnicity!M62,
IF(AND('User Interaction'!C$34="Elective",'User Interaction'!C$13="Maori"),pivots_ethnicity!M89,
IF(AND('User Interaction'!C$34="Elective",'User Interaction'!C$13="Pacific"),pivots_ethnicity!M116,
IF(AND('User Interaction'!C$34="Elective",'User Interaction'!C$13="Other"),pivots_ethnicity!M143,""))))))</f>
        <v>22094.666666666668</v>
      </c>
      <c r="F34" s="104">
        <f>IF(AND('User Interaction'!C$34="Acute",'User Interaction'!C$13="Maori"),pivots_ethnicity!N6,
IF(AND('User Interaction'!C$34="Acute",'User Interaction'!C$13="Pacific"),pivots_ethnicity!N34,
IF(AND('User Interaction'!C$34="Acute",'User Interaction'!C$13="Other"),pivots_ethnicity!N62,
IF(AND('User Interaction'!C$34="Elective",'User Interaction'!C$13="Maori"),pivots_ethnicity!N89,
IF(AND('User Interaction'!C$34="Elective",'User Interaction'!C$13="Pacific"),pivots_ethnicity!N116,
IF(AND('User Interaction'!C$34="Elective",'User Interaction'!C$13="Other"),pivots_ethnicity!N143,""))))))</f>
        <v>1.5941317941317941</v>
      </c>
      <c r="G34" s="104">
        <f>IF(AND('User Interaction'!C$34="Acute",'User Interaction'!C$13="Maori"),pivots_ethnicity!O6,
IF(AND('User Interaction'!C$34="Acute",'User Interaction'!C$13="Pacific"),pivots_ethnicity!O34,
IF(AND('User Interaction'!C$34="Acute",'User Interaction'!C$13="Other"),pivots_ethnicity!O62,
IF(AND('User Interaction'!C$34="Elective",'User Interaction'!C$13="Maori"),pivots_ethnicity!O89,
IF(AND('User Interaction'!C$34="Elective",'User Interaction'!C$13="Pacific"),pivots_ethnicity!O116,
IF(AND('User Interaction'!C$34="Elective",'User Interaction'!C$13="Other"),pivots_ethnicity!O143,""))))))</f>
        <v>1.5402423262754221</v>
      </c>
      <c r="H34" s="105">
        <f>IF(AND('User Interaction'!C$34="Acute",'User Interaction'!C$13="Maori"),pivots_ethnicity!P6,
IF(AND('User Interaction'!C$34="Acute",'User Interaction'!C$13="Pacific"),pivots_ethnicity!P34,
IF(AND('User Interaction'!C$34="Acute",'User Interaction'!C$13="Other"),pivots_ethnicity!P62,
IF(AND('User Interaction'!C$34="Elective",'User Interaction'!C$13="Maori"),pivots_ethnicity!P89,
IF(AND('User Interaction'!C$34="Elective",'User Interaction'!C$13="Pacific"),pivots_ethnicity!P116,
IF(AND('User Interaction'!C$34="Elective",'User Interaction'!C$13="Other"),pivots_ethnicity!P143,""))))))</f>
        <v>1.512872251753425</v>
      </c>
      <c r="I34" s="81"/>
      <c r="J34" s="81"/>
      <c r="K34" s="81"/>
      <c r="L34" s="94"/>
      <c r="M34" s="81"/>
    </row>
    <row r="35" spans="1:13" x14ac:dyDescent="0.2">
      <c r="A35" s="81"/>
      <c r="B35" s="93"/>
      <c r="C35" s="102" t="str">
        <f>'Summary by DHB'!C26</f>
        <v>Bay of Plenty</v>
      </c>
      <c r="D35" s="103">
        <f>IF(AND('User Interaction'!C$34="Acute",'User Interaction'!C$13="Maori"),pivots_ethnicity!L7,
IF(AND('User Interaction'!C$34="Acute",'User Interaction'!C$13="Pacific"),pivots_ethnicity!L35,
IF(AND('User Interaction'!C$34="Acute",'User Interaction'!C$13="Other"),pivots_ethnicity!L63,
IF(AND('User Interaction'!C$34="Elective",'User Interaction'!C$13="Maori"),pivots_ethnicity!L90,
IF(AND('User Interaction'!C$34="Elective",'User Interaction'!C$13="Pacific"),pivots_ethnicity!L117,
IF(AND('User Interaction'!C$34="Elective",'User Interaction'!C$13="Other"),pivots_ethnicity!L144,""))))))</f>
        <v>4946</v>
      </c>
      <c r="E35" s="103">
        <f>IF(AND('User Interaction'!C$34="Acute",'User Interaction'!C$13="Maori"),pivots_ethnicity!M7,
IF(AND('User Interaction'!C$34="Acute",'User Interaction'!C$13="Pacific"),pivots_ethnicity!M35,
IF(AND('User Interaction'!C$34="Acute",'User Interaction'!C$13="Other"),pivots_ethnicity!M63,
IF(AND('User Interaction'!C$34="Elective",'User Interaction'!C$13="Maori"),pivots_ethnicity!M90,
IF(AND('User Interaction'!C$34="Elective",'User Interaction'!C$13="Pacific"),pivots_ethnicity!M117,
IF(AND('User Interaction'!C$34="Elective",'User Interaction'!C$13="Other"),pivots_ethnicity!M144,""))))))</f>
        <v>6497.291666666667</v>
      </c>
      <c r="F35" s="104">
        <f>IF(AND('User Interaction'!C$34="Acute",'User Interaction'!C$13="Maori"),pivots_ethnicity!N7,
IF(AND('User Interaction'!C$34="Acute",'User Interaction'!C$13="Pacific"),pivots_ethnicity!N35,
IF(AND('User Interaction'!C$34="Acute",'User Interaction'!C$13="Other"),pivots_ethnicity!N63,
IF(AND('User Interaction'!C$34="Elective",'User Interaction'!C$13="Maori"),pivots_ethnicity!N90,
IF(AND('User Interaction'!C$34="Elective",'User Interaction'!C$13="Pacific"),pivots_ethnicity!N117,
IF(AND('User Interaction'!C$34="Elective",'User Interaction'!C$13="Other"),pivots_ethnicity!N144,""))))))</f>
        <v>1.3136457069685943</v>
      </c>
      <c r="G35" s="104">
        <f>IF(AND('User Interaction'!C$34="Acute",'User Interaction'!C$13="Maori"),pivots_ethnicity!O7,
IF(AND('User Interaction'!C$34="Acute",'User Interaction'!C$13="Pacific"),pivots_ethnicity!O35,
IF(AND('User Interaction'!C$34="Acute",'User Interaction'!C$13="Other"),pivots_ethnicity!O63,
IF(AND('User Interaction'!C$34="Elective",'User Interaction'!C$13="Maori"),pivots_ethnicity!O90,
IF(AND('User Interaction'!C$34="Elective",'User Interaction'!C$13="Pacific"),pivots_ethnicity!O117,
IF(AND('User Interaction'!C$34="Elective",'User Interaction'!C$13="Other"),pivots_ethnicity!O144,""))))))</f>
        <v>1.5230587611745752</v>
      </c>
      <c r="H35" s="105">
        <f>IF(AND('User Interaction'!C$34="Acute",'User Interaction'!C$13="Maori"),pivots_ethnicity!P7,
IF(AND('User Interaction'!C$34="Acute",'User Interaction'!C$13="Pacific"),pivots_ethnicity!P35,
IF(AND('User Interaction'!C$34="Acute",'User Interaction'!C$13="Other"),pivots_ethnicity!P63,
IF(AND('User Interaction'!C$34="Elective",'User Interaction'!C$13="Maori"),pivots_ethnicity!P90,
IF(AND('User Interaction'!C$34="Elective",'User Interaction'!C$13="Pacific"),pivots_ethnicity!P117,
IF(AND('User Interaction'!C$34="Elective",'User Interaction'!C$13="Other"),pivots_ethnicity!P144,""))))))</f>
        <v>1.512872251753425</v>
      </c>
      <c r="I35" s="81"/>
      <c r="J35" s="81"/>
      <c r="K35" s="81"/>
      <c r="L35" s="94"/>
      <c r="M35" s="81"/>
    </row>
    <row r="36" spans="1:13" x14ac:dyDescent="0.2">
      <c r="A36" s="81"/>
      <c r="B36" s="93"/>
      <c r="C36" s="102" t="str">
        <f>'Summary by DHB'!C27</f>
        <v>Canterbury</v>
      </c>
      <c r="D36" s="103">
        <f>IF(AND('User Interaction'!C$34="Acute",'User Interaction'!C$13="Maori"),pivots_ethnicity!L8,
IF(AND('User Interaction'!C$34="Acute",'User Interaction'!C$13="Pacific"),pivots_ethnicity!L36,
IF(AND('User Interaction'!C$34="Acute",'User Interaction'!C$13="Other"),pivots_ethnicity!L64,
IF(AND('User Interaction'!C$34="Elective",'User Interaction'!C$13="Maori"),pivots_ethnicity!L91,
IF(AND('User Interaction'!C$34="Elective",'User Interaction'!C$13="Pacific"),pivots_ethnicity!L118,
IF(AND('User Interaction'!C$34="Elective",'User Interaction'!C$13="Other"),pivots_ethnicity!L145,""))))))</f>
        <v>13693</v>
      </c>
      <c r="E36" s="103">
        <f>IF(AND('User Interaction'!C$34="Acute",'User Interaction'!C$13="Maori"),pivots_ethnicity!M8,
IF(AND('User Interaction'!C$34="Acute",'User Interaction'!C$13="Pacific"),pivots_ethnicity!M36,
IF(AND('User Interaction'!C$34="Acute",'User Interaction'!C$13="Other"),pivots_ethnicity!M64,
IF(AND('User Interaction'!C$34="Elective",'User Interaction'!C$13="Maori"),pivots_ethnicity!M91,
IF(AND('User Interaction'!C$34="Elective",'User Interaction'!C$13="Pacific"),pivots_ethnicity!M118,
IF(AND('User Interaction'!C$34="Elective",'User Interaction'!C$13="Other"),pivots_ethnicity!M145,""))))))</f>
        <v>23363.604166666668</v>
      </c>
      <c r="F36" s="104">
        <f>IF(AND('User Interaction'!C$34="Acute",'User Interaction'!C$13="Maori"),pivots_ethnicity!N8,
IF(AND('User Interaction'!C$34="Acute",'User Interaction'!C$13="Pacific"),pivots_ethnicity!N36,
IF(AND('User Interaction'!C$34="Acute",'User Interaction'!C$13="Other"),pivots_ethnicity!N64,
IF(AND('User Interaction'!C$34="Elective",'User Interaction'!C$13="Maori"),pivots_ethnicity!N91,
IF(AND('User Interaction'!C$34="Elective",'User Interaction'!C$13="Pacific"),pivots_ethnicity!N118,
IF(AND('User Interaction'!C$34="Elective",'User Interaction'!C$13="Other"),pivots_ethnicity!N145,""))))))</f>
        <v>1.7062443706029846</v>
      </c>
      <c r="G36" s="104">
        <f>IF(AND('User Interaction'!C$34="Acute",'User Interaction'!C$13="Maori"),pivots_ethnicity!O8,
IF(AND('User Interaction'!C$34="Acute",'User Interaction'!C$13="Pacific"),pivots_ethnicity!O36,
IF(AND('User Interaction'!C$34="Acute",'User Interaction'!C$13="Other"),pivots_ethnicity!O64,
IF(AND('User Interaction'!C$34="Elective",'User Interaction'!C$13="Maori"),pivots_ethnicity!O91,
IF(AND('User Interaction'!C$34="Elective",'User Interaction'!C$13="Pacific"),pivots_ethnicity!O118,
IF(AND('User Interaction'!C$34="Elective",'User Interaction'!C$13="Other"),pivots_ethnicity!O145,""))))))</f>
        <v>1.4879001280105666</v>
      </c>
      <c r="H36" s="105">
        <f>IF(AND('User Interaction'!C$34="Acute",'User Interaction'!C$13="Maori"),pivots_ethnicity!P8,
IF(AND('User Interaction'!C$34="Acute",'User Interaction'!C$13="Pacific"),pivots_ethnicity!P36,
IF(AND('User Interaction'!C$34="Acute",'User Interaction'!C$13="Other"),pivots_ethnicity!P64,
IF(AND('User Interaction'!C$34="Elective",'User Interaction'!C$13="Maori"),pivots_ethnicity!P91,
IF(AND('User Interaction'!C$34="Elective",'User Interaction'!C$13="Pacific"),pivots_ethnicity!P118,
IF(AND('User Interaction'!C$34="Elective",'User Interaction'!C$13="Other"),pivots_ethnicity!P145,""))))))</f>
        <v>1.512872251753425</v>
      </c>
      <c r="I36" s="81"/>
      <c r="J36" s="81"/>
      <c r="K36" s="81"/>
      <c r="L36" s="94"/>
      <c r="M36" s="81"/>
    </row>
    <row r="37" spans="1:13" x14ac:dyDescent="0.2">
      <c r="A37" s="81"/>
      <c r="B37" s="93"/>
      <c r="C37" s="102" t="str">
        <f>'Summary by DHB'!C28</f>
        <v>Capital &amp; Coast</v>
      </c>
      <c r="D37" s="103">
        <f>IF(AND('User Interaction'!C$34="Acute",'User Interaction'!C$13="Maori"),pivots_ethnicity!L9,
IF(AND('User Interaction'!C$34="Acute",'User Interaction'!C$13="Pacific"),pivots_ethnicity!L37,
IF(AND('User Interaction'!C$34="Acute",'User Interaction'!C$13="Other"),pivots_ethnicity!L65,
IF(AND('User Interaction'!C$34="Elective",'User Interaction'!C$13="Maori"),pivots_ethnicity!L92,
IF(AND('User Interaction'!C$34="Elective",'User Interaction'!C$13="Pacific"),pivots_ethnicity!L119,
IF(AND('User Interaction'!C$34="Elective",'User Interaction'!C$13="Other"),pivots_ethnicity!L146,""))))))</f>
        <v>7519</v>
      </c>
      <c r="E37" s="103">
        <f>IF(AND('User Interaction'!C$34="Acute",'User Interaction'!C$13="Maori"),pivots_ethnicity!M9,
IF(AND('User Interaction'!C$34="Acute",'User Interaction'!C$13="Pacific"),pivots_ethnicity!M37,
IF(AND('User Interaction'!C$34="Acute",'User Interaction'!C$13="Other"),pivots_ethnicity!M65,
IF(AND('User Interaction'!C$34="Elective",'User Interaction'!C$13="Maori"),pivots_ethnicity!M92,
IF(AND('User Interaction'!C$34="Elective",'User Interaction'!C$13="Pacific"),pivots_ethnicity!M119,
IF(AND('User Interaction'!C$34="Elective",'User Interaction'!C$13="Other"),pivots_ethnicity!M146,""))))))</f>
        <v>12989.625</v>
      </c>
      <c r="F37" s="104">
        <f>IF(AND('User Interaction'!C$34="Acute",'User Interaction'!C$13="Maori"),pivots_ethnicity!N9,
IF(AND('User Interaction'!C$34="Acute",'User Interaction'!C$13="Pacific"),pivots_ethnicity!N37,
IF(AND('User Interaction'!C$34="Acute",'User Interaction'!C$13="Other"),pivots_ethnicity!N65,
IF(AND('User Interaction'!C$34="Elective",'User Interaction'!C$13="Maori"),pivots_ethnicity!N92,
IF(AND('User Interaction'!C$34="Elective",'User Interaction'!C$13="Pacific"),pivots_ethnicity!N119,
IF(AND('User Interaction'!C$34="Elective",'User Interaction'!C$13="Other"),pivots_ethnicity!N146,""))))))</f>
        <v>1.7275734805160259</v>
      </c>
      <c r="G37" s="104">
        <f>IF(AND('User Interaction'!C$34="Acute",'User Interaction'!C$13="Maori"),pivots_ethnicity!O9,
IF(AND('User Interaction'!C$34="Acute",'User Interaction'!C$13="Pacific"),pivots_ethnicity!O37,
IF(AND('User Interaction'!C$34="Acute",'User Interaction'!C$13="Other"),pivots_ethnicity!O65,
IF(AND('User Interaction'!C$34="Elective",'User Interaction'!C$13="Maori"),pivots_ethnicity!O92,
IF(AND('User Interaction'!C$34="Elective",'User Interaction'!C$13="Pacific"),pivots_ethnicity!O119,
IF(AND('User Interaction'!C$34="Elective",'User Interaction'!C$13="Other"),pivots_ethnicity!O146,""))))))</f>
        <v>1.5394108071091406</v>
      </c>
      <c r="H37" s="105">
        <f>IF(AND('User Interaction'!C$34="Acute",'User Interaction'!C$13="Maori"),pivots_ethnicity!P9,
IF(AND('User Interaction'!C$34="Acute",'User Interaction'!C$13="Pacific"),pivots_ethnicity!P37,
IF(AND('User Interaction'!C$34="Acute",'User Interaction'!C$13="Other"),pivots_ethnicity!P65,
IF(AND('User Interaction'!C$34="Elective",'User Interaction'!C$13="Maori"),pivots_ethnicity!P92,
IF(AND('User Interaction'!C$34="Elective",'User Interaction'!C$13="Pacific"),pivots_ethnicity!P119,
IF(AND('User Interaction'!C$34="Elective",'User Interaction'!C$13="Other"),pivots_ethnicity!P146,""))))))</f>
        <v>1.512872251753425</v>
      </c>
      <c r="I37" s="81"/>
      <c r="J37" s="81"/>
      <c r="K37" s="81"/>
      <c r="L37" s="94"/>
      <c r="M37" s="81"/>
    </row>
    <row r="38" spans="1:13" x14ac:dyDescent="0.2">
      <c r="A38" s="81"/>
      <c r="B38" s="93"/>
      <c r="C38" s="102" t="str">
        <f>'Summary by DHB'!C29</f>
        <v>Counties Manukau</v>
      </c>
      <c r="D38" s="103">
        <f>IF(AND('User Interaction'!C$34="Acute",'User Interaction'!C$13="Maori"),pivots_ethnicity!L10,
IF(AND('User Interaction'!C$34="Acute",'User Interaction'!C$13="Pacific"),pivots_ethnicity!L38,
IF(AND('User Interaction'!C$34="Acute",'User Interaction'!C$13="Other"),pivots_ethnicity!L66,
IF(AND('User Interaction'!C$34="Elective",'User Interaction'!C$13="Maori"),pivots_ethnicity!L93,
IF(AND('User Interaction'!C$34="Elective",'User Interaction'!C$13="Pacific"),pivots_ethnicity!L120,
IF(AND('User Interaction'!C$34="Elective",'User Interaction'!C$13="Other"),pivots_ethnicity!L147,""))))))</f>
        <v>8116</v>
      </c>
      <c r="E38" s="103">
        <f>IF(AND('User Interaction'!C$34="Acute",'User Interaction'!C$13="Maori"),pivots_ethnicity!M10,
IF(AND('User Interaction'!C$34="Acute",'User Interaction'!C$13="Pacific"),pivots_ethnicity!M38,
IF(AND('User Interaction'!C$34="Acute",'User Interaction'!C$13="Other"),pivots_ethnicity!M66,
IF(AND('User Interaction'!C$34="Elective",'User Interaction'!C$13="Maori"),pivots_ethnicity!M93,
IF(AND('User Interaction'!C$34="Elective",'User Interaction'!C$13="Pacific"),pivots_ethnicity!M120,
IF(AND('User Interaction'!C$34="Elective",'User Interaction'!C$13="Other"),pivots_ethnicity!M147,""))))))</f>
        <v>10126.208333333334</v>
      </c>
      <c r="F38" s="104">
        <f>IF(AND('User Interaction'!C$34="Acute",'User Interaction'!C$13="Maori"),pivots_ethnicity!N10,
IF(AND('User Interaction'!C$34="Acute",'User Interaction'!C$13="Pacific"),pivots_ethnicity!N38,
IF(AND('User Interaction'!C$34="Acute",'User Interaction'!C$13="Other"),pivots_ethnicity!N66,
IF(AND('User Interaction'!C$34="Elective",'User Interaction'!C$13="Maori"),pivots_ethnicity!N93,
IF(AND('User Interaction'!C$34="Elective",'User Interaction'!C$13="Pacific"),pivots_ethnicity!N120,
IF(AND('User Interaction'!C$34="Elective",'User Interaction'!C$13="Other"),pivots_ethnicity!N147,""))))))</f>
        <v>1.2476846147527518</v>
      </c>
      <c r="G38" s="104">
        <f>IF(AND('User Interaction'!C$34="Acute",'User Interaction'!C$13="Maori"),pivots_ethnicity!O10,
IF(AND('User Interaction'!C$34="Acute",'User Interaction'!C$13="Pacific"),pivots_ethnicity!O38,
IF(AND('User Interaction'!C$34="Acute",'User Interaction'!C$13="Other"),pivots_ethnicity!O66,
IF(AND('User Interaction'!C$34="Elective",'User Interaction'!C$13="Maori"),pivots_ethnicity!O93,
IF(AND('User Interaction'!C$34="Elective",'User Interaction'!C$13="Pacific"),pivots_ethnicity!O120,
IF(AND('User Interaction'!C$34="Elective",'User Interaction'!C$13="Other"),pivots_ethnicity!O147,""))))))</f>
        <v>1.4814582639589975</v>
      </c>
      <c r="H38" s="105">
        <f>IF(AND('User Interaction'!C$34="Acute",'User Interaction'!C$13="Maori"),pivots_ethnicity!P10,
IF(AND('User Interaction'!C$34="Acute",'User Interaction'!C$13="Pacific"),pivots_ethnicity!P38,
IF(AND('User Interaction'!C$34="Acute",'User Interaction'!C$13="Other"),pivots_ethnicity!P66,
IF(AND('User Interaction'!C$34="Elective",'User Interaction'!C$13="Maori"),pivots_ethnicity!P93,
IF(AND('User Interaction'!C$34="Elective",'User Interaction'!C$13="Pacific"),pivots_ethnicity!P120,
IF(AND('User Interaction'!C$34="Elective",'User Interaction'!C$13="Other"),pivots_ethnicity!P147,""))))))</f>
        <v>1.512872251753425</v>
      </c>
      <c r="I38" s="81"/>
      <c r="J38" s="81"/>
      <c r="K38" s="81"/>
      <c r="L38" s="94"/>
      <c r="M38" s="81"/>
    </row>
    <row r="39" spans="1:13" x14ac:dyDescent="0.2">
      <c r="A39" s="81"/>
      <c r="B39" s="93"/>
      <c r="C39" s="102" t="str">
        <f>'Summary by DHB'!C30</f>
        <v>Hawke's Bay</v>
      </c>
      <c r="D39" s="103">
        <f>IF(AND('User Interaction'!C$34="Acute",'User Interaction'!C$13="Maori"),pivots_ethnicity!L11,
IF(AND('User Interaction'!C$34="Acute",'User Interaction'!C$13="Pacific"),pivots_ethnicity!L39,
IF(AND('User Interaction'!C$34="Acute",'User Interaction'!C$13="Other"),pivots_ethnicity!L67,
IF(AND('User Interaction'!C$34="Elective",'User Interaction'!C$13="Maori"),pivots_ethnicity!L94,
IF(AND('User Interaction'!C$34="Elective",'User Interaction'!C$13="Pacific"),pivots_ethnicity!L121,
IF(AND('User Interaction'!C$34="Elective",'User Interaction'!C$13="Other"),pivots_ethnicity!L148,""))))))</f>
        <v>3691</v>
      </c>
      <c r="E39" s="103">
        <f>IF(AND('User Interaction'!C$34="Acute",'User Interaction'!C$13="Maori"),pivots_ethnicity!M11,
IF(AND('User Interaction'!C$34="Acute",'User Interaction'!C$13="Pacific"),pivots_ethnicity!M39,
IF(AND('User Interaction'!C$34="Acute",'User Interaction'!C$13="Other"),pivots_ethnicity!M67,
IF(AND('User Interaction'!C$34="Elective",'User Interaction'!C$13="Maori"),pivots_ethnicity!M94,
IF(AND('User Interaction'!C$34="Elective",'User Interaction'!C$13="Pacific"),pivots_ethnicity!M121,
IF(AND('User Interaction'!C$34="Elective",'User Interaction'!C$13="Other"),pivots_ethnicity!M148,""))))))</f>
        <v>5021.166666666667</v>
      </c>
      <c r="F39" s="104">
        <f>IF(AND('User Interaction'!C$34="Acute",'User Interaction'!C$13="Maori"),pivots_ethnicity!N11,
IF(AND('User Interaction'!C$34="Acute",'User Interaction'!C$13="Pacific"),pivots_ethnicity!N39,
IF(AND('User Interaction'!C$34="Acute",'User Interaction'!C$13="Other"),pivots_ethnicity!N67,
IF(AND('User Interaction'!C$34="Elective",'User Interaction'!C$13="Maori"),pivots_ethnicity!N94,
IF(AND('User Interaction'!C$34="Elective",'User Interaction'!C$13="Pacific"),pivots_ethnicity!N121,
IF(AND('User Interaction'!C$34="Elective",'User Interaction'!C$13="Other"),pivots_ethnicity!N148,""))))))</f>
        <v>1.3603811071976881</v>
      </c>
      <c r="G39" s="104">
        <f>IF(AND('User Interaction'!C$34="Acute",'User Interaction'!C$13="Maori"),pivots_ethnicity!O11,
IF(AND('User Interaction'!C$34="Acute",'User Interaction'!C$13="Pacific"),pivots_ethnicity!O39,
IF(AND('User Interaction'!C$34="Acute",'User Interaction'!C$13="Other"),pivots_ethnicity!O67,
IF(AND('User Interaction'!C$34="Elective",'User Interaction'!C$13="Maori"),pivots_ethnicity!O94,
IF(AND('User Interaction'!C$34="Elective",'User Interaction'!C$13="Pacific"),pivots_ethnicity!O121,
IF(AND('User Interaction'!C$34="Elective",'User Interaction'!C$13="Other"),pivots_ethnicity!O148,""))))))</f>
        <v>1.5641617513373418</v>
      </c>
      <c r="H39" s="105">
        <f>IF(AND('User Interaction'!C$34="Acute",'User Interaction'!C$13="Maori"),pivots_ethnicity!P11,
IF(AND('User Interaction'!C$34="Acute",'User Interaction'!C$13="Pacific"),pivots_ethnicity!P39,
IF(AND('User Interaction'!C$34="Acute",'User Interaction'!C$13="Other"),pivots_ethnicity!P67,
IF(AND('User Interaction'!C$34="Elective",'User Interaction'!C$13="Maori"),pivots_ethnicity!P94,
IF(AND('User Interaction'!C$34="Elective",'User Interaction'!C$13="Pacific"),pivots_ethnicity!P121,
IF(AND('User Interaction'!C$34="Elective",'User Interaction'!C$13="Other"),pivots_ethnicity!P148,""))))))</f>
        <v>1.512872251753425</v>
      </c>
      <c r="I39" s="81"/>
      <c r="J39" s="81"/>
      <c r="K39" s="81"/>
      <c r="L39" s="94"/>
      <c r="M39" s="81"/>
    </row>
    <row r="40" spans="1:13" x14ac:dyDescent="0.2">
      <c r="A40" s="81"/>
      <c r="B40" s="93"/>
      <c r="C40" s="102" t="str">
        <f>'Summary by DHB'!C31</f>
        <v>Hutt Valley</v>
      </c>
      <c r="D40" s="103">
        <f>IF(AND('User Interaction'!C$34="Acute",'User Interaction'!C$13="Maori"),pivots_ethnicity!L12,
IF(AND('User Interaction'!C$34="Acute",'User Interaction'!C$13="Pacific"),pivots_ethnicity!L40,
IF(AND('User Interaction'!C$34="Acute",'User Interaction'!C$13="Other"),pivots_ethnicity!L68,
IF(AND('User Interaction'!C$34="Elective",'User Interaction'!C$13="Maori"),pivots_ethnicity!L95,
IF(AND('User Interaction'!C$34="Elective",'User Interaction'!C$13="Pacific"),pivots_ethnicity!L122,
IF(AND('User Interaction'!C$34="Elective",'User Interaction'!C$13="Other"),pivots_ethnicity!L149,""))))))</f>
        <v>4102</v>
      </c>
      <c r="E40" s="103">
        <f>IF(AND('User Interaction'!C$34="Acute",'User Interaction'!C$13="Maori"),pivots_ethnicity!M12,
IF(AND('User Interaction'!C$34="Acute",'User Interaction'!C$13="Pacific"),pivots_ethnicity!M40,
IF(AND('User Interaction'!C$34="Acute",'User Interaction'!C$13="Other"),pivots_ethnicity!M68,
IF(AND('User Interaction'!C$34="Elective",'User Interaction'!C$13="Maori"),pivots_ethnicity!M95,
IF(AND('User Interaction'!C$34="Elective",'User Interaction'!C$13="Pacific"),pivots_ethnicity!M122,
IF(AND('User Interaction'!C$34="Elective",'User Interaction'!C$13="Other"),pivots_ethnicity!M149,""))))))</f>
        <v>5189.270833333333</v>
      </c>
      <c r="F40" s="104">
        <f>IF(AND('User Interaction'!C$34="Acute",'User Interaction'!C$13="Maori"),pivots_ethnicity!N12,
IF(AND('User Interaction'!C$34="Acute",'User Interaction'!C$13="Pacific"),pivots_ethnicity!N40,
IF(AND('User Interaction'!C$34="Acute",'User Interaction'!C$13="Other"),pivots_ethnicity!N68,
IF(AND('User Interaction'!C$34="Elective",'User Interaction'!C$13="Maori"),pivots_ethnicity!N95,
IF(AND('User Interaction'!C$34="Elective",'User Interaction'!C$13="Pacific"),pivots_ethnicity!N122,
IF(AND('User Interaction'!C$34="Elective",'User Interaction'!C$13="Other"),pivots_ethnicity!N149,""))))))</f>
        <v>1.2650587111977896</v>
      </c>
      <c r="G40" s="104">
        <f>IF(AND('User Interaction'!C$34="Acute",'User Interaction'!C$13="Maori"),pivots_ethnicity!O12,
IF(AND('User Interaction'!C$34="Acute",'User Interaction'!C$13="Pacific"),pivots_ethnicity!O40,
IF(AND('User Interaction'!C$34="Acute",'User Interaction'!C$13="Other"),pivots_ethnicity!O68,
IF(AND('User Interaction'!C$34="Elective",'User Interaction'!C$13="Maori"),pivots_ethnicity!O95,
IF(AND('User Interaction'!C$34="Elective",'User Interaction'!C$13="Pacific"),pivots_ethnicity!O122,
IF(AND('User Interaction'!C$34="Elective",'User Interaction'!C$13="Other"),pivots_ethnicity!O149,""))))))</f>
        <v>1.4784871877739523</v>
      </c>
      <c r="H40" s="105">
        <f>IF(AND('User Interaction'!C$34="Acute",'User Interaction'!C$13="Maori"),pivots_ethnicity!P12,
IF(AND('User Interaction'!C$34="Acute",'User Interaction'!C$13="Pacific"),pivots_ethnicity!P40,
IF(AND('User Interaction'!C$34="Acute",'User Interaction'!C$13="Other"),pivots_ethnicity!P68,
IF(AND('User Interaction'!C$34="Elective",'User Interaction'!C$13="Maori"),pivots_ethnicity!P95,
IF(AND('User Interaction'!C$34="Elective",'User Interaction'!C$13="Pacific"),pivots_ethnicity!P122,
IF(AND('User Interaction'!C$34="Elective",'User Interaction'!C$13="Other"),pivots_ethnicity!P149,""))))))</f>
        <v>1.512872251753425</v>
      </c>
      <c r="I40" s="81"/>
      <c r="J40" s="81"/>
      <c r="K40" s="81"/>
      <c r="L40" s="94"/>
      <c r="M40" s="81"/>
    </row>
    <row r="41" spans="1:13" x14ac:dyDescent="0.2">
      <c r="A41" s="81"/>
      <c r="B41" s="93"/>
      <c r="C41" s="102" t="str">
        <f>'Summary by DHB'!C32</f>
        <v>Lakes</v>
      </c>
      <c r="D41" s="103">
        <f>IF(AND('User Interaction'!C$34="Acute",'User Interaction'!C$13="Maori"),pivots_ethnicity!L13,
IF(AND('User Interaction'!C$34="Acute",'User Interaction'!C$13="Pacific"),pivots_ethnicity!L41,
IF(AND('User Interaction'!C$34="Acute",'User Interaction'!C$13="Other"),pivots_ethnicity!L69,
IF(AND('User Interaction'!C$34="Elective",'User Interaction'!C$13="Maori"),pivots_ethnicity!L96,
IF(AND('User Interaction'!C$34="Elective",'User Interaction'!C$13="Pacific"),pivots_ethnicity!L123,
IF(AND('User Interaction'!C$34="Elective",'User Interaction'!C$13="Other"),pivots_ethnicity!L150,""))))))</f>
        <v>1931</v>
      </c>
      <c r="E41" s="103">
        <f>IF(AND('User Interaction'!C$34="Acute",'User Interaction'!C$13="Maori"),pivots_ethnicity!M13,
IF(AND('User Interaction'!C$34="Acute",'User Interaction'!C$13="Pacific"),pivots_ethnicity!M41,
IF(AND('User Interaction'!C$34="Acute",'User Interaction'!C$13="Other"),pivots_ethnicity!M69,
IF(AND('User Interaction'!C$34="Elective",'User Interaction'!C$13="Maori"),pivots_ethnicity!M96,
IF(AND('User Interaction'!C$34="Elective",'User Interaction'!C$13="Pacific"),pivots_ethnicity!M123,
IF(AND('User Interaction'!C$34="Elective",'User Interaction'!C$13="Other"),pivots_ethnicity!M150,""))))))</f>
        <v>2762.75</v>
      </c>
      <c r="F41" s="104">
        <f>IF(AND('User Interaction'!C$34="Acute",'User Interaction'!C$13="Maori"),pivots_ethnicity!N13,
IF(AND('User Interaction'!C$34="Acute",'User Interaction'!C$13="Pacific"),pivots_ethnicity!N41,
IF(AND('User Interaction'!C$34="Acute",'User Interaction'!C$13="Other"),pivots_ethnicity!N69,
IF(AND('User Interaction'!C$34="Elective",'User Interaction'!C$13="Maori"),pivots_ethnicity!N96,
IF(AND('User Interaction'!C$34="Elective",'User Interaction'!C$13="Pacific"),pivots_ethnicity!N123,
IF(AND('User Interaction'!C$34="Elective",'User Interaction'!C$13="Other"),pivots_ethnicity!N150,""))))))</f>
        <v>1.4307353702744692</v>
      </c>
      <c r="G41" s="104">
        <f>IF(AND('User Interaction'!C$34="Acute",'User Interaction'!C$13="Maori"),pivots_ethnicity!O13,
IF(AND('User Interaction'!C$34="Acute",'User Interaction'!C$13="Pacific"),pivots_ethnicity!O41,
IF(AND('User Interaction'!C$34="Acute",'User Interaction'!C$13="Other"),pivots_ethnicity!O69,
IF(AND('User Interaction'!C$34="Elective",'User Interaction'!C$13="Maori"),pivots_ethnicity!O96,
IF(AND('User Interaction'!C$34="Elective",'User Interaction'!C$13="Pacific"),pivots_ethnicity!O123,
IF(AND('User Interaction'!C$34="Elective",'User Interaction'!C$13="Other"),pivots_ethnicity!O150,""))))))</f>
        <v>1.4328209317650538</v>
      </c>
      <c r="H41" s="105">
        <f>IF(AND('User Interaction'!C$34="Acute",'User Interaction'!C$13="Maori"),pivots_ethnicity!P13,
IF(AND('User Interaction'!C$34="Acute",'User Interaction'!C$13="Pacific"),pivots_ethnicity!P41,
IF(AND('User Interaction'!C$34="Acute",'User Interaction'!C$13="Other"),pivots_ethnicity!P69,
IF(AND('User Interaction'!C$34="Elective",'User Interaction'!C$13="Maori"),pivots_ethnicity!P96,
IF(AND('User Interaction'!C$34="Elective",'User Interaction'!C$13="Pacific"),pivots_ethnicity!P123,
IF(AND('User Interaction'!C$34="Elective",'User Interaction'!C$13="Other"),pivots_ethnicity!P150,""))))))</f>
        <v>1.512872251753425</v>
      </c>
      <c r="I41" s="81"/>
      <c r="J41" s="81"/>
      <c r="K41" s="81"/>
      <c r="L41" s="94"/>
      <c r="M41" s="81"/>
    </row>
    <row r="42" spans="1:13" x14ac:dyDescent="0.2">
      <c r="A42" s="81"/>
      <c r="B42" s="93"/>
      <c r="C42" s="102" t="str">
        <f>'Summary by DHB'!C33</f>
        <v>MidCentral</v>
      </c>
      <c r="D42" s="103">
        <f>IF(AND('User Interaction'!C$34="Acute",'User Interaction'!C$13="Maori"),pivots_ethnicity!L14,
IF(AND('User Interaction'!C$34="Acute",'User Interaction'!C$13="Pacific"),pivots_ethnicity!L42,
IF(AND('User Interaction'!C$34="Acute",'User Interaction'!C$13="Other"),pivots_ethnicity!L70,
IF(AND('User Interaction'!C$34="Elective",'User Interaction'!C$13="Maori"),pivots_ethnicity!L97,
IF(AND('User Interaction'!C$34="Elective",'User Interaction'!C$13="Pacific"),pivots_ethnicity!L124,
IF(AND('User Interaction'!C$34="Elective",'User Interaction'!C$13="Other"),pivots_ethnicity!L151,""))))))</f>
        <v>3931</v>
      </c>
      <c r="E42" s="103">
        <f>IF(AND('User Interaction'!C$34="Acute",'User Interaction'!C$13="Maori"),pivots_ethnicity!M14,
IF(AND('User Interaction'!C$34="Acute",'User Interaction'!C$13="Pacific"),pivots_ethnicity!M42,
IF(AND('User Interaction'!C$34="Acute",'User Interaction'!C$13="Other"),pivots_ethnicity!M70,
IF(AND('User Interaction'!C$34="Elective",'User Interaction'!C$13="Maori"),pivots_ethnicity!M97,
IF(AND('User Interaction'!C$34="Elective",'User Interaction'!C$13="Pacific"),pivots_ethnicity!M124,
IF(AND('User Interaction'!C$34="Elective",'User Interaction'!C$13="Other"),pivots_ethnicity!M151,""))))))</f>
        <v>6014.5</v>
      </c>
      <c r="F42" s="104">
        <f>IF(AND('User Interaction'!C$34="Acute",'User Interaction'!C$13="Maori"),pivots_ethnicity!N14,
IF(AND('User Interaction'!C$34="Acute",'User Interaction'!C$13="Pacific"),pivots_ethnicity!N42,
IF(AND('User Interaction'!C$34="Acute",'User Interaction'!C$13="Other"),pivots_ethnicity!N70,
IF(AND('User Interaction'!C$34="Elective",'User Interaction'!C$13="Maori"),pivots_ethnicity!N97,
IF(AND('User Interaction'!C$34="Elective",'User Interaction'!C$13="Pacific"),pivots_ethnicity!N124,
IF(AND('User Interaction'!C$34="Elective",'User Interaction'!C$13="Other"),pivots_ethnicity!N151,""))))))</f>
        <v>1.5300178071737471</v>
      </c>
      <c r="G42" s="104">
        <f>IF(AND('User Interaction'!C$34="Acute",'User Interaction'!C$13="Maori"),pivots_ethnicity!O14,
IF(AND('User Interaction'!C$34="Acute",'User Interaction'!C$13="Pacific"),pivots_ethnicity!O42,
IF(AND('User Interaction'!C$34="Acute",'User Interaction'!C$13="Other"),pivots_ethnicity!O70,
IF(AND('User Interaction'!C$34="Elective",'User Interaction'!C$13="Maori"),pivots_ethnicity!O97,
IF(AND('User Interaction'!C$34="Elective",'User Interaction'!C$13="Pacific"),pivots_ethnicity!O124,
IF(AND('User Interaction'!C$34="Elective",'User Interaction'!C$13="Other"),pivots_ethnicity!O151,""))))))</f>
        <v>1.7237037589823785</v>
      </c>
      <c r="H42" s="105">
        <f>IF(AND('User Interaction'!C$34="Acute",'User Interaction'!C$13="Maori"),pivots_ethnicity!P14,
IF(AND('User Interaction'!C$34="Acute",'User Interaction'!C$13="Pacific"),pivots_ethnicity!P42,
IF(AND('User Interaction'!C$34="Acute",'User Interaction'!C$13="Other"),pivots_ethnicity!P70,
IF(AND('User Interaction'!C$34="Elective",'User Interaction'!C$13="Maori"),pivots_ethnicity!P97,
IF(AND('User Interaction'!C$34="Elective",'User Interaction'!C$13="Pacific"),pivots_ethnicity!P124,
IF(AND('User Interaction'!C$34="Elective",'User Interaction'!C$13="Other"),pivots_ethnicity!P151,""))))))</f>
        <v>1.512872251753425</v>
      </c>
      <c r="I42" s="81"/>
      <c r="J42" s="81"/>
      <c r="K42" s="81"/>
      <c r="L42" s="94"/>
      <c r="M42" s="81"/>
    </row>
    <row r="43" spans="1:13" x14ac:dyDescent="0.2">
      <c r="A43" s="81"/>
      <c r="B43" s="93"/>
      <c r="C43" s="102" t="str">
        <f>'Summary by DHB'!C34</f>
        <v>Nelson Marlborough</v>
      </c>
      <c r="D43" s="103">
        <f>IF(AND('User Interaction'!C$34="Acute",'User Interaction'!C$13="Maori"),pivots_ethnicity!L15,
IF(AND('User Interaction'!C$34="Acute",'User Interaction'!C$13="Pacific"),pivots_ethnicity!L43,
IF(AND('User Interaction'!C$34="Acute",'User Interaction'!C$13="Other"),pivots_ethnicity!L71,
IF(AND('User Interaction'!C$34="Elective",'User Interaction'!C$13="Maori"),pivots_ethnicity!L98,
IF(AND('User Interaction'!C$34="Elective",'User Interaction'!C$13="Pacific"),pivots_ethnicity!L125,
IF(AND('User Interaction'!C$34="Elective",'User Interaction'!C$13="Other"),pivots_ethnicity!L152,""))))))</f>
        <v>3706</v>
      </c>
      <c r="E43" s="103">
        <f>IF(AND('User Interaction'!C$34="Acute",'User Interaction'!C$13="Maori"),pivots_ethnicity!M15,
IF(AND('User Interaction'!C$34="Acute",'User Interaction'!C$13="Pacific"),pivots_ethnicity!M43,
IF(AND('User Interaction'!C$34="Acute",'User Interaction'!C$13="Other"),pivots_ethnicity!M71,
IF(AND('User Interaction'!C$34="Elective",'User Interaction'!C$13="Maori"),pivots_ethnicity!M98,
IF(AND('User Interaction'!C$34="Elective",'User Interaction'!C$13="Pacific"),pivots_ethnicity!M125,
IF(AND('User Interaction'!C$34="Elective",'User Interaction'!C$13="Other"),pivots_ethnicity!M152,""))))))</f>
        <v>4639.958333333333</v>
      </c>
      <c r="F43" s="104">
        <f>IF(AND('User Interaction'!C$34="Acute",'User Interaction'!C$13="Maori"),pivots_ethnicity!N15,
IF(AND('User Interaction'!C$34="Acute",'User Interaction'!C$13="Pacific"),pivots_ethnicity!N43,
IF(AND('User Interaction'!C$34="Acute",'User Interaction'!C$13="Other"),pivots_ethnicity!N71,
IF(AND('User Interaction'!C$34="Elective",'User Interaction'!C$13="Maori"),pivots_ethnicity!N98,
IF(AND('User Interaction'!C$34="Elective",'User Interaction'!C$13="Pacific"),pivots_ethnicity!N125,
IF(AND('User Interaction'!C$34="Elective",'User Interaction'!C$13="Other"),pivots_ethnicity!N152,""))))))</f>
        <v>1.2520125022486057</v>
      </c>
      <c r="G43" s="104">
        <f>IF(AND('User Interaction'!C$34="Acute",'User Interaction'!C$13="Maori"),pivots_ethnicity!O15,
IF(AND('User Interaction'!C$34="Acute",'User Interaction'!C$13="Pacific"),pivots_ethnicity!O43,
IF(AND('User Interaction'!C$34="Acute",'User Interaction'!C$13="Other"),pivots_ethnicity!O71,
IF(AND('User Interaction'!C$34="Elective",'User Interaction'!C$13="Maori"),pivots_ethnicity!O98,
IF(AND('User Interaction'!C$34="Elective",'User Interaction'!C$13="Pacific"),pivots_ethnicity!O125,
IF(AND('User Interaction'!C$34="Elective",'User Interaction'!C$13="Other"),pivots_ethnicity!O152,""))))))</f>
        <v>1.3844048093729038</v>
      </c>
      <c r="H43" s="105">
        <f>IF(AND('User Interaction'!C$34="Acute",'User Interaction'!C$13="Maori"),pivots_ethnicity!P15,
IF(AND('User Interaction'!C$34="Acute",'User Interaction'!C$13="Pacific"),pivots_ethnicity!P43,
IF(AND('User Interaction'!C$34="Acute",'User Interaction'!C$13="Other"),pivots_ethnicity!P71,
IF(AND('User Interaction'!C$34="Elective",'User Interaction'!C$13="Maori"),pivots_ethnicity!P98,
IF(AND('User Interaction'!C$34="Elective",'User Interaction'!C$13="Pacific"),pivots_ethnicity!P125,
IF(AND('User Interaction'!C$34="Elective",'User Interaction'!C$13="Other"),pivots_ethnicity!P152,""))))))</f>
        <v>1.512872251753425</v>
      </c>
      <c r="I43" s="81"/>
      <c r="J43" s="81"/>
      <c r="K43" s="81"/>
      <c r="L43" s="94"/>
      <c r="M43" s="81"/>
    </row>
    <row r="44" spans="1:13" x14ac:dyDescent="0.2">
      <c r="A44" s="81"/>
      <c r="B44" s="93"/>
      <c r="C44" s="102" t="str">
        <f>'Summary by DHB'!C35</f>
        <v>Northland</v>
      </c>
      <c r="D44" s="103">
        <f>IF(AND('User Interaction'!C$34="Acute",'User Interaction'!C$13="Maori"),pivots_ethnicity!L16,
IF(AND('User Interaction'!C$34="Acute",'User Interaction'!C$13="Pacific"),pivots_ethnicity!L44,
IF(AND('User Interaction'!C$34="Acute",'User Interaction'!C$13="Other"),pivots_ethnicity!L72,
IF(AND('User Interaction'!C$34="Elective",'User Interaction'!C$13="Maori"),pivots_ethnicity!L99,
IF(AND('User Interaction'!C$34="Elective",'User Interaction'!C$13="Pacific"),pivots_ethnicity!L126,
IF(AND('User Interaction'!C$34="Elective",'User Interaction'!C$13="Other"),pivots_ethnicity!L153,""))))))</f>
        <v>3875</v>
      </c>
      <c r="E44" s="103">
        <f>IF(AND('User Interaction'!C$34="Acute",'User Interaction'!C$13="Maori"),pivots_ethnicity!M16,
IF(AND('User Interaction'!C$34="Acute",'User Interaction'!C$13="Pacific"),pivots_ethnicity!M44,
IF(AND('User Interaction'!C$34="Acute",'User Interaction'!C$13="Other"),pivots_ethnicity!M72,
IF(AND('User Interaction'!C$34="Elective",'User Interaction'!C$13="Maori"),pivots_ethnicity!M99,
IF(AND('User Interaction'!C$34="Elective",'User Interaction'!C$13="Pacific"),pivots_ethnicity!M126,
IF(AND('User Interaction'!C$34="Elective",'User Interaction'!C$13="Other"),pivots_ethnicity!M153,""))))))</f>
        <v>5424.833333333333</v>
      </c>
      <c r="F44" s="104">
        <f>IF(AND('User Interaction'!C$34="Acute",'User Interaction'!C$13="Maori"),pivots_ethnicity!N16,
IF(AND('User Interaction'!C$34="Acute",'User Interaction'!C$13="Pacific"),pivots_ethnicity!N44,
IF(AND('User Interaction'!C$34="Acute",'User Interaction'!C$13="Other"),pivots_ethnicity!N72,
IF(AND('User Interaction'!C$34="Elective",'User Interaction'!C$13="Maori"),pivots_ethnicity!N99,
IF(AND('User Interaction'!C$34="Elective",'User Interaction'!C$13="Pacific"),pivots_ethnicity!N126,
IF(AND('User Interaction'!C$34="Elective",'User Interaction'!C$13="Other"),pivots_ethnicity!N153,""))))))</f>
        <v>1.3999569892473118</v>
      </c>
      <c r="G44" s="104">
        <f>IF(AND('User Interaction'!C$34="Acute",'User Interaction'!C$13="Maori"),pivots_ethnicity!O16,
IF(AND('User Interaction'!C$34="Acute",'User Interaction'!C$13="Pacific"),pivots_ethnicity!O44,
IF(AND('User Interaction'!C$34="Acute",'User Interaction'!C$13="Other"),pivots_ethnicity!O72,
IF(AND('User Interaction'!C$34="Elective",'User Interaction'!C$13="Maori"),pivots_ethnicity!O99,
IF(AND('User Interaction'!C$34="Elective",'User Interaction'!C$13="Pacific"),pivots_ethnicity!O126,
IF(AND('User Interaction'!C$34="Elective",'User Interaction'!C$13="Other"),pivots_ethnicity!O153,""))))))</f>
        <v>1.604516108117604</v>
      </c>
      <c r="H44" s="105">
        <f>IF(AND('User Interaction'!C$34="Acute",'User Interaction'!C$13="Maori"),pivots_ethnicity!P16,
IF(AND('User Interaction'!C$34="Acute",'User Interaction'!C$13="Pacific"),pivots_ethnicity!P44,
IF(AND('User Interaction'!C$34="Acute",'User Interaction'!C$13="Other"),pivots_ethnicity!P72,
IF(AND('User Interaction'!C$34="Elective",'User Interaction'!C$13="Maori"),pivots_ethnicity!P99,
IF(AND('User Interaction'!C$34="Elective",'User Interaction'!C$13="Pacific"),pivots_ethnicity!P126,
IF(AND('User Interaction'!C$34="Elective",'User Interaction'!C$13="Other"),pivots_ethnicity!P153,""))))))</f>
        <v>1.512872251753425</v>
      </c>
      <c r="I44" s="81"/>
      <c r="J44" s="81"/>
      <c r="K44" s="81"/>
      <c r="L44" s="94"/>
      <c r="M44" s="81"/>
    </row>
    <row r="45" spans="1:13" x14ac:dyDescent="0.2">
      <c r="A45" s="81"/>
      <c r="B45" s="93"/>
      <c r="C45" s="102" t="str">
        <f>'Summary by DHB'!C36</f>
        <v>South Canterbury</v>
      </c>
      <c r="D45" s="103">
        <f>IF(AND('User Interaction'!C$34="Acute",'User Interaction'!C$13="Maori"),pivots_ethnicity!L17,
IF(AND('User Interaction'!C$34="Acute",'User Interaction'!C$13="Pacific"),pivots_ethnicity!L45,
IF(AND('User Interaction'!C$34="Acute",'User Interaction'!C$13="Other"),pivots_ethnicity!L73,
IF(AND('User Interaction'!C$34="Elective",'User Interaction'!C$13="Maori"),pivots_ethnicity!L100,
IF(AND('User Interaction'!C$34="Elective",'User Interaction'!C$13="Pacific"),pivots_ethnicity!L127,
IF(AND('User Interaction'!C$34="Elective",'User Interaction'!C$13="Other"),pivots_ethnicity!L154,""))))))</f>
        <v>1976</v>
      </c>
      <c r="E45" s="103">
        <f>IF(AND('User Interaction'!C$34="Acute",'User Interaction'!C$13="Maori"),pivots_ethnicity!M17,
IF(AND('User Interaction'!C$34="Acute",'User Interaction'!C$13="Pacific"),pivots_ethnicity!M45,
IF(AND('User Interaction'!C$34="Acute",'User Interaction'!C$13="Other"),pivots_ethnicity!M73,
IF(AND('User Interaction'!C$34="Elective",'User Interaction'!C$13="Maori"),pivots_ethnicity!M100,
IF(AND('User Interaction'!C$34="Elective",'User Interaction'!C$13="Pacific"),pivots_ethnicity!M127,
IF(AND('User Interaction'!C$34="Elective",'User Interaction'!C$13="Other"),pivots_ethnicity!M154,""))))))</f>
        <v>2413.4583333333335</v>
      </c>
      <c r="F45" s="104">
        <f>IF(AND('User Interaction'!C$34="Acute",'User Interaction'!C$13="Maori"),pivots_ethnicity!N17,
IF(AND('User Interaction'!C$34="Acute",'User Interaction'!C$13="Pacific"),pivots_ethnicity!N45,
IF(AND('User Interaction'!C$34="Acute",'User Interaction'!C$13="Other"),pivots_ethnicity!N73,
IF(AND('User Interaction'!C$34="Elective",'User Interaction'!C$13="Maori"),pivots_ethnicity!N100,
IF(AND('User Interaction'!C$34="Elective",'User Interaction'!C$13="Pacific"),pivots_ethnicity!N127,
IF(AND('User Interaction'!C$34="Elective",'User Interaction'!C$13="Other"),pivots_ethnicity!N154,""))))))</f>
        <v>1.2213857962213226</v>
      </c>
      <c r="G45" s="104">
        <f>IF(AND('User Interaction'!C$34="Acute",'User Interaction'!C$13="Maori"),pivots_ethnicity!O17,
IF(AND('User Interaction'!C$34="Acute",'User Interaction'!C$13="Pacific"),pivots_ethnicity!O45,
IF(AND('User Interaction'!C$34="Acute",'User Interaction'!C$13="Other"),pivots_ethnicity!O73,
IF(AND('User Interaction'!C$34="Elective",'User Interaction'!C$13="Maori"),pivots_ethnicity!O100,
IF(AND('User Interaction'!C$34="Elective",'User Interaction'!C$13="Pacific"),pivots_ethnicity!O127,
IF(AND('User Interaction'!C$34="Elective",'User Interaction'!C$13="Other"),pivots_ethnicity!O154,""))))))</f>
        <v>1.3866382530881505</v>
      </c>
      <c r="H45" s="105">
        <f>IF(AND('User Interaction'!C$34="Acute",'User Interaction'!C$13="Maori"),pivots_ethnicity!P17,
IF(AND('User Interaction'!C$34="Acute",'User Interaction'!C$13="Pacific"),pivots_ethnicity!P45,
IF(AND('User Interaction'!C$34="Acute",'User Interaction'!C$13="Other"),pivots_ethnicity!P73,
IF(AND('User Interaction'!C$34="Elective",'User Interaction'!C$13="Maori"),pivots_ethnicity!P100,
IF(AND('User Interaction'!C$34="Elective",'User Interaction'!C$13="Pacific"),pivots_ethnicity!P127,
IF(AND('User Interaction'!C$34="Elective",'User Interaction'!C$13="Other"),pivots_ethnicity!P154,""))))))</f>
        <v>1.512872251753425</v>
      </c>
      <c r="I45" s="81"/>
      <c r="J45" s="81"/>
      <c r="K45" s="81"/>
      <c r="L45" s="94"/>
      <c r="M45" s="81"/>
    </row>
    <row r="46" spans="1:13" x14ac:dyDescent="0.2">
      <c r="A46" s="81"/>
      <c r="B46" s="93"/>
      <c r="C46" s="102" t="str">
        <f>'Summary by DHB'!C37</f>
        <v>Southern</v>
      </c>
      <c r="D46" s="103">
        <f>IF(AND('User Interaction'!C$34="Acute",'User Interaction'!C$13="Maori"),pivots_ethnicity!L18,
IF(AND('User Interaction'!C$34="Acute",'User Interaction'!C$13="Pacific"),pivots_ethnicity!L46,
IF(AND('User Interaction'!C$34="Acute",'User Interaction'!C$13="Other"),pivots_ethnicity!L74,
IF(AND('User Interaction'!C$34="Elective",'User Interaction'!C$13="Maori"),pivots_ethnicity!L101,
IF(AND('User Interaction'!C$34="Elective",'User Interaction'!C$13="Pacific"),pivots_ethnicity!L128,
IF(AND('User Interaction'!C$34="Elective",'User Interaction'!C$13="Other"),pivots_ethnicity!L155,""))))))</f>
        <v>7183</v>
      </c>
      <c r="E46" s="103">
        <f>IF(AND('User Interaction'!C$34="Acute",'User Interaction'!C$13="Maori"),pivots_ethnicity!M18,
IF(AND('User Interaction'!C$34="Acute",'User Interaction'!C$13="Pacific"),pivots_ethnicity!M46,
IF(AND('User Interaction'!C$34="Acute",'User Interaction'!C$13="Other"),pivots_ethnicity!M74,
IF(AND('User Interaction'!C$34="Elective",'User Interaction'!C$13="Maori"),pivots_ethnicity!M101,
IF(AND('User Interaction'!C$34="Elective",'User Interaction'!C$13="Pacific"),pivots_ethnicity!M128,
IF(AND('User Interaction'!C$34="Elective",'User Interaction'!C$13="Other"),pivots_ethnicity!M155,""))))))</f>
        <v>12294.958333333334</v>
      </c>
      <c r="F46" s="104">
        <f>IF(AND('User Interaction'!C$34="Acute",'User Interaction'!C$13="Maori"),pivots_ethnicity!N18,
IF(AND('User Interaction'!C$34="Acute",'User Interaction'!C$13="Pacific"),pivots_ethnicity!N46,
IF(AND('User Interaction'!C$34="Acute",'User Interaction'!C$13="Other"),pivots_ethnicity!N74,
IF(AND('User Interaction'!C$34="Elective",'User Interaction'!C$13="Maori"),pivots_ethnicity!N101,
IF(AND('User Interaction'!C$34="Elective",'User Interaction'!C$13="Pacific"),pivots_ethnicity!N128,
IF(AND('User Interaction'!C$34="Elective",'User Interaction'!C$13="Other"),pivots_ethnicity!N155,""))))))</f>
        <v>1.711674555663836</v>
      </c>
      <c r="G46" s="104">
        <f>IF(AND('User Interaction'!C$34="Acute",'User Interaction'!C$13="Maori"),pivots_ethnicity!O18,
IF(AND('User Interaction'!C$34="Acute",'User Interaction'!C$13="Pacific"),pivots_ethnicity!O46,
IF(AND('User Interaction'!C$34="Acute",'User Interaction'!C$13="Other"),pivots_ethnicity!O74,
IF(AND('User Interaction'!C$34="Elective",'User Interaction'!C$13="Maori"),pivots_ethnicity!O101,
IF(AND('User Interaction'!C$34="Elective",'User Interaction'!C$13="Pacific"),pivots_ethnicity!O128,
IF(AND('User Interaction'!C$34="Elective",'User Interaction'!C$13="Other"),pivots_ethnicity!O155,""))))))</f>
        <v>1.5444499749329104</v>
      </c>
      <c r="H46" s="105">
        <f>IF(AND('User Interaction'!C$34="Acute",'User Interaction'!C$13="Maori"),pivots_ethnicity!P18,
IF(AND('User Interaction'!C$34="Acute",'User Interaction'!C$13="Pacific"),pivots_ethnicity!P46,
IF(AND('User Interaction'!C$34="Acute",'User Interaction'!C$13="Other"),pivots_ethnicity!P74,
IF(AND('User Interaction'!C$34="Elective",'User Interaction'!C$13="Maori"),pivots_ethnicity!P101,
IF(AND('User Interaction'!C$34="Elective",'User Interaction'!C$13="Pacific"),pivots_ethnicity!P128,
IF(AND('User Interaction'!C$34="Elective",'User Interaction'!C$13="Other"),pivots_ethnicity!P155,""))))))</f>
        <v>1.512872251753425</v>
      </c>
      <c r="I46" s="81"/>
      <c r="J46" s="81"/>
      <c r="K46" s="81"/>
      <c r="L46" s="94"/>
      <c r="M46" s="81"/>
    </row>
    <row r="47" spans="1:13" x14ac:dyDescent="0.2">
      <c r="A47" s="81"/>
      <c r="B47" s="93"/>
      <c r="C47" s="102" t="str">
        <f>'Summary by DHB'!C38</f>
        <v>Tairāwhiti</v>
      </c>
      <c r="D47" s="103">
        <f>IF(AND('User Interaction'!C$34="Acute",'User Interaction'!C$13="Maori"),pivots_ethnicity!L19,
IF(AND('User Interaction'!C$34="Acute",'User Interaction'!C$13="Pacific"),pivots_ethnicity!L47,
IF(AND('User Interaction'!C$34="Acute",'User Interaction'!C$13="Other"),pivots_ethnicity!L75,
IF(AND('User Interaction'!C$34="Elective",'User Interaction'!C$13="Maori"),pivots_ethnicity!L102,
IF(AND('User Interaction'!C$34="Elective",'User Interaction'!C$13="Pacific"),pivots_ethnicity!L129,
IF(AND('User Interaction'!C$34="Elective",'User Interaction'!C$13="Other"),pivots_ethnicity!L156,""))))))</f>
        <v>974</v>
      </c>
      <c r="E47" s="103">
        <f>IF(AND('User Interaction'!C$34="Acute",'User Interaction'!C$13="Maori"),pivots_ethnicity!M19,
IF(AND('User Interaction'!C$34="Acute",'User Interaction'!C$13="Pacific"),pivots_ethnicity!M47,
IF(AND('User Interaction'!C$34="Acute",'User Interaction'!C$13="Other"),pivots_ethnicity!M75,
IF(AND('User Interaction'!C$34="Elective",'User Interaction'!C$13="Maori"),pivots_ethnicity!M102,
IF(AND('User Interaction'!C$34="Elective",'User Interaction'!C$13="Pacific"),pivots_ethnicity!M129,
IF(AND('User Interaction'!C$34="Elective",'User Interaction'!C$13="Other"),pivots_ethnicity!M156,""))))))</f>
        <v>1081.6041666666667</v>
      </c>
      <c r="F47" s="104">
        <f>IF(AND('User Interaction'!C$34="Acute",'User Interaction'!C$13="Maori"),pivots_ethnicity!N19,
IF(AND('User Interaction'!C$34="Acute",'User Interaction'!C$13="Pacific"),pivots_ethnicity!N47,
IF(AND('User Interaction'!C$34="Acute",'User Interaction'!C$13="Other"),pivots_ethnicity!N75,
IF(AND('User Interaction'!C$34="Elective",'User Interaction'!C$13="Maori"),pivots_ethnicity!N102,
IF(AND('User Interaction'!C$34="Elective",'User Interaction'!C$13="Pacific"),pivots_ethnicity!N129,
IF(AND('User Interaction'!C$34="Elective",'User Interaction'!C$13="Other"),pivots_ethnicity!N156,""))))))</f>
        <v>1.1104765571526352</v>
      </c>
      <c r="G47" s="104">
        <f>IF(AND('User Interaction'!C$34="Acute",'User Interaction'!C$13="Maori"),pivots_ethnicity!O19,
IF(AND('User Interaction'!C$34="Acute",'User Interaction'!C$13="Pacific"),pivots_ethnicity!O47,
IF(AND('User Interaction'!C$34="Acute",'User Interaction'!C$13="Other"),pivots_ethnicity!O75,
IF(AND('User Interaction'!C$34="Elective",'User Interaction'!C$13="Maori"),pivots_ethnicity!O102,
IF(AND('User Interaction'!C$34="Elective",'User Interaction'!C$13="Pacific"),pivots_ethnicity!O129,
IF(AND('User Interaction'!C$34="Elective",'User Interaction'!C$13="Other"),pivots_ethnicity!O156,""))))))</f>
        <v>1.5285084028909699</v>
      </c>
      <c r="H47" s="105">
        <f>IF(AND('User Interaction'!C$34="Acute",'User Interaction'!C$13="Maori"),pivots_ethnicity!P19,
IF(AND('User Interaction'!C$34="Acute",'User Interaction'!C$13="Pacific"),pivots_ethnicity!P47,
IF(AND('User Interaction'!C$34="Acute",'User Interaction'!C$13="Other"),pivots_ethnicity!P75,
IF(AND('User Interaction'!C$34="Elective",'User Interaction'!C$13="Maori"),pivots_ethnicity!P102,
IF(AND('User Interaction'!C$34="Elective",'User Interaction'!C$13="Pacific"),pivots_ethnicity!P129,
IF(AND('User Interaction'!C$34="Elective",'User Interaction'!C$13="Other"),pivots_ethnicity!P156,""))))))</f>
        <v>1.512872251753425</v>
      </c>
      <c r="I47" s="81"/>
      <c r="J47" s="81"/>
      <c r="K47" s="81"/>
      <c r="L47" s="94"/>
      <c r="M47" s="81"/>
    </row>
    <row r="48" spans="1:13" x14ac:dyDescent="0.2">
      <c r="A48" s="81"/>
      <c r="B48" s="93"/>
      <c r="C48" s="102" t="str">
        <f>'Summary by DHB'!C39</f>
        <v>Taranaki</v>
      </c>
      <c r="D48" s="103">
        <f>IF(AND('User Interaction'!C$34="Acute",'User Interaction'!C$13="Maori"),pivots_ethnicity!L20,
IF(AND('User Interaction'!C$34="Acute",'User Interaction'!C$13="Pacific"),pivots_ethnicity!L48,
IF(AND('User Interaction'!C$34="Acute",'User Interaction'!C$13="Other"),pivots_ethnicity!L76,
IF(AND('User Interaction'!C$34="Elective",'User Interaction'!C$13="Maori"),pivots_ethnicity!L103,
IF(AND('User Interaction'!C$34="Elective",'User Interaction'!C$13="Pacific"),pivots_ethnicity!L130,
IF(AND('User Interaction'!C$34="Elective",'User Interaction'!C$13="Other"),pivots_ethnicity!L157,""))))))</f>
        <v>2951</v>
      </c>
      <c r="E48" s="103">
        <f>IF(AND('User Interaction'!C$34="Acute",'User Interaction'!C$13="Maori"),pivots_ethnicity!M20,
IF(AND('User Interaction'!C$34="Acute",'User Interaction'!C$13="Pacific"),pivots_ethnicity!M48,
IF(AND('User Interaction'!C$34="Acute",'User Interaction'!C$13="Other"),pivots_ethnicity!M76,
IF(AND('User Interaction'!C$34="Elective",'User Interaction'!C$13="Maori"),pivots_ethnicity!M103,
IF(AND('User Interaction'!C$34="Elective",'User Interaction'!C$13="Pacific"),pivots_ethnicity!M130,
IF(AND('User Interaction'!C$34="Elective",'User Interaction'!C$13="Other"),pivots_ethnicity!M157,""))))))</f>
        <v>3978.1041666666665</v>
      </c>
      <c r="F48" s="104">
        <f>IF(AND('User Interaction'!C$34="Acute",'User Interaction'!C$13="Maori"),pivots_ethnicity!N20,
IF(AND('User Interaction'!C$34="Acute",'User Interaction'!C$13="Pacific"),pivots_ethnicity!N48,
IF(AND('User Interaction'!C$34="Acute",'User Interaction'!C$13="Other"),pivots_ethnicity!N76,
IF(AND('User Interaction'!C$34="Elective",'User Interaction'!C$13="Maori"),pivots_ethnicity!N103,
IF(AND('User Interaction'!C$34="Elective",'User Interaction'!C$13="Pacific"),pivots_ethnicity!N130,
IF(AND('User Interaction'!C$34="Elective",'User Interaction'!C$13="Other"),pivots_ethnicity!N157,""))))))</f>
        <v>1.3480529199141535</v>
      </c>
      <c r="G48" s="104">
        <f>IF(AND('User Interaction'!C$34="Acute",'User Interaction'!C$13="Maori"),pivots_ethnicity!O20,
IF(AND('User Interaction'!C$34="Acute",'User Interaction'!C$13="Pacific"),pivots_ethnicity!O48,
IF(AND('User Interaction'!C$34="Acute",'User Interaction'!C$13="Other"),pivots_ethnicity!O76,
IF(AND('User Interaction'!C$34="Elective",'User Interaction'!C$13="Maori"),pivots_ethnicity!O103,
IF(AND('User Interaction'!C$34="Elective",'User Interaction'!C$13="Pacific"),pivots_ethnicity!O130,
IF(AND('User Interaction'!C$34="Elective",'User Interaction'!C$13="Other"),pivots_ethnicity!O157,""))))))</f>
        <v>1.4792478698417126</v>
      </c>
      <c r="H48" s="105">
        <f>IF(AND('User Interaction'!C$34="Acute",'User Interaction'!C$13="Maori"),pivots_ethnicity!P20,
IF(AND('User Interaction'!C$34="Acute",'User Interaction'!C$13="Pacific"),pivots_ethnicity!P48,
IF(AND('User Interaction'!C$34="Acute",'User Interaction'!C$13="Other"),pivots_ethnicity!P76,
IF(AND('User Interaction'!C$34="Elective",'User Interaction'!C$13="Maori"),pivots_ethnicity!P103,
IF(AND('User Interaction'!C$34="Elective",'User Interaction'!C$13="Pacific"),pivots_ethnicity!P130,
IF(AND('User Interaction'!C$34="Elective",'User Interaction'!C$13="Other"),pivots_ethnicity!P157,""))))))</f>
        <v>1.512872251753425</v>
      </c>
      <c r="I48" s="81"/>
      <c r="J48" s="81"/>
      <c r="K48" s="81"/>
      <c r="L48" s="94"/>
      <c r="M48" s="81"/>
    </row>
    <row r="49" spans="1:13" x14ac:dyDescent="0.2">
      <c r="A49" s="81"/>
      <c r="B49" s="93"/>
      <c r="C49" s="102" t="str">
        <f>'Summary by DHB'!C40</f>
        <v>Waikato</v>
      </c>
      <c r="D49" s="103">
        <f>IF(AND('User Interaction'!C$34="Acute",'User Interaction'!C$13="Maori"),pivots_ethnicity!L21,
IF(AND('User Interaction'!C$34="Acute",'User Interaction'!C$13="Pacific"),pivots_ethnicity!L49,
IF(AND('User Interaction'!C$34="Acute",'User Interaction'!C$13="Other"),pivots_ethnicity!L77,
IF(AND('User Interaction'!C$34="Elective",'User Interaction'!C$13="Maori"),pivots_ethnicity!L104,
IF(AND('User Interaction'!C$34="Elective",'User Interaction'!C$13="Pacific"),pivots_ethnicity!L131,
IF(AND('User Interaction'!C$34="Elective",'User Interaction'!C$13="Other"),pivots_ethnicity!L158,""))))))</f>
        <v>9479</v>
      </c>
      <c r="E49" s="103">
        <f>IF(AND('User Interaction'!C$34="Acute",'User Interaction'!C$13="Maori"),pivots_ethnicity!M21,
IF(AND('User Interaction'!C$34="Acute",'User Interaction'!C$13="Pacific"),pivots_ethnicity!M49,
IF(AND('User Interaction'!C$34="Acute",'User Interaction'!C$13="Other"),pivots_ethnicity!M77,
IF(AND('User Interaction'!C$34="Elective",'User Interaction'!C$13="Maori"),pivots_ethnicity!M104,
IF(AND('User Interaction'!C$34="Elective",'User Interaction'!C$13="Pacific"),pivots_ethnicity!M131,
IF(AND('User Interaction'!C$34="Elective",'User Interaction'!C$13="Other"),pivots_ethnicity!M158,""))))))</f>
        <v>16174.125</v>
      </c>
      <c r="F49" s="104">
        <f>IF(AND('User Interaction'!C$34="Acute",'User Interaction'!C$13="Maori"),pivots_ethnicity!N21,
IF(AND('User Interaction'!C$34="Acute",'User Interaction'!C$13="Pacific"),pivots_ethnicity!N49,
IF(AND('User Interaction'!C$34="Acute",'User Interaction'!C$13="Other"),pivots_ethnicity!N77,
IF(AND('User Interaction'!C$34="Elective",'User Interaction'!C$13="Maori"),pivots_ethnicity!N104,
IF(AND('User Interaction'!C$34="Elective",'User Interaction'!C$13="Pacific"),pivots_ethnicity!N131,
IF(AND('User Interaction'!C$34="Elective",'User Interaction'!C$13="Other"),pivots_ethnicity!N158,""))))))</f>
        <v>1.7063113197594684</v>
      </c>
      <c r="G49" s="104">
        <f>IF(AND('User Interaction'!C$34="Acute",'User Interaction'!C$13="Maori"),pivots_ethnicity!O21,
IF(AND('User Interaction'!C$34="Acute",'User Interaction'!C$13="Pacific"),pivots_ethnicity!O49,
IF(AND('User Interaction'!C$34="Acute",'User Interaction'!C$13="Other"),pivots_ethnicity!O77,
IF(AND('User Interaction'!C$34="Elective",'User Interaction'!C$13="Maori"),pivots_ethnicity!O104,
IF(AND('User Interaction'!C$34="Elective",'User Interaction'!C$13="Pacific"),pivots_ethnicity!O131,
IF(AND('User Interaction'!C$34="Elective",'User Interaction'!C$13="Other"),pivots_ethnicity!O158,""))))))</f>
        <v>1.6298164350809794</v>
      </c>
      <c r="H49" s="105">
        <f>IF(AND('User Interaction'!C$34="Acute",'User Interaction'!C$13="Maori"),pivots_ethnicity!P21,
IF(AND('User Interaction'!C$34="Acute",'User Interaction'!C$13="Pacific"),pivots_ethnicity!P49,
IF(AND('User Interaction'!C$34="Acute",'User Interaction'!C$13="Other"),pivots_ethnicity!P77,
IF(AND('User Interaction'!C$34="Elective",'User Interaction'!C$13="Maori"),pivots_ethnicity!P104,
IF(AND('User Interaction'!C$34="Elective",'User Interaction'!C$13="Pacific"),pivots_ethnicity!P131,
IF(AND('User Interaction'!C$34="Elective",'User Interaction'!C$13="Other"),pivots_ethnicity!P158,""))))))</f>
        <v>1.512872251753425</v>
      </c>
      <c r="I49" s="81"/>
      <c r="J49" s="81"/>
      <c r="K49" s="81"/>
      <c r="L49" s="94"/>
      <c r="M49" s="81"/>
    </row>
    <row r="50" spans="1:13" x14ac:dyDescent="0.2">
      <c r="A50" s="81"/>
      <c r="B50" s="93"/>
      <c r="C50" s="102" t="str">
        <f>'Summary by DHB'!C41</f>
        <v>Wairarapa</v>
      </c>
      <c r="D50" s="103">
        <f>IF(AND('User Interaction'!C$34="Acute",'User Interaction'!C$13="Maori"),pivots_ethnicity!L22,
IF(AND('User Interaction'!C$34="Acute",'User Interaction'!C$13="Pacific"),pivots_ethnicity!L50,
IF(AND('User Interaction'!C$34="Acute",'User Interaction'!C$13="Other"),pivots_ethnicity!L78,
IF(AND('User Interaction'!C$34="Elective",'User Interaction'!C$13="Maori"),pivots_ethnicity!L105,
IF(AND('User Interaction'!C$34="Elective",'User Interaction'!C$13="Pacific"),pivots_ethnicity!L132,
IF(AND('User Interaction'!C$34="Elective",'User Interaction'!C$13="Other"),pivots_ethnicity!L159,""))))))</f>
        <v>1007</v>
      </c>
      <c r="E50" s="103">
        <f>IF(AND('User Interaction'!C$34="Acute",'User Interaction'!C$13="Maori"),pivots_ethnicity!M22,
IF(AND('User Interaction'!C$34="Acute",'User Interaction'!C$13="Pacific"),pivots_ethnicity!M50,
IF(AND('User Interaction'!C$34="Acute",'User Interaction'!C$13="Other"),pivots_ethnicity!M78,
IF(AND('User Interaction'!C$34="Elective",'User Interaction'!C$13="Maori"),pivots_ethnicity!M105,
IF(AND('User Interaction'!C$34="Elective",'User Interaction'!C$13="Pacific"),pivots_ethnicity!M132,
IF(AND('User Interaction'!C$34="Elective",'User Interaction'!C$13="Other"),pivots_ethnicity!M159,""))))))</f>
        <v>855.58333333333337</v>
      </c>
      <c r="F50" s="104">
        <f>IF(AND('User Interaction'!C$34="Acute",'User Interaction'!C$13="Maori"),pivots_ethnicity!N22,
IF(AND('User Interaction'!C$34="Acute",'User Interaction'!C$13="Pacific"),pivots_ethnicity!N50,
IF(AND('User Interaction'!C$34="Acute",'User Interaction'!C$13="Other"),pivots_ethnicity!N78,
IF(AND('User Interaction'!C$34="Elective",'User Interaction'!C$13="Maori"),pivots_ethnicity!N105,
IF(AND('User Interaction'!C$34="Elective",'User Interaction'!C$13="Pacific"),pivots_ethnicity!N132,
IF(AND('User Interaction'!C$34="Elective",'User Interaction'!C$13="Other"),pivots_ethnicity!N159,""))))))</f>
        <v>0.84963588215822572</v>
      </c>
      <c r="G50" s="104">
        <f>IF(AND('User Interaction'!C$34="Acute",'User Interaction'!C$13="Maori"),pivots_ethnicity!O22,
IF(AND('User Interaction'!C$34="Acute",'User Interaction'!C$13="Pacific"),pivots_ethnicity!O50,
IF(AND('User Interaction'!C$34="Acute",'User Interaction'!C$13="Other"),pivots_ethnicity!O78,
IF(AND('User Interaction'!C$34="Elective",'User Interaction'!C$13="Maori"),pivots_ethnicity!O105,
IF(AND('User Interaction'!C$34="Elective",'User Interaction'!C$13="Pacific"),pivots_ethnicity!O132,
IF(AND('User Interaction'!C$34="Elective",'User Interaction'!C$13="Other"),pivots_ethnicity!O159,""))))))</f>
        <v>1.3315051260711177</v>
      </c>
      <c r="H50" s="105">
        <f>IF(AND('User Interaction'!C$34="Acute",'User Interaction'!C$13="Maori"),pivots_ethnicity!P22,
IF(AND('User Interaction'!C$34="Acute",'User Interaction'!C$13="Pacific"),pivots_ethnicity!P50,
IF(AND('User Interaction'!C$34="Acute",'User Interaction'!C$13="Other"),pivots_ethnicity!P78,
IF(AND('User Interaction'!C$34="Elective",'User Interaction'!C$13="Maori"),pivots_ethnicity!P105,
IF(AND('User Interaction'!C$34="Elective",'User Interaction'!C$13="Pacific"),pivots_ethnicity!P132,
IF(AND('User Interaction'!C$34="Elective",'User Interaction'!C$13="Other"),pivots_ethnicity!P159,""))))))</f>
        <v>1.512872251753425</v>
      </c>
      <c r="I50" s="81"/>
      <c r="J50" s="81"/>
      <c r="K50" s="81"/>
      <c r="L50" s="94"/>
      <c r="M50" s="81"/>
    </row>
    <row r="51" spans="1:13" x14ac:dyDescent="0.2">
      <c r="A51" s="81"/>
      <c r="B51" s="93"/>
      <c r="C51" s="102" t="str">
        <f>'Summary by DHB'!C42</f>
        <v>Waitematā</v>
      </c>
      <c r="D51" s="103">
        <f>IF(AND('User Interaction'!C$34="Acute",'User Interaction'!C$13="Maori"),pivots_ethnicity!L23,
IF(AND('User Interaction'!C$34="Acute",'User Interaction'!C$13="Pacific"),pivots_ethnicity!L51,
IF(AND('User Interaction'!C$34="Acute",'User Interaction'!C$13="Other"),pivots_ethnicity!L79,
IF(AND('User Interaction'!C$34="Elective",'User Interaction'!C$13="Maori"),pivots_ethnicity!L106,
IF(AND('User Interaction'!C$34="Elective",'User Interaction'!C$13="Pacific"),pivots_ethnicity!L133,
IF(AND('User Interaction'!C$34="Elective",'User Interaction'!C$13="Other"),pivots_ethnicity!L160,""))))))</f>
        <v>8096</v>
      </c>
      <c r="E51" s="103">
        <f>IF(AND('User Interaction'!C$34="Acute",'User Interaction'!C$13="Maori"),pivots_ethnicity!M23,
IF(AND('User Interaction'!C$34="Acute",'User Interaction'!C$13="Pacific"),pivots_ethnicity!M51,
IF(AND('User Interaction'!C$34="Acute",'User Interaction'!C$13="Other"),pivots_ethnicity!M79,
IF(AND('User Interaction'!C$34="Elective",'User Interaction'!C$13="Maori"),pivots_ethnicity!M106,
IF(AND('User Interaction'!C$34="Elective",'User Interaction'!C$13="Pacific"),pivots_ethnicity!M133,
IF(AND('User Interaction'!C$34="Elective",'User Interaction'!C$13="Other"),pivots_ethnicity!M160,""))))))</f>
        <v>12257.9375</v>
      </c>
      <c r="F51" s="104">
        <f>IF(AND('User Interaction'!C$34="Acute",'User Interaction'!C$13="Maori"),pivots_ethnicity!N23,
IF(AND('User Interaction'!C$34="Acute",'User Interaction'!C$13="Pacific"),pivots_ethnicity!N51,
IF(AND('User Interaction'!C$34="Acute",'User Interaction'!C$13="Other"),pivots_ethnicity!N79,
IF(AND('User Interaction'!C$34="Elective",'User Interaction'!C$13="Maori"),pivots_ethnicity!N106,
IF(AND('User Interaction'!C$34="Elective",'User Interaction'!C$13="Pacific"),pivots_ethnicity!N133,
IF(AND('User Interaction'!C$34="Elective",'User Interaction'!C$13="Other"),pivots_ethnicity!N160,""))))))</f>
        <v>1.5140733078063242</v>
      </c>
      <c r="G51" s="104">
        <f>IF(AND('User Interaction'!C$34="Acute",'User Interaction'!C$13="Maori"),pivots_ethnicity!O23,
IF(AND('User Interaction'!C$34="Acute",'User Interaction'!C$13="Pacific"),pivots_ethnicity!O51,
IF(AND('User Interaction'!C$34="Acute",'User Interaction'!C$13="Other"),pivots_ethnicity!O79,
IF(AND('User Interaction'!C$34="Elective",'User Interaction'!C$13="Maori"),pivots_ethnicity!O106,
IF(AND('User Interaction'!C$34="Elective",'User Interaction'!C$13="Pacific"),pivots_ethnicity!O133,
IF(AND('User Interaction'!C$34="Elective",'User Interaction'!C$13="Other"),pivots_ethnicity!O160,""))))))</f>
        <v>1.3484070722428549</v>
      </c>
      <c r="H51" s="105">
        <f>IF(AND('User Interaction'!C$34="Acute",'User Interaction'!C$13="Maori"),pivots_ethnicity!P23,
IF(AND('User Interaction'!C$34="Acute",'User Interaction'!C$13="Pacific"),pivots_ethnicity!P51,
IF(AND('User Interaction'!C$34="Acute",'User Interaction'!C$13="Other"),pivots_ethnicity!P79,
IF(AND('User Interaction'!C$34="Elective",'User Interaction'!C$13="Maori"),pivots_ethnicity!P106,
IF(AND('User Interaction'!C$34="Elective",'User Interaction'!C$13="Pacific"),pivots_ethnicity!P133,
IF(AND('User Interaction'!C$34="Elective",'User Interaction'!C$13="Other"),pivots_ethnicity!P160,""))))))</f>
        <v>1.512872251753425</v>
      </c>
      <c r="I51" s="81"/>
      <c r="J51" s="81"/>
      <c r="K51" s="81"/>
      <c r="L51" s="94"/>
      <c r="M51" s="81"/>
    </row>
    <row r="52" spans="1:13" x14ac:dyDescent="0.2">
      <c r="A52" s="81"/>
      <c r="B52" s="93"/>
      <c r="C52" s="102" t="str">
        <f>'Summary by DHB'!C43</f>
        <v>West Coast</v>
      </c>
      <c r="D52" s="103">
        <f>IF(AND('User Interaction'!C$34="Acute",'User Interaction'!C$13="Maori"),pivots_ethnicity!L24,
IF(AND('User Interaction'!C$34="Acute",'User Interaction'!C$13="Pacific"),pivots_ethnicity!L52,
IF(AND('User Interaction'!C$34="Acute",'User Interaction'!C$13="Other"),pivots_ethnicity!L80,
IF(AND('User Interaction'!C$34="Elective",'User Interaction'!C$13="Maori"),pivots_ethnicity!L107,
IF(AND('User Interaction'!C$34="Elective",'User Interaction'!C$13="Pacific"),pivots_ethnicity!L134,
IF(AND('User Interaction'!C$34="Elective",'User Interaction'!C$13="Other"),pivots_ethnicity!L161,""))))))</f>
        <v>755</v>
      </c>
      <c r="E52" s="103">
        <f>IF(AND('User Interaction'!C$34="Acute",'User Interaction'!C$13="Maori"),pivots_ethnicity!M24,
IF(AND('User Interaction'!C$34="Acute",'User Interaction'!C$13="Pacific"),pivots_ethnicity!M52,
IF(AND('User Interaction'!C$34="Acute",'User Interaction'!C$13="Other"),pivots_ethnicity!M80,
IF(AND('User Interaction'!C$34="Elective",'User Interaction'!C$13="Maori"),pivots_ethnicity!M107,
IF(AND('User Interaction'!C$34="Elective",'User Interaction'!C$13="Pacific"),pivots_ethnicity!M134,
IF(AND('User Interaction'!C$34="Elective",'User Interaction'!C$13="Other"),pivots_ethnicity!M161,""))))))</f>
        <v>647.45833333333337</v>
      </c>
      <c r="F52" s="104">
        <f>IF(AND('User Interaction'!C$34="Acute",'User Interaction'!C$13="Maori"),pivots_ethnicity!N24,
IF(AND('User Interaction'!C$34="Acute",'User Interaction'!C$13="Pacific"),pivots_ethnicity!N52,
IF(AND('User Interaction'!C$34="Acute",'User Interaction'!C$13="Other"),pivots_ethnicity!N80,
IF(AND('User Interaction'!C$34="Elective",'User Interaction'!C$13="Maori"),pivots_ethnicity!N107,
IF(AND('User Interaction'!C$34="Elective",'User Interaction'!C$13="Pacific"),pivots_ethnicity!N134,
IF(AND('User Interaction'!C$34="Elective",'User Interaction'!C$13="Other"),pivots_ethnicity!N161,""))))))</f>
        <v>0.85756070640176596</v>
      </c>
      <c r="G52" s="104">
        <f>IF(AND('User Interaction'!C$34="Acute",'User Interaction'!C$13="Maori"),pivots_ethnicity!O24,
IF(AND('User Interaction'!C$34="Acute",'User Interaction'!C$13="Pacific"),pivots_ethnicity!O52,
IF(AND('User Interaction'!C$34="Acute",'User Interaction'!C$13="Other"),pivots_ethnicity!O80,
IF(AND('User Interaction'!C$34="Elective",'User Interaction'!C$13="Maori"),pivots_ethnicity!O107,
IF(AND('User Interaction'!C$34="Elective",'User Interaction'!C$13="Pacific"),pivots_ethnicity!O134,
IF(AND('User Interaction'!C$34="Elective",'User Interaction'!C$13="Other"),pivots_ethnicity!O161,""))))))</f>
        <v>1.1682846511914549</v>
      </c>
      <c r="H52" s="105">
        <f>IF(AND('User Interaction'!C$34="Acute",'User Interaction'!C$13="Maori"),pivots_ethnicity!P24,
IF(AND('User Interaction'!C$34="Acute",'User Interaction'!C$13="Pacific"),pivots_ethnicity!P52,
IF(AND('User Interaction'!C$34="Acute",'User Interaction'!C$13="Other"),pivots_ethnicity!P80,
IF(AND('User Interaction'!C$34="Elective",'User Interaction'!C$13="Maori"),pivots_ethnicity!P107,
IF(AND('User Interaction'!C$34="Elective",'User Interaction'!C$13="Pacific"),pivots_ethnicity!P134,
IF(AND('User Interaction'!C$34="Elective",'User Interaction'!C$13="Other"),pivots_ethnicity!P161,""))))))</f>
        <v>1.512872251753425</v>
      </c>
      <c r="I52" s="81"/>
      <c r="J52" s="81"/>
      <c r="K52" s="81"/>
      <c r="L52" s="94"/>
      <c r="M52" s="81"/>
    </row>
    <row r="53" spans="1:13" ht="13.5" thickBot="1" x14ac:dyDescent="0.25">
      <c r="A53" s="81"/>
      <c r="B53" s="93"/>
      <c r="C53" s="56" t="str">
        <f>'Summary by DHB'!C44</f>
        <v>Whanganui</v>
      </c>
      <c r="D53" s="87">
        <f>IF(AND('User Interaction'!C$34="Acute",'User Interaction'!C$13="Maori"),pivots_ethnicity!L25,
IF(AND('User Interaction'!C$34="Acute",'User Interaction'!C$13="Pacific"),pivots_ethnicity!L53,
IF(AND('User Interaction'!C$34="Acute",'User Interaction'!C$13="Other"),pivots_ethnicity!L81,
IF(AND('User Interaction'!C$34="Elective",'User Interaction'!C$13="Maori"),pivots_ethnicity!L108,
IF(AND('User Interaction'!C$34="Elective",'User Interaction'!C$13="Pacific"),pivots_ethnicity!L135,
IF(AND('User Interaction'!C$34="Elective",'User Interaction'!C$13="Other"),pivots_ethnicity!L162,""))))))</f>
        <v>1831</v>
      </c>
      <c r="E53" s="87">
        <f>IF(AND('User Interaction'!C$34="Acute",'User Interaction'!C$13="Maori"),pivots_ethnicity!M25,
IF(AND('User Interaction'!C$34="Acute",'User Interaction'!C$13="Pacific"),pivots_ethnicity!M53,
IF(AND('User Interaction'!C$34="Acute",'User Interaction'!C$13="Other"),pivots_ethnicity!M81,
IF(AND('User Interaction'!C$34="Elective",'User Interaction'!C$13="Maori"),pivots_ethnicity!M108,
IF(AND('User Interaction'!C$34="Elective",'User Interaction'!C$13="Pacific"),pivots_ethnicity!M135,
IF(AND('User Interaction'!C$34="Elective",'User Interaction'!C$13="Other"),pivots_ethnicity!M162,""))))))</f>
        <v>2389.125</v>
      </c>
      <c r="F53" s="88">
        <f>IF(AND('User Interaction'!C$34="Acute",'User Interaction'!C$13="Maori"),pivots_ethnicity!N25,
IF(AND('User Interaction'!C$34="Acute",'User Interaction'!C$13="Pacific"),pivots_ethnicity!N53,
IF(AND('User Interaction'!C$34="Acute",'User Interaction'!C$13="Other"),pivots_ethnicity!N81,
IF(AND('User Interaction'!C$34="Elective",'User Interaction'!C$13="Maori"),pivots_ethnicity!N108,
IF(AND('User Interaction'!C$34="Elective",'User Interaction'!C$13="Pacific"),pivots_ethnicity!N135,
IF(AND('User Interaction'!C$34="Elective",'User Interaction'!C$13="Other"),pivots_ethnicity!N162,""))))))</f>
        <v>1.3048197706171492</v>
      </c>
      <c r="G53" s="88">
        <f>IF(AND('User Interaction'!C$34="Acute",'User Interaction'!C$13="Maori"),pivots_ethnicity!O25,
IF(AND('User Interaction'!C$34="Acute",'User Interaction'!C$13="Pacific"),pivots_ethnicity!O53,
IF(AND('User Interaction'!C$34="Acute",'User Interaction'!C$13="Other"),pivots_ethnicity!O81,
IF(AND('User Interaction'!C$34="Elective",'User Interaction'!C$13="Maori"),pivots_ethnicity!O108,
IF(AND('User Interaction'!C$34="Elective",'User Interaction'!C$13="Pacific"),pivots_ethnicity!O135,
IF(AND('User Interaction'!C$34="Elective",'User Interaction'!C$13="Other"),pivots_ethnicity!O162,""))))))</f>
        <v>1.6013909198915679</v>
      </c>
      <c r="H53" s="105">
        <f>IF(AND('User Interaction'!C$34="Acute",'User Interaction'!C$13="Maori"),pivots_ethnicity!P25,
IF(AND('User Interaction'!C$34="Acute",'User Interaction'!C$13="Pacific"),pivots_ethnicity!P53,
IF(AND('User Interaction'!C$34="Acute",'User Interaction'!C$13="Other"),pivots_ethnicity!P81,
IF(AND('User Interaction'!C$34="Elective",'User Interaction'!C$13="Maori"),pivots_ethnicity!P108,
IF(AND('User Interaction'!C$34="Elective",'User Interaction'!C$13="Pacific"),pivots_ethnicity!P135,
IF(AND('User Interaction'!C$34="Elective",'User Interaction'!C$13="Other"),pivots_ethnicity!P162,""))))))</f>
        <v>1.512872251753425</v>
      </c>
      <c r="I53" s="81"/>
      <c r="J53" s="81"/>
      <c r="K53" s="81"/>
      <c r="L53" s="94"/>
      <c r="M53" s="81"/>
    </row>
    <row r="54" spans="1:13" ht="13.5" thickTop="1" x14ac:dyDescent="0.2">
      <c r="A54" s="81"/>
      <c r="B54" s="93"/>
      <c r="C54" s="102" t="s">
        <v>0</v>
      </c>
      <c r="D54" s="103">
        <f>IF(AND('User Interaction'!C$34="Acute",'User Interaction'!C$13="Maori"),pivots_ethnicity!L26,
IF(AND('User Interaction'!C$34="Acute",'User Interaction'!C$13="Pacific"),pivots_ethnicity!L54,
IF(AND('User Interaction'!C$34="Acute",'User Interaction'!C$13="Other"),pivots_ethnicity!L82,
IF(AND('User Interaction'!C$34="Elective",'User Interaction'!C$13="Maori"),pivots_ethnicity!L109,
IF(AND('User Interaction'!C$34="Elective",'User Interaction'!C$13="Pacific"),pivots_ethnicity!L136,
IF(AND('User Interaction'!C$34="Elective",'User Interaction'!C$13="Other"),pivots_ethnicity!L163,""))))))</f>
        <v>103622</v>
      </c>
      <c r="E54" s="103">
        <f>IF(AND('User Interaction'!C$34="Acute",'User Interaction'!C$13="Maori"),pivots_ethnicity!M26,
IF(AND('User Interaction'!C$34="Acute",'User Interaction'!C$13="Pacific"),pivots_ethnicity!M54,
IF(AND('User Interaction'!C$34="Acute",'User Interaction'!C$13="Other"),pivots_ethnicity!M82,
IF(AND('User Interaction'!C$34="Elective",'User Interaction'!C$13="Maori"),pivots_ethnicity!M109,
IF(AND('User Interaction'!C$34="Elective",'User Interaction'!C$13="Pacific"),pivots_ethnicity!M136,
IF(AND('User Interaction'!C$34="Elective",'User Interaction'!C$13="Other"),pivots_ethnicity!M163,""))))))</f>
        <v>156216.22916666666</v>
      </c>
      <c r="F54" s="104">
        <f>IF(AND('User Interaction'!C$34="Acute",'User Interaction'!C$13="Maori"),pivots_ethnicity!N26,
IF(AND('User Interaction'!C$34="Acute",'User Interaction'!C$13="Pacific"),pivots_ethnicity!N54,
IF(AND('User Interaction'!C$34="Acute",'User Interaction'!C$13="Other"),pivots_ethnicity!N82,
IF(AND('User Interaction'!C$34="Elective",'User Interaction'!C$13="Maori"),pivots_ethnicity!N109,
IF(AND('User Interaction'!C$34="Elective",'User Interaction'!C$13="Pacific"),pivots_ethnicity!N136,
IF(AND('User Interaction'!C$34="Elective",'User Interaction'!C$13="Other"),pivots_ethnicity!N163,""))))))</f>
        <v>1.5075585219998329</v>
      </c>
      <c r="G54" s="104">
        <f>IF(AND('User Interaction'!C$34="Acute",'User Interaction'!C$13="Maori"),pivots_ethnicity!O26,
IF(AND('User Interaction'!C$34="Acute",'User Interaction'!C$13="Pacific"),pivots_ethnicity!O54,
IF(AND('User Interaction'!C$34="Acute",'User Interaction'!C$13="Other"),pivots_ethnicity!O82,
IF(AND('User Interaction'!C$34="Elective",'User Interaction'!C$13="Maori"),pivots_ethnicity!O109,
IF(AND('User Interaction'!C$34="Elective",'User Interaction'!C$13="Pacific"),pivots_ethnicity!O136,
IF(AND('User Interaction'!C$34="Elective",'User Interaction'!C$13="Other"),pivots_ethnicity!O163,""))))))</f>
        <v>1.512872251753425</v>
      </c>
      <c r="H54" s="105">
        <f>IF(AND('User Interaction'!C$34="Acute",'User Interaction'!C$13="Maori"),pivots_ethnicity!P26,
IF(AND('User Interaction'!C$34="Acute",'User Interaction'!C$13="Pacific"),pivots_ethnicity!P54,
IF(AND('User Interaction'!C$34="Acute",'User Interaction'!C$13="Other"),pivots_ethnicity!P82,
IF(AND('User Interaction'!C$34="Elective",'User Interaction'!C$13="Maori"),pivots_ethnicity!P109,
IF(AND('User Interaction'!C$34="Elective",'User Interaction'!C$13="Pacific"),pivots_ethnicity!P136,
IF(AND('User Interaction'!C$34="Elective",'User Interaction'!C$13="Other"),pivots_ethnicity!P163,""))))))</f>
        <v>1.512872251753425</v>
      </c>
      <c r="I54" s="81"/>
      <c r="J54" s="81"/>
      <c r="K54" s="81"/>
      <c r="L54" s="94"/>
      <c r="M54" s="81"/>
    </row>
    <row r="55" spans="1:13" ht="13.5" thickBot="1" x14ac:dyDescent="0.25">
      <c r="A55" s="81"/>
      <c r="B55" s="106"/>
      <c r="C55" s="107"/>
      <c r="D55" s="107"/>
      <c r="E55" s="107"/>
      <c r="F55" s="107"/>
      <c r="G55" s="107"/>
      <c r="H55" s="107"/>
      <c r="I55" s="107"/>
      <c r="J55" s="107"/>
      <c r="K55" s="107"/>
      <c r="L55" s="108"/>
      <c r="M55" s="81"/>
    </row>
    <row r="56" spans="1:13" x14ac:dyDescent="0.2">
      <c r="A56" s="81"/>
      <c r="B56" s="81"/>
      <c r="C56" s="81"/>
      <c r="D56" s="81"/>
      <c r="E56" s="81"/>
      <c r="F56" s="81"/>
      <c r="G56" s="81"/>
      <c r="H56" s="81"/>
      <c r="I56" s="81"/>
      <c r="J56" s="81"/>
      <c r="K56" s="81"/>
      <c r="L56" s="81"/>
      <c r="M56" s="81"/>
    </row>
    <row r="57" spans="1:13" x14ac:dyDescent="0.2">
      <c r="A57" s="81"/>
      <c r="B57" s="81"/>
      <c r="C57" s="81"/>
      <c r="D57" s="81"/>
      <c r="E57" s="81"/>
      <c r="F57" s="81"/>
      <c r="G57" s="81"/>
      <c r="H57" s="81"/>
      <c r="I57" s="81"/>
      <c r="J57" s="81"/>
      <c r="K57" s="81"/>
      <c r="L57" s="81"/>
      <c r="M57" s="81"/>
    </row>
    <row r="58" spans="1:13" x14ac:dyDescent="0.2">
      <c r="A58" s="81"/>
      <c r="B58" s="81"/>
      <c r="C58" s="81"/>
      <c r="D58" s="81"/>
      <c r="E58" s="81"/>
      <c r="F58" s="81"/>
      <c r="G58" s="81"/>
      <c r="H58" s="81"/>
      <c r="I58" s="81"/>
      <c r="J58" s="81"/>
      <c r="K58" s="81"/>
      <c r="L58" s="81"/>
      <c r="M58" s="81"/>
    </row>
    <row r="59" spans="1:13" x14ac:dyDescent="0.2">
      <c r="A59" s="81"/>
      <c r="B59" s="81"/>
      <c r="C59" s="81"/>
      <c r="D59" s="81"/>
      <c r="E59" s="81"/>
      <c r="F59" s="81"/>
      <c r="G59" s="81"/>
      <c r="H59" s="81"/>
      <c r="I59" s="81"/>
      <c r="J59" s="81"/>
      <c r="K59" s="81"/>
      <c r="L59" s="81"/>
      <c r="M59" s="81"/>
    </row>
    <row r="60" spans="1:13" x14ac:dyDescent="0.2">
      <c r="A60" s="81"/>
      <c r="B60" s="81"/>
      <c r="C60" s="81"/>
      <c r="D60" s="81"/>
      <c r="E60" s="81"/>
      <c r="F60" s="81"/>
      <c r="G60" s="81"/>
      <c r="H60" s="81"/>
      <c r="I60" s="81"/>
      <c r="J60" s="81"/>
      <c r="K60" s="81"/>
      <c r="L60" s="81"/>
      <c r="M60" s="81"/>
    </row>
    <row r="61" spans="1:13" x14ac:dyDescent="0.2">
      <c r="A61" s="81"/>
      <c r="B61" s="81"/>
      <c r="C61" s="81"/>
      <c r="D61" s="81"/>
      <c r="E61" s="81"/>
      <c r="F61" s="81"/>
      <c r="G61" s="81"/>
      <c r="H61" s="81"/>
      <c r="I61" s="81"/>
      <c r="J61" s="81"/>
      <c r="K61" s="81"/>
      <c r="L61" s="81"/>
      <c r="M61" s="81"/>
    </row>
  </sheetData>
  <mergeCells count="1">
    <mergeCell ref="C1:L2"/>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2" r:id="rId4" name="Drop Down 2">
              <controlPr locked="0" defaultSize="0" autoLine="0" autoPict="0">
                <anchor moveWithCells="1">
                  <from>
                    <xdr:col>2</xdr:col>
                    <xdr:colOff>28575</xdr:colOff>
                    <xdr:row>5</xdr:row>
                    <xdr:rowOff>38100</xdr:rowOff>
                  </from>
                  <to>
                    <xdr:col>3</xdr:col>
                    <xdr:colOff>57150</xdr:colOff>
                    <xdr:row>6</xdr:row>
                    <xdr:rowOff>76200</xdr:rowOff>
                  </to>
                </anchor>
              </controlPr>
            </control>
          </mc:Choice>
        </mc:AlternateContent>
        <mc:AlternateContent xmlns:mc="http://schemas.openxmlformats.org/markup-compatibility/2006">
          <mc:Choice Requires="x14">
            <control shapeId="15361" r:id="rId5" name="Drop Down 1">
              <controlPr defaultSize="0" autoLine="0" autoPict="0">
                <anchor moveWithCells="1">
                  <from>
                    <xdr:col>8</xdr:col>
                    <xdr:colOff>809625</xdr:colOff>
                    <xdr:row>5</xdr:row>
                    <xdr:rowOff>28575</xdr:rowOff>
                  </from>
                  <to>
                    <xdr:col>11</xdr:col>
                    <xdr:colOff>466725</xdr:colOff>
                    <xdr:row>6</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F2D84-7979-4E4D-A642-A590FE130B68}">
  <sheetPr codeName="Sheet2"/>
  <dimension ref="A1:L64"/>
  <sheetViews>
    <sheetView showGridLines="0" showRowColHeaders="0" workbookViewId="0">
      <selection activeCell="F36" sqref="F36"/>
    </sheetView>
  </sheetViews>
  <sheetFormatPr defaultRowHeight="12.75" x14ac:dyDescent="0.2"/>
  <cols>
    <col min="1" max="1" width="3.42578125" customWidth="1"/>
    <col min="2" max="2" width="2" bestFit="1" customWidth="1"/>
    <col min="3" max="3" width="18.85546875" bestFit="1" customWidth="1"/>
    <col min="4" max="4" width="11.42578125" bestFit="1" customWidth="1"/>
    <col min="5" max="5" width="17.28515625" customWidth="1"/>
    <col min="6" max="6" width="25" customWidth="1"/>
    <col min="7" max="7" width="26.140625" customWidth="1"/>
    <col min="8" max="8" width="11.42578125" bestFit="1" customWidth="1"/>
  </cols>
  <sheetData>
    <row r="1" spans="1:12" x14ac:dyDescent="0.2">
      <c r="C1" s="160"/>
      <c r="D1" s="160"/>
      <c r="E1" s="160"/>
      <c r="F1" s="160"/>
      <c r="G1" s="160"/>
      <c r="H1" s="160"/>
      <c r="I1" s="160"/>
      <c r="J1" s="160"/>
      <c r="K1" s="160"/>
      <c r="L1" s="161"/>
    </row>
    <row r="2" spans="1:12" x14ac:dyDescent="0.2">
      <c r="C2" s="160"/>
      <c r="D2" s="160"/>
      <c r="E2" s="160"/>
      <c r="F2" s="160"/>
      <c r="G2" s="160"/>
      <c r="H2" s="160"/>
      <c r="I2" s="160"/>
      <c r="J2" s="160"/>
      <c r="K2" s="160"/>
      <c r="L2" s="161"/>
    </row>
    <row r="3" spans="1:12" ht="19.5" thickBot="1" x14ac:dyDescent="0.35">
      <c r="F3" s="111"/>
    </row>
    <row r="4" spans="1:12" ht="18.75" x14ac:dyDescent="0.3">
      <c r="A4" s="81"/>
      <c r="B4" s="89"/>
      <c r="C4" s="90"/>
      <c r="D4" s="90"/>
      <c r="E4" s="90"/>
      <c r="F4" s="91"/>
      <c r="G4" s="91"/>
      <c r="H4" s="91"/>
      <c r="I4" s="91"/>
      <c r="J4" s="91"/>
      <c r="K4" s="91"/>
      <c r="L4" s="92"/>
    </row>
    <row r="5" spans="1:12" x14ac:dyDescent="0.2">
      <c r="A5" s="81"/>
      <c r="B5" s="93"/>
      <c r="C5" s="115" t="s">
        <v>95</v>
      </c>
      <c r="D5" s="81"/>
      <c r="E5" s="81"/>
      <c r="F5" s="81"/>
      <c r="G5" s="81"/>
      <c r="H5" s="81"/>
      <c r="I5" s="114" t="s">
        <v>115</v>
      </c>
      <c r="J5" s="81"/>
      <c r="K5" s="81"/>
      <c r="L5" s="94"/>
    </row>
    <row r="6" spans="1:12" x14ac:dyDescent="0.2">
      <c r="A6" s="81"/>
      <c r="B6" s="93"/>
      <c r="C6" s="81"/>
      <c r="D6" s="81"/>
      <c r="E6" s="81"/>
      <c r="F6" s="81"/>
      <c r="G6" s="81"/>
      <c r="H6" s="81"/>
      <c r="I6" s="81"/>
      <c r="J6" s="81"/>
      <c r="K6" s="81"/>
      <c r="L6" s="94"/>
    </row>
    <row r="7" spans="1:12" x14ac:dyDescent="0.2">
      <c r="A7" s="81"/>
      <c r="B7" s="93"/>
      <c r="C7" s="81"/>
      <c r="D7" s="81"/>
      <c r="E7" s="81"/>
      <c r="F7" s="81"/>
      <c r="G7" s="81"/>
      <c r="H7" s="81"/>
      <c r="I7" s="81"/>
      <c r="J7" s="81"/>
      <c r="K7" s="81"/>
      <c r="L7" s="94"/>
    </row>
    <row r="8" spans="1:12" x14ac:dyDescent="0.2">
      <c r="A8" s="81"/>
      <c r="B8" s="93"/>
      <c r="C8" s="95"/>
      <c r="D8" s="96"/>
      <c r="E8" s="81"/>
      <c r="F8" s="81"/>
      <c r="G8" s="81"/>
      <c r="H8" s="81"/>
      <c r="I8" s="81"/>
      <c r="J8" s="81"/>
      <c r="K8" s="81"/>
      <c r="L8" s="94"/>
    </row>
    <row r="9" spans="1:12" x14ac:dyDescent="0.2">
      <c r="A9" s="81"/>
      <c r="B9" s="93"/>
      <c r="C9" s="95"/>
      <c r="D9" s="97"/>
      <c r="E9" s="81"/>
      <c r="F9" s="81"/>
      <c r="G9" s="81"/>
      <c r="H9" s="81"/>
      <c r="I9" s="81"/>
      <c r="J9" s="81"/>
      <c r="K9" s="81"/>
      <c r="L9" s="94"/>
    </row>
    <row r="10" spans="1:12" x14ac:dyDescent="0.2">
      <c r="A10" s="81"/>
      <c r="B10" s="93"/>
      <c r="C10" s="95"/>
      <c r="D10" s="97"/>
      <c r="E10" s="81"/>
      <c r="F10" s="81"/>
      <c r="G10" s="81"/>
      <c r="H10" s="81"/>
      <c r="I10" s="81"/>
      <c r="J10" s="81"/>
      <c r="K10" s="81"/>
      <c r="L10" s="94"/>
    </row>
    <row r="11" spans="1:12" x14ac:dyDescent="0.2">
      <c r="A11" s="81"/>
      <c r="B11" s="93"/>
      <c r="C11" s="81"/>
      <c r="D11" s="81"/>
      <c r="E11" s="81"/>
      <c r="F11" s="81"/>
      <c r="G11" s="81"/>
      <c r="H11" s="81"/>
      <c r="I11" s="81"/>
      <c r="J11" s="81"/>
      <c r="K11" s="81"/>
      <c r="L11" s="94"/>
    </row>
    <row r="12" spans="1:12" x14ac:dyDescent="0.2">
      <c r="A12" s="81"/>
      <c r="B12" s="93"/>
      <c r="C12" s="81"/>
      <c r="D12" s="81"/>
      <c r="E12" s="81"/>
      <c r="F12" s="81"/>
      <c r="G12" s="81"/>
      <c r="H12" s="81"/>
      <c r="I12" s="81"/>
      <c r="J12" s="81"/>
      <c r="K12" s="81"/>
      <c r="L12" s="94"/>
    </row>
    <row r="13" spans="1:12" x14ac:dyDescent="0.2">
      <c r="A13" s="81"/>
      <c r="B13" s="93"/>
      <c r="C13" s="81"/>
      <c r="D13" s="81"/>
      <c r="E13" s="81"/>
      <c r="F13" s="81"/>
      <c r="G13" s="81"/>
      <c r="H13" s="81"/>
      <c r="I13" s="81"/>
      <c r="J13" s="81"/>
      <c r="K13" s="81"/>
      <c r="L13" s="94"/>
    </row>
    <row r="14" spans="1:12" x14ac:dyDescent="0.2">
      <c r="A14" s="81"/>
      <c r="B14" s="93"/>
      <c r="C14" s="81"/>
      <c r="D14" s="81"/>
      <c r="E14" s="81"/>
      <c r="F14" s="81"/>
      <c r="G14" s="81"/>
      <c r="H14" s="81"/>
      <c r="I14" s="81"/>
      <c r="J14" s="81"/>
      <c r="K14" s="81"/>
      <c r="L14" s="94"/>
    </row>
    <row r="15" spans="1:12" x14ac:dyDescent="0.2">
      <c r="A15" s="81"/>
      <c r="B15" s="93"/>
      <c r="C15" s="81"/>
      <c r="D15" s="81"/>
      <c r="E15" s="81"/>
      <c r="F15" s="81"/>
      <c r="G15" s="81"/>
      <c r="H15" s="81"/>
      <c r="I15" s="81"/>
      <c r="J15" s="81"/>
      <c r="K15" s="81"/>
      <c r="L15" s="94"/>
    </row>
    <row r="16" spans="1:12" x14ac:dyDescent="0.2">
      <c r="A16" s="81"/>
      <c r="B16" s="93"/>
      <c r="C16" s="81"/>
      <c r="D16" s="81"/>
      <c r="E16" s="81"/>
      <c r="F16" s="81"/>
      <c r="G16" s="81"/>
      <c r="H16" s="81"/>
      <c r="I16" s="81"/>
      <c r="J16" s="81"/>
      <c r="K16" s="81"/>
      <c r="L16" s="94"/>
    </row>
    <row r="17" spans="1:12" x14ac:dyDescent="0.2">
      <c r="A17" s="81"/>
      <c r="B17" s="93"/>
      <c r="C17" s="81"/>
      <c r="D17" s="81"/>
      <c r="E17" s="81"/>
      <c r="F17" s="81"/>
      <c r="G17" s="81"/>
      <c r="H17" s="81"/>
      <c r="I17" s="81"/>
      <c r="J17" s="81"/>
      <c r="K17" s="81"/>
      <c r="L17" s="94"/>
    </row>
    <row r="18" spans="1:12" x14ac:dyDescent="0.2">
      <c r="A18" s="81"/>
      <c r="B18" s="93"/>
      <c r="C18" s="81"/>
      <c r="D18" s="81"/>
      <c r="E18" s="81"/>
      <c r="F18" s="81"/>
      <c r="G18" s="81"/>
      <c r="H18" s="81"/>
      <c r="I18" s="81"/>
      <c r="J18" s="81"/>
      <c r="K18" s="81"/>
      <c r="L18" s="94"/>
    </row>
    <row r="19" spans="1:12" x14ac:dyDescent="0.2">
      <c r="A19" s="81"/>
      <c r="B19" s="93"/>
      <c r="C19" s="81"/>
      <c r="D19" s="81"/>
      <c r="E19" s="81"/>
      <c r="F19" s="81"/>
      <c r="G19" s="81"/>
      <c r="H19" s="81"/>
      <c r="I19" s="81"/>
      <c r="J19" s="81"/>
      <c r="K19" s="81"/>
      <c r="L19" s="94"/>
    </row>
    <row r="20" spans="1:12" x14ac:dyDescent="0.2">
      <c r="A20" s="81"/>
      <c r="B20" s="93"/>
      <c r="C20" s="81"/>
      <c r="D20" s="81"/>
      <c r="E20" s="81"/>
      <c r="F20" s="81"/>
      <c r="G20" s="81"/>
      <c r="H20" s="81"/>
      <c r="I20" s="81"/>
      <c r="J20" s="81"/>
      <c r="K20" s="81"/>
      <c r="L20" s="94"/>
    </row>
    <row r="21" spans="1:12" x14ac:dyDescent="0.2">
      <c r="A21" s="81"/>
      <c r="B21" s="93"/>
      <c r="C21" s="81"/>
      <c r="D21" s="81"/>
      <c r="E21" s="81"/>
      <c r="F21" s="81"/>
      <c r="G21" s="81"/>
      <c r="H21" s="81"/>
      <c r="I21" s="81"/>
      <c r="J21" s="81"/>
      <c r="K21" s="81"/>
      <c r="L21" s="94"/>
    </row>
    <row r="22" spans="1:12" x14ac:dyDescent="0.2">
      <c r="A22" s="81"/>
      <c r="B22" s="93"/>
      <c r="C22" s="81"/>
      <c r="D22" s="81"/>
      <c r="E22" s="81"/>
      <c r="F22" s="81"/>
      <c r="G22" s="81"/>
      <c r="H22" s="81"/>
      <c r="I22" s="81"/>
      <c r="J22" s="81"/>
      <c r="K22" s="81"/>
      <c r="L22" s="94"/>
    </row>
    <row r="23" spans="1:12" x14ac:dyDescent="0.2">
      <c r="A23" s="81"/>
      <c r="B23" s="93"/>
      <c r="C23" s="81"/>
      <c r="D23" s="81"/>
      <c r="E23" s="81"/>
      <c r="F23" s="81"/>
      <c r="G23" s="81"/>
      <c r="H23" s="81"/>
      <c r="I23" s="81"/>
      <c r="J23" s="81"/>
      <c r="K23" s="81"/>
      <c r="L23" s="94"/>
    </row>
    <row r="24" spans="1:12" x14ac:dyDescent="0.2">
      <c r="A24" s="81"/>
      <c r="B24" s="93"/>
      <c r="C24" s="81"/>
      <c r="D24" s="81"/>
      <c r="E24" s="81"/>
      <c r="F24" s="81"/>
      <c r="G24" s="81"/>
      <c r="H24" s="81"/>
      <c r="I24" s="81"/>
      <c r="J24" s="81"/>
      <c r="K24" s="81"/>
      <c r="L24" s="94"/>
    </row>
    <row r="25" spans="1:12" x14ac:dyDescent="0.2">
      <c r="A25" s="81"/>
      <c r="B25" s="93"/>
      <c r="C25" s="81"/>
      <c r="D25" s="81"/>
      <c r="E25" s="81"/>
      <c r="F25" s="81"/>
      <c r="G25" s="81"/>
      <c r="H25" s="81"/>
      <c r="I25" s="81"/>
      <c r="J25" s="81"/>
      <c r="K25" s="81"/>
      <c r="L25" s="94"/>
    </row>
    <row r="26" spans="1:12" x14ac:dyDescent="0.2">
      <c r="A26" s="81"/>
      <c r="B26" s="93"/>
      <c r="C26" s="81"/>
      <c r="D26" s="81"/>
      <c r="E26" s="81"/>
      <c r="F26" s="81"/>
      <c r="G26" s="81"/>
      <c r="H26" s="81"/>
      <c r="I26" s="81"/>
      <c r="J26" s="81"/>
      <c r="K26" s="81"/>
      <c r="L26" s="94"/>
    </row>
    <row r="27" spans="1:12" x14ac:dyDescent="0.2">
      <c r="A27" s="81"/>
      <c r="B27" s="93"/>
      <c r="C27" s="81"/>
      <c r="D27" s="81"/>
      <c r="E27" s="81"/>
      <c r="F27" s="81"/>
      <c r="G27" s="81"/>
      <c r="H27" s="81"/>
      <c r="I27" s="81"/>
      <c r="J27" s="81"/>
      <c r="K27" s="81"/>
      <c r="L27" s="94"/>
    </row>
    <row r="28" spans="1:12" x14ac:dyDescent="0.2">
      <c r="A28" s="81"/>
      <c r="B28" s="93"/>
      <c r="C28" s="81"/>
      <c r="D28" s="81"/>
      <c r="E28" s="81"/>
      <c r="F28" s="81"/>
      <c r="G28" s="81"/>
      <c r="H28" s="81"/>
      <c r="I28" s="81"/>
      <c r="J28" s="81"/>
      <c r="K28" s="81"/>
      <c r="L28" s="94"/>
    </row>
    <row r="29" spans="1:12" x14ac:dyDescent="0.2">
      <c r="A29" s="81"/>
      <c r="B29" s="93"/>
      <c r="C29" s="81"/>
      <c r="D29" s="81"/>
      <c r="E29" s="81"/>
      <c r="F29" s="81"/>
      <c r="G29" s="81"/>
      <c r="H29" s="81"/>
      <c r="I29" s="81"/>
      <c r="J29" s="81"/>
      <c r="K29" s="81"/>
      <c r="L29" s="94"/>
    </row>
    <row r="30" spans="1:12" x14ac:dyDescent="0.2">
      <c r="A30" s="81"/>
      <c r="B30" s="93"/>
      <c r="C30" s="81"/>
      <c r="D30" s="81"/>
      <c r="E30" s="81"/>
      <c r="F30" s="81"/>
      <c r="G30" s="81"/>
      <c r="H30" s="81"/>
      <c r="I30" s="81"/>
      <c r="J30" s="81"/>
      <c r="K30" s="81"/>
      <c r="L30" s="94"/>
    </row>
    <row r="31" spans="1:12" x14ac:dyDescent="0.2">
      <c r="A31" s="81"/>
      <c r="B31" s="93"/>
      <c r="C31" s="81"/>
      <c r="D31" s="81"/>
      <c r="E31" s="81"/>
      <c r="F31" s="81"/>
      <c r="G31" s="81"/>
      <c r="H31" s="81"/>
      <c r="I31" s="81"/>
      <c r="J31" s="81"/>
      <c r="K31" s="81"/>
      <c r="L31" s="94"/>
    </row>
    <row r="32" spans="1:12" x14ac:dyDescent="0.2">
      <c r="A32" s="81"/>
      <c r="B32" s="93"/>
      <c r="C32" s="81"/>
      <c r="D32" s="81"/>
      <c r="E32" s="81"/>
      <c r="F32" s="81"/>
      <c r="G32" s="81"/>
      <c r="H32" s="81"/>
      <c r="I32" s="81"/>
      <c r="J32" s="81"/>
      <c r="K32" s="81"/>
      <c r="L32" s="94"/>
    </row>
    <row r="33" spans="1:12" s="85" customFormat="1" ht="25.5" x14ac:dyDescent="0.2">
      <c r="A33" s="99"/>
      <c r="B33" s="98"/>
      <c r="C33" s="83" t="str">
        <f>pivots_ethnicity!K5</f>
        <v>DHB</v>
      </c>
      <c r="D33" s="83" t="str">
        <f>pivots_ethnicity!L5</f>
        <v>Stays</v>
      </c>
      <c r="E33" s="83" t="str">
        <f>pivots_ethnicity!M5</f>
        <v>Bed Day Equivalents</v>
      </c>
      <c r="F33" s="84" t="str">
        <f>pivots_ethnicity!N5</f>
        <v>Unstandardised Average Length of Stay</v>
      </c>
      <c r="G33" s="84" t="str">
        <f>pivots_ethnicity!O5</f>
        <v>Standardised Average Length of Stay</v>
      </c>
      <c r="H33" s="100" t="s">
        <v>19</v>
      </c>
      <c r="I33" s="99"/>
      <c r="J33" s="99"/>
      <c r="K33" s="99"/>
      <c r="L33" s="101"/>
    </row>
    <row r="34" spans="1:12" x14ac:dyDescent="0.2">
      <c r="A34" s="81"/>
      <c r="B34" s="93"/>
      <c r="C34" s="102" t="str">
        <f>'Summary by DHB'!C25</f>
        <v>Auckland</v>
      </c>
      <c r="D34" s="109">
        <f>IF(AND('User Interaction'!$C$41="Acute",'User Interaction'!$C$23=1),pivots_deprivation!Q34,
IF(AND('User Interaction'!$C$41="Acute",'User Interaction'!$C$23=2),pivots_deprivation!Q62,
IF(AND('User Interaction'!$C$41="Acute",'User Interaction'!$C$23=3),pivots_deprivation!Q89,
IF(AND('User Interaction'!$C$41="Acute",'User Interaction'!$C$23=4),pivots_deprivation!Q116,
IF(AND('User Interaction'!$C$41="Acute",'User Interaction'!$C$23=5),pivots_deprivation!Q143,
IF(AND('User Interaction'!$C$41="Acute",'User Interaction'!$C$23=6),pivots_deprivation!Q143,
IF(AND('User Interaction'!$C$41="Elective",'User Interaction'!$C$23=1),pivots_deprivation!Q198,
IF(AND('User Interaction'!$C$41="Elective",'User Interaction'!$C$23=2),pivots_deprivation!Q226,
IF(AND('User Interaction'!$C$41="Elective",'User Interaction'!$C$23=3),pivots_deprivation!Q253,
IF(AND('User Interaction'!$C$41="Elective",'User Interaction'!$C$23=4),pivots_deprivation!Q280,
IF(AND('User Interaction'!$C$41="Elective",'User Interaction'!$C$23=5),pivots_deprivation!Q307,
IF(AND('User Interaction'!$C$41="Elective",'User Interaction'!$C$23=6),pivots_deprivation!Q307,""))))))))))))</f>
        <v>2727</v>
      </c>
      <c r="E34" s="109">
        <f>IF(AND('User Interaction'!$C$41="Acute",'User Interaction'!$C$23=1),pivots_deprivation!R34,
IF(AND('User Interaction'!$C$41="Acute",'User Interaction'!$C$23=2),pivots_deprivation!R62,
IF(AND('User Interaction'!$C$41="Acute",'User Interaction'!$C$23=3),pivots_deprivation!R89,
IF(AND('User Interaction'!$C$41="Acute",'User Interaction'!$C$23=4),pivots_deprivation!R116,
IF(AND('User Interaction'!$C$41="Acute",'User Interaction'!$C$23=5),pivots_deprivation!R143,
IF(AND('User Interaction'!$C$41="Acute",'User Interaction'!$C$23=6),pivots_deprivation!R143,
IF(AND('User Interaction'!$C$41="Elective",'User Interaction'!$C$23=1),pivots_deprivation!R198,
IF(AND('User Interaction'!$C$41="Elective",'User Interaction'!$C$23=2),pivots_deprivation!R226,
IF(AND('User Interaction'!$C$41="Elective",'User Interaction'!$C$23=3),pivots_deprivation!R253,
IF(AND('User Interaction'!$C$41="Elective",'User Interaction'!$C$23=4),pivots_deprivation!R280,
IF(AND('User Interaction'!$C$41="Elective",'User Interaction'!$C$23=5),pivots_deprivation!R307,
IF(AND('User Interaction'!$C$41="Elective",'User Interaction'!$C$23=6),pivots_deprivation!R307,""))))))))))))</f>
        <v>4547.166666666667</v>
      </c>
      <c r="F34" s="110">
        <f>IF(AND('User Interaction'!$C$41="Acute",'User Interaction'!$C$23=1),pivots_deprivation!S34,
IF(AND('User Interaction'!$C$41="Acute",'User Interaction'!$C$23=2),pivots_deprivation!S62,
IF(AND('User Interaction'!$C$41="Acute",'User Interaction'!$C$23=3),pivots_deprivation!S89,
IF(AND('User Interaction'!$C$41="Acute",'User Interaction'!$C$23=4),pivots_deprivation!S116,
IF(AND('User Interaction'!$C$41="Acute",'User Interaction'!$C$23=5),pivots_deprivation!S143,
IF(AND('User Interaction'!$C$41="Acute",'User Interaction'!$C$23=6),pivots_deprivation!S143,
IF(AND('User Interaction'!$C$41="Elective",'User Interaction'!$C$23=1),pivots_deprivation!S198,
IF(AND('User Interaction'!$C$41="Elective",'User Interaction'!$C$23=2),pivots_deprivation!S226,
IF(AND('User Interaction'!$C$41="Elective",'User Interaction'!$C$23=3),pivots_deprivation!S253,
IF(AND('User Interaction'!$C$41="Elective",'User Interaction'!$C$23=4),pivots_deprivation!S280,
IF(AND('User Interaction'!$C$41="Elective",'User Interaction'!$C$23=5),pivots_deprivation!S307,
IF(AND('User Interaction'!$C$41="Elective",'User Interaction'!$C$23=6),pivots_deprivation!S307,""))))))))))))</f>
        <v>1.6674611905635006</v>
      </c>
      <c r="G34" s="110">
        <f>IF(AND('User Interaction'!$C$41="Acute",'User Interaction'!$C$23=1),pivots_deprivation!T34,
IF(AND('User Interaction'!$C$41="Acute",'User Interaction'!$C$23=2),pivots_deprivation!T62,
IF(AND('User Interaction'!$C$41="Acute",'User Interaction'!$C$23=3),pivots_deprivation!T89,
IF(AND('User Interaction'!$C$41="Acute",'User Interaction'!$C$23=4),pivots_deprivation!T116,
IF(AND('User Interaction'!$C$41="Acute",'User Interaction'!$C$23=5),pivots_deprivation!T143,
IF(AND('User Interaction'!$C$41="Acute",'User Interaction'!$C$23=6),pivots_deprivation!T143,
IF(AND('User Interaction'!$C$41="Elective",'User Interaction'!$C$23=1),pivots_deprivation!T198,
IF(AND('User Interaction'!$C$41="Elective",'User Interaction'!$C$23=2),pivots_deprivation!T226,
IF(AND('User Interaction'!$C$41="Elective",'User Interaction'!$C$23=3),pivots_deprivation!T253,
IF(AND('User Interaction'!$C$41="Elective",'User Interaction'!$C$23=4),pivots_deprivation!T280,
IF(AND('User Interaction'!$C$41="Elective",'User Interaction'!$C$23=5),pivots_deprivation!T307,
IF(AND('User Interaction'!$C$41="Elective",'User Interaction'!$C$23=6),pivots_deprivation!T307,""))))))))))))</f>
        <v>1.5716481215072815</v>
      </c>
      <c r="H34" s="137">
        <f>IF(AND('User Interaction'!$C$41="Acute",'User Interaction'!$C$23=1),pivots_deprivation!U34,
IF(AND('User Interaction'!$C$41="Acute",'User Interaction'!$C$23=2),pivots_deprivation!U62,
IF(AND('User Interaction'!$C$41="Acute",'User Interaction'!$C$23=3),pivots_deprivation!U89,
IF(AND('User Interaction'!$C$41="Acute",'User Interaction'!$C$23=4),pivots_deprivation!U116,
IF(AND('User Interaction'!$C$41="Acute",'User Interaction'!$C$23=5),pivots_deprivation!U143,
IF(AND('User Interaction'!$C$41="Acute",'User Interaction'!$C$23=6),pivots_deprivation!U143,
IF(AND('User Interaction'!$C$41="Elective",'User Interaction'!$C$23=1),pivots_deprivation!U198,
IF(AND('User Interaction'!$C$41="Elective",'User Interaction'!$C$23=2),pivots_deprivation!U226,
IF(AND('User Interaction'!$C$41="Elective",'User Interaction'!$C$23=3),pivots_deprivation!U253,
IF(AND('User Interaction'!$C$41="Elective",'User Interaction'!$C$23=4),pivots_deprivation!U280,
IF(AND('User Interaction'!$C$41="Elective",'User Interaction'!$C$23=5),pivots_deprivation!U307,
IF(AND('User Interaction'!$C$41="Elective",'User Interaction'!$C$23=6),pivots_deprivation!U307,""))))))))))))</f>
        <v>1.4800045229368506</v>
      </c>
      <c r="I34" s="81"/>
      <c r="J34" s="81"/>
      <c r="K34" s="81"/>
      <c r="L34" s="94"/>
    </row>
    <row r="35" spans="1:12" x14ac:dyDescent="0.2">
      <c r="A35" s="81"/>
      <c r="B35" s="93"/>
      <c r="C35" s="102" t="str">
        <f>'Summary by DHB'!C26</f>
        <v>Bay of Plenty</v>
      </c>
      <c r="D35" s="109">
        <f>IF(AND('User Interaction'!$C$41="Acute",'User Interaction'!$C$23=1),pivots_deprivation!Q35,
IF(AND('User Interaction'!$C$41="Acute",'User Interaction'!$C$23=2),pivots_deprivation!Q63,
IF(AND('User Interaction'!$C$41="Acute",'User Interaction'!$C$23=3),pivots_deprivation!Q90,
IF(AND('User Interaction'!$C$41="Acute",'User Interaction'!$C$23=4),pivots_deprivation!Q117,
IF(AND('User Interaction'!$C$41="Acute",'User Interaction'!$C$23=5),pivots_deprivation!Q144,
IF(AND('User Interaction'!$C$41="Acute",'User Interaction'!$C$23=6),pivots_deprivation!Q144,
IF(AND('User Interaction'!$C$41="Elective",'User Interaction'!$C$23=1),pivots_deprivation!Q199,
IF(AND('User Interaction'!$C$41="Elective",'User Interaction'!$C$23=2),pivots_deprivation!Q227,
IF(AND('User Interaction'!$C$41="Elective",'User Interaction'!$C$23=3),pivots_deprivation!Q254,
IF(AND('User Interaction'!$C$41="Elective",'User Interaction'!$C$23=4),pivots_deprivation!Q281,
IF(AND('User Interaction'!$C$41="Elective",'User Interaction'!$C$23=5),pivots_deprivation!Q308,
IF(AND('User Interaction'!$C$41="Elective",'User Interaction'!$C$23=6),pivots_deprivation!Q308,""))))))))))))</f>
        <v>747</v>
      </c>
      <c r="E35" s="109">
        <f>IF(AND('User Interaction'!$C$41="Acute",'User Interaction'!$C$23=1),pivots_deprivation!R35,
IF(AND('User Interaction'!$C$41="Acute",'User Interaction'!$C$23=2),pivots_deprivation!R63,
IF(AND('User Interaction'!$C$41="Acute",'User Interaction'!$C$23=3),pivots_deprivation!R90,
IF(AND('User Interaction'!$C$41="Acute",'User Interaction'!$C$23=4),pivots_deprivation!R117,
IF(AND('User Interaction'!$C$41="Acute",'User Interaction'!$C$23=5),pivots_deprivation!R144,
IF(AND('User Interaction'!$C$41="Acute",'User Interaction'!$C$23=6),pivots_deprivation!R144,
IF(AND('User Interaction'!$C$41="Elective",'User Interaction'!$C$23=1),pivots_deprivation!R199,
IF(AND('User Interaction'!$C$41="Elective",'User Interaction'!$C$23=2),pivots_deprivation!R227,
IF(AND('User Interaction'!$C$41="Elective",'User Interaction'!$C$23=3),pivots_deprivation!R254,
IF(AND('User Interaction'!$C$41="Elective",'User Interaction'!$C$23=4),pivots_deprivation!R281,
IF(AND('User Interaction'!$C$41="Elective",'User Interaction'!$C$23=5),pivots_deprivation!R308,
IF(AND('User Interaction'!$C$41="Elective",'User Interaction'!$C$23=6),pivots_deprivation!R308,""))))))))))))</f>
        <v>1065.25</v>
      </c>
      <c r="F35" s="110">
        <f>IF(AND('User Interaction'!$C$41="Acute",'User Interaction'!$C$23=1),pivots_deprivation!S35,
IF(AND('User Interaction'!$C$41="Acute",'User Interaction'!$C$23=2),pivots_deprivation!S63,
IF(AND('User Interaction'!$C$41="Acute",'User Interaction'!$C$23=3),pivots_deprivation!S90,
IF(AND('User Interaction'!$C$41="Acute",'User Interaction'!$C$23=4),pivots_deprivation!S117,
IF(AND('User Interaction'!$C$41="Acute",'User Interaction'!$C$23=5),pivots_deprivation!S144,
IF(AND('User Interaction'!$C$41="Acute",'User Interaction'!$C$23=6),pivots_deprivation!S144,
IF(AND('User Interaction'!$C$41="Elective",'User Interaction'!$C$23=1),pivots_deprivation!S199,
IF(AND('User Interaction'!$C$41="Elective",'User Interaction'!$C$23=2),pivots_deprivation!S227,
IF(AND('User Interaction'!$C$41="Elective",'User Interaction'!$C$23=3),pivots_deprivation!S254,
IF(AND('User Interaction'!$C$41="Elective",'User Interaction'!$C$23=4),pivots_deprivation!S281,
IF(AND('User Interaction'!$C$41="Elective",'User Interaction'!$C$23=5),pivots_deprivation!S308,
IF(AND('User Interaction'!$C$41="Elective",'User Interaction'!$C$23=6),pivots_deprivation!S308,""))))))))))))</f>
        <v>1.4260374832663991</v>
      </c>
      <c r="G35" s="110">
        <f>IF(AND('User Interaction'!$C$41="Acute",'User Interaction'!$C$23=1),pivots_deprivation!T35,
IF(AND('User Interaction'!$C$41="Acute",'User Interaction'!$C$23=2),pivots_deprivation!T63,
IF(AND('User Interaction'!$C$41="Acute",'User Interaction'!$C$23=3),pivots_deprivation!T90,
IF(AND('User Interaction'!$C$41="Acute",'User Interaction'!$C$23=4),pivots_deprivation!T117,
IF(AND('User Interaction'!$C$41="Acute",'User Interaction'!$C$23=5),pivots_deprivation!T144,
IF(AND('User Interaction'!$C$41="Acute",'User Interaction'!$C$23=6),pivots_deprivation!T144,
IF(AND('User Interaction'!$C$41="Elective",'User Interaction'!$C$23=1),pivots_deprivation!T199,
IF(AND('User Interaction'!$C$41="Elective",'User Interaction'!$C$23=2),pivots_deprivation!T227,
IF(AND('User Interaction'!$C$41="Elective",'User Interaction'!$C$23=3),pivots_deprivation!T254,
IF(AND('User Interaction'!$C$41="Elective",'User Interaction'!$C$23=4),pivots_deprivation!T281,
IF(AND('User Interaction'!$C$41="Elective",'User Interaction'!$C$23=5),pivots_deprivation!T308,
IF(AND('User Interaction'!$C$41="Elective",'User Interaction'!$C$23=6),pivots_deprivation!T308,""))))))))))))</f>
        <v>1.5564068976365566</v>
      </c>
      <c r="H35" s="137">
        <f>IF(AND('User Interaction'!$C$41="Acute",'User Interaction'!$C$23=1),pivots_deprivation!U35,
IF(AND('User Interaction'!$C$41="Acute",'User Interaction'!$C$23=2),pivots_deprivation!U63,
IF(AND('User Interaction'!$C$41="Acute",'User Interaction'!$C$23=3),pivots_deprivation!U90,
IF(AND('User Interaction'!$C$41="Acute",'User Interaction'!$C$23=4),pivots_deprivation!U117,
IF(AND('User Interaction'!$C$41="Acute",'User Interaction'!$C$23=5),pivots_deprivation!U144,
IF(AND('User Interaction'!$C$41="Acute",'User Interaction'!$C$23=6),pivots_deprivation!U144,
IF(AND('User Interaction'!$C$41="Elective",'User Interaction'!$C$23=1),pivots_deprivation!U199,
IF(AND('User Interaction'!$C$41="Elective",'User Interaction'!$C$23=2),pivots_deprivation!U227,
IF(AND('User Interaction'!$C$41="Elective",'User Interaction'!$C$23=3),pivots_deprivation!U254,
IF(AND('User Interaction'!$C$41="Elective",'User Interaction'!$C$23=4),pivots_deprivation!U281,
IF(AND('User Interaction'!$C$41="Elective",'User Interaction'!$C$23=5),pivots_deprivation!U308,
IF(AND('User Interaction'!$C$41="Elective",'User Interaction'!$C$23=6),pivots_deprivation!U308,""))))))))))))</f>
        <v>1.4800045229368506</v>
      </c>
      <c r="I35" s="81"/>
      <c r="J35" s="81"/>
      <c r="K35" s="81"/>
      <c r="L35" s="94"/>
    </row>
    <row r="36" spans="1:12" x14ac:dyDescent="0.2">
      <c r="A36" s="81"/>
      <c r="B36" s="93"/>
      <c r="C36" s="102" t="str">
        <f>'Summary by DHB'!C27</f>
        <v>Canterbury</v>
      </c>
      <c r="D36" s="109">
        <f>IF(AND('User Interaction'!$C$41="Acute",'User Interaction'!$C$23=1),pivots_deprivation!Q36,
IF(AND('User Interaction'!$C$41="Acute",'User Interaction'!$C$23=2),pivots_deprivation!Q64,
IF(AND('User Interaction'!$C$41="Acute",'User Interaction'!$C$23=3),pivots_deprivation!Q91,
IF(AND('User Interaction'!$C$41="Acute",'User Interaction'!$C$23=4),pivots_deprivation!Q118,
IF(AND('User Interaction'!$C$41="Acute",'User Interaction'!$C$23=5),pivots_deprivation!Q145,
IF(AND('User Interaction'!$C$41="Acute",'User Interaction'!$C$23=6),pivots_deprivation!Q145,
IF(AND('User Interaction'!$C$41="Elective",'User Interaction'!$C$23=1),pivots_deprivation!Q200,
IF(AND('User Interaction'!$C$41="Elective",'User Interaction'!$C$23=2),pivots_deprivation!Q228,
IF(AND('User Interaction'!$C$41="Elective",'User Interaction'!$C$23=3),pivots_deprivation!Q255,
IF(AND('User Interaction'!$C$41="Elective",'User Interaction'!$C$23=4),pivots_deprivation!Q282,
IF(AND('User Interaction'!$C$41="Elective",'User Interaction'!$C$23=5),pivots_deprivation!Q309,
IF(AND('User Interaction'!$C$41="Elective",'User Interaction'!$C$23=6),pivots_deprivation!Q309,""))))))))))))</f>
        <v>4164</v>
      </c>
      <c r="E36" s="109">
        <f>IF(AND('User Interaction'!$C$41="Acute",'User Interaction'!$C$23=1),pivots_deprivation!R36,
IF(AND('User Interaction'!$C$41="Acute",'User Interaction'!$C$23=2),pivots_deprivation!R64,
IF(AND('User Interaction'!$C$41="Acute",'User Interaction'!$C$23=3),pivots_deprivation!R91,
IF(AND('User Interaction'!$C$41="Acute",'User Interaction'!$C$23=4),pivots_deprivation!R118,
IF(AND('User Interaction'!$C$41="Acute",'User Interaction'!$C$23=5),pivots_deprivation!R145,
IF(AND('User Interaction'!$C$41="Acute",'User Interaction'!$C$23=6),pivots_deprivation!R145,
IF(AND('User Interaction'!$C$41="Elective",'User Interaction'!$C$23=1),pivots_deprivation!R200,
IF(AND('User Interaction'!$C$41="Elective",'User Interaction'!$C$23=2),pivots_deprivation!R228,
IF(AND('User Interaction'!$C$41="Elective",'User Interaction'!$C$23=3),pivots_deprivation!R255,
IF(AND('User Interaction'!$C$41="Elective",'User Interaction'!$C$23=4),pivots_deprivation!R282,
IF(AND('User Interaction'!$C$41="Elective",'User Interaction'!$C$23=5),pivots_deprivation!R309,
IF(AND('User Interaction'!$C$41="Elective",'User Interaction'!$C$23=6),pivots_deprivation!R309,""))))))))))))</f>
        <v>6940.958333333333</v>
      </c>
      <c r="F36" s="110">
        <f>IF(AND('User Interaction'!$C$41="Acute",'User Interaction'!$C$23=1),pivots_deprivation!S36,
IF(AND('User Interaction'!$C$41="Acute",'User Interaction'!$C$23=2),pivots_deprivation!S64,
IF(AND('User Interaction'!$C$41="Acute",'User Interaction'!$C$23=3),pivots_deprivation!S91,
IF(AND('User Interaction'!$C$41="Acute",'User Interaction'!$C$23=4),pivots_deprivation!S118,
IF(AND('User Interaction'!$C$41="Acute",'User Interaction'!$C$23=5),pivots_deprivation!S145,
IF(AND('User Interaction'!$C$41="Acute",'User Interaction'!$C$23=6),pivots_deprivation!S145,
IF(AND('User Interaction'!$C$41="Elective",'User Interaction'!$C$23=1),pivots_deprivation!S200,
IF(AND('User Interaction'!$C$41="Elective",'User Interaction'!$C$23=2),pivots_deprivation!S228,
IF(AND('User Interaction'!$C$41="Elective",'User Interaction'!$C$23=3),pivots_deprivation!S255,
IF(AND('User Interaction'!$C$41="Elective",'User Interaction'!$C$23=4),pivots_deprivation!S282,
IF(AND('User Interaction'!$C$41="Elective",'User Interaction'!$C$23=5),pivots_deprivation!S309,
IF(AND('User Interaction'!$C$41="Elective",'User Interaction'!$C$23=6),pivots_deprivation!S309,""))))))))))))</f>
        <v>1.6668968139609348</v>
      </c>
      <c r="G36" s="110">
        <f>IF(AND('User Interaction'!$C$41="Acute",'User Interaction'!$C$23=1),pivots_deprivation!T36,
IF(AND('User Interaction'!$C$41="Acute",'User Interaction'!$C$23=2),pivots_deprivation!T64,
IF(AND('User Interaction'!$C$41="Acute",'User Interaction'!$C$23=3),pivots_deprivation!T91,
IF(AND('User Interaction'!$C$41="Acute",'User Interaction'!$C$23=4),pivots_deprivation!T118,
IF(AND('User Interaction'!$C$41="Acute",'User Interaction'!$C$23=5),pivots_deprivation!T145,
IF(AND('User Interaction'!$C$41="Acute",'User Interaction'!$C$23=6),pivots_deprivation!T145,
IF(AND('User Interaction'!$C$41="Elective",'User Interaction'!$C$23=1),pivots_deprivation!T200,
IF(AND('User Interaction'!$C$41="Elective",'User Interaction'!$C$23=2),pivots_deprivation!T228,
IF(AND('User Interaction'!$C$41="Elective",'User Interaction'!$C$23=3),pivots_deprivation!T255,
IF(AND('User Interaction'!$C$41="Elective",'User Interaction'!$C$23=4),pivots_deprivation!T282,
IF(AND('User Interaction'!$C$41="Elective",'User Interaction'!$C$23=5),pivots_deprivation!T309,
IF(AND('User Interaction'!$C$41="Elective",'User Interaction'!$C$23=6),pivots_deprivation!T309,""))))))))))))</f>
        <v>1.4469606620562259</v>
      </c>
      <c r="H36" s="137">
        <f>IF(AND('User Interaction'!$C$41="Acute",'User Interaction'!$C$23=1),pivots_deprivation!U36,
IF(AND('User Interaction'!$C$41="Acute",'User Interaction'!$C$23=2),pivots_deprivation!U64,
IF(AND('User Interaction'!$C$41="Acute",'User Interaction'!$C$23=3),pivots_deprivation!U91,
IF(AND('User Interaction'!$C$41="Acute",'User Interaction'!$C$23=4),pivots_deprivation!U118,
IF(AND('User Interaction'!$C$41="Acute",'User Interaction'!$C$23=5),pivots_deprivation!U145,
IF(AND('User Interaction'!$C$41="Acute",'User Interaction'!$C$23=6),pivots_deprivation!U145,
IF(AND('User Interaction'!$C$41="Elective",'User Interaction'!$C$23=1),pivots_deprivation!U200,
IF(AND('User Interaction'!$C$41="Elective",'User Interaction'!$C$23=2),pivots_deprivation!U228,
IF(AND('User Interaction'!$C$41="Elective",'User Interaction'!$C$23=3),pivots_deprivation!U255,
IF(AND('User Interaction'!$C$41="Elective",'User Interaction'!$C$23=4),pivots_deprivation!U282,
IF(AND('User Interaction'!$C$41="Elective",'User Interaction'!$C$23=5),pivots_deprivation!U309,
IF(AND('User Interaction'!$C$41="Elective",'User Interaction'!$C$23=6),pivots_deprivation!U309,""))))))))))))</f>
        <v>1.4800045229368506</v>
      </c>
      <c r="I36" s="81"/>
      <c r="J36" s="81"/>
      <c r="K36" s="81"/>
      <c r="L36" s="94"/>
    </row>
    <row r="37" spans="1:12" x14ac:dyDescent="0.2">
      <c r="A37" s="81"/>
      <c r="B37" s="93"/>
      <c r="C37" s="102" t="str">
        <f>'Summary by DHB'!C28</f>
        <v>Capital &amp; Coast</v>
      </c>
      <c r="D37" s="109">
        <f>IF(AND('User Interaction'!$C$41="Acute",'User Interaction'!$C$23=1),pivots_deprivation!Q37,
IF(AND('User Interaction'!$C$41="Acute",'User Interaction'!$C$23=2),pivots_deprivation!Q65,
IF(AND('User Interaction'!$C$41="Acute",'User Interaction'!$C$23=3),pivots_deprivation!Q92,
IF(AND('User Interaction'!$C$41="Acute",'User Interaction'!$C$23=4),pivots_deprivation!Q119,
IF(AND('User Interaction'!$C$41="Acute",'User Interaction'!$C$23=5),pivots_deprivation!Q146,
IF(AND('User Interaction'!$C$41="Acute",'User Interaction'!$C$23=6),pivots_deprivation!Q146,
IF(AND('User Interaction'!$C$41="Elective",'User Interaction'!$C$23=1),pivots_deprivation!Q201,
IF(AND('User Interaction'!$C$41="Elective",'User Interaction'!$C$23=2),pivots_deprivation!Q229,
IF(AND('User Interaction'!$C$41="Elective",'User Interaction'!$C$23=3),pivots_deprivation!Q256,
IF(AND('User Interaction'!$C$41="Elective",'User Interaction'!$C$23=4),pivots_deprivation!Q283,
IF(AND('User Interaction'!$C$41="Elective",'User Interaction'!$C$23=5),pivots_deprivation!Q310,
IF(AND('User Interaction'!$C$41="Elective",'User Interaction'!$C$23=6),pivots_deprivation!Q310,""))))))))))))</f>
        <v>2405</v>
      </c>
      <c r="E37" s="109">
        <f>IF(AND('User Interaction'!$C$41="Acute",'User Interaction'!$C$23=1),pivots_deprivation!R37,
IF(AND('User Interaction'!$C$41="Acute",'User Interaction'!$C$23=2),pivots_deprivation!R65,
IF(AND('User Interaction'!$C$41="Acute",'User Interaction'!$C$23=3),pivots_deprivation!R92,
IF(AND('User Interaction'!$C$41="Acute",'User Interaction'!$C$23=4),pivots_deprivation!R119,
IF(AND('User Interaction'!$C$41="Acute",'User Interaction'!$C$23=5),pivots_deprivation!R146,
IF(AND('User Interaction'!$C$41="Acute",'User Interaction'!$C$23=6),pivots_deprivation!R146,
IF(AND('User Interaction'!$C$41="Elective",'User Interaction'!$C$23=1),pivots_deprivation!R201,
IF(AND('User Interaction'!$C$41="Elective",'User Interaction'!$C$23=2),pivots_deprivation!R229,
IF(AND('User Interaction'!$C$41="Elective",'User Interaction'!$C$23=3),pivots_deprivation!R256,
IF(AND('User Interaction'!$C$41="Elective",'User Interaction'!$C$23=4),pivots_deprivation!R283,
IF(AND('User Interaction'!$C$41="Elective",'User Interaction'!$C$23=5),pivots_deprivation!R310,
IF(AND('User Interaction'!$C$41="Elective",'User Interaction'!$C$23=6),pivots_deprivation!R310,""))))))))))))</f>
        <v>3938.5833333333335</v>
      </c>
      <c r="F37" s="110">
        <f>IF(AND('User Interaction'!$C$41="Acute",'User Interaction'!$C$23=1),pivots_deprivation!S37,
IF(AND('User Interaction'!$C$41="Acute",'User Interaction'!$C$23=2),pivots_deprivation!S65,
IF(AND('User Interaction'!$C$41="Acute",'User Interaction'!$C$23=3),pivots_deprivation!S92,
IF(AND('User Interaction'!$C$41="Acute",'User Interaction'!$C$23=4),pivots_deprivation!S119,
IF(AND('User Interaction'!$C$41="Acute",'User Interaction'!$C$23=5),pivots_deprivation!S146,
IF(AND('User Interaction'!$C$41="Acute",'User Interaction'!$C$23=6),pivots_deprivation!S146,
IF(AND('User Interaction'!$C$41="Elective",'User Interaction'!$C$23=1),pivots_deprivation!S201,
IF(AND('User Interaction'!$C$41="Elective",'User Interaction'!$C$23=2),pivots_deprivation!S229,
IF(AND('User Interaction'!$C$41="Elective",'User Interaction'!$C$23=3),pivots_deprivation!S256,
IF(AND('User Interaction'!$C$41="Elective",'User Interaction'!$C$23=4),pivots_deprivation!S283,
IF(AND('User Interaction'!$C$41="Elective",'User Interaction'!$C$23=5),pivots_deprivation!S310,
IF(AND('User Interaction'!$C$41="Elective",'User Interaction'!$C$23=6),pivots_deprivation!S310,""))))))))))))</f>
        <v>1.6376645876645874</v>
      </c>
      <c r="G37" s="110">
        <f>IF(AND('User Interaction'!$C$41="Acute",'User Interaction'!$C$23=1),pivots_deprivation!T37,
IF(AND('User Interaction'!$C$41="Acute",'User Interaction'!$C$23=2),pivots_deprivation!T65,
IF(AND('User Interaction'!$C$41="Acute",'User Interaction'!$C$23=3),pivots_deprivation!T92,
IF(AND('User Interaction'!$C$41="Acute",'User Interaction'!$C$23=4),pivots_deprivation!T119,
IF(AND('User Interaction'!$C$41="Acute",'User Interaction'!$C$23=5),pivots_deprivation!T146,
IF(AND('User Interaction'!$C$41="Acute",'User Interaction'!$C$23=6),pivots_deprivation!T146,
IF(AND('User Interaction'!$C$41="Elective",'User Interaction'!$C$23=1),pivots_deprivation!T201,
IF(AND('User Interaction'!$C$41="Elective",'User Interaction'!$C$23=2),pivots_deprivation!T229,
IF(AND('User Interaction'!$C$41="Elective",'User Interaction'!$C$23=3),pivots_deprivation!T256,
IF(AND('User Interaction'!$C$41="Elective",'User Interaction'!$C$23=4),pivots_deprivation!T283,
IF(AND('User Interaction'!$C$41="Elective",'User Interaction'!$C$23=5),pivots_deprivation!T310,
IF(AND('User Interaction'!$C$41="Elective",'User Interaction'!$C$23=6),pivots_deprivation!T310,""))))))))))))</f>
        <v>1.5268000630445941</v>
      </c>
      <c r="H37" s="137">
        <f>IF(AND('User Interaction'!$C$41="Acute",'User Interaction'!$C$23=1),pivots_deprivation!U37,
IF(AND('User Interaction'!$C$41="Acute",'User Interaction'!$C$23=2),pivots_deprivation!U65,
IF(AND('User Interaction'!$C$41="Acute",'User Interaction'!$C$23=3),pivots_deprivation!U92,
IF(AND('User Interaction'!$C$41="Acute",'User Interaction'!$C$23=4),pivots_deprivation!U119,
IF(AND('User Interaction'!$C$41="Acute",'User Interaction'!$C$23=5),pivots_deprivation!U146,
IF(AND('User Interaction'!$C$41="Acute",'User Interaction'!$C$23=6),pivots_deprivation!U146,
IF(AND('User Interaction'!$C$41="Elective",'User Interaction'!$C$23=1),pivots_deprivation!U201,
IF(AND('User Interaction'!$C$41="Elective",'User Interaction'!$C$23=2),pivots_deprivation!U229,
IF(AND('User Interaction'!$C$41="Elective",'User Interaction'!$C$23=3),pivots_deprivation!U256,
IF(AND('User Interaction'!$C$41="Elective",'User Interaction'!$C$23=4),pivots_deprivation!U283,
IF(AND('User Interaction'!$C$41="Elective",'User Interaction'!$C$23=5),pivots_deprivation!U310,
IF(AND('User Interaction'!$C$41="Elective",'User Interaction'!$C$23=6),pivots_deprivation!U310,""))))))))))))</f>
        <v>1.4800045229368506</v>
      </c>
      <c r="I37" s="81"/>
      <c r="J37" s="81"/>
      <c r="K37" s="81"/>
      <c r="L37" s="94"/>
    </row>
    <row r="38" spans="1:12" x14ac:dyDescent="0.2">
      <c r="A38" s="81"/>
      <c r="B38" s="93"/>
      <c r="C38" s="102" t="str">
        <f>'Summary by DHB'!C29</f>
        <v>Counties Manukau</v>
      </c>
      <c r="D38" s="109">
        <f>IF(AND('User Interaction'!$C$41="Acute",'User Interaction'!$C$23=1),pivots_deprivation!Q38,
IF(AND('User Interaction'!$C$41="Acute",'User Interaction'!$C$23=2),pivots_deprivation!Q66,
IF(AND('User Interaction'!$C$41="Acute",'User Interaction'!$C$23=3),pivots_deprivation!Q93,
IF(AND('User Interaction'!$C$41="Acute",'User Interaction'!$C$23=4),pivots_deprivation!Q120,
IF(AND('User Interaction'!$C$41="Acute",'User Interaction'!$C$23=5),pivots_deprivation!Q147,
IF(AND('User Interaction'!$C$41="Acute",'User Interaction'!$C$23=6),pivots_deprivation!Q147,
IF(AND('User Interaction'!$C$41="Elective",'User Interaction'!$C$23=1),pivots_deprivation!Q202,
IF(AND('User Interaction'!$C$41="Elective",'User Interaction'!$C$23=2),pivots_deprivation!Q230,
IF(AND('User Interaction'!$C$41="Elective",'User Interaction'!$C$23=3),pivots_deprivation!Q257,
IF(AND('User Interaction'!$C$41="Elective",'User Interaction'!$C$23=4),pivots_deprivation!Q284,
IF(AND('User Interaction'!$C$41="Elective",'User Interaction'!$C$23=5),pivots_deprivation!Q311,
IF(AND('User Interaction'!$C$41="Elective",'User Interaction'!$C$23=6),pivots_deprivation!Q311,""))))))))))))</f>
        <v>1452</v>
      </c>
      <c r="E38" s="109">
        <f>IF(AND('User Interaction'!$C$41="Acute",'User Interaction'!$C$23=1),pivots_deprivation!R38,
IF(AND('User Interaction'!$C$41="Acute",'User Interaction'!$C$23=2),pivots_deprivation!R66,
IF(AND('User Interaction'!$C$41="Acute",'User Interaction'!$C$23=3),pivots_deprivation!R93,
IF(AND('User Interaction'!$C$41="Acute",'User Interaction'!$C$23=4),pivots_deprivation!R120,
IF(AND('User Interaction'!$C$41="Acute",'User Interaction'!$C$23=5),pivots_deprivation!R147,
IF(AND('User Interaction'!$C$41="Acute",'User Interaction'!$C$23=6),pivots_deprivation!R147,
IF(AND('User Interaction'!$C$41="Elective",'User Interaction'!$C$23=1),pivots_deprivation!R202,
IF(AND('User Interaction'!$C$41="Elective",'User Interaction'!$C$23=2),pivots_deprivation!R230,
IF(AND('User Interaction'!$C$41="Elective",'User Interaction'!$C$23=3),pivots_deprivation!R257,
IF(AND('User Interaction'!$C$41="Elective",'User Interaction'!$C$23=4),pivots_deprivation!R284,
IF(AND('User Interaction'!$C$41="Elective",'User Interaction'!$C$23=5),pivots_deprivation!R311,
IF(AND('User Interaction'!$C$41="Elective",'User Interaction'!$C$23=6),pivots_deprivation!R311,""))))))))))))</f>
        <v>1845.2708333333333</v>
      </c>
      <c r="F38" s="110">
        <f>IF(AND('User Interaction'!$C$41="Acute",'User Interaction'!$C$23=1),pivots_deprivation!S38,
IF(AND('User Interaction'!$C$41="Acute",'User Interaction'!$C$23=2),pivots_deprivation!S66,
IF(AND('User Interaction'!$C$41="Acute",'User Interaction'!$C$23=3),pivots_deprivation!S93,
IF(AND('User Interaction'!$C$41="Acute",'User Interaction'!$C$23=4),pivots_deprivation!S120,
IF(AND('User Interaction'!$C$41="Acute",'User Interaction'!$C$23=5),pivots_deprivation!S147,
IF(AND('User Interaction'!$C$41="Acute",'User Interaction'!$C$23=6),pivots_deprivation!S147,
IF(AND('User Interaction'!$C$41="Elective",'User Interaction'!$C$23=1),pivots_deprivation!S202,
IF(AND('User Interaction'!$C$41="Elective",'User Interaction'!$C$23=2),pivots_deprivation!S230,
IF(AND('User Interaction'!$C$41="Elective",'User Interaction'!$C$23=3),pivots_deprivation!S257,
IF(AND('User Interaction'!$C$41="Elective",'User Interaction'!$C$23=4),pivots_deprivation!S284,
IF(AND('User Interaction'!$C$41="Elective",'User Interaction'!$C$23=5),pivots_deprivation!S311,
IF(AND('User Interaction'!$C$41="Elective",'User Interaction'!$C$23=6),pivots_deprivation!S311,""))))))))))))</f>
        <v>1.270847681359045</v>
      </c>
      <c r="G38" s="110">
        <f>IF(AND('User Interaction'!$C$41="Acute",'User Interaction'!$C$23=1),pivots_deprivation!T38,
IF(AND('User Interaction'!$C$41="Acute",'User Interaction'!$C$23=2),pivots_deprivation!T66,
IF(AND('User Interaction'!$C$41="Acute",'User Interaction'!$C$23=3),pivots_deprivation!T93,
IF(AND('User Interaction'!$C$41="Acute",'User Interaction'!$C$23=4),pivots_deprivation!T120,
IF(AND('User Interaction'!$C$41="Acute",'User Interaction'!$C$23=5),pivots_deprivation!T147,
IF(AND('User Interaction'!$C$41="Acute",'User Interaction'!$C$23=6),pivots_deprivation!T147,
IF(AND('User Interaction'!$C$41="Elective",'User Interaction'!$C$23=1),pivots_deprivation!T202,
IF(AND('User Interaction'!$C$41="Elective",'User Interaction'!$C$23=2),pivots_deprivation!T230,
IF(AND('User Interaction'!$C$41="Elective",'User Interaction'!$C$23=3),pivots_deprivation!T257,
IF(AND('User Interaction'!$C$41="Elective",'User Interaction'!$C$23=4),pivots_deprivation!T284,
IF(AND('User Interaction'!$C$41="Elective",'User Interaction'!$C$23=5),pivots_deprivation!T311,
IF(AND('User Interaction'!$C$41="Elective",'User Interaction'!$C$23=6),pivots_deprivation!T311,""))))))))))))</f>
        <v>1.4207789870657432</v>
      </c>
      <c r="H38" s="137">
        <f>IF(AND('User Interaction'!$C$41="Acute",'User Interaction'!$C$23=1),pivots_deprivation!U38,
IF(AND('User Interaction'!$C$41="Acute",'User Interaction'!$C$23=2),pivots_deprivation!U66,
IF(AND('User Interaction'!$C$41="Acute",'User Interaction'!$C$23=3),pivots_deprivation!U93,
IF(AND('User Interaction'!$C$41="Acute",'User Interaction'!$C$23=4),pivots_deprivation!U120,
IF(AND('User Interaction'!$C$41="Acute",'User Interaction'!$C$23=5),pivots_deprivation!U147,
IF(AND('User Interaction'!$C$41="Acute",'User Interaction'!$C$23=6),pivots_deprivation!U147,
IF(AND('User Interaction'!$C$41="Elective",'User Interaction'!$C$23=1),pivots_deprivation!U202,
IF(AND('User Interaction'!$C$41="Elective",'User Interaction'!$C$23=2),pivots_deprivation!U230,
IF(AND('User Interaction'!$C$41="Elective",'User Interaction'!$C$23=3),pivots_deprivation!U257,
IF(AND('User Interaction'!$C$41="Elective",'User Interaction'!$C$23=4),pivots_deprivation!U284,
IF(AND('User Interaction'!$C$41="Elective",'User Interaction'!$C$23=5),pivots_deprivation!U311,
IF(AND('User Interaction'!$C$41="Elective",'User Interaction'!$C$23=6),pivots_deprivation!U311,""))))))))))))</f>
        <v>1.4800045229368506</v>
      </c>
      <c r="I38" s="81"/>
      <c r="J38" s="81"/>
      <c r="K38" s="81"/>
      <c r="L38" s="94"/>
    </row>
    <row r="39" spans="1:12" x14ac:dyDescent="0.2">
      <c r="A39" s="81"/>
      <c r="B39" s="93"/>
      <c r="C39" s="102" t="str">
        <f>'Summary by DHB'!C30</f>
        <v>Hawke's Bay</v>
      </c>
      <c r="D39" s="109">
        <f>IF(AND('User Interaction'!$C$41="Acute",'User Interaction'!$C$23=1),pivots_deprivation!Q39,
IF(AND('User Interaction'!$C$41="Acute",'User Interaction'!$C$23=2),pivots_deprivation!Q67,
IF(AND('User Interaction'!$C$41="Acute",'User Interaction'!$C$23=3),pivots_deprivation!Q94,
IF(AND('User Interaction'!$C$41="Acute",'User Interaction'!$C$23=4),pivots_deprivation!Q121,
IF(AND('User Interaction'!$C$41="Acute",'User Interaction'!$C$23=5),pivots_deprivation!Q148,
IF(AND('User Interaction'!$C$41="Acute",'User Interaction'!$C$23=6),pivots_deprivation!Q148,
IF(AND('User Interaction'!$C$41="Elective",'User Interaction'!$C$23=1),pivots_deprivation!Q203,
IF(AND('User Interaction'!$C$41="Elective",'User Interaction'!$C$23=2),pivots_deprivation!Q231,
IF(AND('User Interaction'!$C$41="Elective",'User Interaction'!$C$23=3),pivots_deprivation!Q258,
IF(AND('User Interaction'!$C$41="Elective",'User Interaction'!$C$23=4),pivots_deprivation!Q285,
IF(AND('User Interaction'!$C$41="Elective",'User Interaction'!$C$23=5),pivots_deprivation!Q312,
IF(AND('User Interaction'!$C$41="Elective",'User Interaction'!$C$23=6),pivots_deprivation!Q312,""))))))))))))</f>
        <v>647</v>
      </c>
      <c r="E39" s="109">
        <f>IF(AND('User Interaction'!$C$41="Acute",'User Interaction'!$C$23=1),pivots_deprivation!R39,
IF(AND('User Interaction'!$C$41="Acute",'User Interaction'!$C$23=2),pivots_deprivation!R67,
IF(AND('User Interaction'!$C$41="Acute",'User Interaction'!$C$23=3),pivots_deprivation!R94,
IF(AND('User Interaction'!$C$41="Acute",'User Interaction'!$C$23=4),pivots_deprivation!R121,
IF(AND('User Interaction'!$C$41="Acute",'User Interaction'!$C$23=5),pivots_deprivation!R148,
IF(AND('User Interaction'!$C$41="Acute",'User Interaction'!$C$23=6),pivots_deprivation!R148,
IF(AND('User Interaction'!$C$41="Elective",'User Interaction'!$C$23=1),pivots_deprivation!R203,
IF(AND('User Interaction'!$C$41="Elective",'User Interaction'!$C$23=2),pivots_deprivation!R231,
IF(AND('User Interaction'!$C$41="Elective",'User Interaction'!$C$23=3),pivots_deprivation!R258,
IF(AND('User Interaction'!$C$41="Elective",'User Interaction'!$C$23=4),pivots_deprivation!R285,
IF(AND('User Interaction'!$C$41="Elective",'User Interaction'!$C$23=5),pivots_deprivation!R312,
IF(AND('User Interaction'!$C$41="Elective",'User Interaction'!$C$23=6),pivots_deprivation!R312,""))))))))))))</f>
        <v>834.91666666666663</v>
      </c>
      <c r="F39" s="110">
        <f>IF(AND('User Interaction'!$C$41="Acute",'User Interaction'!$C$23=1),pivots_deprivation!S39,
IF(AND('User Interaction'!$C$41="Acute",'User Interaction'!$C$23=2),pivots_deprivation!S67,
IF(AND('User Interaction'!$C$41="Acute",'User Interaction'!$C$23=3),pivots_deprivation!S94,
IF(AND('User Interaction'!$C$41="Acute",'User Interaction'!$C$23=4),pivots_deprivation!S121,
IF(AND('User Interaction'!$C$41="Acute",'User Interaction'!$C$23=5),pivots_deprivation!S148,
IF(AND('User Interaction'!$C$41="Acute",'User Interaction'!$C$23=6),pivots_deprivation!S148,
IF(AND('User Interaction'!$C$41="Elective",'User Interaction'!$C$23=1),pivots_deprivation!S203,
IF(AND('User Interaction'!$C$41="Elective",'User Interaction'!$C$23=2),pivots_deprivation!S231,
IF(AND('User Interaction'!$C$41="Elective",'User Interaction'!$C$23=3),pivots_deprivation!S258,
IF(AND('User Interaction'!$C$41="Elective",'User Interaction'!$C$23=4),pivots_deprivation!S285,
IF(AND('User Interaction'!$C$41="Elective",'User Interaction'!$C$23=5),pivots_deprivation!S312,
IF(AND('User Interaction'!$C$41="Elective",'User Interaction'!$C$23=6),pivots_deprivation!S312,""))))))))))))</f>
        <v>1.2904430705821741</v>
      </c>
      <c r="G39" s="110">
        <f>IF(AND('User Interaction'!$C$41="Acute",'User Interaction'!$C$23=1),pivots_deprivation!T39,
IF(AND('User Interaction'!$C$41="Acute",'User Interaction'!$C$23=2),pivots_deprivation!T67,
IF(AND('User Interaction'!$C$41="Acute",'User Interaction'!$C$23=3),pivots_deprivation!T94,
IF(AND('User Interaction'!$C$41="Acute",'User Interaction'!$C$23=4),pivots_deprivation!T121,
IF(AND('User Interaction'!$C$41="Acute",'User Interaction'!$C$23=5),pivots_deprivation!T148,
IF(AND('User Interaction'!$C$41="Acute",'User Interaction'!$C$23=6),pivots_deprivation!T148,
IF(AND('User Interaction'!$C$41="Elective",'User Interaction'!$C$23=1),pivots_deprivation!T203,
IF(AND('User Interaction'!$C$41="Elective",'User Interaction'!$C$23=2),pivots_deprivation!T231,
IF(AND('User Interaction'!$C$41="Elective",'User Interaction'!$C$23=3),pivots_deprivation!T258,
IF(AND('User Interaction'!$C$41="Elective",'User Interaction'!$C$23=4),pivots_deprivation!T285,
IF(AND('User Interaction'!$C$41="Elective",'User Interaction'!$C$23=5),pivots_deprivation!T312,
IF(AND('User Interaction'!$C$41="Elective",'User Interaction'!$C$23=6),pivots_deprivation!T312,""))))))))))))</f>
        <v>1.4519931677808986</v>
      </c>
      <c r="H39" s="137">
        <f>IF(AND('User Interaction'!$C$41="Acute",'User Interaction'!$C$23=1),pivots_deprivation!U39,
IF(AND('User Interaction'!$C$41="Acute",'User Interaction'!$C$23=2),pivots_deprivation!U67,
IF(AND('User Interaction'!$C$41="Acute",'User Interaction'!$C$23=3),pivots_deprivation!U94,
IF(AND('User Interaction'!$C$41="Acute",'User Interaction'!$C$23=4),pivots_deprivation!U121,
IF(AND('User Interaction'!$C$41="Acute",'User Interaction'!$C$23=5),pivots_deprivation!U148,
IF(AND('User Interaction'!$C$41="Acute",'User Interaction'!$C$23=6),pivots_deprivation!U148,
IF(AND('User Interaction'!$C$41="Elective",'User Interaction'!$C$23=1),pivots_deprivation!U203,
IF(AND('User Interaction'!$C$41="Elective",'User Interaction'!$C$23=2),pivots_deprivation!U231,
IF(AND('User Interaction'!$C$41="Elective",'User Interaction'!$C$23=3),pivots_deprivation!U258,
IF(AND('User Interaction'!$C$41="Elective",'User Interaction'!$C$23=4),pivots_deprivation!U285,
IF(AND('User Interaction'!$C$41="Elective",'User Interaction'!$C$23=5),pivots_deprivation!U312,
IF(AND('User Interaction'!$C$41="Elective",'User Interaction'!$C$23=6),pivots_deprivation!U312,""))))))))))))</f>
        <v>1.4800045229368506</v>
      </c>
      <c r="I39" s="81"/>
      <c r="J39" s="81"/>
      <c r="K39" s="81"/>
      <c r="L39" s="94"/>
    </row>
    <row r="40" spans="1:12" x14ac:dyDescent="0.2">
      <c r="A40" s="81"/>
      <c r="B40" s="93"/>
      <c r="C40" s="102" t="str">
        <f>'Summary by DHB'!C31</f>
        <v>Hutt Valley</v>
      </c>
      <c r="D40" s="109">
        <f>IF(AND('User Interaction'!$C$41="Acute",'User Interaction'!$C$23=1),pivots_deprivation!Q40,
IF(AND('User Interaction'!$C$41="Acute",'User Interaction'!$C$23=2),pivots_deprivation!Q68,
IF(AND('User Interaction'!$C$41="Acute",'User Interaction'!$C$23=3),pivots_deprivation!Q95,
IF(AND('User Interaction'!$C$41="Acute",'User Interaction'!$C$23=4),pivots_deprivation!Q122,
IF(AND('User Interaction'!$C$41="Acute",'User Interaction'!$C$23=5),pivots_deprivation!Q149,
IF(AND('User Interaction'!$C$41="Acute",'User Interaction'!$C$23=6),pivots_deprivation!Q149,
IF(AND('User Interaction'!$C$41="Elective",'User Interaction'!$C$23=1),pivots_deprivation!Q204,
IF(AND('User Interaction'!$C$41="Elective",'User Interaction'!$C$23=2),pivots_deprivation!Q232,
IF(AND('User Interaction'!$C$41="Elective",'User Interaction'!$C$23=3),pivots_deprivation!Q259,
IF(AND('User Interaction'!$C$41="Elective",'User Interaction'!$C$23=4),pivots_deprivation!Q286,
IF(AND('User Interaction'!$C$41="Elective",'User Interaction'!$C$23=5),pivots_deprivation!Q313,
IF(AND('User Interaction'!$C$41="Elective",'User Interaction'!$C$23=6),pivots_deprivation!Q313,""))))))))))))</f>
        <v>1054</v>
      </c>
      <c r="E40" s="109">
        <f>IF(AND('User Interaction'!$C$41="Acute",'User Interaction'!$C$23=1),pivots_deprivation!R40,
IF(AND('User Interaction'!$C$41="Acute",'User Interaction'!$C$23=2),pivots_deprivation!R68,
IF(AND('User Interaction'!$C$41="Acute",'User Interaction'!$C$23=3),pivots_deprivation!R95,
IF(AND('User Interaction'!$C$41="Acute",'User Interaction'!$C$23=4),pivots_deprivation!R122,
IF(AND('User Interaction'!$C$41="Acute",'User Interaction'!$C$23=5),pivots_deprivation!R149,
IF(AND('User Interaction'!$C$41="Acute",'User Interaction'!$C$23=6),pivots_deprivation!R149,
IF(AND('User Interaction'!$C$41="Elective",'User Interaction'!$C$23=1),pivots_deprivation!R204,
IF(AND('User Interaction'!$C$41="Elective",'User Interaction'!$C$23=2),pivots_deprivation!R232,
IF(AND('User Interaction'!$C$41="Elective",'User Interaction'!$C$23=3),pivots_deprivation!R259,
IF(AND('User Interaction'!$C$41="Elective",'User Interaction'!$C$23=4),pivots_deprivation!R286,
IF(AND('User Interaction'!$C$41="Elective",'User Interaction'!$C$23=5),pivots_deprivation!R313,
IF(AND('User Interaction'!$C$41="Elective",'User Interaction'!$C$23=6),pivots_deprivation!R313,""))))))))))))</f>
        <v>1230.5416666666667</v>
      </c>
      <c r="F40" s="110">
        <f>IF(AND('User Interaction'!$C$41="Acute",'User Interaction'!$C$23=1),pivots_deprivation!S40,
IF(AND('User Interaction'!$C$41="Acute",'User Interaction'!$C$23=2),pivots_deprivation!S68,
IF(AND('User Interaction'!$C$41="Acute",'User Interaction'!$C$23=3),pivots_deprivation!S95,
IF(AND('User Interaction'!$C$41="Acute",'User Interaction'!$C$23=4),pivots_deprivation!S122,
IF(AND('User Interaction'!$C$41="Acute",'User Interaction'!$C$23=5),pivots_deprivation!S149,
IF(AND('User Interaction'!$C$41="Acute",'User Interaction'!$C$23=6),pivots_deprivation!S149,
IF(AND('User Interaction'!$C$41="Elective",'User Interaction'!$C$23=1),pivots_deprivation!S204,
IF(AND('User Interaction'!$C$41="Elective",'User Interaction'!$C$23=2),pivots_deprivation!S232,
IF(AND('User Interaction'!$C$41="Elective",'User Interaction'!$C$23=3),pivots_deprivation!S259,
IF(AND('User Interaction'!$C$41="Elective",'User Interaction'!$C$23=4),pivots_deprivation!S286,
IF(AND('User Interaction'!$C$41="Elective",'User Interaction'!$C$23=5),pivots_deprivation!S313,
IF(AND('User Interaction'!$C$41="Elective",'User Interaction'!$C$23=6),pivots_deprivation!S313,""))))))))))))</f>
        <v>1.1674968374446553</v>
      </c>
      <c r="G40" s="110">
        <f>IF(AND('User Interaction'!$C$41="Acute",'User Interaction'!$C$23=1),pivots_deprivation!T40,
IF(AND('User Interaction'!$C$41="Acute",'User Interaction'!$C$23=2),pivots_deprivation!T68,
IF(AND('User Interaction'!$C$41="Acute",'User Interaction'!$C$23=3),pivots_deprivation!T95,
IF(AND('User Interaction'!$C$41="Acute",'User Interaction'!$C$23=4),pivots_deprivation!T122,
IF(AND('User Interaction'!$C$41="Acute",'User Interaction'!$C$23=5),pivots_deprivation!T149,
IF(AND('User Interaction'!$C$41="Acute",'User Interaction'!$C$23=6),pivots_deprivation!T149,
IF(AND('User Interaction'!$C$41="Elective",'User Interaction'!$C$23=1),pivots_deprivation!T204,
IF(AND('User Interaction'!$C$41="Elective",'User Interaction'!$C$23=2),pivots_deprivation!T232,
IF(AND('User Interaction'!$C$41="Elective",'User Interaction'!$C$23=3),pivots_deprivation!T259,
IF(AND('User Interaction'!$C$41="Elective",'User Interaction'!$C$23=4),pivots_deprivation!T286,
IF(AND('User Interaction'!$C$41="Elective",'User Interaction'!$C$23=5),pivots_deprivation!T313,
IF(AND('User Interaction'!$C$41="Elective",'User Interaction'!$C$23=6),pivots_deprivation!T313,""))))))))))))</f>
        <v>1.4323929226414416</v>
      </c>
      <c r="H40" s="137">
        <f>IF(AND('User Interaction'!$C$41="Acute",'User Interaction'!$C$23=1),pivots_deprivation!U40,
IF(AND('User Interaction'!$C$41="Acute",'User Interaction'!$C$23=2),pivots_deprivation!U68,
IF(AND('User Interaction'!$C$41="Acute",'User Interaction'!$C$23=3),pivots_deprivation!U95,
IF(AND('User Interaction'!$C$41="Acute",'User Interaction'!$C$23=4),pivots_deprivation!U122,
IF(AND('User Interaction'!$C$41="Acute",'User Interaction'!$C$23=5),pivots_deprivation!U149,
IF(AND('User Interaction'!$C$41="Acute",'User Interaction'!$C$23=6),pivots_deprivation!U149,
IF(AND('User Interaction'!$C$41="Elective",'User Interaction'!$C$23=1),pivots_deprivation!U204,
IF(AND('User Interaction'!$C$41="Elective",'User Interaction'!$C$23=2),pivots_deprivation!U232,
IF(AND('User Interaction'!$C$41="Elective",'User Interaction'!$C$23=3),pivots_deprivation!U259,
IF(AND('User Interaction'!$C$41="Elective",'User Interaction'!$C$23=4),pivots_deprivation!U286,
IF(AND('User Interaction'!$C$41="Elective",'User Interaction'!$C$23=5),pivots_deprivation!U313,
IF(AND('User Interaction'!$C$41="Elective",'User Interaction'!$C$23=6),pivots_deprivation!U313,""))))))))))))</f>
        <v>1.4800045229368506</v>
      </c>
      <c r="I40" s="81"/>
      <c r="J40" s="81"/>
      <c r="K40" s="81"/>
      <c r="L40" s="94"/>
    </row>
    <row r="41" spans="1:12" x14ac:dyDescent="0.2">
      <c r="A41" s="81"/>
      <c r="B41" s="93"/>
      <c r="C41" s="102" t="str">
        <f>'Summary by DHB'!C32</f>
        <v>Lakes</v>
      </c>
      <c r="D41" s="109">
        <f>IF(AND('User Interaction'!$C$41="Acute",'User Interaction'!$C$23=1),pivots_deprivation!Q41,
IF(AND('User Interaction'!$C$41="Acute",'User Interaction'!$C$23=2),pivots_deprivation!Q69,
IF(AND('User Interaction'!$C$41="Acute",'User Interaction'!$C$23=3),pivots_deprivation!Q96,
IF(AND('User Interaction'!$C$41="Acute",'User Interaction'!$C$23=4),pivots_deprivation!Q123,
IF(AND('User Interaction'!$C$41="Acute",'User Interaction'!$C$23=5),pivots_deprivation!Q150,
IF(AND('User Interaction'!$C$41="Acute",'User Interaction'!$C$23=6),pivots_deprivation!Q150,
IF(AND('User Interaction'!$C$41="Elective",'User Interaction'!$C$23=1),pivots_deprivation!Q205,
IF(AND('User Interaction'!$C$41="Elective",'User Interaction'!$C$23=2),pivots_deprivation!Q233,
IF(AND('User Interaction'!$C$41="Elective",'User Interaction'!$C$23=3),pivots_deprivation!Q260,
IF(AND('User Interaction'!$C$41="Elective",'User Interaction'!$C$23=4),pivots_deprivation!Q287,
IF(AND('User Interaction'!$C$41="Elective",'User Interaction'!$C$23=5),pivots_deprivation!Q314,
IF(AND('User Interaction'!$C$41="Elective",'User Interaction'!$C$23=6),pivots_deprivation!Q314,""))))))))))))</f>
        <v>206</v>
      </c>
      <c r="E41" s="109">
        <f>IF(AND('User Interaction'!$C$41="Acute",'User Interaction'!$C$23=1),pivots_deprivation!R41,
IF(AND('User Interaction'!$C$41="Acute",'User Interaction'!$C$23=2),pivots_deprivation!R69,
IF(AND('User Interaction'!$C$41="Acute",'User Interaction'!$C$23=3),pivots_deprivation!R96,
IF(AND('User Interaction'!$C$41="Acute",'User Interaction'!$C$23=4),pivots_deprivation!R123,
IF(AND('User Interaction'!$C$41="Acute",'User Interaction'!$C$23=5),pivots_deprivation!R150,
IF(AND('User Interaction'!$C$41="Acute",'User Interaction'!$C$23=6),pivots_deprivation!R150,
IF(AND('User Interaction'!$C$41="Elective",'User Interaction'!$C$23=1),pivots_deprivation!R205,
IF(AND('User Interaction'!$C$41="Elective",'User Interaction'!$C$23=2),pivots_deprivation!R233,
IF(AND('User Interaction'!$C$41="Elective",'User Interaction'!$C$23=3),pivots_deprivation!R260,
IF(AND('User Interaction'!$C$41="Elective",'User Interaction'!$C$23=4),pivots_deprivation!R287,
IF(AND('User Interaction'!$C$41="Elective",'User Interaction'!$C$23=5),pivots_deprivation!R314,
IF(AND('User Interaction'!$C$41="Elective",'User Interaction'!$C$23=6),pivots_deprivation!R314,""))))))))))))</f>
        <v>296.0625</v>
      </c>
      <c r="F41" s="110">
        <f>IF(AND('User Interaction'!$C$41="Acute",'User Interaction'!$C$23=1),pivots_deprivation!S41,
IF(AND('User Interaction'!$C$41="Acute",'User Interaction'!$C$23=2),pivots_deprivation!S69,
IF(AND('User Interaction'!$C$41="Acute",'User Interaction'!$C$23=3),pivots_deprivation!S96,
IF(AND('User Interaction'!$C$41="Acute",'User Interaction'!$C$23=4),pivots_deprivation!S123,
IF(AND('User Interaction'!$C$41="Acute",'User Interaction'!$C$23=5),pivots_deprivation!S150,
IF(AND('User Interaction'!$C$41="Acute",'User Interaction'!$C$23=6),pivots_deprivation!S150,
IF(AND('User Interaction'!$C$41="Elective",'User Interaction'!$C$23=1),pivots_deprivation!S205,
IF(AND('User Interaction'!$C$41="Elective",'User Interaction'!$C$23=2),pivots_deprivation!S233,
IF(AND('User Interaction'!$C$41="Elective",'User Interaction'!$C$23=3),pivots_deprivation!S260,
IF(AND('User Interaction'!$C$41="Elective",'User Interaction'!$C$23=4),pivots_deprivation!S287,
IF(AND('User Interaction'!$C$41="Elective",'User Interaction'!$C$23=5),pivots_deprivation!S314,
IF(AND('User Interaction'!$C$41="Elective",'User Interaction'!$C$23=6),pivots_deprivation!S314,""))))))))))))</f>
        <v>1.4371966019417475</v>
      </c>
      <c r="G41" s="110">
        <f>IF(AND('User Interaction'!$C$41="Acute",'User Interaction'!$C$23=1),pivots_deprivation!T41,
IF(AND('User Interaction'!$C$41="Acute",'User Interaction'!$C$23=2),pivots_deprivation!T69,
IF(AND('User Interaction'!$C$41="Acute",'User Interaction'!$C$23=3),pivots_deprivation!T96,
IF(AND('User Interaction'!$C$41="Acute",'User Interaction'!$C$23=4),pivots_deprivation!T123,
IF(AND('User Interaction'!$C$41="Acute",'User Interaction'!$C$23=5),pivots_deprivation!T150,
IF(AND('User Interaction'!$C$41="Acute",'User Interaction'!$C$23=6),pivots_deprivation!T150,
IF(AND('User Interaction'!$C$41="Elective",'User Interaction'!$C$23=1),pivots_deprivation!T205,
IF(AND('User Interaction'!$C$41="Elective",'User Interaction'!$C$23=2),pivots_deprivation!T233,
IF(AND('User Interaction'!$C$41="Elective",'User Interaction'!$C$23=3),pivots_deprivation!T260,
IF(AND('User Interaction'!$C$41="Elective",'User Interaction'!$C$23=4),pivots_deprivation!T287,
IF(AND('User Interaction'!$C$41="Elective",'User Interaction'!$C$23=5),pivots_deprivation!T314,
IF(AND('User Interaction'!$C$41="Elective",'User Interaction'!$C$23=6),pivots_deprivation!T314,""))))))))))))</f>
        <v>1.4156933467735819</v>
      </c>
      <c r="H41" s="137">
        <f>IF(AND('User Interaction'!$C$41="Acute",'User Interaction'!$C$23=1),pivots_deprivation!U41,
IF(AND('User Interaction'!$C$41="Acute",'User Interaction'!$C$23=2),pivots_deprivation!U69,
IF(AND('User Interaction'!$C$41="Acute",'User Interaction'!$C$23=3),pivots_deprivation!U96,
IF(AND('User Interaction'!$C$41="Acute",'User Interaction'!$C$23=4),pivots_deprivation!U123,
IF(AND('User Interaction'!$C$41="Acute",'User Interaction'!$C$23=5),pivots_deprivation!U150,
IF(AND('User Interaction'!$C$41="Acute",'User Interaction'!$C$23=6),pivots_deprivation!U150,
IF(AND('User Interaction'!$C$41="Elective",'User Interaction'!$C$23=1),pivots_deprivation!U205,
IF(AND('User Interaction'!$C$41="Elective",'User Interaction'!$C$23=2),pivots_deprivation!U233,
IF(AND('User Interaction'!$C$41="Elective",'User Interaction'!$C$23=3),pivots_deprivation!U260,
IF(AND('User Interaction'!$C$41="Elective",'User Interaction'!$C$23=4),pivots_deprivation!U287,
IF(AND('User Interaction'!$C$41="Elective",'User Interaction'!$C$23=5),pivots_deprivation!U314,
IF(AND('User Interaction'!$C$41="Elective",'User Interaction'!$C$23=6),pivots_deprivation!U314,""))))))))))))</f>
        <v>1.4800045229368506</v>
      </c>
      <c r="I41" s="81"/>
      <c r="J41" s="81"/>
      <c r="K41" s="81"/>
      <c r="L41" s="94"/>
    </row>
    <row r="42" spans="1:12" x14ac:dyDescent="0.2">
      <c r="A42" s="81"/>
      <c r="B42" s="93"/>
      <c r="C42" s="102" t="str">
        <f>'Summary by DHB'!C33</f>
        <v>MidCentral</v>
      </c>
      <c r="D42" s="109">
        <f>IF(AND('User Interaction'!$C$41="Acute",'User Interaction'!$C$23=1),pivots_deprivation!Q42,
IF(AND('User Interaction'!$C$41="Acute",'User Interaction'!$C$23=2),pivots_deprivation!Q70,
IF(AND('User Interaction'!$C$41="Acute",'User Interaction'!$C$23=3),pivots_deprivation!Q97,
IF(AND('User Interaction'!$C$41="Acute",'User Interaction'!$C$23=4),pivots_deprivation!Q124,
IF(AND('User Interaction'!$C$41="Acute",'User Interaction'!$C$23=5),pivots_deprivation!Q151,
IF(AND('User Interaction'!$C$41="Acute",'User Interaction'!$C$23=6),pivots_deprivation!Q151,
IF(AND('User Interaction'!$C$41="Elective",'User Interaction'!$C$23=1),pivots_deprivation!Q206,
IF(AND('User Interaction'!$C$41="Elective",'User Interaction'!$C$23=2),pivots_deprivation!Q234,
IF(AND('User Interaction'!$C$41="Elective",'User Interaction'!$C$23=3),pivots_deprivation!Q261,
IF(AND('User Interaction'!$C$41="Elective",'User Interaction'!$C$23=4),pivots_deprivation!Q288,
IF(AND('User Interaction'!$C$41="Elective",'User Interaction'!$C$23=5),pivots_deprivation!Q315,
IF(AND('User Interaction'!$C$41="Elective",'User Interaction'!$C$23=6),pivots_deprivation!Q315,""))))))))))))</f>
        <v>382</v>
      </c>
      <c r="E42" s="109">
        <f>IF(AND('User Interaction'!$C$41="Acute",'User Interaction'!$C$23=1),pivots_deprivation!R42,
IF(AND('User Interaction'!$C$41="Acute",'User Interaction'!$C$23=2),pivots_deprivation!R70,
IF(AND('User Interaction'!$C$41="Acute",'User Interaction'!$C$23=3),pivots_deprivation!R97,
IF(AND('User Interaction'!$C$41="Acute",'User Interaction'!$C$23=4),pivots_deprivation!R124,
IF(AND('User Interaction'!$C$41="Acute",'User Interaction'!$C$23=5),pivots_deprivation!R151,
IF(AND('User Interaction'!$C$41="Acute",'User Interaction'!$C$23=6),pivots_deprivation!R151,
IF(AND('User Interaction'!$C$41="Elective",'User Interaction'!$C$23=1),pivots_deprivation!R206,
IF(AND('User Interaction'!$C$41="Elective",'User Interaction'!$C$23=2),pivots_deprivation!R234,
IF(AND('User Interaction'!$C$41="Elective",'User Interaction'!$C$23=3),pivots_deprivation!R261,
IF(AND('User Interaction'!$C$41="Elective",'User Interaction'!$C$23=4),pivots_deprivation!R288,
IF(AND('User Interaction'!$C$41="Elective",'User Interaction'!$C$23=5),pivots_deprivation!R315,
IF(AND('User Interaction'!$C$41="Elective",'User Interaction'!$C$23=6),pivots_deprivation!R315,""))))))))))))</f>
        <v>613.1875</v>
      </c>
      <c r="F42" s="110">
        <f>IF(AND('User Interaction'!$C$41="Acute",'User Interaction'!$C$23=1),pivots_deprivation!S42,
IF(AND('User Interaction'!$C$41="Acute",'User Interaction'!$C$23=2),pivots_deprivation!S70,
IF(AND('User Interaction'!$C$41="Acute",'User Interaction'!$C$23=3),pivots_deprivation!S97,
IF(AND('User Interaction'!$C$41="Acute",'User Interaction'!$C$23=4),pivots_deprivation!S124,
IF(AND('User Interaction'!$C$41="Acute",'User Interaction'!$C$23=5),pivots_deprivation!S151,
IF(AND('User Interaction'!$C$41="Acute",'User Interaction'!$C$23=6),pivots_deprivation!S151,
IF(AND('User Interaction'!$C$41="Elective",'User Interaction'!$C$23=1),pivots_deprivation!S206,
IF(AND('User Interaction'!$C$41="Elective",'User Interaction'!$C$23=2),pivots_deprivation!S234,
IF(AND('User Interaction'!$C$41="Elective",'User Interaction'!$C$23=3),pivots_deprivation!S261,
IF(AND('User Interaction'!$C$41="Elective",'User Interaction'!$C$23=4),pivots_deprivation!S288,
IF(AND('User Interaction'!$C$41="Elective",'User Interaction'!$C$23=5),pivots_deprivation!S315,
IF(AND('User Interaction'!$C$41="Elective",'User Interaction'!$C$23=6),pivots_deprivation!S315,""))))))))))))</f>
        <v>1.6052028795811519</v>
      </c>
      <c r="G42" s="110">
        <f>IF(AND('User Interaction'!$C$41="Acute",'User Interaction'!$C$23=1),pivots_deprivation!T42,
IF(AND('User Interaction'!$C$41="Acute",'User Interaction'!$C$23=2),pivots_deprivation!T70,
IF(AND('User Interaction'!$C$41="Acute",'User Interaction'!$C$23=3),pivots_deprivation!T97,
IF(AND('User Interaction'!$C$41="Acute",'User Interaction'!$C$23=4),pivots_deprivation!T124,
IF(AND('User Interaction'!$C$41="Acute",'User Interaction'!$C$23=5),pivots_deprivation!T151,
IF(AND('User Interaction'!$C$41="Acute",'User Interaction'!$C$23=6),pivots_deprivation!T151,
IF(AND('User Interaction'!$C$41="Elective",'User Interaction'!$C$23=1),pivots_deprivation!T206,
IF(AND('User Interaction'!$C$41="Elective",'User Interaction'!$C$23=2),pivots_deprivation!T234,
IF(AND('User Interaction'!$C$41="Elective",'User Interaction'!$C$23=3),pivots_deprivation!T261,
IF(AND('User Interaction'!$C$41="Elective",'User Interaction'!$C$23=4),pivots_deprivation!T288,
IF(AND('User Interaction'!$C$41="Elective",'User Interaction'!$C$23=5),pivots_deprivation!T315,
IF(AND('User Interaction'!$C$41="Elective",'User Interaction'!$C$23=6),pivots_deprivation!T315,""))))))))))))</f>
        <v>1.6420784998656155</v>
      </c>
      <c r="H42" s="137">
        <f>IF(AND('User Interaction'!$C$41="Acute",'User Interaction'!$C$23=1),pivots_deprivation!U42,
IF(AND('User Interaction'!$C$41="Acute",'User Interaction'!$C$23=2),pivots_deprivation!U70,
IF(AND('User Interaction'!$C$41="Acute",'User Interaction'!$C$23=3),pivots_deprivation!U97,
IF(AND('User Interaction'!$C$41="Acute",'User Interaction'!$C$23=4),pivots_deprivation!U124,
IF(AND('User Interaction'!$C$41="Acute",'User Interaction'!$C$23=5),pivots_deprivation!U151,
IF(AND('User Interaction'!$C$41="Acute",'User Interaction'!$C$23=6),pivots_deprivation!U151,
IF(AND('User Interaction'!$C$41="Elective",'User Interaction'!$C$23=1),pivots_deprivation!U206,
IF(AND('User Interaction'!$C$41="Elective",'User Interaction'!$C$23=2),pivots_deprivation!U234,
IF(AND('User Interaction'!$C$41="Elective",'User Interaction'!$C$23=3),pivots_deprivation!U261,
IF(AND('User Interaction'!$C$41="Elective",'User Interaction'!$C$23=4),pivots_deprivation!U288,
IF(AND('User Interaction'!$C$41="Elective",'User Interaction'!$C$23=5),pivots_deprivation!U315,
IF(AND('User Interaction'!$C$41="Elective",'User Interaction'!$C$23=6),pivots_deprivation!U315,""))))))))))))</f>
        <v>1.4800045229368506</v>
      </c>
      <c r="I42" s="81"/>
      <c r="J42" s="81"/>
      <c r="K42" s="81"/>
      <c r="L42" s="94"/>
    </row>
    <row r="43" spans="1:12" x14ac:dyDescent="0.2">
      <c r="A43" s="81"/>
      <c r="B43" s="93"/>
      <c r="C43" s="102" t="str">
        <f>'Summary by DHB'!C34</f>
        <v>Nelson Marlborough</v>
      </c>
      <c r="D43" s="109">
        <f>IF(AND('User Interaction'!$C$41="Acute",'User Interaction'!$C$23=1),pivots_deprivation!Q43,
IF(AND('User Interaction'!$C$41="Acute",'User Interaction'!$C$23=2),pivots_deprivation!Q71,
IF(AND('User Interaction'!$C$41="Acute",'User Interaction'!$C$23=3),pivots_deprivation!Q98,
IF(AND('User Interaction'!$C$41="Acute",'User Interaction'!$C$23=4),pivots_deprivation!Q125,
IF(AND('User Interaction'!$C$41="Acute",'User Interaction'!$C$23=5),pivots_deprivation!Q152,
IF(AND('User Interaction'!$C$41="Acute",'User Interaction'!$C$23=6),pivots_deprivation!Q152,
IF(AND('User Interaction'!$C$41="Elective",'User Interaction'!$C$23=1),pivots_deprivation!Q207,
IF(AND('User Interaction'!$C$41="Elective",'User Interaction'!$C$23=2),pivots_deprivation!Q235,
IF(AND('User Interaction'!$C$41="Elective",'User Interaction'!$C$23=3),pivots_deprivation!Q262,
IF(AND('User Interaction'!$C$41="Elective",'User Interaction'!$C$23=4),pivots_deprivation!Q289,
IF(AND('User Interaction'!$C$41="Elective",'User Interaction'!$C$23=5),pivots_deprivation!Q316,
IF(AND('User Interaction'!$C$41="Elective",'User Interaction'!$C$23=6),pivots_deprivation!Q316,""))))))))))))</f>
        <v>733</v>
      </c>
      <c r="E43" s="109">
        <f>IF(AND('User Interaction'!$C$41="Acute",'User Interaction'!$C$23=1),pivots_deprivation!R43,
IF(AND('User Interaction'!$C$41="Acute",'User Interaction'!$C$23=2),pivots_deprivation!R71,
IF(AND('User Interaction'!$C$41="Acute",'User Interaction'!$C$23=3),pivots_deprivation!R98,
IF(AND('User Interaction'!$C$41="Acute",'User Interaction'!$C$23=4),pivots_deprivation!R125,
IF(AND('User Interaction'!$C$41="Acute",'User Interaction'!$C$23=5),pivots_deprivation!R152,
IF(AND('User Interaction'!$C$41="Acute",'User Interaction'!$C$23=6),pivots_deprivation!R152,
IF(AND('User Interaction'!$C$41="Elective",'User Interaction'!$C$23=1),pivots_deprivation!R207,
IF(AND('User Interaction'!$C$41="Elective",'User Interaction'!$C$23=2),pivots_deprivation!R235,
IF(AND('User Interaction'!$C$41="Elective",'User Interaction'!$C$23=3),pivots_deprivation!R262,
IF(AND('User Interaction'!$C$41="Elective",'User Interaction'!$C$23=4),pivots_deprivation!R289,
IF(AND('User Interaction'!$C$41="Elective",'User Interaction'!$C$23=5),pivots_deprivation!R316,
IF(AND('User Interaction'!$C$41="Elective",'User Interaction'!$C$23=6),pivots_deprivation!R316,""))))))))))))</f>
        <v>954.16666666666663</v>
      </c>
      <c r="F43" s="110">
        <f>IF(AND('User Interaction'!$C$41="Acute",'User Interaction'!$C$23=1),pivots_deprivation!S43,
IF(AND('User Interaction'!$C$41="Acute",'User Interaction'!$C$23=2),pivots_deprivation!S71,
IF(AND('User Interaction'!$C$41="Acute",'User Interaction'!$C$23=3),pivots_deprivation!S98,
IF(AND('User Interaction'!$C$41="Acute",'User Interaction'!$C$23=4),pivots_deprivation!S125,
IF(AND('User Interaction'!$C$41="Acute",'User Interaction'!$C$23=5),pivots_deprivation!S152,
IF(AND('User Interaction'!$C$41="Acute",'User Interaction'!$C$23=6),pivots_deprivation!S152,
IF(AND('User Interaction'!$C$41="Elective",'User Interaction'!$C$23=1),pivots_deprivation!S207,
IF(AND('User Interaction'!$C$41="Elective",'User Interaction'!$C$23=2),pivots_deprivation!S235,
IF(AND('User Interaction'!$C$41="Elective",'User Interaction'!$C$23=3),pivots_deprivation!S262,
IF(AND('User Interaction'!$C$41="Elective",'User Interaction'!$C$23=4),pivots_deprivation!S289,
IF(AND('User Interaction'!$C$41="Elective",'User Interaction'!$C$23=5),pivots_deprivation!S316,
IF(AND('User Interaction'!$C$41="Elective",'User Interaction'!$C$23=6),pivots_deprivation!S316,""))))))))))))</f>
        <v>1.3017280582082764</v>
      </c>
      <c r="G43" s="110">
        <f>IF(AND('User Interaction'!$C$41="Acute",'User Interaction'!$C$23=1),pivots_deprivation!T43,
IF(AND('User Interaction'!$C$41="Acute",'User Interaction'!$C$23=2),pivots_deprivation!T71,
IF(AND('User Interaction'!$C$41="Acute",'User Interaction'!$C$23=3),pivots_deprivation!T98,
IF(AND('User Interaction'!$C$41="Acute",'User Interaction'!$C$23=4),pivots_deprivation!T125,
IF(AND('User Interaction'!$C$41="Acute",'User Interaction'!$C$23=5),pivots_deprivation!T152,
IF(AND('User Interaction'!$C$41="Acute",'User Interaction'!$C$23=6),pivots_deprivation!T152,
IF(AND('User Interaction'!$C$41="Elective",'User Interaction'!$C$23=1),pivots_deprivation!T207,
IF(AND('User Interaction'!$C$41="Elective",'User Interaction'!$C$23=2),pivots_deprivation!T235,
IF(AND('User Interaction'!$C$41="Elective",'User Interaction'!$C$23=3),pivots_deprivation!T262,
IF(AND('User Interaction'!$C$41="Elective",'User Interaction'!$C$23=4),pivots_deprivation!T289,
IF(AND('User Interaction'!$C$41="Elective",'User Interaction'!$C$23=5),pivots_deprivation!T316,
IF(AND('User Interaction'!$C$41="Elective",'User Interaction'!$C$23=6),pivots_deprivation!T316,""))))))))))))</f>
        <v>1.3899138032068976</v>
      </c>
      <c r="H43" s="137">
        <f>IF(AND('User Interaction'!$C$41="Acute",'User Interaction'!$C$23=1),pivots_deprivation!U43,
IF(AND('User Interaction'!$C$41="Acute",'User Interaction'!$C$23=2),pivots_deprivation!U71,
IF(AND('User Interaction'!$C$41="Acute",'User Interaction'!$C$23=3),pivots_deprivation!U98,
IF(AND('User Interaction'!$C$41="Acute",'User Interaction'!$C$23=4),pivots_deprivation!U125,
IF(AND('User Interaction'!$C$41="Acute",'User Interaction'!$C$23=5),pivots_deprivation!U152,
IF(AND('User Interaction'!$C$41="Acute",'User Interaction'!$C$23=6),pivots_deprivation!U152,
IF(AND('User Interaction'!$C$41="Elective",'User Interaction'!$C$23=1),pivots_deprivation!U207,
IF(AND('User Interaction'!$C$41="Elective",'User Interaction'!$C$23=2),pivots_deprivation!U235,
IF(AND('User Interaction'!$C$41="Elective",'User Interaction'!$C$23=3),pivots_deprivation!U262,
IF(AND('User Interaction'!$C$41="Elective",'User Interaction'!$C$23=4),pivots_deprivation!U289,
IF(AND('User Interaction'!$C$41="Elective",'User Interaction'!$C$23=5),pivots_deprivation!U316,
IF(AND('User Interaction'!$C$41="Elective",'User Interaction'!$C$23=6),pivots_deprivation!U316,""))))))))))))</f>
        <v>1.4800045229368506</v>
      </c>
      <c r="I43" s="81"/>
      <c r="J43" s="81"/>
      <c r="K43" s="81"/>
      <c r="L43" s="94"/>
    </row>
    <row r="44" spans="1:12" x14ac:dyDescent="0.2">
      <c r="A44" s="81"/>
      <c r="B44" s="93"/>
      <c r="C44" s="102" t="str">
        <f>'Summary by DHB'!C35</f>
        <v>Northland</v>
      </c>
      <c r="D44" s="109">
        <f>IF(AND('User Interaction'!$C$41="Acute",'User Interaction'!$C$23=1),pivots_deprivation!Q44,
IF(AND('User Interaction'!$C$41="Acute",'User Interaction'!$C$23=2),pivots_deprivation!Q72,
IF(AND('User Interaction'!$C$41="Acute",'User Interaction'!$C$23=3),pivots_deprivation!Q99,
IF(AND('User Interaction'!$C$41="Acute",'User Interaction'!$C$23=4),pivots_deprivation!Q126,
IF(AND('User Interaction'!$C$41="Acute",'User Interaction'!$C$23=5),pivots_deprivation!Q153,
IF(AND('User Interaction'!$C$41="Acute",'User Interaction'!$C$23=6),pivots_deprivation!Q153,
IF(AND('User Interaction'!$C$41="Elective",'User Interaction'!$C$23=1),pivots_deprivation!Q208,
IF(AND('User Interaction'!$C$41="Elective",'User Interaction'!$C$23=2),pivots_deprivation!Q236,
IF(AND('User Interaction'!$C$41="Elective",'User Interaction'!$C$23=3),pivots_deprivation!Q263,
IF(AND('User Interaction'!$C$41="Elective",'User Interaction'!$C$23=4),pivots_deprivation!Q290,
IF(AND('User Interaction'!$C$41="Elective",'User Interaction'!$C$23=5),pivots_deprivation!Q317,
IF(AND('User Interaction'!$C$41="Elective",'User Interaction'!$C$23=6),pivots_deprivation!Q317,""))))))))))))</f>
        <v>41</v>
      </c>
      <c r="E44" s="109">
        <f>IF(AND('User Interaction'!$C$41="Acute",'User Interaction'!$C$23=1),pivots_deprivation!R44,
IF(AND('User Interaction'!$C$41="Acute",'User Interaction'!$C$23=2),pivots_deprivation!R72,
IF(AND('User Interaction'!$C$41="Acute",'User Interaction'!$C$23=3),pivots_deprivation!R99,
IF(AND('User Interaction'!$C$41="Acute",'User Interaction'!$C$23=4),pivots_deprivation!R126,
IF(AND('User Interaction'!$C$41="Acute",'User Interaction'!$C$23=5),pivots_deprivation!R153,
IF(AND('User Interaction'!$C$41="Acute",'User Interaction'!$C$23=6),pivots_deprivation!R153,
IF(AND('User Interaction'!$C$41="Elective",'User Interaction'!$C$23=1),pivots_deprivation!R208,
IF(AND('User Interaction'!$C$41="Elective",'User Interaction'!$C$23=2),pivots_deprivation!R236,
IF(AND('User Interaction'!$C$41="Elective",'User Interaction'!$C$23=3),pivots_deprivation!R263,
IF(AND('User Interaction'!$C$41="Elective",'User Interaction'!$C$23=4),pivots_deprivation!R290,
IF(AND('User Interaction'!$C$41="Elective",'User Interaction'!$C$23=5),pivots_deprivation!R317,
IF(AND('User Interaction'!$C$41="Elective",'User Interaction'!$C$23=6),pivots_deprivation!R317,""))))))))))))</f>
        <v>59.0625</v>
      </c>
      <c r="F44" s="110">
        <f>IF(AND('User Interaction'!$C$41="Acute",'User Interaction'!$C$23=1),pivots_deprivation!S44,
IF(AND('User Interaction'!$C$41="Acute",'User Interaction'!$C$23=2),pivots_deprivation!S72,
IF(AND('User Interaction'!$C$41="Acute",'User Interaction'!$C$23=3),pivots_deprivation!S99,
IF(AND('User Interaction'!$C$41="Acute",'User Interaction'!$C$23=4),pivots_deprivation!S126,
IF(AND('User Interaction'!$C$41="Acute",'User Interaction'!$C$23=5),pivots_deprivation!S153,
IF(AND('User Interaction'!$C$41="Acute",'User Interaction'!$C$23=6),pivots_deprivation!S153,
IF(AND('User Interaction'!$C$41="Elective",'User Interaction'!$C$23=1),pivots_deprivation!S208,
IF(AND('User Interaction'!$C$41="Elective",'User Interaction'!$C$23=2),pivots_deprivation!S236,
IF(AND('User Interaction'!$C$41="Elective",'User Interaction'!$C$23=3),pivots_deprivation!S263,
IF(AND('User Interaction'!$C$41="Elective",'User Interaction'!$C$23=4),pivots_deprivation!S290,
IF(AND('User Interaction'!$C$41="Elective",'User Interaction'!$C$23=5),pivots_deprivation!S317,
IF(AND('User Interaction'!$C$41="Elective",'User Interaction'!$C$23=6),pivots_deprivation!S317,""))))))))))))</f>
        <v>1.4405487804878048</v>
      </c>
      <c r="G44" s="110">
        <f>IF(AND('User Interaction'!$C$41="Acute",'User Interaction'!$C$23=1),pivots_deprivation!T44,
IF(AND('User Interaction'!$C$41="Acute",'User Interaction'!$C$23=2),pivots_deprivation!T72,
IF(AND('User Interaction'!$C$41="Acute",'User Interaction'!$C$23=3),pivots_deprivation!T99,
IF(AND('User Interaction'!$C$41="Acute",'User Interaction'!$C$23=4),pivots_deprivation!T126,
IF(AND('User Interaction'!$C$41="Acute",'User Interaction'!$C$23=5),pivots_deprivation!T153,
IF(AND('User Interaction'!$C$41="Acute",'User Interaction'!$C$23=6),pivots_deprivation!T153,
IF(AND('User Interaction'!$C$41="Elective",'User Interaction'!$C$23=1),pivots_deprivation!T208,
IF(AND('User Interaction'!$C$41="Elective",'User Interaction'!$C$23=2),pivots_deprivation!T236,
IF(AND('User Interaction'!$C$41="Elective",'User Interaction'!$C$23=3),pivots_deprivation!T263,
IF(AND('User Interaction'!$C$41="Elective",'User Interaction'!$C$23=4),pivots_deprivation!T290,
IF(AND('User Interaction'!$C$41="Elective",'User Interaction'!$C$23=5),pivots_deprivation!T317,
IF(AND('User Interaction'!$C$41="Elective",'User Interaction'!$C$23=6),pivots_deprivation!T317,""))))))))))))</f>
        <v>1.5793085176593602</v>
      </c>
      <c r="H44" s="137">
        <f>IF(AND('User Interaction'!$C$41="Acute",'User Interaction'!$C$23=1),pivots_deprivation!U44,
IF(AND('User Interaction'!$C$41="Acute",'User Interaction'!$C$23=2),pivots_deprivation!U72,
IF(AND('User Interaction'!$C$41="Acute",'User Interaction'!$C$23=3),pivots_deprivation!U99,
IF(AND('User Interaction'!$C$41="Acute",'User Interaction'!$C$23=4),pivots_deprivation!U126,
IF(AND('User Interaction'!$C$41="Acute",'User Interaction'!$C$23=5),pivots_deprivation!U153,
IF(AND('User Interaction'!$C$41="Acute",'User Interaction'!$C$23=6),pivots_deprivation!U153,
IF(AND('User Interaction'!$C$41="Elective",'User Interaction'!$C$23=1),pivots_deprivation!U208,
IF(AND('User Interaction'!$C$41="Elective",'User Interaction'!$C$23=2),pivots_deprivation!U236,
IF(AND('User Interaction'!$C$41="Elective",'User Interaction'!$C$23=3),pivots_deprivation!U263,
IF(AND('User Interaction'!$C$41="Elective",'User Interaction'!$C$23=4),pivots_deprivation!U290,
IF(AND('User Interaction'!$C$41="Elective",'User Interaction'!$C$23=5),pivots_deprivation!U317,
IF(AND('User Interaction'!$C$41="Elective",'User Interaction'!$C$23=6),pivots_deprivation!U317,""))))))))))))</f>
        <v>1.4800045229368506</v>
      </c>
      <c r="I44" s="81"/>
      <c r="J44" s="81"/>
      <c r="K44" s="81"/>
      <c r="L44" s="94"/>
    </row>
    <row r="45" spans="1:12" x14ac:dyDescent="0.2">
      <c r="A45" s="81"/>
      <c r="B45" s="93"/>
      <c r="C45" s="102" t="str">
        <f>'Summary by DHB'!C36</f>
        <v>South Canterbury</v>
      </c>
      <c r="D45" s="109">
        <f>IF(AND('User Interaction'!$C$41="Acute",'User Interaction'!$C$23=1),pivots_deprivation!Q45,
IF(AND('User Interaction'!$C$41="Acute",'User Interaction'!$C$23=2),pivots_deprivation!Q73,
IF(AND('User Interaction'!$C$41="Acute",'User Interaction'!$C$23=3),pivots_deprivation!Q100,
IF(AND('User Interaction'!$C$41="Acute",'User Interaction'!$C$23=4),pivots_deprivation!Q127,
IF(AND('User Interaction'!$C$41="Acute",'User Interaction'!$C$23=5),pivots_deprivation!Q154,
IF(AND('User Interaction'!$C$41="Acute",'User Interaction'!$C$23=6),pivots_deprivation!Q154,
IF(AND('User Interaction'!$C$41="Elective",'User Interaction'!$C$23=1),pivots_deprivation!Q209,
IF(AND('User Interaction'!$C$41="Elective",'User Interaction'!$C$23=2),pivots_deprivation!Q237,
IF(AND('User Interaction'!$C$41="Elective",'User Interaction'!$C$23=3),pivots_deprivation!Q264,
IF(AND('User Interaction'!$C$41="Elective",'User Interaction'!$C$23=4),pivots_deprivation!Q291,
IF(AND('User Interaction'!$C$41="Elective",'User Interaction'!$C$23=5),pivots_deprivation!Q318,
IF(AND('User Interaction'!$C$41="Elective",'User Interaction'!$C$23=6),pivots_deprivation!Q318,""))))))))))))</f>
        <v>241</v>
      </c>
      <c r="E45" s="109">
        <f>IF(AND('User Interaction'!$C$41="Acute",'User Interaction'!$C$23=1),pivots_deprivation!R45,
IF(AND('User Interaction'!$C$41="Acute",'User Interaction'!$C$23=2),pivots_deprivation!R73,
IF(AND('User Interaction'!$C$41="Acute",'User Interaction'!$C$23=3),pivots_deprivation!R100,
IF(AND('User Interaction'!$C$41="Acute",'User Interaction'!$C$23=4),pivots_deprivation!R127,
IF(AND('User Interaction'!$C$41="Acute",'User Interaction'!$C$23=5),pivots_deprivation!R154,
IF(AND('User Interaction'!$C$41="Acute",'User Interaction'!$C$23=6),pivots_deprivation!R154,
IF(AND('User Interaction'!$C$41="Elective",'User Interaction'!$C$23=1),pivots_deprivation!R209,
IF(AND('User Interaction'!$C$41="Elective",'User Interaction'!$C$23=2),pivots_deprivation!R237,
IF(AND('User Interaction'!$C$41="Elective",'User Interaction'!$C$23=3),pivots_deprivation!R264,
IF(AND('User Interaction'!$C$41="Elective",'User Interaction'!$C$23=4),pivots_deprivation!R291,
IF(AND('User Interaction'!$C$41="Elective",'User Interaction'!$C$23=5),pivots_deprivation!R318,
IF(AND('User Interaction'!$C$41="Elective",'User Interaction'!$C$23=6),pivots_deprivation!R318,""))))))))))))</f>
        <v>227.5</v>
      </c>
      <c r="F45" s="110">
        <f>IF(AND('User Interaction'!$C$41="Acute",'User Interaction'!$C$23=1),pivots_deprivation!S45,
IF(AND('User Interaction'!$C$41="Acute",'User Interaction'!$C$23=2),pivots_deprivation!S73,
IF(AND('User Interaction'!$C$41="Acute",'User Interaction'!$C$23=3),pivots_deprivation!S100,
IF(AND('User Interaction'!$C$41="Acute",'User Interaction'!$C$23=4),pivots_deprivation!S127,
IF(AND('User Interaction'!$C$41="Acute",'User Interaction'!$C$23=5),pivots_deprivation!S154,
IF(AND('User Interaction'!$C$41="Acute",'User Interaction'!$C$23=6),pivots_deprivation!S154,
IF(AND('User Interaction'!$C$41="Elective",'User Interaction'!$C$23=1),pivots_deprivation!S209,
IF(AND('User Interaction'!$C$41="Elective",'User Interaction'!$C$23=2),pivots_deprivation!S237,
IF(AND('User Interaction'!$C$41="Elective",'User Interaction'!$C$23=3),pivots_deprivation!S264,
IF(AND('User Interaction'!$C$41="Elective",'User Interaction'!$C$23=4),pivots_deprivation!S291,
IF(AND('User Interaction'!$C$41="Elective",'User Interaction'!$C$23=5),pivots_deprivation!S318,
IF(AND('User Interaction'!$C$41="Elective",'User Interaction'!$C$23=6),pivots_deprivation!S318,""))))))))))))</f>
        <v>0.94398340248962664</v>
      </c>
      <c r="G45" s="110">
        <f>IF(AND('User Interaction'!$C$41="Acute",'User Interaction'!$C$23=1),pivots_deprivation!T45,
IF(AND('User Interaction'!$C$41="Acute",'User Interaction'!$C$23=2),pivots_deprivation!T73,
IF(AND('User Interaction'!$C$41="Acute",'User Interaction'!$C$23=3),pivots_deprivation!T100,
IF(AND('User Interaction'!$C$41="Acute",'User Interaction'!$C$23=4),pivots_deprivation!T127,
IF(AND('User Interaction'!$C$41="Acute",'User Interaction'!$C$23=5),pivots_deprivation!T154,
IF(AND('User Interaction'!$C$41="Acute",'User Interaction'!$C$23=6),pivots_deprivation!T154,
IF(AND('User Interaction'!$C$41="Elective",'User Interaction'!$C$23=1),pivots_deprivation!T209,
IF(AND('User Interaction'!$C$41="Elective",'User Interaction'!$C$23=2),pivots_deprivation!T237,
IF(AND('User Interaction'!$C$41="Elective",'User Interaction'!$C$23=3),pivots_deprivation!T264,
IF(AND('User Interaction'!$C$41="Elective",'User Interaction'!$C$23=4),pivots_deprivation!T291,
IF(AND('User Interaction'!$C$41="Elective",'User Interaction'!$C$23=5),pivots_deprivation!T318,
IF(AND('User Interaction'!$C$41="Elective",'User Interaction'!$C$23=6),pivots_deprivation!T318,""))))))))))))</f>
        <v>1.247509424461821</v>
      </c>
      <c r="H45" s="137">
        <f>IF(AND('User Interaction'!$C$41="Acute",'User Interaction'!$C$23=1),pivots_deprivation!U45,
IF(AND('User Interaction'!$C$41="Acute",'User Interaction'!$C$23=2),pivots_deprivation!U73,
IF(AND('User Interaction'!$C$41="Acute",'User Interaction'!$C$23=3),pivots_deprivation!U100,
IF(AND('User Interaction'!$C$41="Acute",'User Interaction'!$C$23=4),pivots_deprivation!U127,
IF(AND('User Interaction'!$C$41="Acute",'User Interaction'!$C$23=5),pivots_deprivation!U154,
IF(AND('User Interaction'!$C$41="Acute",'User Interaction'!$C$23=6),pivots_deprivation!U154,
IF(AND('User Interaction'!$C$41="Elective",'User Interaction'!$C$23=1),pivots_deprivation!U209,
IF(AND('User Interaction'!$C$41="Elective",'User Interaction'!$C$23=2),pivots_deprivation!U237,
IF(AND('User Interaction'!$C$41="Elective",'User Interaction'!$C$23=3),pivots_deprivation!U264,
IF(AND('User Interaction'!$C$41="Elective",'User Interaction'!$C$23=4),pivots_deprivation!U291,
IF(AND('User Interaction'!$C$41="Elective",'User Interaction'!$C$23=5),pivots_deprivation!U318,
IF(AND('User Interaction'!$C$41="Elective",'User Interaction'!$C$23=6),pivots_deprivation!U318,""))))))))))))</f>
        <v>1.4800045229368506</v>
      </c>
      <c r="I45" s="81"/>
      <c r="J45" s="81"/>
      <c r="K45" s="81"/>
      <c r="L45" s="94"/>
    </row>
    <row r="46" spans="1:12" x14ac:dyDescent="0.2">
      <c r="A46" s="81"/>
      <c r="B46" s="93"/>
      <c r="C46" s="102" t="str">
        <f>'Summary by DHB'!C37</f>
        <v>Southern</v>
      </c>
      <c r="D46" s="109">
        <f>IF(AND('User Interaction'!$C$41="Acute",'User Interaction'!$C$23=1),pivots_deprivation!Q46,
IF(AND('User Interaction'!$C$41="Acute",'User Interaction'!$C$23=2),pivots_deprivation!Q74,
IF(AND('User Interaction'!$C$41="Acute",'User Interaction'!$C$23=3),pivots_deprivation!Q101,
IF(AND('User Interaction'!$C$41="Acute",'User Interaction'!$C$23=4),pivots_deprivation!Q128,
IF(AND('User Interaction'!$C$41="Acute",'User Interaction'!$C$23=5),pivots_deprivation!Q155,
IF(AND('User Interaction'!$C$41="Acute",'User Interaction'!$C$23=6),pivots_deprivation!Q155,
IF(AND('User Interaction'!$C$41="Elective",'User Interaction'!$C$23=1),pivots_deprivation!Q210,
IF(AND('User Interaction'!$C$41="Elective",'User Interaction'!$C$23=2),pivots_deprivation!Q238,
IF(AND('User Interaction'!$C$41="Elective",'User Interaction'!$C$23=3),pivots_deprivation!Q265,
IF(AND('User Interaction'!$C$41="Elective",'User Interaction'!$C$23=4),pivots_deprivation!Q292,
IF(AND('User Interaction'!$C$41="Elective",'User Interaction'!$C$23=5),pivots_deprivation!Q319,
IF(AND('User Interaction'!$C$41="Elective",'User Interaction'!$C$23=6),pivots_deprivation!Q319,""))))))))))))</f>
        <v>1586</v>
      </c>
      <c r="E46" s="109">
        <f>IF(AND('User Interaction'!$C$41="Acute",'User Interaction'!$C$23=1),pivots_deprivation!R46,
IF(AND('User Interaction'!$C$41="Acute",'User Interaction'!$C$23=2),pivots_deprivation!R74,
IF(AND('User Interaction'!$C$41="Acute",'User Interaction'!$C$23=3),pivots_deprivation!R101,
IF(AND('User Interaction'!$C$41="Acute",'User Interaction'!$C$23=4),pivots_deprivation!R128,
IF(AND('User Interaction'!$C$41="Acute",'User Interaction'!$C$23=5),pivots_deprivation!R155,
IF(AND('User Interaction'!$C$41="Acute",'User Interaction'!$C$23=6),pivots_deprivation!R155,
IF(AND('User Interaction'!$C$41="Elective",'User Interaction'!$C$23=1),pivots_deprivation!R210,
IF(AND('User Interaction'!$C$41="Elective",'User Interaction'!$C$23=2),pivots_deprivation!R238,
IF(AND('User Interaction'!$C$41="Elective",'User Interaction'!$C$23=3),pivots_deprivation!R265,
IF(AND('User Interaction'!$C$41="Elective",'User Interaction'!$C$23=4),pivots_deprivation!R292,
IF(AND('User Interaction'!$C$41="Elective",'User Interaction'!$C$23=5),pivots_deprivation!R319,
IF(AND('User Interaction'!$C$41="Elective",'User Interaction'!$C$23=6),pivots_deprivation!R319,""))))))))))))</f>
        <v>2876.375</v>
      </c>
      <c r="F46" s="110">
        <f>IF(AND('User Interaction'!$C$41="Acute",'User Interaction'!$C$23=1),pivots_deprivation!S46,
IF(AND('User Interaction'!$C$41="Acute",'User Interaction'!$C$23=2),pivots_deprivation!S74,
IF(AND('User Interaction'!$C$41="Acute",'User Interaction'!$C$23=3),pivots_deprivation!S101,
IF(AND('User Interaction'!$C$41="Acute",'User Interaction'!$C$23=4),pivots_deprivation!S128,
IF(AND('User Interaction'!$C$41="Acute",'User Interaction'!$C$23=5),pivots_deprivation!S155,
IF(AND('User Interaction'!$C$41="Acute",'User Interaction'!$C$23=6),pivots_deprivation!S155,
IF(AND('User Interaction'!$C$41="Elective",'User Interaction'!$C$23=1),pivots_deprivation!S210,
IF(AND('User Interaction'!$C$41="Elective",'User Interaction'!$C$23=2),pivots_deprivation!S238,
IF(AND('User Interaction'!$C$41="Elective",'User Interaction'!$C$23=3),pivots_deprivation!S265,
IF(AND('User Interaction'!$C$41="Elective",'User Interaction'!$C$23=4),pivots_deprivation!S292,
IF(AND('User Interaction'!$C$41="Elective",'User Interaction'!$C$23=5),pivots_deprivation!S319,
IF(AND('User Interaction'!$C$41="Elective",'User Interaction'!$C$23=6),pivots_deprivation!S319,""))))))))))))</f>
        <v>1.8136034047919294</v>
      </c>
      <c r="G46" s="110">
        <f>IF(AND('User Interaction'!$C$41="Acute",'User Interaction'!$C$23=1),pivots_deprivation!T46,
IF(AND('User Interaction'!$C$41="Acute",'User Interaction'!$C$23=2),pivots_deprivation!T74,
IF(AND('User Interaction'!$C$41="Acute",'User Interaction'!$C$23=3),pivots_deprivation!T101,
IF(AND('User Interaction'!$C$41="Acute",'User Interaction'!$C$23=4),pivots_deprivation!T128,
IF(AND('User Interaction'!$C$41="Acute",'User Interaction'!$C$23=5),pivots_deprivation!T155,
IF(AND('User Interaction'!$C$41="Acute",'User Interaction'!$C$23=6),pivots_deprivation!T155,
IF(AND('User Interaction'!$C$41="Elective",'User Interaction'!$C$23=1),pivots_deprivation!T210,
IF(AND('User Interaction'!$C$41="Elective",'User Interaction'!$C$23=2),pivots_deprivation!T238,
IF(AND('User Interaction'!$C$41="Elective",'User Interaction'!$C$23=3),pivots_deprivation!T265,
IF(AND('User Interaction'!$C$41="Elective",'User Interaction'!$C$23=4),pivots_deprivation!T292,
IF(AND('User Interaction'!$C$41="Elective",'User Interaction'!$C$23=5),pivots_deprivation!T319,
IF(AND('User Interaction'!$C$41="Elective",'User Interaction'!$C$23=6),pivots_deprivation!T319,""))))))))))))</f>
        <v>1.6800452129649543</v>
      </c>
      <c r="H46" s="137">
        <f>IF(AND('User Interaction'!$C$41="Acute",'User Interaction'!$C$23=1),pivots_deprivation!U46,
IF(AND('User Interaction'!$C$41="Acute",'User Interaction'!$C$23=2),pivots_deprivation!U74,
IF(AND('User Interaction'!$C$41="Acute",'User Interaction'!$C$23=3),pivots_deprivation!U101,
IF(AND('User Interaction'!$C$41="Acute",'User Interaction'!$C$23=4),pivots_deprivation!U128,
IF(AND('User Interaction'!$C$41="Acute",'User Interaction'!$C$23=5),pivots_deprivation!U155,
IF(AND('User Interaction'!$C$41="Acute",'User Interaction'!$C$23=6),pivots_deprivation!U155,
IF(AND('User Interaction'!$C$41="Elective",'User Interaction'!$C$23=1),pivots_deprivation!U210,
IF(AND('User Interaction'!$C$41="Elective",'User Interaction'!$C$23=2),pivots_deprivation!U238,
IF(AND('User Interaction'!$C$41="Elective",'User Interaction'!$C$23=3),pivots_deprivation!U265,
IF(AND('User Interaction'!$C$41="Elective",'User Interaction'!$C$23=4),pivots_deprivation!U292,
IF(AND('User Interaction'!$C$41="Elective",'User Interaction'!$C$23=5),pivots_deprivation!U319,
IF(AND('User Interaction'!$C$41="Elective",'User Interaction'!$C$23=6),pivots_deprivation!U319,""))))))))))))</f>
        <v>1.4800045229368506</v>
      </c>
      <c r="I46" s="81"/>
      <c r="J46" s="81"/>
      <c r="K46" s="81"/>
      <c r="L46" s="94"/>
    </row>
    <row r="47" spans="1:12" x14ac:dyDescent="0.2">
      <c r="A47" s="81"/>
      <c r="B47" s="93"/>
      <c r="C47" s="102" t="str">
        <f>'Summary by DHB'!C38</f>
        <v>Tairāwhiti</v>
      </c>
      <c r="D47" s="109">
        <f>IF(AND('User Interaction'!$C$41="Acute",'User Interaction'!$C$23=1),pivots_deprivation!Q47,
IF(AND('User Interaction'!$C$41="Acute",'User Interaction'!$C$23=2),pivots_deprivation!Q75,
IF(AND('User Interaction'!$C$41="Acute",'User Interaction'!$C$23=3),pivots_deprivation!Q102,
IF(AND('User Interaction'!$C$41="Acute",'User Interaction'!$C$23=4),pivots_deprivation!Q129,
IF(AND('User Interaction'!$C$41="Acute",'User Interaction'!$C$23=5),pivots_deprivation!Q156,
IF(AND('User Interaction'!$C$41="Acute",'User Interaction'!$C$23=6),pivots_deprivation!Q156,
IF(AND('User Interaction'!$C$41="Elective",'User Interaction'!$C$23=1),pivots_deprivation!Q211,
IF(AND('User Interaction'!$C$41="Elective",'User Interaction'!$C$23=2),pivots_deprivation!Q239,
IF(AND('User Interaction'!$C$41="Elective",'User Interaction'!$C$23=3),pivots_deprivation!Q266,
IF(AND('User Interaction'!$C$41="Elective",'User Interaction'!$C$23=4),pivots_deprivation!Q293,
IF(AND('User Interaction'!$C$41="Elective",'User Interaction'!$C$23=5),pivots_deprivation!Q320,
IF(AND('User Interaction'!$C$41="Elective",'User Interaction'!$C$23=6),pivots_deprivation!Q320,""))))))))))))</f>
        <v>76</v>
      </c>
      <c r="E47" s="109">
        <f>IF(AND('User Interaction'!$C$41="Acute",'User Interaction'!$C$23=1),pivots_deprivation!R47,
IF(AND('User Interaction'!$C$41="Acute",'User Interaction'!$C$23=2),pivots_deprivation!R75,
IF(AND('User Interaction'!$C$41="Acute",'User Interaction'!$C$23=3),pivots_deprivation!R102,
IF(AND('User Interaction'!$C$41="Acute",'User Interaction'!$C$23=4),pivots_deprivation!R129,
IF(AND('User Interaction'!$C$41="Acute",'User Interaction'!$C$23=5),pivots_deprivation!R156,
IF(AND('User Interaction'!$C$41="Acute",'User Interaction'!$C$23=6),pivots_deprivation!R156,
IF(AND('User Interaction'!$C$41="Elective",'User Interaction'!$C$23=1),pivots_deprivation!R211,
IF(AND('User Interaction'!$C$41="Elective",'User Interaction'!$C$23=2),pivots_deprivation!R239,
IF(AND('User Interaction'!$C$41="Elective",'User Interaction'!$C$23=3),pivots_deprivation!R266,
IF(AND('User Interaction'!$C$41="Elective",'User Interaction'!$C$23=4),pivots_deprivation!R293,
IF(AND('User Interaction'!$C$41="Elective",'User Interaction'!$C$23=5),pivots_deprivation!R320,
IF(AND('User Interaction'!$C$41="Elective",'User Interaction'!$C$23=6),pivots_deprivation!R320,""))))))))))))</f>
        <v>54.916666666666664</v>
      </c>
      <c r="F47" s="110">
        <f>IF(AND('User Interaction'!$C$41="Acute",'User Interaction'!$C$23=1),pivots_deprivation!S47,
IF(AND('User Interaction'!$C$41="Acute",'User Interaction'!$C$23=2),pivots_deprivation!S75,
IF(AND('User Interaction'!$C$41="Acute",'User Interaction'!$C$23=3),pivots_deprivation!S102,
IF(AND('User Interaction'!$C$41="Acute",'User Interaction'!$C$23=4),pivots_deprivation!S129,
IF(AND('User Interaction'!$C$41="Acute",'User Interaction'!$C$23=5),pivots_deprivation!S156,
IF(AND('User Interaction'!$C$41="Acute",'User Interaction'!$C$23=6),pivots_deprivation!S156,
IF(AND('User Interaction'!$C$41="Elective",'User Interaction'!$C$23=1),pivots_deprivation!S211,
IF(AND('User Interaction'!$C$41="Elective",'User Interaction'!$C$23=2),pivots_deprivation!S239,
IF(AND('User Interaction'!$C$41="Elective",'User Interaction'!$C$23=3),pivots_deprivation!S266,
IF(AND('User Interaction'!$C$41="Elective",'User Interaction'!$C$23=4),pivots_deprivation!S293,
IF(AND('User Interaction'!$C$41="Elective",'User Interaction'!$C$23=5),pivots_deprivation!S320,
IF(AND('User Interaction'!$C$41="Elective",'User Interaction'!$C$23=6),pivots_deprivation!S320,""))))))))))))</f>
        <v>0.72258771929824561</v>
      </c>
      <c r="G47" s="110">
        <f>IF(AND('User Interaction'!$C$41="Acute",'User Interaction'!$C$23=1),pivots_deprivation!T47,
IF(AND('User Interaction'!$C$41="Acute",'User Interaction'!$C$23=2),pivots_deprivation!T75,
IF(AND('User Interaction'!$C$41="Acute",'User Interaction'!$C$23=3),pivots_deprivation!T102,
IF(AND('User Interaction'!$C$41="Acute",'User Interaction'!$C$23=4),pivots_deprivation!T129,
IF(AND('User Interaction'!$C$41="Acute",'User Interaction'!$C$23=5),pivots_deprivation!T156,
IF(AND('User Interaction'!$C$41="Acute",'User Interaction'!$C$23=6),pivots_deprivation!T156,
IF(AND('User Interaction'!$C$41="Elective",'User Interaction'!$C$23=1),pivots_deprivation!T211,
IF(AND('User Interaction'!$C$41="Elective",'User Interaction'!$C$23=2),pivots_deprivation!T239,
IF(AND('User Interaction'!$C$41="Elective",'User Interaction'!$C$23=3),pivots_deprivation!T266,
IF(AND('User Interaction'!$C$41="Elective",'User Interaction'!$C$23=4),pivots_deprivation!T293,
IF(AND('User Interaction'!$C$41="Elective",'User Interaction'!$C$23=5),pivots_deprivation!T320,
IF(AND('User Interaction'!$C$41="Elective",'User Interaction'!$C$23=6),pivots_deprivation!T320,""))))))))))))</f>
        <v>1.5480507737457745</v>
      </c>
      <c r="H47" s="137">
        <f>IF(AND('User Interaction'!$C$41="Acute",'User Interaction'!$C$23=1),pivots_deprivation!U47,
IF(AND('User Interaction'!$C$41="Acute",'User Interaction'!$C$23=2),pivots_deprivation!U75,
IF(AND('User Interaction'!$C$41="Acute",'User Interaction'!$C$23=3),pivots_deprivation!U102,
IF(AND('User Interaction'!$C$41="Acute",'User Interaction'!$C$23=4),pivots_deprivation!U129,
IF(AND('User Interaction'!$C$41="Acute",'User Interaction'!$C$23=5),pivots_deprivation!U156,
IF(AND('User Interaction'!$C$41="Acute",'User Interaction'!$C$23=6),pivots_deprivation!U156,
IF(AND('User Interaction'!$C$41="Elective",'User Interaction'!$C$23=1),pivots_deprivation!U211,
IF(AND('User Interaction'!$C$41="Elective",'User Interaction'!$C$23=2),pivots_deprivation!U239,
IF(AND('User Interaction'!$C$41="Elective",'User Interaction'!$C$23=3),pivots_deprivation!U266,
IF(AND('User Interaction'!$C$41="Elective",'User Interaction'!$C$23=4),pivots_deprivation!U293,
IF(AND('User Interaction'!$C$41="Elective",'User Interaction'!$C$23=5),pivots_deprivation!U320,
IF(AND('User Interaction'!$C$41="Elective",'User Interaction'!$C$23=6),pivots_deprivation!U320,""))))))))))))</f>
        <v>1.4800045229368506</v>
      </c>
      <c r="I47" s="81"/>
      <c r="J47" s="81"/>
      <c r="K47" s="81"/>
      <c r="L47" s="94"/>
    </row>
    <row r="48" spans="1:12" x14ac:dyDescent="0.2">
      <c r="A48" s="81"/>
      <c r="B48" s="93"/>
      <c r="C48" s="102" t="str">
        <f>'Summary by DHB'!C39</f>
        <v>Taranaki</v>
      </c>
      <c r="D48" s="109">
        <f>IF(AND('User Interaction'!$C$41="Acute",'User Interaction'!$C$23=1),pivots_deprivation!Q48,
IF(AND('User Interaction'!$C$41="Acute",'User Interaction'!$C$23=2),pivots_deprivation!Q76,
IF(AND('User Interaction'!$C$41="Acute",'User Interaction'!$C$23=3),pivots_deprivation!Q103,
IF(AND('User Interaction'!$C$41="Acute",'User Interaction'!$C$23=4),pivots_deprivation!Q130,
IF(AND('User Interaction'!$C$41="Acute",'User Interaction'!$C$23=5),pivots_deprivation!Q157,
IF(AND('User Interaction'!$C$41="Acute",'User Interaction'!$C$23=6),pivots_deprivation!Q157,
IF(AND('User Interaction'!$C$41="Elective",'User Interaction'!$C$23=1),pivots_deprivation!Q212,
IF(AND('User Interaction'!$C$41="Elective",'User Interaction'!$C$23=2),pivots_deprivation!Q240,
IF(AND('User Interaction'!$C$41="Elective",'User Interaction'!$C$23=3),pivots_deprivation!Q267,
IF(AND('User Interaction'!$C$41="Elective",'User Interaction'!$C$23=4),pivots_deprivation!Q294,
IF(AND('User Interaction'!$C$41="Elective",'User Interaction'!$C$23=5),pivots_deprivation!Q321,
IF(AND('User Interaction'!$C$41="Elective",'User Interaction'!$C$23=6),pivots_deprivation!Q321,""))))))))))))</f>
        <v>343</v>
      </c>
      <c r="E48" s="109">
        <f>IF(AND('User Interaction'!$C$41="Acute",'User Interaction'!$C$23=1),pivots_deprivation!R48,
IF(AND('User Interaction'!$C$41="Acute",'User Interaction'!$C$23=2),pivots_deprivation!R76,
IF(AND('User Interaction'!$C$41="Acute",'User Interaction'!$C$23=3),pivots_deprivation!R103,
IF(AND('User Interaction'!$C$41="Acute",'User Interaction'!$C$23=4),pivots_deprivation!R130,
IF(AND('User Interaction'!$C$41="Acute",'User Interaction'!$C$23=5),pivots_deprivation!R157,
IF(AND('User Interaction'!$C$41="Acute",'User Interaction'!$C$23=6),pivots_deprivation!R157,
IF(AND('User Interaction'!$C$41="Elective",'User Interaction'!$C$23=1),pivots_deprivation!R212,
IF(AND('User Interaction'!$C$41="Elective",'User Interaction'!$C$23=2),pivots_deprivation!R240,
IF(AND('User Interaction'!$C$41="Elective",'User Interaction'!$C$23=3),pivots_deprivation!R267,
IF(AND('User Interaction'!$C$41="Elective",'User Interaction'!$C$23=4),pivots_deprivation!R294,
IF(AND('User Interaction'!$C$41="Elective",'User Interaction'!$C$23=5),pivots_deprivation!R321,
IF(AND('User Interaction'!$C$41="Elective",'User Interaction'!$C$23=6),pivots_deprivation!R321,""))))))))))))</f>
        <v>447.5</v>
      </c>
      <c r="F48" s="110">
        <f>IF(AND('User Interaction'!$C$41="Acute",'User Interaction'!$C$23=1),pivots_deprivation!S48,
IF(AND('User Interaction'!$C$41="Acute",'User Interaction'!$C$23=2),pivots_deprivation!S76,
IF(AND('User Interaction'!$C$41="Acute",'User Interaction'!$C$23=3),pivots_deprivation!S103,
IF(AND('User Interaction'!$C$41="Acute",'User Interaction'!$C$23=4),pivots_deprivation!S130,
IF(AND('User Interaction'!$C$41="Acute",'User Interaction'!$C$23=5),pivots_deprivation!S157,
IF(AND('User Interaction'!$C$41="Acute",'User Interaction'!$C$23=6),pivots_deprivation!S157,
IF(AND('User Interaction'!$C$41="Elective",'User Interaction'!$C$23=1),pivots_deprivation!S212,
IF(AND('User Interaction'!$C$41="Elective",'User Interaction'!$C$23=2),pivots_deprivation!S240,
IF(AND('User Interaction'!$C$41="Elective",'User Interaction'!$C$23=3),pivots_deprivation!S267,
IF(AND('User Interaction'!$C$41="Elective",'User Interaction'!$C$23=4),pivots_deprivation!S294,
IF(AND('User Interaction'!$C$41="Elective",'User Interaction'!$C$23=5),pivots_deprivation!S321,
IF(AND('User Interaction'!$C$41="Elective",'User Interaction'!$C$23=6),pivots_deprivation!S321,""))))))))))))</f>
        <v>1.30466472303207</v>
      </c>
      <c r="G48" s="110">
        <f>IF(AND('User Interaction'!$C$41="Acute",'User Interaction'!$C$23=1),pivots_deprivation!T48,
IF(AND('User Interaction'!$C$41="Acute",'User Interaction'!$C$23=2),pivots_deprivation!T76,
IF(AND('User Interaction'!$C$41="Acute",'User Interaction'!$C$23=3),pivots_deprivation!T103,
IF(AND('User Interaction'!$C$41="Acute",'User Interaction'!$C$23=4),pivots_deprivation!T130,
IF(AND('User Interaction'!$C$41="Acute",'User Interaction'!$C$23=5),pivots_deprivation!T157,
IF(AND('User Interaction'!$C$41="Acute",'User Interaction'!$C$23=6),pivots_deprivation!T157,
IF(AND('User Interaction'!$C$41="Elective",'User Interaction'!$C$23=1),pivots_deprivation!T212,
IF(AND('User Interaction'!$C$41="Elective",'User Interaction'!$C$23=2),pivots_deprivation!T240,
IF(AND('User Interaction'!$C$41="Elective",'User Interaction'!$C$23=3),pivots_deprivation!T267,
IF(AND('User Interaction'!$C$41="Elective",'User Interaction'!$C$23=4),pivots_deprivation!T294,
IF(AND('User Interaction'!$C$41="Elective",'User Interaction'!$C$23=5),pivots_deprivation!T321,
IF(AND('User Interaction'!$C$41="Elective",'User Interaction'!$C$23=6),pivots_deprivation!T321,""))))))))))))</f>
        <v>1.4229107344735481</v>
      </c>
      <c r="H48" s="137">
        <f>IF(AND('User Interaction'!$C$41="Acute",'User Interaction'!$C$23=1),pivots_deprivation!U48,
IF(AND('User Interaction'!$C$41="Acute",'User Interaction'!$C$23=2),pivots_deprivation!U76,
IF(AND('User Interaction'!$C$41="Acute",'User Interaction'!$C$23=3),pivots_deprivation!U103,
IF(AND('User Interaction'!$C$41="Acute",'User Interaction'!$C$23=4),pivots_deprivation!U130,
IF(AND('User Interaction'!$C$41="Acute",'User Interaction'!$C$23=5),pivots_deprivation!U157,
IF(AND('User Interaction'!$C$41="Acute",'User Interaction'!$C$23=6),pivots_deprivation!U157,
IF(AND('User Interaction'!$C$41="Elective",'User Interaction'!$C$23=1),pivots_deprivation!U212,
IF(AND('User Interaction'!$C$41="Elective",'User Interaction'!$C$23=2),pivots_deprivation!U240,
IF(AND('User Interaction'!$C$41="Elective",'User Interaction'!$C$23=3),pivots_deprivation!U267,
IF(AND('User Interaction'!$C$41="Elective",'User Interaction'!$C$23=4),pivots_deprivation!U294,
IF(AND('User Interaction'!$C$41="Elective",'User Interaction'!$C$23=5),pivots_deprivation!U321,
IF(AND('User Interaction'!$C$41="Elective",'User Interaction'!$C$23=6),pivots_deprivation!U321,""))))))))))))</f>
        <v>1.4800045229368506</v>
      </c>
      <c r="I48" s="81"/>
      <c r="J48" s="81"/>
      <c r="K48" s="81"/>
      <c r="L48" s="94"/>
    </row>
    <row r="49" spans="1:12" x14ac:dyDescent="0.2">
      <c r="A49" s="81"/>
      <c r="B49" s="93"/>
      <c r="C49" s="102" t="str">
        <f>'Summary by DHB'!C40</f>
        <v>Waikato</v>
      </c>
      <c r="D49" s="109">
        <f>IF(AND('User Interaction'!$C$41="Acute",'User Interaction'!$C$23=1),pivots_deprivation!Q49,
IF(AND('User Interaction'!$C$41="Acute",'User Interaction'!$C$23=2),pivots_deprivation!Q77,
IF(AND('User Interaction'!$C$41="Acute",'User Interaction'!$C$23=3),pivots_deprivation!Q104,
IF(AND('User Interaction'!$C$41="Acute",'User Interaction'!$C$23=4),pivots_deprivation!Q131,
IF(AND('User Interaction'!$C$41="Acute",'User Interaction'!$C$23=5),pivots_deprivation!Q158,
IF(AND('User Interaction'!$C$41="Acute",'User Interaction'!$C$23=6),pivots_deprivation!Q158,
IF(AND('User Interaction'!$C$41="Elective",'User Interaction'!$C$23=1),pivots_deprivation!Q213,
IF(AND('User Interaction'!$C$41="Elective",'User Interaction'!$C$23=2),pivots_deprivation!Q241,
IF(AND('User Interaction'!$C$41="Elective",'User Interaction'!$C$23=3),pivots_deprivation!Q268,
IF(AND('User Interaction'!$C$41="Elective",'User Interaction'!$C$23=4),pivots_deprivation!Q295,
IF(AND('User Interaction'!$C$41="Elective",'User Interaction'!$C$23=5),pivots_deprivation!Q322,
IF(AND('User Interaction'!$C$41="Elective",'User Interaction'!$C$23=6),pivots_deprivation!Q322,""))))))))))))</f>
        <v>1250</v>
      </c>
      <c r="E49" s="109">
        <f>IF(AND('User Interaction'!$C$41="Acute",'User Interaction'!$C$23=1),pivots_deprivation!R49,
IF(AND('User Interaction'!$C$41="Acute",'User Interaction'!$C$23=2),pivots_deprivation!R77,
IF(AND('User Interaction'!$C$41="Acute",'User Interaction'!$C$23=3),pivots_deprivation!R104,
IF(AND('User Interaction'!$C$41="Acute",'User Interaction'!$C$23=4),pivots_deprivation!R131,
IF(AND('User Interaction'!$C$41="Acute",'User Interaction'!$C$23=5),pivots_deprivation!R158,
IF(AND('User Interaction'!$C$41="Acute",'User Interaction'!$C$23=6),pivots_deprivation!R158,
IF(AND('User Interaction'!$C$41="Elective",'User Interaction'!$C$23=1),pivots_deprivation!R213,
IF(AND('User Interaction'!$C$41="Elective",'User Interaction'!$C$23=2),pivots_deprivation!R241,
IF(AND('User Interaction'!$C$41="Elective",'User Interaction'!$C$23=3),pivots_deprivation!R268,
IF(AND('User Interaction'!$C$41="Elective",'User Interaction'!$C$23=4),pivots_deprivation!R295,
IF(AND('User Interaction'!$C$41="Elective",'User Interaction'!$C$23=5),pivots_deprivation!R322,
IF(AND('User Interaction'!$C$41="Elective",'User Interaction'!$C$23=6),pivots_deprivation!R322,""))))))))))))</f>
        <v>1922.1458333333333</v>
      </c>
      <c r="F49" s="110">
        <f>IF(AND('User Interaction'!$C$41="Acute",'User Interaction'!$C$23=1),pivots_deprivation!S49,
IF(AND('User Interaction'!$C$41="Acute",'User Interaction'!$C$23=2),pivots_deprivation!S77,
IF(AND('User Interaction'!$C$41="Acute",'User Interaction'!$C$23=3),pivots_deprivation!S104,
IF(AND('User Interaction'!$C$41="Acute",'User Interaction'!$C$23=4),pivots_deprivation!S131,
IF(AND('User Interaction'!$C$41="Acute",'User Interaction'!$C$23=5),pivots_deprivation!S158,
IF(AND('User Interaction'!$C$41="Acute",'User Interaction'!$C$23=6),pivots_deprivation!S158,
IF(AND('User Interaction'!$C$41="Elective",'User Interaction'!$C$23=1),pivots_deprivation!S213,
IF(AND('User Interaction'!$C$41="Elective",'User Interaction'!$C$23=2),pivots_deprivation!S241,
IF(AND('User Interaction'!$C$41="Elective",'User Interaction'!$C$23=3),pivots_deprivation!S268,
IF(AND('User Interaction'!$C$41="Elective",'User Interaction'!$C$23=4),pivots_deprivation!S295,
IF(AND('User Interaction'!$C$41="Elective",'User Interaction'!$C$23=5),pivots_deprivation!S322,
IF(AND('User Interaction'!$C$41="Elective",'User Interaction'!$C$23=6),pivots_deprivation!S322,""))))))))))))</f>
        <v>1.5377166666666666</v>
      </c>
      <c r="G49" s="110">
        <f>IF(AND('User Interaction'!$C$41="Acute",'User Interaction'!$C$23=1),pivots_deprivation!T49,
IF(AND('User Interaction'!$C$41="Acute",'User Interaction'!$C$23=2),pivots_deprivation!T77,
IF(AND('User Interaction'!$C$41="Acute",'User Interaction'!$C$23=3),pivots_deprivation!T104,
IF(AND('User Interaction'!$C$41="Acute",'User Interaction'!$C$23=4),pivots_deprivation!T131,
IF(AND('User Interaction'!$C$41="Acute",'User Interaction'!$C$23=5),pivots_deprivation!T158,
IF(AND('User Interaction'!$C$41="Acute",'User Interaction'!$C$23=6),pivots_deprivation!T158,
IF(AND('User Interaction'!$C$41="Elective",'User Interaction'!$C$23=1),pivots_deprivation!T213,
IF(AND('User Interaction'!$C$41="Elective",'User Interaction'!$C$23=2),pivots_deprivation!T241,
IF(AND('User Interaction'!$C$41="Elective",'User Interaction'!$C$23=3),pivots_deprivation!T268,
IF(AND('User Interaction'!$C$41="Elective",'User Interaction'!$C$23=4),pivots_deprivation!T295,
IF(AND('User Interaction'!$C$41="Elective",'User Interaction'!$C$23=5),pivots_deprivation!T322,
IF(AND('User Interaction'!$C$41="Elective",'User Interaction'!$C$23=6),pivots_deprivation!T322,""))))))))))))</f>
        <v>1.5417126054751993</v>
      </c>
      <c r="H49" s="137">
        <f>IF(AND('User Interaction'!$C$41="Acute",'User Interaction'!$C$23=1),pivots_deprivation!U49,
IF(AND('User Interaction'!$C$41="Acute",'User Interaction'!$C$23=2),pivots_deprivation!U77,
IF(AND('User Interaction'!$C$41="Acute",'User Interaction'!$C$23=3),pivots_deprivation!U104,
IF(AND('User Interaction'!$C$41="Acute",'User Interaction'!$C$23=4),pivots_deprivation!U131,
IF(AND('User Interaction'!$C$41="Acute",'User Interaction'!$C$23=5),pivots_deprivation!U158,
IF(AND('User Interaction'!$C$41="Acute",'User Interaction'!$C$23=6),pivots_deprivation!U158,
IF(AND('User Interaction'!$C$41="Elective",'User Interaction'!$C$23=1),pivots_deprivation!U213,
IF(AND('User Interaction'!$C$41="Elective",'User Interaction'!$C$23=2),pivots_deprivation!U241,
IF(AND('User Interaction'!$C$41="Elective",'User Interaction'!$C$23=3),pivots_deprivation!U268,
IF(AND('User Interaction'!$C$41="Elective",'User Interaction'!$C$23=4),pivots_deprivation!U295,
IF(AND('User Interaction'!$C$41="Elective",'User Interaction'!$C$23=5),pivots_deprivation!U322,
IF(AND('User Interaction'!$C$41="Elective",'User Interaction'!$C$23=6),pivots_deprivation!U322,""))))))))))))</f>
        <v>1.4800045229368506</v>
      </c>
      <c r="I49" s="81"/>
      <c r="J49" s="81"/>
      <c r="K49" s="81"/>
      <c r="L49" s="94"/>
    </row>
    <row r="50" spans="1:12" x14ac:dyDescent="0.2">
      <c r="A50" s="81"/>
      <c r="B50" s="93"/>
      <c r="C50" s="102" t="str">
        <f>'Summary by DHB'!C41</f>
        <v>Wairarapa</v>
      </c>
      <c r="D50" s="109">
        <f>IF(AND('User Interaction'!$C$41="Acute",'User Interaction'!$C$23=1),pivots_deprivation!Q50,
IF(AND('User Interaction'!$C$41="Acute",'User Interaction'!$C$23=2),pivots_deprivation!Q78,
IF(AND('User Interaction'!$C$41="Acute",'User Interaction'!$C$23=3),pivots_deprivation!Q105,
IF(AND('User Interaction'!$C$41="Acute",'User Interaction'!$C$23=4),pivots_deprivation!Q132,
IF(AND('User Interaction'!$C$41="Acute",'User Interaction'!$C$23=5),pivots_deprivation!Q159,
IF(AND('User Interaction'!$C$41="Acute",'User Interaction'!$C$23=6),pivots_deprivation!Q159,
IF(AND('User Interaction'!$C$41="Elective",'User Interaction'!$C$23=1),pivots_deprivation!Q214,
IF(AND('User Interaction'!$C$41="Elective",'User Interaction'!$C$23=2),pivots_deprivation!Q242,
IF(AND('User Interaction'!$C$41="Elective",'User Interaction'!$C$23=3),pivots_deprivation!Q269,
IF(AND('User Interaction'!$C$41="Elective",'User Interaction'!$C$23=4),pivots_deprivation!Q296,
IF(AND('User Interaction'!$C$41="Elective",'User Interaction'!$C$23=5),pivots_deprivation!Q323,
IF(AND('User Interaction'!$C$41="Elective",'User Interaction'!$C$23=6),pivots_deprivation!Q323,""))))))))))))</f>
        <v>164</v>
      </c>
      <c r="E50" s="109">
        <f>IF(AND('User Interaction'!$C$41="Acute",'User Interaction'!$C$23=1),pivots_deprivation!R50,
IF(AND('User Interaction'!$C$41="Acute",'User Interaction'!$C$23=2),pivots_deprivation!R78,
IF(AND('User Interaction'!$C$41="Acute",'User Interaction'!$C$23=3),pivots_deprivation!R105,
IF(AND('User Interaction'!$C$41="Acute",'User Interaction'!$C$23=4),pivots_deprivation!R132,
IF(AND('User Interaction'!$C$41="Acute",'User Interaction'!$C$23=5),pivots_deprivation!R159,
IF(AND('User Interaction'!$C$41="Acute",'User Interaction'!$C$23=6),pivots_deprivation!R159,
IF(AND('User Interaction'!$C$41="Elective",'User Interaction'!$C$23=1),pivots_deprivation!R214,
IF(AND('User Interaction'!$C$41="Elective",'User Interaction'!$C$23=2),pivots_deprivation!R242,
IF(AND('User Interaction'!$C$41="Elective",'User Interaction'!$C$23=3),pivots_deprivation!R269,
IF(AND('User Interaction'!$C$41="Elective",'User Interaction'!$C$23=4),pivots_deprivation!R296,
IF(AND('User Interaction'!$C$41="Elective",'User Interaction'!$C$23=5),pivots_deprivation!R323,
IF(AND('User Interaction'!$C$41="Elective",'User Interaction'!$C$23=6),pivots_deprivation!R323,""))))))))))))</f>
        <v>137.85416666666666</v>
      </c>
      <c r="F50" s="110">
        <f>IF(AND('User Interaction'!$C$41="Acute",'User Interaction'!$C$23=1),pivots_deprivation!S50,
IF(AND('User Interaction'!$C$41="Acute",'User Interaction'!$C$23=2),pivots_deprivation!S78,
IF(AND('User Interaction'!$C$41="Acute",'User Interaction'!$C$23=3),pivots_deprivation!S105,
IF(AND('User Interaction'!$C$41="Acute",'User Interaction'!$C$23=4),pivots_deprivation!S132,
IF(AND('User Interaction'!$C$41="Acute",'User Interaction'!$C$23=5),pivots_deprivation!S159,
IF(AND('User Interaction'!$C$41="Acute",'User Interaction'!$C$23=6),pivots_deprivation!S159,
IF(AND('User Interaction'!$C$41="Elective",'User Interaction'!$C$23=1),pivots_deprivation!S214,
IF(AND('User Interaction'!$C$41="Elective",'User Interaction'!$C$23=2),pivots_deprivation!S242,
IF(AND('User Interaction'!$C$41="Elective",'User Interaction'!$C$23=3),pivots_deprivation!S269,
IF(AND('User Interaction'!$C$41="Elective",'User Interaction'!$C$23=4),pivots_deprivation!S296,
IF(AND('User Interaction'!$C$41="Elective",'User Interaction'!$C$23=5),pivots_deprivation!S323,
IF(AND('User Interaction'!$C$41="Elective",'User Interaction'!$C$23=6),pivots_deprivation!S323,""))))))))))))</f>
        <v>0.84057418699186981</v>
      </c>
      <c r="G50" s="110">
        <f>IF(AND('User Interaction'!$C$41="Acute",'User Interaction'!$C$23=1),pivots_deprivation!T50,
IF(AND('User Interaction'!$C$41="Acute",'User Interaction'!$C$23=2),pivots_deprivation!T78,
IF(AND('User Interaction'!$C$41="Acute",'User Interaction'!$C$23=3),pivots_deprivation!T105,
IF(AND('User Interaction'!$C$41="Acute",'User Interaction'!$C$23=4),pivots_deprivation!T132,
IF(AND('User Interaction'!$C$41="Acute",'User Interaction'!$C$23=5),pivots_deprivation!T159,
IF(AND('User Interaction'!$C$41="Acute",'User Interaction'!$C$23=6),pivots_deprivation!T159,
IF(AND('User Interaction'!$C$41="Elective",'User Interaction'!$C$23=1),pivots_deprivation!T214,
IF(AND('User Interaction'!$C$41="Elective",'User Interaction'!$C$23=2),pivots_deprivation!T242,
IF(AND('User Interaction'!$C$41="Elective",'User Interaction'!$C$23=3),pivots_deprivation!T269,
IF(AND('User Interaction'!$C$41="Elective",'User Interaction'!$C$23=4),pivots_deprivation!T296,
IF(AND('User Interaction'!$C$41="Elective",'User Interaction'!$C$23=5),pivots_deprivation!T323,
IF(AND('User Interaction'!$C$41="Elective",'User Interaction'!$C$23=6),pivots_deprivation!T323,""))))))))))))</f>
        <v>1.3206657994080775</v>
      </c>
      <c r="H50" s="137">
        <f>IF(AND('User Interaction'!$C$41="Acute",'User Interaction'!$C$23=1),pivots_deprivation!U50,
IF(AND('User Interaction'!$C$41="Acute",'User Interaction'!$C$23=2),pivots_deprivation!U78,
IF(AND('User Interaction'!$C$41="Acute",'User Interaction'!$C$23=3),pivots_deprivation!U105,
IF(AND('User Interaction'!$C$41="Acute",'User Interaction'!$C$23=4),pivots_deprivation!U132,
IF(AND('User Interaction'!$C$41="Acute",'User Interaction'!$C$23=5),pivots_deprivation!U159,
IF(AND('User Interaction'!$C$41="Acute",'User Interaction'!$C$23=6),pivots_deprivation!U159,
IF(AND('User Interaction'!$C$41="Elective",'User Interaction'!$C$23=1),pivots_deprivation!U214,
IF(AND('User Interaction'!$C$41="Elective",'User Interaction'!$C$23=2),pivots_deprivation!U242,
IF(AND('User Interaction'!$C$41="Elective",'User Interaction'!$C$23=3),pivots_deprivation!U269,
IF(AND('User Interaction'!$C$41="Elective",'User Interaction'!$C$23=4),pivots_deprivation!U296,
IF(AND('User Interaction'!$C$41="Elective",'User Interaction'!$C$23=5),pivots_deprivation!U323,
IF(AND('User Interaction'!$C$41="Elective",'User Interaction'!$C$23=6),pivots_deprivation!U323,""))))))))))))</f>
        <v>1.4800045229368506</v>
      </c>
      <c r="I50" s="81"/>
      <c r="J50" s="81"/>
      <c r="K50" s="81"/>
      <c r="L50" s="94"/>
    </row>
    <row r="51" spans="1:12" x14ac:dyDescent="0.2">
      <c r="A51" s="81"/>
      <c r="B51" s="93"/>
      <c r="C51" s="102" t="str">
        <f>'Summary by DHB'!C42</f>
        <v>Waitematā</v>
      </c>
      <c r="D51" s="109">
        <f>IF(AND('User Interaction'!$C$41="Acute",'User Interaction'!$C$23=1),pivots_deprivation!Q51,
IF(AND('User Interaction'!$C$41="Acute",'User Interaction'!$C$23=2),pivots_deprivation!Q79,
IF(AND('User Interaction'!$C$41="Acute",'User Interaction'!$C$23=3),pivots_deprivation!Q106,
IF(AND('User Interaction'!$C$41="Acute",'User Interaction'!$C$23=4),pivots_deprivation!Q133,
IF(AND('User Interaction'!$C$41="Acute",'User Interaction'!$C$23=5),pivots_deprivation!Q160,
IF(AND('User Interaction'!$C$41="Acute",'User Interaction'!$C$23=6),pivots_deprivation!Q160,
IF(AND('User Interaction'!$C$41="Elective",'User Interaction'!$C$23=1),pivots_deprivation!Q215,
IF(AND('User Interaction'!$C$41="Elective",'User Interaction'!$C$23=2),pivots_deprivation!Q243,
IF(AND('User Interaction'!$C$41="Elective",'User Interaction'!$C$23=3),pivots_deprivation!Q270,
IF(AND('User Interaction'!$C$41="Elective",'User Interaction'!$C$23=4),pivots_deprivation!Q297,
IF(AND('User Interaction'!$C$41="Elective",'User Interaction'!$C$23=5),pivots_deprivation!Q324,
IF(AND('User Interaction'!$C$41="Elective",'User Interaction'!$C$23=6),pivots_deprivation!Q324,""))))))))))))</f>
        <v>2318</v>
      </c>
      <c r="E51" s="109">
        <f>IF(AND('User Interaction'!$C$41="Acute",'User Interaction'!$C$23=1),pivots_deprivation!R51,
IF(AND('User Interaction'!$C$41="Acute",'User Interaction'!$C$23=2),pivots_deprivation!R79,
IF(AND('User Interaction'!$C$41="Acute",'User Interaction'!$C$23=3),pivots_deprivation!R106,
IF(AND('User Interaction'!$C$41="Acute",'User Interaction'!$C$23=4),pivots_deprivation!R133,
IF(AND('User Interaction'!$C$41="Acute",'User Interaction'!$C$23=5),pivots_deprivation!R160,
IF(AND('User Interaction'!$C$41="Acute",'User Interaction'!$C$23=6),pivots_deprivation!R160,
IF(AND('User Interaction'!$C$41="Elective",'User Interaction'!$C$23=1),pivots_deprivation!R215,
IF(AND('User Interaction'!$C$41="Elective",'User Interaction'!$C$23=2),pivots_deprivation!R243,
IF(AND('User Interaction'!$C$41="Elective",'User Interaction'!$C$23=3),pivots_deprivation!R270,
IF(AND('User Interaction'!$C$41="Elective",'User Interaction'!$C$23=4),pivots_deprivation!R297,
IF(AND('User Interaction'!$C$41="Elective",'User Interaction'!$C$23=5),pivots_deprivation!R324,
IF(AND('User Interaction'!$C$41="Elective",'User Interaction'!$C$23=6),pivots_deprivation!R324,""))))))))))))</f>
        <v>3227.3541666666665</v>
      </c>
      <c r="F51" s="110">
        <f>IF(AND('User Interaction'!$C$41="Acute",'User Interaction'!$C$23=1),pivots_deprivation!S51,
IF(AND('User Interaction'!$C$41="Acute",'User Interaction'!$C$23=2),pivots_deprivation!S79,
IF(AND('User Interaction'!$C$41="Acute",'User Interaction'!$C$23=3),pivots_deprivation!S106,
IF(AND('User Interaction'!$C$41="Acute",'User Interaction'!$C$23=4),pivots_deprivation!S133,
IF(AND('User Interaction'!$C$41="Acute",'User Interaction'!$C$23=5),pivots_deprivation!S160,
IF(AND('User Interaction'!$C$41="Acute",'User Interaction'!$C$23=6),pivots_deprivation!S160,
IF(AND('User Interaction'!$C$41="Elective",'User Interaction'!$C$23=1),pivots_deprivation!S215,
IF(AND('User Interaction'!$C$41="Elective",'User Interaction'!$C$23=2),pivots_deprivation!S243,
IF(AND('User Interaction'!$C$41="Elective",'User Interaction'!$C$23=3),pivots_deprivation!S270,
IF(AND('User Interaction'!$C$41="Elective",'User Interaction'!$C$23=4),pivots_deprivation!S297,
IF(AND('User Interaction'!$C$41="Elective",'User Interaction'!$C$23=5),pivots_deprivation!S324,
IF(AND('User Interaction'!$C$41="Elective",'User Interaction'!$C$23=6),pivots_deprivation!S324,""))))))))))))</f>
        <v>1.3923011935576648</v>
      </c>
      <c r="G51" s="110">
        <f>IF(AND('User Interaction'!$C$41="Acute",'User Interaction'!$C$23=1),pivots_deprivation!T51,
IF(AND('User Interaction'!$C$41="Acute",'User Interaction'!$C$23=2),pivots_deprivation!T79,
IF(AND('User Interaction'!$C$41="Acute",'User Interaction'!$C$23=3),pivots_deprivation!T106,
IF(AND('User Interaction'!$C$41="Acute",'User Interaction'!$C$23=4),pivots_deprivation!T133,
IF(AND('User Interaction'!$C$41="Acute",'User Interaction'!$C$23=5),pivots_deprivation!T160,
IF(AND('User Interaction'!$C$41="Acute",'User Interaction'!$C$23=6),pivots_deprivation!T160,
IF(AND('User Interaction'!$C$41="Elective",'User Interaction'!$C$23=1),pivots_deprivation!T215,
IF(AND('User Interaction'!$C$41="Elective",'User Interaction'!$C$23=2),pivots_deprivation!T243,
IF(AND('User Interaction'!$C$41="Elective",'User Interaction'!$C$23=3),pivots_deprivation!T270,
IF(AND('User Interaction'!$C$41="Elective",'User Interaction'!$C$23=4),pivots_deprivation!T297,
IF(AND('User Interaction'!$C$41="Elective",'User Interaction'!$C$23=5),pivots_deprivation!T324,
IF(AND('User Interaction'!$C$41="Elective",'User Interaction'!$C$23=6),pivots_deprivation!T324,""))))))))))))</f>
        <v>1.2919831838002551</v>
      </c>
      <c r="H51" s="137">
        <f>IF(AND('User Interaction'!$C$41="Acute",'User Interaction'!$C$23=1),pivots_deprivation!U51,
IF(AND('User Interaction'!$C$41="Acute",'User Interaction'!$C$23=2),pivots_deprivation!U79,
IF(AND('User Interaction'!$C$41="Acute",'User Interaction'!$C$23=3),pivots_deprivation!U106,
IF(AND('User Interaction'!$C$41="Acute",'User Interaction'!$C$23=4),pivots_deprivation!U133,
IF(AND('User Interaction'!$C$41="Acute",'User Interaction'!$C$23=5),pivots_deprivation!U160,
IF(AND('User Interaction'!$C$41="Acute",'User Interaction'!$C$23=6),pivots_deprivation!U160,
IF(AND('User Interaction'!$C$41="Elective",'User Interaction'!$C$23=1),pivots_deprivation!U215,
IF(AND('User Interaction'!$C$41="Elective",'User Interaction'!$C$23=2),pivots_deprivation!U243,
IF(AND('User Interaction'!$C$41="Elective",'User Interaction'!$C$23=3),pivots_deprivation!U270,
IF(AND('User Interaction'!$C$41="Elective",'User Interaction'!$C$23=4),pivots_deprivation!U297,
IF(AND('User Interaction'!$C$41="Elective",'User Interaction'!$C$23=5),pivots_deprivation!U324,
IF(AND('User Interaction'!$C$41="Elective",'User Interaction'!$C$23=6),pivots_deprivation!U324,""))))))))))))</f>
        <v>1.4800045229368506</v>
      </c>
      <c r="I51" s="81"/>
      <c r="J51" s="81"/>
      <c r="K51" s="81"/>
      <c r="L51" s="94"/>
    </row>
    <row r="52" spans="1:12" x14ac:dyDescent="0.2">
      <c r="A52" s="81"/>
      <c r="B52" s="93"/>
      <c r="C52" s="102" t="str">
        <f>'Summary by DHB'!C43</f>
        <v>West Coast</v>
      </c>
      <c r="D52" s="109">
        <f>IF(AND('User Interaction'!$C$41="Acute",'User Interaction'!$C$23=1),pivots_deprivation!Q52,
IF(AND('User Interaction'!$C$41="Acute",'User Interaction'!$C$23=2),pivots_deprivation!Q80,
IF(AND('User Interaction'!$C$41="Acute",'User Interaction'!$C$23=3),pivots_deprivation!Q107,
IF(AND('User Interaction'!$C$41="Acute",'User Interaction'!$C$23=4),pivots_deprivation!Q134,
IF(AND('User Interaction'!$C$41="Acute",'User Interaction'!$C$23=5),pivots_deprivation!Q161,
IF(AND('User Interaction'!$C$41="Acute",'User Interaction'!$C$23=6),pivots_deprivation!Q161,
IF(AND('User Interaction'!$C$41="Elective",'User Interaction'!$C$23=1),pivots_deprivation!Q216,
IF(AND('User Interaction'!$C$41="Elective",'User Interaction'!$C$23=2),pivots_deprivation!Q244,
IF(AND('User Interaction'!$C$41="Elective",'User Interaction'!$C$23=3),pivots_deprivation!Q271,
IF(AND('User Interaction'!$C$41="Elective",'User Interaction'!$C$23=4),pivots_deprivation!Q298,
IF(AND('User Interaction'!$C$41="Elective",'User Interaction'!$C$23=5),pivots_deprivation!Q325,
IF(AND('User Interaction'!$C$41="Elective",'User Interaction'!$C$23=6),pivots_deprivation!Q325,""))))))))))))</f>
        <v>40</v>
      </c>
      <c r="E52" s="109">
        <f>IF(AND('User Interaction'!$C$41="Acute",'User Interaction'!$C$23=1),pivots_deprivation!R52,
IF(AND('User Interaction'!$C$41="Acute",'User Interaction'!$C$23=2),pivots_deprivation!R80,
IF(AND('User Interaction'!$C$41="Acute",'User Interaction'!$C$23=3),pivots_deprivation!R107,
IF(AND('User Interaction'!$C$41="Acute",'User Interaction'!$C$23=4),pivots_deprivation!R134,
IF(AND('User Interaction'!$C$41="Acute",'User Interaction'!$C$23=5),pivots_deprivation!R161,
IF(AND('User Interaction'!$C$41="Acute",'User Interaction'!$C$23=6),pivots_deprivation!R161,
IF(AND('User Interaction'!$C$41="Elective",'User Interaction'!$C$23=1),pivots_deprivation!R216,
IF(AND('User Interaction'!$C$41="Elective",'User Interaction'!$C$23=2),pivots_deprivation!R244,
IF(AND('User Interaction'!$C$41="Elective",'User Interaction'!$C$23=3),pivots_deprivation!R271,
IF(AND('User Interaction'!$C$41="Elective",'User Interaction'!$C$23=4),pivots_deprivation!R298,
IF(AND('User Interaction'!$C$41="Elective",'User Interaction'!$C$23=5),pivots_deprivation!R325,
IF(AND('User Interaction'!$C$41="Elective",'User Interaction'!$C$23=6),pivots_deprivation!R325,""))))))))))))</f>
        <v>48.5</v>
      </c>
      <c r="F52" s="110">
        <f>IF(AND('User Interaction'!$C$41="Acute",'User Interaction'!$C$23=1),pivots_deprivation!S52,
IF(AND('User Interaction'!$C$41="Acute",'User Interaction'!$C$23=2),pivots_deprivation!S80,
IF(AND('User Interaction'!$C$41="Acute",'User Interaction'!$C$23=3),pivots_deprivation!S107,
IF(AND('User Interaction'!$C$41="Acute",'User Interaction'!$C$23=4),pivots_deprivation!S134,
IF(AND('User Interaction'!$C$41="Acute",'User Interaction'!$C$23=5),pivots_deprivation!S161,
IF(AND('User Interaction'!$C$41="Acute",'User Interaction'!$C$23=6),pivots_deprivation!S161,
IF(AND('User Interaction'!$C$41="Elective",'User Interaction'!$C$23=1),pivots_deprivation!S216,
IF(AND('User Interaction'!$C$41="Elective",'User Interaction'!$C$23=2),pivots_deprivation!S244,
IF(AND('User Interaction'!$C$41="Elective",'User Interaction'!$C$23=3),pivots_deprivation!S271,
IF(AND('User Interaction'!$C$41="Elective",'User Interaction'!$C$23=4),pivots_deprivation!S298,
IF(AND('User Interaction'!$C$41="Elective",'User Interaction'!$C$23=5),pivots_deprivation!S325,
IF(AND('User Interaction'!$C$41="Elective",'User Interaction'!$C$23=6),pivots_deprivation!S325,""))))))))))))</f>
        <v>1.2125000000000001</v>
      </c>
      <c r="G52" s="110">
        <f>IF(AND('User Interaction'!$C$41="Acute",'User Interaction'!$C$23=1),pivots_deprivation!T52,
IF(AND('User Interaction'!$C$41="Acute",'User Interaction'!$C$23=2),pivots_deprivation!T80,
IF(AND('User Interaction'!$C$41="Acute",'User Interaction'!$C$23=3),pivots_deprivation!T107,
IF(AND('User Interaction'!$C$41="Acute",'User Interaction'!$C$23=4),pivots_deprivation!T134,
IF(AND('User Interaction'!$C$41="Acute",'User Interaction'!$C$23=5),pivots_deprivation!T161,
IF(AND('User Interaction'!$C$41="Acute",'User Interaction'!$C$23=6),pivots_deprivation!T161,
IF(AND('User Interaction'!$C$41="Elective",'User Interaction'!$C$23=1),pivots_deprivation!T216,
IF(AND('User Interaction'!$C$41="Elective",'User Interaction'!$C$23=2),pivots_deprivation!T244,
IF(AND('User Interaction'!$C$41="Elective",'User Interaction'!$C$23=3),pivots_deprivation!T271,
IF(AND('User Interaction'!$C$41="Elective",'User Interaction'!$C$23=4),pivots_deprivation!T298,
IF(AND('User Interaction'!$C$41="Elective",'User Interaction'!$C$23=5),pivots_deprivation!T325,
IF(AND('User Interaction'!$C$41="Elective",'User Interaction'!$C$23=6),pivots_deprivation!T325,""))))))))))))</f>
        <v>1.1529353552116519</v>
      </c>
      <c r="H52" s="137">
        <f>IF(AND('User Interaction'!$C$41="Acute",'User Interaction'!$C$23=1),pivots_deprivation!U52,
IF(AND('User Interaction'!$C$41="Acute",'User Interaction'!$C$23=2),pivots_deprivation!U80,
IF(AND('User Interaction'!$C$41="Acute",'User Interaction'!$C$23=3),pivots_deprivation!U107,
IF(AND('User Interaction'!$C$41="Acute",'User Interaction'!$C$23=4),pivots_deprivation!U134,
IF(AND('User Interaction'!$C$41="Acute",'User Interaction'!$C$23=5),pivots_deprivation!U161,
IF(AND('User Interaction'!$C$41="Acute",'User Interaction'!$C$23=6),pivots_deprivation!U161,
IF(AND('User Interaction'!$C$41="Elective",'User Interaction'!$C$23=1),pivots_deprivation!U216,
IF(AND('User Interaction'!$C$41="Elective",'User Interaction'!$C$23=2),pivots_deprivation!U244,
IF(AND('User Interaction'!$C$41="Elective",'User Interaction'!$C$23=3),pivots_deprivation!U271,
IF(AND('User Interaction'!$C$41="Elective",'User Interaction'!$C$23=4),pivots_deprivation!U298,
IF(AND('User Interaction'!$C$41="Elective",'User Interaction'!$C$23=5),pivots_deprivation!U325,
IF(AND('User Interaction'!$C$41="Elective",'User Interaction'!$C$23=6),pivots_deprivation!U325,""))))))))))))</f>
        <v>1.4800045229368506</v>
      </c>
      <c r="I52" s="81"/>
      <c r="J52" s="81"/>
      <c r="K52" s="81"/>
      <c r="L52" s="94"/>
    </row>
    <row r="53" spans="1:12" ht="13.5" thickBot="1" x14ac:dyDescent="0.25">
      <c r="A53" s="81"/>
      <c r="B53" s="93"/>
      <c r="C53" s="86" t="str">
        <f>'Summary by DHB'!C44</f>
        <v>Whanganui</v>
      </c>
      <c r="D53" s="112">
        <f>IF(AND('User Interaction'!$C$41="Acute",'User Interaction'!$C$23=1),pivots_deprivation!Q53,
IF(AND('User Interaction'!$C$41="Acute",'User Interaction'!$C$23=2),pivots_deprivation!Q81,
IF(AND('User Interaction'!$C$41="Acute",'User Interaction'!$C$23=3),pivots_deprivation!Q108,
IF(AND('User Interaction'!$C$41="Acute",'User Interaction'!$C$23=4),pivots_deprivation!Q135,
IF(AND('User Interaction'!$C$41="Acute",'User Interaction'!$C$23=5),pivots_deprivation!Q162,
IF(AND('User Interaction'!$C$41="Acute",'User Interaction'!$C$23=6),pivots_deprivation!Q162,
IF(AND('User Interaction'!$C$41="Elective",'User Interaction'!$C$23=1),pivots_deprivation!Q217,
IF(AND('User Interaction'!$C$41="Elective",'User Interaction'!$C$23=2),pivots_deprivation!Q245,
IF(AND('User Interaction'!$C$41="Elective",'User Interaction'!$C$23=3),pivots_deprivation!Q272,
IF(AND('User Interaction'!$C$41="Elective",'User Interaction'!$C$23=4),pivots_deprivation!Q299,
IF(AND('User Interaction'!$C$41="Elective",'User Interaction'!$C$23=5),pivots_deprivation!Q326,
IF(AND('User Interaction'!$C$41="Elective",'User Interaction'!$C$23=6),pivots_deprivation!Q326,""))))))))))))</f>
        <v>165</v>
      </c>
      <c r="E53" s="112">
        <f>IF(AND('User Interaction'!$C$41="Acute",'User Interaction'!$C$23=1),pivots_deprivation!R53,
IF(AND('User Interaction'!$C$41="Acute",'User Interaction'!$C$23=2),pivots_deprivation!R81,
IF(AND('User Interaction'!$C$41="Acute",'User Interaction'!$C$23=3),pivots_deprivation!R108,
IF(AND('User Interaction'!$C$41="Acute",'User Interaction'!$C$23=4),pivots_deprivation!R135,
IF(AND('User Interaction'!$C$41="Acute",'User Interaction'!$C$23=5),pivots_deprivation!R162,
IF(AND('User Interaction'!$C$41="Acute",'User Interaction'!$C$23=6),pivots_deprivation!R162,
IF(AND('User Interaction'!$C$41="Elective",'User Interaction'!$C$23=1),pivots_deprivation!R217,
IF(AND('User Interaction'!$C$41="Elective",'User Interaction'!$C$23=2),pivots_deprivation!R245,
IF(AND('User Interaction'!$C$41="Elective",'User Interaction'!$C$23=3),pivots_deprivation!R272,
IF(AND('User Interaction'!$C$41="Elective",'User Interaction'!$C$23=4),pivots_deprivation!R299,
IF(AND('User Interaction'!$C$41="Elective",'User Interaction'!$C$23=5),pivots_deprivation!R326,
IF(AND('User Interaction'!$C$41="Elective",'User Interaction'!$C$23=6),pivots_deprivation!R326,""))))))))))))</f>
        <v>187</v>
      </c>
      <c r="F53" s="113">
        <f>IF(AND('User Interaction'!$C$41="Acute",'User Interaction'!$C$23=1),pivots_deprivation!S53,
IF(AND('User Interaction'!$C$41="Acute",'User Interaction'!$C$23=2),pivots_deprivation!S81,
IF(AND('User Interaction'!$C$41="Acute",'User Interaction'!$C$23=3),pivots_deprivation!S108,
IF(AND('User Interaction'!$C$41="Acute",'User Interaction'!$C$23=4),pivots_deprivation!S135,
IF(AND('User Interaction'!$C$41="Acute",'User Interaction'!$C$23=5),pivots_deprivation!S162,
IF(AND('User Interaction'!$C$41="Acute",'User Interaction'!$C$23=6),pivots_deprivation!S162,
IF(AND('User Interaction'!$C$41="Elective",'User Interaction'!$C$23=1),pivots_deprivation!S217,
IF(AND('User Interaction'!$C$41="Elective",'User Interaction'!$C$23=2),pivots_deprivation!S245,
IF(AND('User Interaction'!$C$41="Elective",'User Interaction'!$C$23=3),pivots_deprivation!S272,
IF(AND('User Interaction'!$C$41="Elective",'User Interaction'!$C$23=4),pivots_deprivation!S299,
IF(AND('User Interaction'!$C$41="Elective",'User Interaction'!$C$23=5),pivots_deprivation!S326,
IF(AND('User Interaction'!$C$41="Elective",'User Interaction'!$C$23=6),pivots_deprivation!S326,""))))))))))))</f>
        <v>1.1333333333333333</v>
      </c>
      <c r="G53" s="113">
        <f>IF(AND('User Interaction'!$C$41="Acute",'User Interaction'!$C$23=1),pivots_deprivation!T53,
IF(AND('User Interaction'!$C$41="Acute",'User Interaction'!$C$23=2),pivots_deprivation!T81,
IF(AND('User Interaction'!$C$41="Acute",'User Interaction'!$C$23=3),pivots_deprivation!T108,
IF(AND('User Interaction'!$C$41="Acute",'User Interaction'!$C$23=4),pivots_deprivation!T135,
IF(AND('User Interaction'!$C$41="Acute",'User Interaction'!$C$23=5),pivots_deprivation!T162,
IF(AND('User Interaction'!$C$41="Acute",'User Interaction'!$C$23=6),pivots_deprivation!T162,
IF(AND('User Interaction'!$C$41="Elective",'User Interaction'!$C$23=1),pivots_deprivation!T217,
IF(AND('User Interaction'!$C$41="Elective",'User Interaction'!$C$23=2),pivots_deprivation!T245,
IF(AND('User Interaction'!$C$41="Elective",'User Interaction'!$C$23=3),pivots_deprivation!T272,
IF(AND('User Interaction'!$C$41="Elective",'User Interaction'!$C$23=4),pivots_deprivation!T299,
IF(AND('User Interaction'!$C$41="Elective",'User Interaction'!$C$23=5),pivots_deprivation!T326,
IF(AND('User Interaction'!$C$41="Elective",'User Interaction'!$C$23=6),pivots_deprivation!T326,""))))))))))))</f>
        <v>1.5117636752021193</v>
      </c>
      <c r="H53" s="137">
        <f>IF(AND('User Interaction'!$C$41="Acute",'User Interaction'!$C$23=1),pivots_deprivation!U53,
IF(AND('User Interaction'!$C$41="Acute",'User Interaction'!$C$23=2),pivots_deprivation!U81,
IF(AND('User Interaction'!$C$41="Acute",'User Interaction'!$C$23=3),pivots_deprivation!U108,
IF(AND('User Interaction'!$C$41="Acute",'User Interaction'!$C$23=4),pivots_deprivation!U135,
IF(AND('User Interaction'!$C$41="Acute",'User Interaction'!$C$23=5),pivots_deprivation!U162,
IF(AND('User Interaction'!$C$41="Acute",'User Interaction'!$C$23=6),pivots_deprivation!U162,
IF(AND('User Interaction'!$C$41="Elective",'User Interaction'!$C$23=1),pivots_deprivation!U217,
IF(AND('User Interaction'!$C$41="Elective",'User Interaction'!$C$23=2),pivots_deprivation!U245,
IF(AND('User Interaction'!$C$41="Elective",'User Interaction'!$C$23=3),pivots_deprivation!U272,
IF(AND('User Interaction'!$C$41="Elective",'User Interaction'!$C$23=4),pivots_deprivation!U299,
IF(AND('User Interaction'!$C$41="Elective",'User Interaction'!$C$23=5),pivots_deprivation!U326,
IF(AND('User Interaction'!$C$41="Elective",'User Interaction'!$C$23=6),pivots_deprivation!U326,""))))))))))))</f>
        <v>1.4800045229368506</v>
      </c>
      <c r="I53" s="81"/>
      <c r="J53" s="81"/>
      <c r="K53" s="81"/>
      <c r="L53" s="94"/>
    </row>
    <row r="54" spans="1:12" ht="13.5" thickTop="1" x14ac:dyDescent="0.2">
      <c r="A54" s="81"/>
      <c r="B54" s="93"/>
      <c r="C54" s="102" t="str">
        <f>pivots_ethnicity!K26</f>
        <v>Total</v>
      </c>
      <c r="D54" s="109">
        <f>IF(AND('User Interaction'!$C$41="Acute",'User Interaction'!$C$23=1),pivots_deprivation!Q54,
IF(AND('User Interaction'!$C$41="Acute",'User Interaction'!$C$23=2),pivots_deprivation!Q82,
IF(AND('User Interaction'!$C$41="Acute",'User Interaction'!$C$23=3),pivots_deprivation!Q109,
IF(AND('User Interaction'!$C$41="Acute",'User Interaction'!$C$23=4),pivots_deprivation!Q136,
IF(AND('User Interaction'!$C$41="Acute",'User Interaction'!$C$23=5),pivots_deprivation!Q163,
IF(AND('User Interaction'!$C$41="Acute",'User Interaction'!$C$23=6),pivots_deprivation!Q163,
IF(AND('User Interaction'!$C$41="Elective",'User Interaction'!$C$23=1),pivots_deprivation!Q218,
IF(AND('User Interaction'!$C$41="Elective",'User Interaction'!$C$23=2),pivots_deprivation!Q246,
IF(AND('User Interaction'!$C$41="Elective",'User Interaction'!$C$23=3),pivots_deprivation!Q273,
IF(AND('User Interaction'!$C$41="Elective",'User Interaction'!$C$23=4),pivots_deprivation!Q300,
IF(AND('User Interaction'!$C$41="Elective",'User Interaction'!$C$23=5),pivots_deprivation!Q327,
IF(AND('User Interaction'!$C$41="Elective",'User Interaction'!$C$23=6),pivots_deprivation!Q327,""))))))))))))</f>
        <v>20741</v>
      </c>
      <c r="E54" s="109">
        <f>IF(AND('User Interaction'!$C$41="Acute",'User Interaction'!$C$23=1),pivots_deprivation!R54,
IF(AND('User Interaction'!$C$41="Acute",'User Interaction'!$C$23=2),pivots_deprivation!R82,
IF(AND('User Interaction'!$C$41="Acute",'User Interaction'!$C$23=3),pivots_deprivation!R109,
IF(AND('User Interaction'!$C$41="Acute",'User Interaction'!$C$23=4),pivots_deprivation!R136,
IF(AND('User Interaction'!$C$41="Acute",'User Interaction'!$C$23=5),pivots_deprivation!R163,
IF(AND('User Interaction'!$C$41="Acute",'User Interaction'!$C$23=6),pivots_deprivation!R163,
IF(AND('User Interaction'!$C$41="Elective",'User Interaction'!$C$23=1),pivots_deprivation!R218,
IF(AND('User Interaction'!$C$41="Elective",'User Interaction'!$C$23=2),pivots_deprivation!R246,
IF(AND('User Interaction'!$C$41="Elective",'User Interaction'!$C$23=3),pivots_deprivation!R273,
IF(AND('User Interaction'!$C$41="Elective",'User Interaction'!$C$23=4),pivots_deprivation!R300,
IF(AND('User Interaction'!$C$41="Elective",'User Interaction'!$C$23=5),pivots_deprivation!R327,
IF(AND('User Interaction'!$C$41="Elective",'User Interaction'!$C$23=6),pivots_deprivation!R327,""))))))))))))</f>
        <v>31454.3125</v>
      </c>
      <c r="F54" s="110">
        <f>IF(AND('User Interaction'!$C$41="Acute",'User Interaction'!$C$23=1),pivots_deprivation!S54,
IF(AND('User Interaction'!$C$41="Acute",'User Interaction'!$C$23=2),pivots_deprivation!S82,
IF(AND('User Interaction'!$C$41="Acute",'User Interaction'!$C$23=3),pivots_deprivation!S109,
IF(AND('User Interaction'!$C$41="Acute",'User Interaction'!$C$23=4),pivots_deprivation!S136,
IF(AND('User Interaction'!$C$41="Acute",'User Interaction'!$C$23=5),pivots_deprivation!S163,
IF(AND('User Interaction'!$C$41="Acute",'User Interaction'!$C$23=6),pivots_deprivation!S163,
IF(AND('User Interaction'!$C$41="Elective",'User Interaction'!$C$23=1),pivots_deprivation!S218,
IF(AND('User Interaction'!$C$41="Elective",'User Interaction'!$C$23=2),pivots_deprivation!S246,
IF(AND('User Interaction'!$C$41="Elective",'User Interaction'!$C$23=3),pivots_deprivation!S273,
IF(AND('User Interaction'!$C$41="Elective",'User Interaction'!$C$23=4),pivots_deprivation!S300,
IF(AND('User Interaction'!$C$41="Elective",'User Interaction'!$C$23=5),pivots_deprivation!S327,
IF(AND('User Interaction'!$C$41="Elective",'User Interaction'!$C$23=6),pivots_deprivation!S327,""))))))))))))</f>
        <v>1.5165282532182633</v>
      </c>
      <c r="G54" s="110">
        <f>IF(AND('User Interaction'!$C$41="Acute",'User Interaction'!$C$23=1),pivots_deprivation!T54,
IF(AND('User Interaction'!$C$41="Acute",'User Interaction'!$C$23=2),pivots_deprivation!T82,
IF(AND('User Interaction'!$C$41="Acute",'User Interaction'!$C$23=3),pivots_deprivation!T109,
IF(AND('User Interaction'!$C$41="Acute",'User Interaction'!$C$23=4),pivots_deprivation!T136,
IF(AND('User Interaction'!$C$41="Acute",'User Interaction'!$C$23=5),pivots_deprivation!T163,
IF(AND('User Interaction'!$C$41="Acute",'User Interaction'!$C$23=6),pivots_deprivation!T163,
IF(AND('User Interaction'!$C$41="Elective",'User Interaction'!$C$23=1),pivots_deprivation!T218,
IF(AND('User Interaction'!$C$41="Elective",'User Interaction'!$C$23=2),pivots_deprivation!T246,
IF(AND('User Interaction'!$C$41="Elective",'User Interaction'!$C$23=3),pivots_deprivation!T273,
IF(AND('User Interaction'!$C$41="Elective",'User Interaction'!$C$23=4),pivots_deprivation!T300,
IF(AND('User Interaction'!$C$41="Elective",'User Interaction'!$C$23=5),pivots_deprivation!T327,
IF(AND('User Interaction'!$C$41="Elective",'User Interaction'!$C$23=6),pivots_deprivation!T327,""))))))))))))</f>
        <v>1.4800045229368506</v>
      </c>
      <c r="H54" s="137">
        <f>IF(AND('User Interaction'!$C$41="Acute",'User Interaction'!$C$23=1),pivots_deprivation!U54,
IF(AND('User Interaction'!$C$41="Acute",'User Interaction'!$C$23=2),pivots_deprivation!U82,
IF(AND('User Interaction'!$C$41="Acute",'User Interaction'!$C$23=3),pivots_deprivation!U109,
IF(AND('User Interaction'!$C$41="Acute",'User Interaction'!$C$23=4),pivots_deprivation!U136,
IF(AND('User Interaction'!$C$41="Acute",'User Interaction'!$C$23=5),pivots_deprivation!U163,
IF(AND('User Interaction'!$C$41="Acute",'User Interaction'!$C$23=6),pivots_deprivation!U163,
IF(AND('User Interaction'!$C$41="Elective",'User Interaction'!$C$23=1),pivots_deprivation!U218,
IF(AND('User Interaction'!$C$41="Elective",'User Interaction'!$C$23=2),pivots_deprivation!U246,
IF(AND('User Interaction'!$C$41="Elective",'User Interaction'!$C$23=3),pivots_deprivation!U273,
IF(AND('User Interaction'!$C$41="Elective",'User Interaction'!$C$23=4),pivots_deprivation!U300,
IF(AND('User Interaction'!$C$41="Elective",'User Interaction'!$C$23=5),pivots_deprivation!U327,
IF(AND('User Interaction'!$C$41="Elective",'User Interaction'!$C$23=6),pivots_deprivation!U327,""))))))))))))</f>
        <v>1.4800045229368506</v>
      </c>
      <c r="I54" s="81"/>
      <c r="J54" s="81"/>
      <c r="K54" s="81"/>
      <c r="L54" s="94"/>
    </row>
    <row r="55" spans="1:12" ht="13.5" thickBot="1" x14ac:dyDescent="0.25">
      <c r="A55" s="81"/>
      <c r="B55" s="106"/>
      <c r="C55" s="107"/>
      <c r="D55" s="107"/>
      <c r="E55" s="107"/>
      <c r="F55" s="107"/>
      <c r="G55" s="107"/>
      <c r="H55" s="107"/>
      <c r="I55" s="107"/>
      <c r="J55" s="107"/>
      <c r="K55" s="107"/>
      <c r="L55" s="108"/>
    </row>
    <row r="56" spans="1:12" x14ac:dyDescent="0.2">
      <c r="A56" s="81"/>
      <c r="B56" s="81"/>
      <c r="C56" s="81"/>
      <c r="D56" s="81"/>
      <c r="E56" s="81"/>
      <c r="F56" s="81"/>
      <c r="G56" s="81"/>
      <c r="H56" s="81"/>
      <c r="I56" s="81"/>
      <c r="J56" s="81"/>
      <c r="K56" s="81"/>
      <c r="L56" s="81"/>
    </row>
    <row r="57" spans="1:12" x14ac:dyDescent="0.2">
      <c r="B57" s="12"/>
      <c r="C57" s="142" t="s">
        <v>127</v>
      </c>
      <c r="D57" s="143"/>
      <c r="E57" s="143"/>
      <c r="F57" s="143"/>
      <c r="G57" s="144"/>
      <c r="H57" s="139"/>
      <c r="I57" s="139"/>
      <c r="J57" s="36"/>
      <c r="K57" s="36"/>
      <c r="L57" s="36"/>
    </row>
    <row r="58" spans="1:12" x14ac:dyDescent="0.2">
      <c r="B58" s="44"/>
      <c r="C58" s="139"/>
      <c r="D58" s="139"/>
      <c r="E58" s="139"/>
      <c r="F58" s="139"/>
      <c r="G58" s="145"/>
      <c r="H58" s="139"/>
      <c r="I58" s="139"/>
      <c r="J58" s="36"/>
      <c r="K58" s="36"/>
      <c r="L58" s="36"/>
    </row>
    <row r="59" spans="1:12" x14ac:dyDescent="0.2">
      <c r="B59" s="44"/>
      <c r="C59" s="139" t="s">
        <v>128</v>
      </c>
      <c r="D59" s="139"/>
      <c r="E59" s="139"/>
      <c r="F59" s="139"/>
      <c r="G59" s="145"/>
      <c r="H59" s="139"/>
      <c r="I59" s="139"/>
      <c r="J59" s="36"/>
      <c r="K59" s="36"/>
      <c r="L59" s="36"/>
    </row>
    <row r="60" spans="1:12" x14ac:dyDescent="0.2">
      <c r="B60" s="44"/>
      <c r="C60" s="139" t="s">
        <v>123</v>
      </c>
      <c r="D60" s="139"/>
      <c r="E60" s="139"/>
      <c r="F60" s="139"/>
      <c r="G60" s="145"/>
      <c r="H60" s="139"/>
      <c r="I60" s="139"/>
      <c r="J60" s="36"/>
      <c r="K60" s="36"/>
      <c r="L60" s="36"/>
    </row>
    <row r="61" spans="1:12" x14ac:dyDescent="0.2">
      <c r="B61" s="44"/>
      <c r="C61" s="139" t="s">
        <v>124</v>
      </c>
      <c r="D61" s="139"/>
      <c r="E61" s="139"/>
      <c r="F61" s="139"/>
      <c r="G61" s="145"/>
      <c r="H61" s="139"/>
      <c r="I61" s="139"/>
      <c r="J61" s="36"/>
      <c r="K61" s="36"/>
      <c r="L61" s="36"/>
    </row>
    <row r="62" spans="1:12" x14ac:dyDescent="0.2">
      <c r="B62" s="44"/>
      <c r="C62" s="139" t="s">
        <v>125</v>
      </c>
      <c r="D62" s="139"/>
      <c r="E62" s="139"/>
      <c r="F62" s="139"/>
      <c r="G62" s="145"/>
      <c r="H62" s="139"/>
      <c r="I62" s="139"/>
      <c r="J62" s="36"/>
      <c r="K62" s="36"/>
      <c r="L62" s="36"/>
    </row>
    <row r="63" spans="1:12" x14ac:dyDescent="0.2">
      <c r="B63" s="44"/>
      <c r="C63" s="139" t="s">
        <v>126</v>
      </c>
      <c r="D63" s="139"/>
      <c r="E63" s="139"/>
      <c r="F63" s="139"/>
      <c r="G63" s="145"/>
      <c r="H63" s="139"/>
      <c r="I63" s="139"/>
      <c r="J63" s="36"/>
      <c r="K63" s="36"/>
      <c r="L63" s="36"/>
    </row>
    <row r="64" spans="1:12" x14ac:dyDescent="0.2">
      <c r="B64" s="20"/>
      <c r="C64" s="27"/>
      <c r="D64" s="27"/>
      <c r="E64" s="27"/>
      <c r="F64" s="27"/>
      <c r="G64" s="28"/>
      <c r="H64" s="36"/>
      <c r="I64" s="36"/>
      <c r="J64" s="36"/>
      <c r="K64" s="36"/>
      <c r="L64" s="36"/>
    </row>
  </sheetData>
  <mergeCells count="1">
    <mergeCell ref="C1:L2"/>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Drop Down 1">
              <controlPr locked="0" defaultSize="0" autoLine="0" autoPict="0">
                <anchor moveWithCells="1">
                  <from>
                    <xdr:col>1</xdr:col>
                    <xdr:colOff>104775</xdr:colOff>
                    <xdr:row>5</xdr:row>
                    <xdr:rowOff>57150</xdr:rowOff>
                  </from>
                  <to>
                    <xdr:col>3</xdr:col>
                    <xdr:colOff>0</xdr:colOff>
                    <xdr:row>6</xdr:row>
                    <xdr:rowOff>95250</xdr:rowOff>
                  </to>
                </anchor>
              </controlPr>
            </control>
          </mc:Choice>
        </mc:AlternateContent>
        <mc:AlternateContent xmlns:mc="http://schemas.openxmlformats.org/markup-compatibility/2006">
          <mc:Choice Requires="x14">
            <control shapeId="24579" r:id="rId5" name="Drop Down 3">
              <controlPr locked="0" defaultSize="0" autoLine="0" autoPict="0">
                <anchor moveWithCells="1">
                  <from>
                    <xdr:col>8</xdr:col>
                    <xdr:colOff>19050</xdr:colOff>
                    <xdr:row>5</xdr:row>
                    <xdr:rowOff>57150</xdr:rowOff>
                  </from>
                  <to>
                    <xdr:col>10</xdr:col>
                    <xdr:colOff>390525</xdr:colOff>
                    <xdr:row>6</xdr:row>
                    <xdr:rowOff>133350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2782E-B8F1-4352-8CD7-CE79385A02EA}">
  <sheetPr codeName="Sheet3">
    <tabColor theme="0" tint="-0.249977111117893"/>
  </sheetPr>
  <dimension ref="A2:U327"/>
  <sheetViews>
    <sheetView topLeftCell="A37" workbookViewId="0">
      <pane xSplit="2" topLeftCell="C1" activePane="topRight" state="frozen"/>
      <selection pane="topRight" activeCell="C39" sqref="C39"/>
    </sheetView>
  </sheetViews>
  <sheetFormatPr defaultRowHeight="12.75" x14ac:dyDescent="0.2"/>
  <cols>
    <col min="1" max="1" width="17.7109375" bestFit="1" customWidth="1"/>
    <col min="2" max="2" width="12.42578125" bestFit="1" customWidth="1"/>
    <col min="3" max="3" width="21.42578125" bestFit="1" customWidth="1"/>
    <col min="4" max="4" width="31.28515625" bestFit="1" customWidth="1"/>
    <col min="5" max="5" width="7.85546875" customWidth="1"/>
    <col min="6" max="6" width="12" customWidth="1"/>
    <col min="7" max="7" width="12.28515625" bestFit="1" customWidth="1"/>
    <col min="8" max="8" width="20.7109375" bestFit="1" customWidth="1"/>
    <col min="9" max="9" width="30.28515625" bestFit="1" customWidth="1"/>
    <col min="10" max="10" width="7.7109375" customWidth="1"/>
    <col min="11" max="11" width="11.5703125" customWidth="1"/>
    <col min="12" max="12" width="13.85546875" customWidth="1"/>
    <col min="13" max="13" width="13.7109375" customWidth="1"/>
    <col min="16" max="16" width="18.28515625" bestFit="1" customWidth="1"/>
    <col min="18" max="18" width="10" bestFit="1" customWidth="1"/>
  </cols>
  <sheetData>
    <row r="2" spans="1:21" x14ac:dyDescent="0.2">
      <c r="A2" s="73" t="s">
        <v>22</v>
      </c>
      <c r="B2" t="s">
        <v>12</v>
      </c>
    </row>
    <row r="3" spans="1:21" x14ac:dyDescent="0.2">
      <c r="A3" s="73" t="s">
        <v>104</v>
      </c>
      <c r="B3" s="74">
        <v>0</v>
      </c>
    </row>
    <row r="4" spans="1:21" x14ac:dyDescent="0.2">
      <c r="K4" s="162" t="s">
        <v>2</v>
      </c>
      <c r="L4" s="162"/>
      <c r="M4" s="162"/>
      <c r="P4" s="8" t="s">
        <v>6</v>
      </c>
      <c r="Q4" s="8"/>
      <c r="R4" s="8"/>
      <c r="S4" s="8"/>
      <c r="T4" s="8"/>
      <c r="U4" s="8"/>
    </row>
    <row r="5" spans="1:21" ht="63.75" x14ac:dyDescent="0.2">
      <c r="A5" s="73" t="s">
        <v>105</v>
      </c>
      <c r="B5" t="s">
        <v>107</v>
      </c>
      <c r="C5" t="s">
        <v>108</v>
      </c>
      <c r="D5" t="s">
        <v>109</v>
      </c>
      <c r="G5" s="77" t="s">
        <v>107</v>
      </c>
      <c r="H5" s="77" t="s">
        <v>108</v>
      </c>
      <c r="I5" s="77" t="s">
        <v>109</v>
      </c>
      <c r="K5" s="21" t="s">
        <v>16</v>
      </c>
      <c r="L5" s="21" t="s">
        <v>20</v>
      </c>
      <c r="M5" s="21" t="s">
        <v>17</v>
      </c>
      <c r="P5" s="21" t="s">
        <v>4</v>
      </c>
      <c r="Q5" s="21" t="s">
        <v>27</v>
      </c>
      <c r="R5" s="21" t="s">
        <v>25</v>
      </c>
      <c r="S5" s="21" t="s">
        <v>11</v>
      </c>
      <c r="T5" s="21" t="s">
        <v>10</v>
      </c>
      <c r="U5" s="21" t="s">
        <v>8</v>
      </c>
    </row>
    <row r="6" spans="1:21" x14ac:dyDescent="0.2">
      <c r="A6" s="74" t="s">
        <v>70</v>
      </c>
      <c r="B6" s="75">
        <v>112</v>
      </c>
      <c r="C6" s="75">
        <v>15877</v>
      </c>
      <c r="D6" s="75">
        <v>11491.829894580118</v>
      </c>
      <c r="E6" s="75"/>
      <c r="F6" s="74" t="s">
        <v>70</v>
      </c>
      <c r="G6" s="75">
        <f>IFERROR(VLOOKUP(F6,$A$6:$D$26,2,FALSE),0)</f>
        <v>112</v>
      </c>
      <c r="H6" s="75">
        <f>IFERROR(VLOOKUP(F6,$A$6:$D$26,3,FALSE),0)</f>
        <v>15877</v>
      </c>
      <c r="I6" s="75">
        <f>IFERROR(VLOOKUP(F6,$A$6:$D$26,4,FALSE),0)</f>
        <v>11491.829894580118</v>
      </c>
      <c r="J6" s="75"/>
      <c r="K6" s="10">
        <f>H6/G6/24</f>
        <v>5.9066220238095246</v>
      </c>
      <c r="L6" s="10">
        <f>(H6 / I6)</f>
        <v>1.3815902380775804</v>
      </c>
      <c r="M6" s="10">
        <f>L6*$K$26</f>
        <v>3.9769161540578062</v>
      </c>
      <c r="P6" s="5" t="str">
        <f t="shared" ref="P6:P25" si="0">A6</f>
        <v>Auckland</v>
      </c>
      <c r="Q6" s="5">
        <f>G6</f>
        <v>112</v>
      </c>
      <c r="R6" s="5">
        <f>H6 / 24</f>
        <v>661.54166666666663</v>
      </c>
      <c r="S6" s="10">
        <f>K6</f>
        <v>5.9066220238095246</v>
      </c>
      <c r="T6" s="10">
        <f>M6</f>
        <v>3.9769161540578062</v>
      </c>
      <c r="U6" s="10">
        <f>$M$26</f>
        <v>3.015015373894788</v>
      </c>
    </row>
    <row r="7" spans="1:21" x14ac:dyDescent="0.2">
      <c r="A7" s="74" t="s">
        <v>71</v>
      </c>
      <c r="B7" s="75">
        <v>38</v>
      </c>
      <c r="C7" s="75">
        <v>2717.5</v>
      </c>
      <c r="D7" s="75">
        <v>2141.3657340954078</v>
      </c>
      <c r="E7" s="75"/>
      <c r="F7" s="74" t="s">
        <v>71</v>
      </c>
      <c r="G7" s="75">
        <f t="shared" ref="G7:G26" si="1">IFERROR(VLOOKUP(F7,$A$6:$D$26,2,FALSE),0)</f>
        <v>38</v>
      </c>
      <c r="H7" s="75">
        <f t="shared" ref="H7:H26" si="2">IFERROR(VLOOKUP(F7,$A$6:$D$26,3,FALSE),0)</f>
        <v>2717.5</v>
      </c>
      <c r="I7" s="75">
        <f t="shared" ref="I7:I26" si="3">IFERROR(VLOOKUP(F7,$A$6:$D$26,4,FALSE),0)</f>
        <v>2141.3657340954078</v>
      </c>
      <c r="J7" s="75"/>
      <c r="K7" s="10">
        <f t="shared" ref="K7:K26" si="4">H7/G7/24</f>
        <v>2.9797149122807016</v>
      </c>
      <c r="L7" s="10">
        <f t="shared" ref="L7:L26" si="5">(H7 / I7)</f>
        <v>1.2690499136748223</v>
      </c>
      <c r="M7" s="10">
        <f t="shared" ref="M7:M26" si="6">L7*$K$26</f>
        <v>3.6529681253550281</v>
      </c>
      <c r="P7" s="5" t="str">
        <f t="shared" si="0"/>
        <v>Bay of Plenty</v>
      </c>
      <c r="Q7" s="5">
        <f t="shared" ref="Q7:Q26" si="7">G7</f>
        <v>38</v>
      </c>
      <c r="R7" s="5">
        <f t="shared" ref="R7:R26" si="8">H7 / 24</f>
        <v>113.22916666666667</v>
      </c>
      <c r="S7" s="10">
        <f t="shared" ref="S7:S26" si="9">K7</f>
        <v>2.9797149122807016</v>
      </c>
      <c r="T7" s="10">
        <f t="shared" ref="T7:T26" si="10">M7</f>
        <v>3.6529681253550281</v>
      </c>
      <c r="U7" s="10">
        <f t="shared" ref="U7:U26" si="11">$M$26</f>
        <v>3.015015373894788</v>
      </c>
    </row>
    <row r="8" spans="1:21" x14ac:dyDescent="0.2">
      <c r="A8" s="74" t="s">
        <v>72</v>
      </c>
      <c r="B8" s="75">
        <v>40</v>
      </c>
      <c r="C8" s="75">
        <v>3527.5</v>
      </c>
      <c r="D8" s="75">
        <v>3598.4113559677476</v>
      </c>
      <c r="E8" s="75"/>
      <c r="F8" s="74" t="s">
        <v>72</v>
      </c>
      <c r="G8" s="75">
        <f t="shared" si="1"/>
        <v>40</v>
      </c>
      <c r="H8" s="75">
        <f t="shared" si="2"/>
        <v>3527.5</v>
      </c>
      <c r="I8" s="75">
        <f t="shared" si="3"/>
        <v>3598.4113559677476</v>
      </c>
      <c r="J8" s="75"/>
      <c r="K8" s="10">
        <f t="shared" si="4"/>
        <v>3.6744791666666665</v>
      </c>
      <c r="L8" s="10">
        <f t="shared" si="5"/>
        <v>0.98029370492894163</v>
      </c>
      <c r="M8" s="10">
        <f t="shared" si="6"/>
        <v>2.82178156982184</v>
      </c>
      <c r="P8" s="5" t="str">
        <f t="shared" si="0"/>
        <v>Canterbury</v>
      </c>
      <c r="Q8" s="5">
        <f t="shared" si="7"/>
        <v>40</v>
      </c>
      <c r="R8" s="5">
        <f t="shared" si="8"/>
        <v>146.97916666666666</v>
      </c>
      <c r="S8" s="10">
        <f t="shared" si="9"/>
        <v>3.6744791666666665</v>
      </c>
      <c r="T8" s="10">
        <f t="shared" si="10"/>
        <v>2.82178156982184</v>
      </c>
      <c r="U8" s="10">
        <f t="shared" si="11"/>
        <v>3.015015373894788</v>
      </c>
    </row>
    <row r="9" spans="1:21" x14ac:dyDescent="0.2">
      <c r="A9" s="74" t="s">
        <v>73</v>
      </c>
      <c r="B9" s="75">
        <v>37</v>
      </c>
      <c r="C9" s="75">
        <v>2209.5</v>
      </c>
      <c r="D9" s="75">
        <v>2334.0141721135224</v>
      </c>
      <c r="E9" s="75"/>
      <c r="F9" s="74" t="s">
        <v>73</v>
      </c>
      <c r="G9" s="75">
        <f t="shared" si="1"/>
        <v>37</v>
      </c>
      <c r="H9" s="75">
        <f t="shared" si="2"/>
        <v>2209.5</v>
      </c>
      <c r="I9" s="75">
        <f t="shared" si="3"/>
        <v>2334.0141721135224</v>
      </c>
      <c r="J9" s="75"/>
      <c r="K9" s="10">
        <f t="shared" si="4"/>
        <v>2.4881756756756759</v>
      </c>
      <c r="L9" s="10">
        <f t="shared" si="5"/>
        <v>0.94665234958673328</v>
      </c>
      <c r="M9" s="10">
        <f t="shared" si="6"/>
        <v>2.7249447177527428</v>
      </c>
      <c r="P9" s="5" t="str">
        <f t="shared" si="0"/>
        <v>Capital and Coast</v>
      </c>
      <c r="Q9" s="5">
        <f t="shared" si="7"/>
        <v>37</v>
      </c>
      <c r="R9" s="5">
        <f t="shared" si="8"/>
        <v>92.0625</v>
      </c>
      <c r="S9" s="10">
        <f t="shared" si="9"/>
        <v>2.4881756756756759</v>
      </c>
      <c r="T9" s="10">
        <f t="shared" si="10"/>
        <v>2.7249447177527428</v>
      </c>
      <c r="U9" s="10">
        <f t="shared" si="11"/>
        <v>3.015015373894788</v>
      </c>
    </row>
    <row r="10" spans="1:21" x14ac:dyDescent="0.2">
      <c r="A10" s="74" t="s">
        <v>74</v>
      </c>
      <c r="B10" s="75">
        <v>36</v>
      </c>
      <c r="C10" s="75">
        <v>1951</v>
      </c>
      <c r="D10" s="75">
        <v>2256.7610514745907</v>
      </c>
      <c r="E10" s="75"/>
      <c r="F10" s="74" t="s">
        <v>74</v>
      </c>
      <c r="G10" s="75">
        <f t="shared" si="1"/>
        <v>36</v>
      </c>
      <c r="H10" s="75">
        <f t="shared" si="2"/>
        <v>1951</v>
      </c>
      <c r="I10" s="75">
        <f t="shared" si="3"/>
        <v>2256.7610514745907</v>
      </c>
      <c r="J10" s="75"/>
      <c r="K10" s="10">
        <f t="shared" si="4"/>
        <v>2.2581018518518516</v>
      </c>
      <c r="L10" s="10">
        <f t="shared" si="5"/>
        <v>0.86451332484898957</v>
      </c>
      <c r="M10" s="10">
        <f t="shared" si="6"/>
        <v>2.4885070205577922</v>
      </c>
      <c r="P10" s="5" t="str">
        <f t="shared" si="0"/>
        <v>Counties Manukau</v>
      </c>
      <c r="Q10" s="5">
        <f t="shared" si="7"/>
        <v>36</v>
      </c>
      <c r="R10" s="5">
        <f t="shared" si="8"/>
        <v>81.291666666666671</v>
      </c>
      <c r="S10" s="10">
        <f t="shared" si="9"/>
        <v>2.2581018518518516</v>
      </c>
      <c r="T10" s="10">
        <f t="shared" si="10"/>
        <v>2.4885070205577922</v>
      </c>
      <c r="U10" s="10">
        <f t="shared" si="11"/>
        <v>3.015015373894788</v>
      </c>
    </row>
    <row r="11" spans="1:21" x14ac:dyDescent="0.2">
      <c r="A11" s="74" t="s">
        <v>75</v>
      </c>
      <c r="B11" s="75">
        <v>81</v>
      </c>
      <c r="C11" s="75">
        <v>4101</v>
      </c>
      <c r="D11" s="75">
        <v>3809.929453646198</v>
      </c>
      <c r="E11" s="75"/>
      <c r="F11" s="74" t="s">
        <v>75</v>
      </c>
      <c r="G11" s="75">
        <f t="shared" si="1"/>
        <v>81</v>
      </c>
      <c r="H11" s="75">
        <f t="shared" si="2"/>
        <v>4101</v>
      </c>
      <c r="I11" s="75">
        <f t="shared" si="3"/>
        <v>3809.929453646198</v>
      </c>
      <c r="J11" s="75"/>
      <c r="K11" s="10">
        <f t="shared" si="4"/>
        <v>2.1095679012345676</v>
      </c>
      <c r="L11" s="10">
        <f t="shared" si="5"/>
        <v>1.076397883450372</v>
      </c>
      <c r="M11" s="10">
        <f t="shared" si="6"/>
        <v>3.0984180496555012</v>
      </c>
      <c r="P11" s="5" t="str">
        <f t="shared" si="0"/>
        <v>Hawkes Bay</v>
      </c>
      <c r="Q11" s="5">
        <f t="shared" si="7"/>
        <v>81</v>
      </c>
      <c r="R11" s="5">
        <f t="shared" si="8"/>
        <v>170.875</v>
      </c>
      <c r="S11" s="10">
        <f t="shared" si="9"/>
        <v>2.1095679012345676</v>
      </c>
      <c r="T11" s="10">
        <f t="shared" si="10"/>
        <v>3.0984180496555012</v>
      </c>
      <c r="U11" s="10">
        <f t="shared" si="11"/>
        <v>3.015015373894788</v>
      </c>
    </row>
    <row r="12" spans="1:21" x14ac:dyDescent="0.2">
      <c r="A12" s="74" t="s">
        <v>76</v>
      </c>
      <c r="B12" s="75">
        <v>23</v>
      </c>
      <c r="C12" s="75">
        <v>343.5</v>
      </c>
      <c r="D12" s="75">
        <v>838.62832032432425</v>
      </c>
      <c r="E12" s="75"/>
      <c r="F12" s="74" t="s">
        <v>76</v>
      </c>
      <c r="G12" s="75">
        <f t="shared" si="1"/>
        <v>23</v>
      </c>
      <c r="H12" s="75">
        <f t="shared" si="2"/>
        <v>343.5</v>
      </c>
      <c r="I12" s="75">
        <f t="shared" si="3"/>
        <v>838.62832032432425</v>
      </c>
      <c r="J12" s="75"/>
      <c r="K12" s="10">
        <f t="shared" si="4"/>
        <v>0.62228260869565222</v>
      </c>
      <c r="L12" s="10">
        <f t="shared" si="5"/>
        <v>0.40959742435976598</v>
      </c>
      <c r="M12" s="10">
        <f t="shared" si="6"/>
        <v>1.1790287515807956</v>
      </c>
      <c r="P12" s="5" t="str">
        <f t="shared" si="0"/>
        <v>Hutt</v>
      </c>
      <c r="Q12" s="5">
        <f t="shared" si="7"/>
        <v>23</v>
      </c>
      <c r="R12" s="5">
        <f t="shared" si="8"/>
        <v>14.3125</v>
      </c>
      <c r="S12" s="10">
        <f t="shared" si="9"/>
        <v>0.62228260869565222</v>
      </c>
      <c r="T12" s="10">
        <f t="shared" si="10"/>
        <v>1.1790287515807956</v>
      </c>
      <c r="U12" s="10">
        <f t="shared" si="11"/>
        <v>3.015015373894788</v>
      </c>
    </row>
    <row r="13" spans="1:21" x14ac:dyDescent="0.2">
      <c r="A13" s="74" t="s">
        <v>77</v>
      </c>
      <c r="B13" s="75">
        <v>9</v>
      </c>
      <c r="C13" s="75">
        <v>84.5</v>
      </c>
      <c r="D13" s="75">
        <v>303.24252595423593</v>
      </c>
      <c r="E13" s="75"/>
      <c r="F13" s="74" t="s">
        <v>77</v>
      </c>
      <c r="G13" s="75">
        <f t="shared" si="1"/>
        <v>9</v>
      </c>
      <c r="H13" s="75">
        <f t="shared" si="2"/>
        <v>84.5</v>
      </c>
      <c r="I13" s="75">
        <f t="shared" si="3"/>
        <v>303.24252595423593</v>
      </c>
      <c r="J13" s="75"/>
      <c r="K13" s="10">
        <f t="shared" si="4"/>
        <v>0.39120370370370372</v>
      </c>
      <c r="L13" s="10">
        <f t="shared" si="5"/>
        <v>0.27865484807613156</v>
      </c>
      <c r="M13" s="10">
        <f t="shared" si="6"/>
        <v>0.80210972557426496</v>
      </c>
      <c r="P13" s="5" t="str">
        <f t="shared" si="0"/>
        <v>Lakes</v>
      </c>
      <c r="Q13" s="5">
        <f t="shared" si="7"/>
        <v>9</v>
      </c>
      <c r="R13" s="5">
        <f t="shared" si="8"/>
        <v>3.5208333333333335</v>
      </c>
      <c r="S13" s="10">
        <f t="shared" si="9"/>
        <v>0.39120370370370372</v>
      </c>
      <c r="T13" s="10">
        <f t="shared" si="10"/>
        <v>0.80210972557426496</v>
      </c>
      <c r="U13" s="10">
        <f t="shared" si="11"/>
        <v>3.015015373894788</v>
      </c>
    </row>
    <row r="14" spans="1:21" x14ac:dyDescent="0.2">
      <c r="A14" s="74" t="s">
        <v>78</v>
      </c>
      <c r="B14" s="75">
        <v>21</v>
      </c>
      <c r="C14" s="75">
        <v>658</v>
      </c>
      <c r="D14" s="75">
        <v>1055.0227540360706</v>
      </c>
      <c r="E14" s="75"/>
      <c r="F14" s="74" t="s">
        <v>78</v>
      </c>
      <c r="G14" s="75">
        <f t="shared" si="1"/>
        <v>21</v>
      </c>
      <c r="H14" s="75">
        <f t="shared" si="2"/>
        <v>658</v>
      </c>
      <c r="I14" s="75">
        <f t="shared" si="3"/>
        <v>1055.0227540360706</v>
      </c>
      <c r="J14" s="75"/>
      <c r="K14" s="10">
        <f t="shared" si="4"/>
        <v>1.3055555555555556</v>
      </c>
      <c r="L14" s="10">
        <f t="shared" si="5"/>
        <v>0.62368323098508582</v>
      </c>
      <c r="M14" s="10">
        <f t="shared" si="6"/>
        <v>1.7952760869031819</v>
      </c>
      <c r="P14" s="5" t="str">
        <f t="shared" si="0"/>
        <v>MidCentral</v>
      </c>
      <c r="Q14" s="5">
        <f t="shared" si="7"/>
        <v>21</v>
      </c>
      <c r="R14" s="5">
        <f t="shared" si="8"/>
        <v>27.416666666666668</v>
      </c>
      <c r="S14" s="10">
        <f t="shared" si="9"/>
        <v>1.3055555555555556</v>
      </c>
      <c r="T14" s="10">
        <f t="shared" si="10"/>
        <v>1.7952760869031819</v>
      </c>
      <c r="U14" s="10">
        <f t="shared" si="11"/>
        <v>3.015015373894788</v>
      </c>
    </row>
    <row r="15" spans="1:21" x14ac:dyDescent="0.2">
      <c r="A15" s="74" t="s">
        <v>79</v>
      </c>
      <c r="B15" s="75">
        <v>47</v>
      </c>
      <c r="C15" s="75">
        <v>1654</v>
      </c>
      <c r="D15" s="75">
        <v>2124.9006160482713</v>
      </c>
      <c r="E15" s="75"/>
      <c r="F15" s="74" t="s">
        <v>79</v>
      </c>
      <c r="G15" s="75">
        <f t="shared" si="1"/>
        <v>47</v>
      </c>
      <c r="H15" s="75">
        <f t="shared" si="2"/>
        <v>1654</v>
      </c>
      <c r="I15" s="75">
        <f t="shared" si="3"/>
        <v>2124.9006160482713</v>
      </c>
      <c r="J15" s="75"/>
      <c r="K15" s="10">
        <f t="shared" si="4"/>
        <v>1.4663120567375885</v>
      </c>
      <c r="L15" s="10">
        <f t="shared" si="5"/>
        <v>0.77838934560430573</v>
      </c>
      <c r="M15" s="10">
        <f t="shared" si="6"/>
        <v>2.2405986068543875</v>
      </c>
      <c r="P15" s="5" t="str">
        <f t="shared" si="0"/>
        <v>Nelson Marlborough</v>
      </c>
      <c r="Q15" s="5">
        <f t="shared" si="7"/>
        <v>47</v>
      </c>
      <c r="R15" s="5">
        <f t="shared" si="8"/>
        <v>68.916666666666671</v>
      </c>
      <c r="S15" s="10">
        <f t="shared" si="9"/>
        <v>1.4663120567375885</v>
      </c>
      <c r="T15" s="10">
        <f t="shared" si="10"/>
        <v>2.2405986068543875</v>
      </c>
      <c r="U15" s="10">
        <f t="shared" si="11"/>
        <v>3.015015373894788</v>
      </c>
    </row>
    <row r="16" spans="1:21" x14ac:dyDescent="0.2">
      <c r="A16" s="74" t="s">
        <v>80</v>
      </c>
      <c r="B16" s="75">
        <v>12</v>
      </c>
      <c r="C16" s="75">
        <v>1256.5</v>
      </c>
      <c r="D16" s="75">
        <v>974.5602465776152</v>
      </c>
      <c r="E16" s="75"/>
      <c r="F16" s="74" t="s">
        <v>80</v>
      </c>
      <c r="G16" s="75">
        <f t="shared" si="1"/>
        <v>12</v>
      </c>
      <c r="H16" s="75">
        <f t="shared" si="2"/>
        <v>1256.5</v>
      </c>
      <c r="I16" s="75">
        <f t="shared" si="3"/>
        <v>974.5602465776152</v>
      </c>
      <c r="J16" s="75"/>
      <c r="K16" s="10">
        <f t="shared" si="4"/>
        <v>4.3628472222222223</v>
      </c>
      <c r="L16" s="10">
        <f t="shared" si="5"/>
        <v>1.2892994603591506</v>
      </c>
      <c r="M16" s="10">
        <f t="shared" si="6"/>
        <v>3.7112565723212625</v>
      </c>
      <c r="P16" s="5" t="str">
        <f t="shared" si="0"/>
        <v>Northland</v>
      </c>
      <c r="Q16" s="5">
        <f t="shared" si="7"/>
        <v>12</v>
      </c>
      <c r="R16" s="5">
        <f t="shared" si="8"/>
        <v>52.354166666666664</v>
      </c>
      <c r="S16" s="10">
        <f t="shared" si="9"/>
        <v>4.3628472222222223</v>
      </c>
      <c r="T16" s="10">
        <f t="shared" si="10"/>
        <v>3.7112565723212625</v>
      </c>
      <c r="U16" s="10">
        <f t="shared" si="11"/>
        <v>3.015015373894788</v>
      </c>
    </row>
    <row r="17" spans="1:21" x14ac:dyDescent="0.2">
      <c r="A17" s="74" t="s">
        <v>81</v>
      </c>
      <c r="B17" s="75">
        <v>5</v>
      </c>
      <c r="C17" s="75">
        <v>338.5</v>
      </c>
      <c r="D17" s="75">
        <v>399.85694791630755</v>
      </c>
      <c r="E17" s="75"/>
      <c r="F17" s="74" t="s">
        <v>81</v>
      </c>
      <c r="G17" s="75">
        <f t="shared" si="1"/>
        <v>5</v>
      </c>
      <c r="H17" s="75">
        <f t="shared" si="2"/>
        <v>338.5</v>
      </c>
      <c r="I17" s="75">
        <f t="shared" si="3"/>
        <v>399.85694791630755</v>
      </c>
      <c r="J17" s="75"/>
      <c r="K17" s="10">
        <f t="shared" si="4"/>
        <v>2.8208333333333333</v>
      </c>
      <c r="L17" s="10">
        <f t="shared" si="5"/>
        <v>0.8465527528381227</v>
      </c>
      <c r="M17" s="10">
        <f t="shared" si="6"/>
        <v>2.4368074015263756</v>
      </c>
      <c r="P17" s="5" t="str">
        <f t="shared" si="0"/>
        <v>South Canterbury</v>
      </c>
      <c r="Q17" s="5">
        <f t="shared" si="7"/>
        <v>5</v>
      </c>
      <c r="R17" s="5">
        <f t="shared" si="8"/>
        <v>14.104166666666666</v>
      </c>
      <c r="S17" s="10">
        <f t="shared" si="9"/>
        <v>2.8208333333333333</v>
      </c>
      <c r="T17" s="10">
        <f t="shared" si="10"/>
        <v>2.4368074015263756</v>
      </c>
      <c r="U17" s="10">
        <f t="shared" si="11"/>
        <v>3.015015373894788</v>
      </c>
    </row>
    <row r="18" spans="1:21" x14ac:dyDescent="0.2">
      <c r="A18" s="74" t="s">
        <v>82</v>
      </c>
      <c r="B18" s="75">
        <v>21</v>
      </c>
      <c r="C18" s="75">
        <v>1152.5</v>
      </c>
      <c r="D18" s="75">
        <v>1090.2280232375992</v>
      </c>
      <c r="E18" s="75"/>
      <c r="F18" s="74" t="s">
        <v>82</v>
      </c>
      <c r="G18" s="75">
        <f t="shared" si="1"/>
        <v>21</v>
      </c>
      <c r="H18" s="75">
        <f t="shared" si="2"/>
        <v>1152.5</v>
      </c>
      <c r="I18" s="75">
        <f t="shared" si="3"/>
        <v>1090.2280232375992</v>
      </c>
      <c r="J18" s="75"/>
      <c r="K18" s="10">
        <f t="shared" si="4"/>
        <v>2.2867063492063493</v>
      </c>
      <c r="L18" s="10">
        <f t="shared" si="5"/>
        <v>1.057118305010611</v>
      </c>
      <c r="M18" s="10">
        <f t="shared" si="6"/>
        <v>3.0429216623567625</v>
      </c>
      <c r="P18" s="5" t="str">
        <f t="shared" si="0"/>
        <v>Southern</v>
      </c>
      <c r="Q18" s="5">
        <f t="shared" si="7"/>
        <v>21</v>
      </c>
      <c r="R18" s="5">
        <f t="shared" si="8"/>
        <v>48.020833333333336</v>
      </c>
      <c r="S18" s="10">
        <f t="shared" si="9"/>
        <v>2.2867063492063493</v>
      </c>
      <c r="T18" s="10">
        <f t="shared" si="10"/>
        <v>3.0429216623567625</v>
      </c>
      <c r="U18" s="10">
        <f t="shared" si="11"/>
        <v>3.015015373894788</v>
      </c>
    </row>
    <row r="19" spans="1:21" x14ac:dyDescent="0.2">
      <c r="A19" s="74" t="s">
        <v>83</v>
      </c>
      <c r="B19" s="75">
        <v>6</v>
      </c>
      <c r="C19" s="75">
        <v>162.5</v>
      </c>
      <c r="D19" s="75">
        <v>244.03993311996126</v>
      </c>
      <c r="E19" s="75"/>
      <c r="F19" s="74" t="s">
        <v>83</v>
      </c>
      <c r="G19" s="75">
        <f t="shared" si="1"/>
        <v>6</v>
      </c>
      <c r="H19" s="75">
        <f t="shared" si="2"/>
        <v>162.5</v>
      </c>
      <c r="I19" s="75">
        <f t="shared" si="3"/>
        <v>244.03993311996126</v>
      </c>
      <c r="J19" s="75"/>
      <c r="K19" s="10">
        <f t="shared" si="4"/>
        <v>1.1284722222222221</v>
      </c>
      <c r="L19" s="10">
        <f t="shared" si="5"/>
        <v>0.66587462929733243</v>
      </c>
      <c r="M19" s="10">
        <f t="shared" si="6"/>
        <v>1.9167242912157247</v>
      </c>
      <c r="P19" s="5" t="str">
        <f t="shared" si="0"/>
        <v>Tairawhiti</v>
      </c>
      <c r="Q19" s="5">
        <f t="shared" si="7"/>
        <v>6</v>
      </c>
      <c r="R19" s="5">
        <f t="shared" si="8"/>
        <v>6.770833333333333</v>
      </c>
      <c r="S19" s="10">
        <f t="shared" si="9"/>
        <v>1.1284722222222221</v>
      </c>
      <c r="T19" s="10">
        <f t="shared" si="10"/>
        <v>1.9167242912157247</v>
      </c>
      <c r="U19" s="10">
        <f t="shared" si="11"/>
        <v>3.015015373894788</v>
      </c>
    </row>
    <row r="20" spans="1:21" x14ac:dyDescent="0.2">
      <c r="A20" s="74" t="s">
        <v>84</v>
      </c>
      <c r="B20" s="75">
        <v>34</v>
      </c>
      <c r="C20" s="75">
        <v>1793</v>
      </c>
      <c r="D20" s="75">
        <v>2262.3205146592418</v>
      </c>
      <c r="E20" s="75"/>
      <c r="F20" s="74" t="s">
        <v>84</v>
      </c>
      <c r="G20" s="75">
        <f t="shared" si="1"/>
        <v>34</v>
      </c>
      <c r="H20" s="75">
        <f t="shared" si="2"/>
        <v>1793</v>
      </c>
      <c r="I20" s="75">
        <f t="shared" si="3"/>
        <v>2262.3205146592418</v>
      </c>
      <c r="J20" s="75"/>
      <c r="K20" s="10">
        <f t="shared" si="4"/>
        <v>2.1973039215686274</v>
      </c>
      <c r="L20" s="10">
        <f t="shared" si="5"/>
        <v>0.79254906118820556</v>
      </c>
      <c r="M20" s="10">
        <f t="shared" si="6"/>
        <v>2.2813574368536722</v>
      </c>
      <c r="P20" s="5" t="str">
        <f t="shared" si="0"/>
        <v>Taranaki</v>
      </c>
      <c r="Q20" s="5">
        <f t="shared" si="7"/>
        <v>34</v>
      </c>
      <c r="R20" s="5">
        <f t="shared" si="8"/>
        <v>74.708333333333329</v>
      </c>
      <c r="S20" s="10">
        <f t="shared" si="9"/>
        <v>2.1973039215686274</v>
      </c>
      <c r="T20" s="10">
        <f t="shared" si="10"/>
        <v>2.2813574368536722</v>
      </c>
      <c r="U20" s="10">
        <f t="shared" si="11"/>
        <v>3.015015373894788</v>
      </c>
    </row>
    <row r="21" spans="1:21" x14ac:dyDescent="0.2">
      <c r="A21" s="74" t="s">
        <v>85</v>
      </c>
      <c r="B21" s="75">
        <v>44</v>
      </c>
      <c r="C21" s="75">
        <v>2373</v>
      </c>
      <c r="D21" s="75">
        <v>3272.9340439350503</v>
      </c>
      <c r="E21" s="75"/>
      <c r="F21" s="74" t="s">
        <v>85</v>
      </c>
      <c r="G21" s="75">
        <f t="shared" si="1"/>
        <v>44</v>
      </c>
      <c r="H21" s="75">
        <f t="shared" si="2"/>
        <v>2373</v>
      </c>
      <c r="I21" s="75">
        <f t="shared" si="3"/>
        <v>3272.9340439350503</v>
      </c>
      <c r="J21" s="75"/>
      <c r="K21" s="10">
        <f t="shared" si="4"/>
        <v>2.2471590909090908</v>
      </c>
      <c r="L21" s="10">
        <f t="shared" si="5"/>
        <v>0.72503752539630795</v>
      </c>
      <c r="M21" s="10">
        <f t="shared" si="6"/>
        <v>2.0870250582103216</v>
      </c>
      <c r="P21" s="5" t="str">
        <f t="shared" si="0"/>
        <v>Waikato</v>
      </c>
      <c r="Q21" s="5">
        <f t="shared" si="7"/>
        <v>44</v>
      </c>
      <c r="R21" s="5">
        <f t="shared" si="8"/>
        <v>98.875</v>
      </c>
      <c r="S21" s="10">
        <f t="shared" si="9"/>
        <v>2.2471590909090908</v>
      </c>
      <c r="T21" s="10">
        <f t="shared" si="10"/>
        <v>2.0870250582103216</v>
      </c>
      <c r="U21" s="10">
        <f t="shared" si="11"/>
        <v>3.015015373894788</v>
      </c>
    </row>
    <row r="22" spans="1:21" x14ac:dyDescent="0.2">
      <c r="A22" s="74" t="s">
        <v>86</v>
      </c>
      <c r="B22" s="75">
        <v>7</v>
      </c>
      <c r="C22" s="75">
        <v>95</v>
      </c>
      <c r="D22" s="75">
        <v>169.94025028176708</v>
      </c>
      <c r="E22" s="75"/>
      <c r="F22" s="74" t="s">
        <v>86</v>
      </c>
      <c r="G22" s="75">
        <f t="shared" si="1"/>
        <v>7</v>
      </c>
      <c r="H22" s="75">
        <f t="shared" si="2"/>
        <v>95</v>
      </c>
      <c r="I22" s="75">
        <f t="shared" si="3"/>
        <v>169.94025028176708</v>
      </c>
      <c r="J22" s="75"/>
      <c r="K22" s="10">
        <f t="shared" si="4"/>
        <v>0.56547619047619047</v>
      </c>
      <c r="L22" s="10">
        <f t="shared" si="5"/>
        <v>0.55902000757611314</v>
      </c>
      <c r="M22" s="10">
        <f t="shared" si="6"/>
        <v>1.6091425932948171</v>
      </c>
      <c r="P22" s="5" t="str">
        <f t="shared" si="0"/>
        <v>Wairarapa</v>
      </c>
      <c r="Q22" s="5">
        <f t="shared" si="7"/>
        <v>7</v>
      </c>
      <c r="R22" s="5">
        <f t="shared" si="8"/>
        <v>3.9583333333333335</v>
      </c>
      <c r="S22" s="10">
        <f t="shared" si="9"/>
        <v>0.56547619047619047</v>
      </c>
      <c r="T22" s="10">
        <f t="shared" si="10"/>
        <v>1.6091425932948171</v>
      </c>
      <c r="U22" s="10">
        <f t="shared" si="11"/>
        <v>3.015015373894788</v>
      </c>
    </row>
    <row r="23" spans="1:21" x14ac:dyDescent="0.2">
      <c r="A23" s="74" t="s">
        <v>87</v>
      </c>
      <c r="B23" s="75">
        <v>21</v>
      </c>
      <c r="C23" s="75">
        <v>1244.5</v>
      </c>
      <c r="D23" s="75">
        <v>1117.8476280502825</v>
      </c>
      <c r="E23" s="75"/>
      <c r="F23" s="74" t="s">
        <v>87</v>
      </c>
      <c r="G23" s="75">
        <f t="shared" si="1"/>
        <v>21</v>
      </c>
      <c r="H23" s="75">
        <f t="shared" si="2"/>
        <v>1244.5</v>
      </c>
      <c r="I23" s="75">
        <f t="shared" si="3"/>
        <v>1117.8476280502825</v>
      </c>
      <c r="J23" s="75"/>
      <c r="K23" s="10">
        <f t="shared" si="4"/>
        <v>2.4692460317460316</v>
      </c>
      <c r="L23" s="10">
        <f t="shared" si="5"/>
        <v>1.1133002108441388</v>
      </c>
      <c r="M23" s="10">
        <f t="shared" si="6"/>
        <v>3.2046416302004879</v>
      </c>
      <c r="P23" s="5" t="str">
        <f t="shared" si="0"/>
        <v>Waitemata</v>
      </c>
      <c r="Q23" s="5">
        <f t="shared" si="7"/>
        <v>21</v>
      </c>
      <c r="R23" s="5">
        <f t="shared" si="8"/>
        <v>51.854166666666664</v>
      </c>
      <c r="S23" s="10">
        <f t="shared" si="9"/>
        <v>2.4692460317460316</v>
      </c>
      <c r="T23" s="10">
        <f t="shared" si="10"/>
        <v>3.2046416302004879</v>
      </c>
      <c r="U23" s="10">
        <f t="shared" si="11"/>
        <v>3.015015373894788</v>
      </c>
    </row>
    <row r="24" spans="1:21" x14ac:dyDescent="0.2">
      <c r="A24" s="74" t="s">
        <v>89</v>
      </c>
      <c r="B24" s="75">
        <v>18</v>
      </c>
      <c r="C24" s="75">
        <v>740.5</v>
      </c>
      <c r="D24" s="75">
        <v>879.40202376369302</v>
      </c>
      <c r="E24" s="75"/>
      <c r="F24" s="74" t="s">
        <v>88</v>
      </c>
      <c r="G24" s="75">
        <f t="shared" si="1"/>
        <v>0</v>
      </c>
      <c r="H24" s="75">
        <f t="shared" si="2"/>
        <v>0</v>
      </c>
      <c r="I24" s="75">
        <f t="shared" si="3"/>
        <v>0</v>
      </c>
      <c r="J24" s="75"/>
      <c r="K24" s="10" t="e">
        <f t="shared" si="4"/>
        <v>#DIV/0!</v>
      </c>
      <c r="L24" s="10" t="e">
        <f t="shared" si="5"/>
        <v>#DIV/0!</v>
      </c>
      <c r="M24" s="10" t="e">
        <f t="shared" si="6"/>
        <v>#DIV/0!</v>
      </c>
      <c r="P24" s="5" t="str">
        <f t="shared" si="0"/>
        <v>Whanganui</v>
      </c>
      <c r="Q24" s="5">
        <f t="shared" si="7"/>
        <v>0</v>
      </c>
      <c r="R24" s="5">
        <f t="shared" si="8"/>
        <v>0</v>
      </c>
      <c r="S24" s="10" t="e">
        <f t="shared" si="9"/>
        <v>#DIV/0!</v>
      </c>
      <c r="T24" s="10" t="e">
        <f t="shared" si="10"/>
        <v>#DIV/0!</v>
      </c>
      <c r="U24" s="10">
        <f t="shared" si="11"/>
        <v>3.015015373894788</v>
      </c>
    </row>
    <row r="25" spans="1:21" x14ac:dyDescent="0.2">
      <c r="A25" s="74" t="s">
        <v>106</v>
      </c>
      <c r="B25" s="75">
        <v>612</v>
      </c>
      <c r="C25" s="75">
        <v>42279.5</v>
      </c>
      <c r="D25" s="75">
        <v>40365.235489782004</v>
      </c>
      <c r="E25" s="75"/>
      <c r="F25" s="74" t="s">
        <v>89</v>
      </c>
      <c r="G25" s="75">
        <f t="shared" si="1"/>
        <v>18</v>
      </c>
      <c r="H25" s="75">
        <f t="shared" si="2"/>
        <v>740.5</v>
      </c>
      <c r="I25" s="75">
        <f t="shared" si="3"/>
        <v>879.40202376369302</v>
      </c>
      <c r="J25" s="75"/>
      <c r="K25" s="10">
        <f t="shared" si="4"/>
        <v>1.7141203703703702</v>
      </c>
      <c r="L25" s="10">
        <f t="shared" si="5"/>
        <v>0.84204946087204158</v>
      </c>
      <c r="M25" s="10">
        <f t="shared" si="6"/>
        <v>2.4238446473951174</v>
      </c>
      <c r="P25" s="5" t="str">
        <f t="shared" si="0"/>
        <v>Grand Total</v>
      </c>
      <c r="Q25" s="5">
        <f t="shared" si="7"/>
        <v>18</v>
      </c>
      <c r="R25" s="5">
        <f t="shared" si="8"/>
        <v>30.854166666666668</v>
      </c>
      <c r="S25" s="10">
        <f t="shared" si="9"/>
        <v>1.7141203703703702</v>
      </c>
      <c r="T25" s="10">
        <f t="shared" si="10"/>
        <v>2.4238446473951174</v>
      </c>
      <c r="U25" s="10">
        <f t="shared" si="11"/>
        <v>3.015015373894788</v>
      </c>
    </row>
    <row r="26" spans="1:21" x14ac:dyDescent="0.2">
      <c r="E26" s="75"/>
      <c r="F26" s="78" t="s">
        <v>106</v>
      </c>
      <c r="G26" s="75">
        <f t="shared" si="1"/>
        <v>612</v>
      </c>
      <c r="H26" s="75">
        <f t="shared" si="2"/>
        <v>42279.5</v>
      </c>
      <c r="I26" s="75">
        <f t="shared" si="3"/>
        <v>40365.235489782004</v>
      </c>
      <c r="J26" s="75"/>
      <c r="K26" s="10">
        <f t="shared" si="4"/>
        <v>2.8785062636165577</v>
      </c>
      <c r="L26" s="10">
        <f t="shared" si="5"/>
        <v>1.0474235932725469</v>
      </c>
      <c r="M26" s="10">
        <f t="shared" si="6"/>
        <v>3.015015373894788</v>
      </c>
      <c r="P26" t="s">
        <v>0</v>
      </c>
      <c r="Q26" s="5">
        <f t="shared" si="7"/>
        <v>612</v>
      </c>
      <c r="R26" s="5">
        <f t="shared" si="8"/>
        <v>1761.6458333333333</v>
      </c>
      <c r="S26" s="10">
        <f t="shared" si="9"/>
        <v>2.8785062636165577</v>
      </c>
      <c r="T26" s="10">
        <f t="shared" si="10"/>
        <v>3.015015373894788</v>
      </c>
      <c r="U26" s="10">
        <f t="shared" si="11"/>
        <v>3.015015373894788</v>
      </c>
    </row>
    <row r="30" spans="1:21" x14ac:dyDescent="0.2">
      <c r="A30" s="73" t="s">
        <v>22</v>
      </c>
      <c r="B30" t="s">
        <v>12</v>
      </c>
    </row>
    <row r="31" spans="1:21" x14ac:dyDescent="0.2">
      <c r="A31" s="73" t="s">
        <v>104</v>
      </c>
      <c r="B31" s="74">
        <v>1</v>
      </c>
    </row>
    <row r="32" spans="1:21" x14ac:dyDescent="0.2">
      <c r="K32" s="162" t="s">
        <v>2</v>
      </c>
      <c r="L32" s="162"/>
      <c r="M32" s="162"/>
      <c r="P32" s="8" t="s">
        <v>6</v>
      </c>
      <c r="Q32" s="8"/>
      <c r="R32" s="8"/>
      <c r="S32" s="8"/>
      <c r="T32" s="8"/>
      <c r="U32" s="8"/>
    </row>
    <row r="33" spans="1:21" ht="63.75" x14ac:dyDescent="0.2">
      <c r="A33" s="73" t="s">
        <v>105</v>
      </c>
      <c r="B33" t="s">
        <v>107</v>
      </c>
      <c r="C33" t="s">
        <v>108</v>
      </c>
      <c r="D33" t="s">
        <v>109</v>
      </c>
      <c r="G33" s="77" t="s">
        <v>107</v>
      </c>
      <c r="H33" s="77" t="s">
        <v>108</v>
      </c>
      <c r="I33" s="77" t="s">
        <v>109</v>
      </c>
      <c r="K33" s="21" t="s">
        <v>16</v>
      </c>
      <c r="L33" s="21" t="s">
        <v>20</v>
      </c>
      <c r="M33" s="21" t="s">
        <v>17</v>
      </c>
      <c r="P33" s="21" t="s">
        <v>4</v>
      </c>
      <c r="Q33" s="21" t="s">
        <v>27</v>
      </c>
      <c r="R33" s="21" t="s">
        <v>25</v>
      </c>
      <c r="S33" s="21" t="s">
        <v>11</v>
      </c>
      <c r="T33" s="21" t="s">
        <v>10</v>
      </c>
      <c r="U33" s="21" t="s">
        <v>8</v>
      </c>
    </row>
    <row r="34" spans="1:21" x14ac:dyDescent="0.2">
      <c r="A34" s="74" t="s">
        <v>70</v>
      </c>
      <c r="B34" s="75">
        <v>10811</v>
      </c>
      <c r="C34" s="75">
        <v>648545.5</v>
      </c>
      <c r="D34" s="75">
        <v>673151.67234907649</v>
      </c>
      <c r="E34" s="75"/>
      <c r="F34" s="74" t="s">
        <v>70</v>
      </c>
      <c r="G34" s="75">
        <f>IFERROR(VLOOKUP(F34,$A$34:$D$54,2,FALSE),0)</f>
        <v>10811</v>
      </c>
      <c r="H34" s="75">
        <f>IFERROR(VLOOKUP(F34,$A$34:$D$54,3,FALSE),0)</f>
        <v>648545.5</v>
      </c>
      <c r="I34" s="75">
        <f>IFERROR(VLOOKUP(F34,$A$34:$D$54,4,FALSE),0)</f>
        <v>673151.67234907649</v>
      </c>
      <c r="J34" s="75"/>
      <c r="K34" s="10">
        <f>H34/G34/24</f>
        <v>2.499558705639318</v>
      </c>
      <c r="L34" s="10">
        <f>H34/I34</f>
        <v>0.96344631773221467</v>
      </c>
      <c r="M34" s="10">
        <f>L34*$K$54</f>
        <v>2.4620502355742713</v>
      </c>
      <c r="P34" s="5" t="str">
        <f t="shared" ref="P34:P53" si="12">A34</f>
        <v>Auckland</v>
      </c>
      <c r="Q34" s="5">
        <f>G34</f>
        <v>10811</v>
      </c>
      <c r="R34" s="5">
        <f>H34/24</f>
        <v>27022.729166666668</v>
      </c>
      <c r="S34" s="10">
        <f>K34</f>
        <v>2.499558705639318</v>
      </c>
      <c r="T34" s="10">
        <f>M34</f>
        <v>2.4620502355742713</v>
      </c>
      <c r="U34" s="10">
        <f>$M$54</f>
        <v>2.5185934856421506</v>
      </c>
    </row>
    <row r="35" spans="1:21" x14ac:dyDescent="0.2">
      <c r="A35" s="74" t="s">
        <v>71</v>
      </c>
      <c r="B35" s="75">
        <v>4362</v>
      </c>
      <c r="C35" s="75">
        <v>274180.5</v>
      </c>
      <c r="D35" s="75">
        <v>261484.34570802833</v>
      </c>
      <c r="E35" s="75"/>
      <c r="F35" s="74" t="s">
        <v>71</v>
      </c>
      <c r="G35" s="75">
        <f t="shared" ref="G35:G54" si="13">IFERROR(VLOOKUP(F35,$A$34:$D$54,2,FALSE),0)</f>
        <v>4362</v>
      </c>
      <c r="H35" s="75">
        <f t="shared" ref="H35:H54" si="14">IFERROR(VLOOKUP(F35,$A$34:$D$54,3,FALSE),0)</f>
        <v>274180.5</v>
      </c>
      <c r="I35" s="75">
        <f t="shared" ref="I35:I54" si="15">IFERROR(VLOOKUP(F35,$A$34:$D$54,4,FALSE),0)</f>
        <v>261484.34570802833</v>
      </c>
      <c r="J35" s="75"/>
      <c r="K35" s="10">
        <f t="shared" ref="K35:K54" si="16">H35/G35/24</f>
        <v>2.6190251031636866</v>
      </c>
      <c r="L35" s="10">
        <f t="shared" ref="L35:L54" si="17">H35/I35</f>
        <v>1.0485541658625641</v>
      </c>
      <c r="M35" s="10">
        <f t="shared" ref="M35:M54" si="18">L35*$K$54</f>
        <v>2.6795400880776947</v>
      </c>
      <c r="P35" s="5" t="str">
        <f t="shared" si="12"/>
        <v>Bay of Plenty</v>
      </c>
      <c r="Q35" s="5">
        <f t="shared" ref="Q35:Q54" si="19">G35</f>
        <v>4362</v>
      </c>
      <c r="R35" s="5">
        <f t="shared" ref="R35:R54" si="20">H35/24</f>
        <v>11424.1875</v>
      </c>
      <c r="S35" s="10">
        <f t="shared" ref="S35:S54" si="21">K35</f>
        <v>2.6190251031636866</v>
      </c>
      <c r="T35" s="10">
        <f t="shared" ref="T35:T54" si="22">M35</f>
        <v>2.6795400880776947</v>
      </c>
      <c r="U35" s="10">
        <f t="shared" ref="U35:U54" si="23">$M$54</f>
        <v>2.5185934856421506</v>
      </c>
    </row>
    <row r="36" spans="1:21" x14ac:dyDescent="0.2">
      <c r="A36" s="74" t="s">
        <v>72</v>
      </c>
      <c r="B36" s="75">
        <v>15004</v>
      </c>
      <c r="C36" s="75">
        <v>1094420.5</v>
      </c>
      <c r="D36" s="75">
        <v>1157866.7244133507</v>
      </c>
      <c r="E36" s="75"/>
      <c r="F36" s="74" t="s">
        <v>72</v>
      </c>
      <c r="G36" s="75">
        <f t="shared" si="13"/>
        <v>15004</v>
      </c>
      <c r="H36" s="75">
        <f t="shared" si="14"/>
        <v>1094420.5</v>
      </c>
      <c r="I36" s="75">
        <f t="shared" si="15"/>
        <v>1157866.7244133507</v>
      </c>
      <c r="J36" s="75"/>
      <c r="K36" s="10">
        <f t="shared" si="16"/>
        <v>3.039246478716787</v>
      </c>
      <c r="L36" s="10">
        <f t="shared" si="17"/>
        <v>0.94520420781113945</v>
      </c>
      <c r="M36" s="10">
        <f t="shared" si="18"/>
        <v>2.4154332210069493</v>
      </c>
      <c r="P36" s="5" t="str">
        <f t="shared" si="12"/>
        <v>Canterbury</v>
      </c>
      <c r="Q36" s="5">
        <f t="shared" si="19"/>
        <v>15004</v>
      </c>
      <c r="R36" s="5">
        <f t="shared" si="20"/>
        <v>45600.854166666664</v>
      </c>
      <c r="S36" s="10">
        <f t="shared" si="21"/>
        <v>3.039246478716787</v>
      </c>
      <c r="T36" s="10">
        <f t="shared" si="22"/>
        <v>2.4154332210069493</v>
      </c>
      <c r="U36" s="10">
        <f t="shared" si="23"/>
        <v>2.5185934856421506</v>
      </c>
    </row>
    <row r="37" spans="1:21" x14ac:dyDescent="0.2">
      <c r="A37" s="74" t="s">
        <v>73</v>
      </c>
      <c r="B37" s="75">
        <v>11077</v>
      </c>
      <c r="C37" s="75">
        <v>602040</v>
      </c>
      <c r="D37" s="75">
        <v>627240.62683164701</v>
      </c>
      <c r="E37" s="75"/>
      <c r="F37" s="74" t="s">
        <v>73</v>
      </c>
      <c r="G37" s="75">
        <f t="shared" si="13"/>
        <v>11077</v>
      </c>
      <c r="H37" s="75">
        <f t="shared" si="14"/>
        <v>602040</v>
      </c>
      <c r="I37" s="75">
        <f t="shared" si="15"/>
        <v>627240.62683164701</v>
      </c>
      <c r="J37" s="75"/>
      <c r="K37" s="10">
        <f t="shared" si="16"/>
        <v>2.2646023291504922</v>
      </c>
      <c r="L37" s="10">
        <f t="shared" si="17"/>
        <v>0.9598230316187556</v>
      </c>
      <c r="M37" s="10">
        <f t="shared" si="18"/>
        <v>2.452791066417662</v>
      </c>
      <c r="P37" s="5" t="str">
        <f t="shared" si="12"/>
        <v>Capital and Coast</v>
      </c>
      <c r="Q37" s="5">
        <f t="shared" si="19"/>
        <v>11077</v>
      </c>
      <c r="R37" s="5">
        <f t="shared" si="20"/>
        <v>25085</v>
      </c>
      <c r="S37" s="10">
        <f t="shared" si="21"/>
        <v>2.2646023291504922</v>
      </c>
      <c r="T37" s="10">
        <f t="shared" si="22"/>
        <v>2.452791066417662</v>
      </c>
      <c r="U37" s="10">
        <f t="shared" si="23"/>
        <v>2.5185934856421506</v>
      </c>
    </row>
    <row r="38" spans="1:21" x14ac:dyDescent="0.2">
      <c r="A38" s="74" t="s">
        <v>74</v>
      </c>
      <c r="B38" s="75">
        <v>5218</v>
      </c>
      <c r="C38" s="75">
        <v>390915.5</v>
      </c>
      <c r="D38" s="75">
        <v>326683.0359825046</v>
      </c>
      <c r="E38" s="75"/>
      <c r="F38" s="74" t="s">
        <v>74</v>
      </c>
      <c r="G38" s="75">
        <f t="shared" si="13"/>
        <v>5218</v>
      </c>
      <c r="H38" s="75">
        <f t="shared" si="14"/>
        <v>390915.5</v>
      </c>
      <c r="I38" s="75">
        <f t="shared" si="15"/>
        <v>326683.0359825046</v>
      </c>
      <c r="J38" s="75"/>
      <c r="K38" s="10">
        <f t="shared" si="16"/>
        <v>3.12153043950428</v>
      </c>
      <c r="L38" s="10">
        <f t="shared" si="17"/>
        <v>1.1966201392255194</v>
      </c>
      <c r="M38" s="10">
        <f t="shared" si="18"/>
        <v>3.057917022930563</v>
      </c>
      <c r="P38" s="5" t="str">
        <f t="shared" si="12"/>
        <v>Counties Manukau</v>
      </c>
      <c r="Q38" s="5">
        <f t="shared" si="19"/>
        <v>5218</v>
      </c>
      <c r="R38" s="5">
        <f t="shared" si="20"/>
        <v>16288.145833333334</v>
      </c>
      <c r="S38" s="10">
        <f t="shared" si="21"/>
        <v>3.12153043950428</v>
      </c>
      <c r="T38" s="10">
        <f t="shared" si="22"/>
        <v>3.057917022930563</v>
      </c>
      <c r="U38" s="10">
        <f t="shared" si="23"/>
        <v>2.5185934856421506</v>
      </c>
    </row>
    <row r="39" spans="1:21" x14ac:dyDescent="0.2">
      <c r="A39" s="74" t="s">
        <v>75</v>
      </c>
      <c r="B39" s="75">
        <v>3294</v>
      </c>
      <c r="C39" s="75">
        <v>210323.5</v>
      </c>
      <c r="D39" s="75">
        <v>205678.25007547808</v>
      </c>
      <c r="E39" s="75"/>
      <c r="F39" s="74" t="s">
        <v>75</v>
      </c>
      <c r="G39" s="75">
        <f t="shared" si="13"/>
        <v>3294</v>
      </c>
      <c r="H39" s="75">
        <f t="shared" si="14"/>
        <v>210323.5</v>
      </c>
      <c r="I39" s="75">
        <f t="shared" si="15"/>
        <v>205678.25007547808</v>
      </c>
      <c r="J39" s="75"/>
      <c r="K39" s="10">
        <f t="shared" si="16"/>
        <v>2.6604369054847194</v>
      </c>
      <c r="L39" s="10">
        <f t="shared" si="17"/>
        <v>1.0225850323153627</v>
      </c>
      <c r="M39" s="10">
        <f t="shared" si="18"/>
        <v>2.6131769600125585</v>
      </c>
      <c r="P39" s="5" t="str">
        <f t="shared" si="12"/>
        <v>Hawkes Bay</v>
      </c>
      <c r="Q39" s="5">
        <f t="shared" si="19"/>
        <v>3294</v>
      </c>
      <c r="R39" s="5">
        <f t="shared" si="20"/>
        <v>8763.4791666666661</v>
      </c>
      <c r="S39" s="10">
        <f t="shared" si="21"/>
        <v>2.6604369054847194</v>
      </c>
      <c r="T39" s="10">
        <f t="shared" si="22"/>
        <v>2.6131769600125585</v>
      </c>
      <c r="U39" s="10">
        <f t="shared" si="23"/>
        <v>2.5185934856421506</v>
      </c>
    </row>
    <row r="40" spans="1:21" x14ac:dyDescent="0.2">
      <c r="A40" s="74" t="s">
        <v>76</v>
      </c>
      <c r="B40" s="75">
        <v>3669</v>
      </c>
      <c r="C40" s="75">
        <v>156875.5</v>
      </c>
      <c r="D40" s="75">
        <v>187806.33303190113</v>
      </c>
      <c r="E40" s="75"/>
      <c r="F40" s="74" t="s">
        <v>76</v>
      </c>
      <c r="G40" s="75">
        <f t="shared" si="13"/>
        <v>3669</v>
      </c>
      <c r="H40" s="75">
        <f t="shared" si="14"/>
        <v>156875.5</v>
      </c>
      <c r="I40" s="75">
        <f t="shared" si="15"/>
        <v>187806.33303190113</v>
      </c>
      <c r="J40" s="75"/>
      <c r="K40" s="10">
        <f t="shared" si="16"/>
        <v>1.7815424275461069</v>
      </c>
      <c r="L40" s="10">
        <f t="shared" si="17"/>
        <v>0.83530463252989895</v>
      </c>
      <c r="M40" s="10">
        <f t="shared" si="18"/>
        <v>2.1345890574757789</v>
      </c>
      <c r="P40" s="5" t="str">
        <f t="shared" si="12"/>
        <v>Hutt</v>
      </c>
      <c r="Q40" s="5">
        <f t="shared" si="19"/>
        <v>3669</v>
      </c>
      <c r="R40" s="5">
        <f t="shared" si="20"/>
        <v>6536.479166666667</v>
      </c>
      <c r="S40" s="10">
        <f t="shared" si="21"/>
        <v>1.7815424275461069</v>
      </c>
      <c r="T40" s="10">
        <f t="shared" si="22"/>
        <v>2.1345890574757789</v>
      </c>
      <c r="U40" s="10">
        <f t="shared" si="23"/>
        <v>2.5185934856421506</v>
      </c>
    </row>
    <row r="41" spans="1:21" x14ac:dyDescent="0.2">
      <c r="A41" s="74" t="s">
        <v>77</v>
      </c>
      <c r="B41" s="75">
        <v>1048</v>
      </c>
      <c r="C41" s="75">
        <v>49884</v>
      </c>
      <c r="D41" s="75">
        <v>55073.918446362943</v>
      </c>
      <c r="E41" s="75"/>
      <c r="F41" s="74" t="s">
        <v>77</v>
      </c>
      <c r="G41" s="75">
        <f t="shared" si="13"/>
        <v>1048</v>
      </c>
      <c r="H41" s="75">
        <f t="shared" si="14"/>
        <v>49884</v>
      </c>
      <c r="I41" s="75">
        <f t="shared" si="15"/>
        <v>55073.918446362943</v>
      </c>
      <c r="J41" s="75"/>
      <c r="K41" s="10">
        <f t="shared" si="16"/>
        <v>1.9833015267175573</v>
      </c>
      <c r="L41" s="10">
        <f t="shared" si="17"/>
        <v>0.90576449628479849</v>
      </c>
      <c r="M41" s="10">
        <f t="shared" si="18"/>
        <v>2.3146465458521037</v>
      </c>
      <c r="P41" s="5" t="str">
        <f t="shared" si="12"/>
        <v>Lakes</v>
      </c>
      <c r="Q41" s="5">
        <f t="shared" si="19"/>
        <v>1048</v>
      </c>
      <c r="R41" s="5">
        <f t="shared" si="20"/>
        <v>2078.5</v>
      </c>
      <c r="S41" s="10">
        <f t="shared" si="21"/>
        <v>1.9833015267175573</v>
      </c>
      <c r="T41" s="10">
        <f t="shared" si="22"/>
        <v>2.3146465458521037</v>
      </c>
      <c r="U41" s="10">
        <f t="shared" si="23"/>
        <v>2.5185934856421506</v>
      </c>
    </row>
    <row r="42" spans="1:21" x14ac:dyDescent="0.2">
      <c r="A42" s="74" t="s">
        <v>78</v>
      </c>
      <c r="B42" s="75">
        <v>1795</v>
      </c>
      <c r="C42" s="75">
        <v>122871.5</v>
      </c>
      <c r="D42" s="75">
        <v>96790.552748145594</v>
      </c>
      <c r="E42" s="75"/>
      <c r="F42" s="74" t="s">
        <v>78</v>
      </c>
      <c r="G42" s="75">
        <f t="shared" si="13"/>
        <v>1795</v>
      </c>
      <c r="H42" s="75">
        <f t="shared" si="14"/>
        <v>122871.5</v>
      </c>
      <c r="I42" s="75">
        <f t="shared" si="15"/>
        <v>96790.552748145594</v>
      </c>
      <c r="J42" s="75"/>
      <c r="K42" s="10">
        <f t="shared" si="16"/>
        <v>2.8521703806870935</v>
      </c>
      <c r="L42" s="10">
        <f t="shared" si="17"/>
        <v>1.2694575711300924</v>
      </c>
      <c r="M42" s="10">
        <f t="shared" si="18"/>
        <v>3.2440502958267521</v>
      </c>
      <c r="P42" s="5" t="str">
        <f t="shared" si="12"/>
        <v>MidCentral</v>
      </c>
      <c r="Q42" s="5">
        <f t="shared" si="19"/>
        <v>1795</v>
      </c>
      <c r="R42" s="5">
        <f t="shared" si="20"/>
        <v>5119.645833333333</v>
      </c>
      <c r="S42" s="10">
        <f t="shared" si="21"/>
        <v>2.8521703806870935</v>
      </c>
      <c r="T42" s="10">
        <f t="shared" si="22"/>
        <v>3.2440502958267521</v>
      </c>
      <c r="U42" s="10">
        <f t="shared" si="23"/>
        <v>2.5185934856421506</v>
      </c>
    </row>
    <row r="43" spans="1:21" x14ac:dyDescent="0.2">
      <c r="A43" s="74" t="s">
        <v>79</v>
      </c>
      <c r="B43" s="75">
        <v>3391</v>
      </c>
      <c r="C43" s="75">
        <v>148378.5</v>
      </c>
      <c r="D43" s="75">
        <v>173041.56209870745</v>
      </c>
      <c r="E43" s="75"/>
      <c r="F43" s="74" t="s">
        <v>79</v>
      </c>
      <c r="G43" s="75">
        <f t="shared" si="13"/>
        <v>3391</v>
      </c>
      <c r="H43" s="75">
        <f t="shared" si="14"/>
        <v>148378.5</v>
      </c>
      <c r="I43" s="75">
        <f t="shared" si="15"/>
        <v>173041.56209870745</v>
      </c>
      <c r="J43" s="75"/>
      <c r="K43" s="10">
        <f t="shared" si="16"/>
        <v>1.8231900619286348</v>
      </c>
      <c r="L43" s="10">
        <f t="shared" si="17"/>
        <v>0.8574731885242749</v>
      </c>
      <c r="M43" s="10">
        <f t="shared" si="18"/>
        <v>2.1912399548882746</v>
      </c>
      <c r="P43" s="5" t="str">
        <f t="shared" si="12"/>
        <v>Nelson Marlborough</v>
      </c>
      <c r="Q43" s="5">
        <f t="shared" si="19"/>
        <v>3391</v>
      </c>
      <c r="R43" s="5">
        <f t="shared" si="20"/>
        <v>6182.4375</v>
      </c>
      <c r="S43" s="10">
        <f t="shared" si="21"/>
        <v>1.8231900619286348</v>
      </c>
      <c r="T43" s="10">
        <f t="shared" si="22"/>
        <v>2.1912399548882746</v>
      </c>
      <c r="U43" s="10">
        <f t="shared" si="23"/>
        <v>2.5185934856421506</v>
      </c>
    </row>
    <row r="44" spans="1:21" x14ac:dyDescent="0.2">
      <c r="A44" s="74" t="s">
        <v>80</v>
      </c>
      <c r="B44" s="75">
        <v>449</v>
      </c>
      <c r="C44" s="75">
        <v>19657</v>
      </c>
      <c r="D44" s="75">
        <v>20630.006295647549</v>
      </c>
      <c r="E44" s="75"/>
      <c r="F44" s="74" t="s">
        <v>80</v>
      </c>
      <c r="G44" s="75">
        <f t="shared" si="13"/>
        <v>449</v>
      </c>
      <c r="H44" s="75">
        <f t="shared" si="14"/>
        <v>19657</v>
      </c>
      <c r="I44" s="75">
        <f t="shared" si="15"/>
        <v>20630.006295647549</v>
      </c>
      <c r="J44" s="75"/>
      <c r="K44" s="10">
        <f t="shared" si="16"/>
        <v>1.8241462509279882</v>
      </c>
      <c r="L44" s="10">
        <f t="shared" si="17"/>
        <v>0.95283538542337576</v>
      </c>
      <c r="M44" s="10">
        <f t="shared" si="18"/>
        <v>2.4349344036801472</v>
      </c>
      <c r="P44" s="5" t="str">
        <f t="shared" si="12"/>
        <v>Northland</v>
      </c>
      <c r="Q44" s="5">
        <f t="shared" si="19"/>
        <v>449</v>
      </c>
      <c r="R44" s="5">
        <f t="shared" si="20"/>
        <v>819.04166666666663</v>
      </c>
      <c r="S44" s="10">
        <f t="shared" si="21"/>
        <v>1.8241462509279882</v>
      </c>
      <c r="T44" s="10">
        <f t="shared" si="22"/>
        <v>2.4349344036801472</v>
      </c>
      <c r="U44" s="10">
        <f t="shared" si="23"/>
        <v>2.5185934856421506</v>
      </c>
    </row>
    <row r="45" spans="1:21" x14ac:dyDescent="0.2">
      <c r="A45" s="74" t="s">
        <v>81</v>
      </c>
      <c r="B45" s="75">
        <v>924</v>
      </c>
      <c r="C45" s="75">
        <v>49543.5</v>
      </c>
      <c r="D45" s="75">
        <v>53976.281922733004</v>
      </c>
      <c r="E45" s="75"/>
      <c r="F45" s="74" t="s">
        <v>81</v>
      </c>
      <c r="G45" s="75">
        <f t="shared" si="13"/>
        <v>924</v>
      </c>
      <c r="H45" s="75">
        <f t="shared" si="14"/>
        <v>49543.5</v>
      </c>
      <c r="I45" s="75">
        <f t="shared" si="15"/>
        <v>53976.281922733004</v>
      </c>
      <c r="J45" s="75"/>
      <c r="K45" s="10">
        <f t="shared" si="16"/>
        <v>2.2341044372294374</v>
      </c>
      <c r="L45" s="10">
        <f t="shared" si="17"/>
        <v>0.91787537479742443</v>
      </c>
      <c r="M45" s="10">
        <f t="shared" si="18"/>
        <v>2.3455954329319852</v>
      </c>
      <c r="P45" s="5" t="str">
        <f t="shared" si="12"/>
        <v>South Canterbury</v>
      </c>
      <c r="Q45" s="5">
        <f t="shared" si="19"/>
        <v>924</v>
      </c>
      <c r="R45" s="5">
        <f t="shared" si="20"/>
        <v>2064.3125</v>
      </c>
      <c r="S45" s="10">
        <f t="shared" si="21"/>
        <v>2.2341044372294374</v>
      </c>
      <c r="T45" s="10">
        <f t="shared" si="22"/>
        <v>2.3455954329319852</v>
      </c>
      <c r="U45" s="10">
        <f t="shared" si="23"/>
        <v>2.5185934856421506</v>
      </c>
    </row>
    <row r="46" spans="1:21" x14ac:dyDescent="0.2">
      <c r="A46" s="74" t="s">
        <v>82</v>
      </c>
      <c r="B46" s="75">
        <v>6275</v>
      </c>
      <c r="C46" s="75">
        <v>381118.5</v>
      </c>
      <c r="D46" s="75">
        <v>399578.69323137251</v>
      </c>
      <c r="E46" s="75"/>
      <c r="F46" s="74" t="s">
        <v>82</v>
      </c>
      <c r="G46" s="75">
        <f t="shared" si="13"/>
        <v>6275</v>
      </c>
      <c r="H46" s="75">
        <f t="shared" si="14"/>
        <v>381118.5</v>
      </c>
      <c r="I46" s="75">
        <f t="shared" si="15"/>
        <v>399578.69323137251</v>
      </c>
      <c r="J46" s="75"/>
      <c r="K46" s="10">
        <f t="shared" si="16"/>
        <v>2.5306673306772907</v>
      </c>
      <c r="L46" s="10">
        <f t="shared" si="17"/>
        <v>0.95380085689232863</v>
      </c>
      <c r="M46" s="10">
        <f t="shared" si="18"/>
        <v>2.4374016291122511</v>
      </c>
      <c r="P46" s="5" t="str">
        <f t="shared" si="12"/>
        <v>Southern</v>
      </c>
      <c r="Q46" s="5">
        <f t="shared" si="19"/>
        <v>6275</v>
      </c>
      <c r="R46" s="5">
        <f t="shared" si="20"/>
        <v>15879.9375</v>
      </c>
      <c r="S46" s="10">
        <f t="shared" si="21"/>
        <v>2.5306673306772907</v>
      </c>
      <c r="T46" s="10">
        <f t="shared" si="22"/>
        <v>2.4374016291122511</v>
      </c>
      <c r="U46" s="10">
        <f t="shared" si="23"/>
        <v>2.5185934856421506</v>
      </c>
    </row>
    <row r="47" spans="1:21" x14ac:dyDescent="0.2">
      <c r="A47" s="74" t="s">
        <v>83</v>
      </c>
      <c r="B47" s="75">
        <v>220</v>
      </c>
      <c r="C47" s="75">
        <v>8909.5</v>
      </c>
      <c r="D47" s="75">
        <v>10671.493191568616</v>
      </c>
      <c r="E47" s="75"/>
      <c r="F47" s="74" t="s">
        <v>83</v>
      </c>
      <c r="G47" s="75">
        <f t="shared" si="13"/>
        <v>220</v>
      </c>
      <c r="H47" s="75">
        <f t="shared" si="14"/>
        <v>8909.5</v>
      </c>
      <c r="I47" s="75">
        <f t="shared" si="15"/>
        <v>10671.493191568616</v>
      </c>
      <c r="J47" s="75"/>
      <c r="K47" s="10">
        <f t="shared" si="16"/>
        <v>1.6874053030303031</v>
      </c>
      <c r="L47" s="10">
        <f t="shared" si="17"/>
        <v>0.83488784934420057</v>
      </c>
      <c r="M47" s="10">
        <f t="shared" si="18"/>
        <v>2.1335239839769797</v>
      </c>
      <c r="P47" s="5" t="str">
        <f t="shared" si="12"/>
        <v>Tairawhiti</v>
      </c>
      <c r="Q47" s="5">
        <f t="shared" si="19"/>
        <v>220</v>
      </c>
      <c r="R47" s="5">
        <f t="shared" si="20"/>
        <v>371.22916666666669</v>
      </c>
      <c r="S47" s="10">
        <f t="shared" si="21"/>
        <v>1.6874053030303031</v>
      </c>
      <c r="T47" s="10">
        <f t="shared" si="22"/>
        <v>2.1335239839769797</v>
      </c>
      <c r="U47" s="10">
        <f t="shared" si="23"/>
        <v>2.5185934856421506</v>
      </c>
    </row>
    <row r="48" spans="1:21" x14ac:dyDescent="0.2">
      <c r="A48" s="74" t="s">
        <v>84</v>
      </c>
      <c r="B48" s="75">
        <v>1791</v>
      </c>
      <c r="C48" s="75">
        <v>98907.5</v>
      </c>
      <c r="D48" s="75">
        <v>90098.947603251698</v>
      </c>
      <c r="E48" s="75"/>
      <c r="F48" s="74" t="s">
        <v>84</v>
      </c>
      <c r="G48" s="75">
        <f t="shared" si="13"/>
        <v>1791</v>
      </c>
      <c r="H48" s="75">
        <f t="shared" si="14"/>
        <v>98907.5</v>
      </c>
      <c r="I48" s="75">
        <f t="shared" si="15"/>
        <v>90098.947603251698</v>
      </c>
      <c r="J48" s="75"/>
      <c r="K48" s="10">
        <f t="shared" si="16"/>
        <v>2.3010306160431786</v>
      </c>
      <c r="L48" s="10">
        <f t="shared" si="17"/>
        <v>1.0977653194745018</v>
      </c>
      <c r="M48" s="10">
        <f t="shared" si="18"/>
        <v>2.8052973099521252</v>
      </c>
      <c r="P48" s="5" t="str">
        <f t="shared" si="12"/>
        <v>Taranaki</v>
      </c>
      <c r="Q48" s="5">
        <f t="shared" si="19"/>
        <v>1791</v>
      </c>
      <c r="R48" s="5">
        <f t="shared" si="20"/>
        <v>4121.145833333333</v>
      </c>
      <c r="S48" s="10">
        <f t="shared" si="21"/>
        <v>2.3010306160431786</v>
      </c>
      <c r="T48" s="10">
        <f t="shared" si="22"/>
        <v>2.8052973099521252</v>
      </c>
      <c r="U48" s="10">
        <f t="shared" si="23"/>
        <v>2.5185934856421506</v>
      </c>
    </row>
    <row r="49" spans="1:21" x14ac:dyDescent="0.2">
      <c r="A49" s="74" t="s">
        <v>85</v>
      </c>
      <c r="B49" s="75">
        <v>6006</v>
      </c>
      <c r="C49" s="75">
        <v>390908</v>
      </c>
      <c r="D49" s="75">
        <v>397721.18644288235</v>
      </c>
      <c r="E49" s="75"/>
      <c r="F49" s="74" t="s">
        <v>85</v>
      </c>
      <c r="G49" s="75">
        <f t="shared" si="13"/>
        <v>6006</v>
      </c>
      <c r="H49" s="75">
        <f t="shared" si="14"/>
        <v>390908</v>
      </c>
      <c r="I49" s="75">
        <f t="shared" si="15"/>
        <v>397721.18644288235</v>
      </c>
      <c r="J49" s="75"/>
      <c r="K49" s="10">
        <f t="shared" si="16"/>
        <v>2.7119269619269617</v>
      </c>
      <c r="L49" s="10">
        <f t="shared" si="17"/>
        <v>0.9828694405148044</v>
      </c>
      <c r="M49" s="10">
        <f t="shared" si="18"/>
        <v>2.5116852833629477</v>
      </c>
      <c r="P49" s="5" t="str">
        <f t="shared" si="12"/>
        <v>Waikato</v>
      </c>
      <c r="Q49" s="5">
        <f t="shared" si="19"/>
        <v>6006</v>
      </c>
      <c r="R49" s="5">
        <f t="shared" si="20"/>
        <v>16287.833333333334</v>
      </c>
      <c r="S49" s="10">
        <f t="shared" si="21"/>
        <v>2.7119269619269617</v>
      </c>
      <c r="T49" s="10">
        <f t="shared" si="22"/>
        <v>2.5116852833629477</v>
      </c>
      <c r="U49" s="10">
        <f t="shared" si="23"/>
        <v>2.5185934856421506</v>
      </c>
    </row>
    <row r="50" spans="1:21" x14ac:dyDescent="0.2">
      <c r="A50" s="74" t="s">
        <v>86</v>
      </c>
      <c r="B50" s="75">
        <v>653</v>
      </c>
      <c r="C50" s="75">
        <v>28739</v>
      </c>
      <c r="D50" s="75">
        <v>31056.592411144826</v>
      </c>
      <c r="E50" s="75"/>
      <c r="F50" s="74" t="s">
        <v>86</v>
      </c>
      <c r="G50" s="75">
        <f t="shared" si="13"/>
        <v>653</v>
      </c>
      <c r="H50" s="75">
        <f t="shared" si="14"/>
        <v>28739</v>
      </c>
      <c r="I50" s="75">
        <f t="shared" si="15"/>
        <v>31056.592411144826</v>
      </c>
      <c r="J50" s="75"/>
      <c r="K50" s="10">
        <f t="shared" si="16"/>
        <v>1.8337799897907097</v>
      </c>
      <c r="L50" s="10">
        <f t="shared" si="17"/>
        <v>0.92537518667652841</v>
      </c>
      <c r="M50" s="10">
        <f t="shared" si="18"/>
        <v>2.364760915495844</v>
      </c>
      <c r="P50" s="5" t="str">
        <f t="shared" si="12"/>
        <v>Wairarapa</v>
      </c>
      <c r="Q50" s="5">
        <f t="shared" si="19"/>
        <v>653</v>
      </c>
      <c r="R50" s="5">
        <f t="shared" si="20"/>
        <v>1197.4583333333333</v>
      </c>
      <c r="S50" s="10">
        <f t="shared" si="21"/>
        <v>1.8337799897907097</v>
      </c>
      <c r="T50" s="10">
        <f t="shared" si="22"/>
        <v>2.364760915495844</v>
      </c>
      <c r="U50" s="10">
        <f t="shared" si="23"/>
        <v>2.5185934856421506</v>
      </c>
    </row>
    <row r="51" spans="1:21" x14ac:dyDescent="0.2">
      <c r="A51" s="74" t="s">
        <v>87</v>
      </c>
      <c r="B51" s="75">
        <v>14528</v>
      </c>
      <c r="C51" s="75">
        <v>893771.5</v>
      </c>
      <c r="D51" s="75">
        <v>880115.69668122102</v>
      </c>
      <c r="E51" s="75"/>
      <c r="F51" s="74" t="s">
        <v>87</v>
      </c>
      <c r="G51" s="75">
        <f t="shared" si="13"/>
        <v>14528</v>
      </c>
      <c r="H51" s="75">
        <f t="shared" si="14"/>
        <v>893771.5</v>
      </c>
      <c r="I51" s="75">
        <f t="shared" si="15"/>
        <v>880115.69668122102</v>
      </c>
      <c r="J51" s="75"/>
      <c r="K51" s="10">
        <f t="shared" si="16"/>
        <v>2.5633589734765052</v>
      </c>
      <c r="L51" s="10">
        <f t="shared" si="17"/>
        <v>1.0155159183846769</v>
      </c>
      <c r="M51" s="10">
        <f t="shared" si="18"/>
        <v>2.5951121095917138</v>
      </c>
      <c r="P51" s="5" t="str">
        <f t="shared" si="12"/>
        <v>Waitemata</v>
      </c>
      <c r="Q51" s="5">
        <f t="shared" si="19"/>
        <v>14528</v>
      </c>
      <c r="R51" s="5">
        <f t="shared" si="20"/>
        <v>37240.479166666664</v>
      </c>
      <c r="S51" s="10">
        <f t="shared" si="21"/>
        <v>2.5633589734765052</v>
      </c>
      <c r="T51" s="10">
        <f t="shared" si="22"/>
        <v>2.5951121095917138</v>
      </c>
      <c r="U51" s="10">
        <f t="shared" si="23"/>
        <v>2.5185934856421506</v>
      </c>
    </row>
    <row r="52" spans="1:21" x14ac:dyDescent="0.2">
      <c r="A52" s="74" t="s">
        <v>88</v>
      </c>
      <c r="B52" s="75">
        <v>202</v>
      </c>
      <c r="C52" s="75">
        <v>5321.5</v>
      </c>
      <c r="D52" s="75">
        <v>8954.8056499133763</v>
      </c>
      <c r="E52" s="75"/>
      <c r="F52" s="74" t="s">
        <v>88</v>
      </c>
      <c r="G52" s="75">
        <f t="shared" si="13"/>
        <v>202</v>
      </c>
      <c r="H52" s="75">
        <f t="shared" si="14"/>
        <v>5321.5</v>
      </c>
      <c r="I52" s="75">
        <f t="shared" si="15"/>
        <v>8954.8056499133763</v>
      </c>
      <c r="J52" s="75"/>
      <c r="K52" s="10">
        <f t="shared" si="16"/>
        <v>1.0976691419141915</v>
      </c>
      <c r="L52" s="10">
        <f t="shared" si="17"/>
        <v>0.5942619201402185</v>
      </c>
      <c r="M52" s="10">
        <f t="shared" si="18"/>
        <v>1.5186136202356695</v>
      </c>
      <c r="P52" s="5" t="str">
        <f t="shared" si="12"/>
        <v>West Coast</v>
      </c>
      <c r="Q52" s="5">
        <f t="shared" si="19"/>
        <v>202</v>
      </c>
      <c r="R52" s="5">
        <f t="shared" si="20"/>
        <v>221.72916666666666</v>
      </c>
      <c r="S52" s="10">
        <f t="shared" si="21"/>
        <v>1.0976691419141915</v>
      </c>
      <c r="T52" s="10">
        <f t="shared" si="22"/>
        <v>1.5186136202356695</v>
      </c>
      <c r="U52" s="10">
        <f t="shared" si="23"/>
        <v>2.5185934856421506</v>
      </c>
    </row>
    <row r="53" spans="1:21" x14ac:dyDescent="0.2">
      <c r="A53" s="74" t="s">
        <v>89</v>
      </c>
      <c r="B53" s="75">
        <v>733</v>
      </c>
      <c r="C53" s="75">
        <v>33416.5</v>
      </c>
      <c r="D53" s="75">
        <v>33209.813721646016</v>
      </c>
      <c r="E53" s="75"/>
      <c r="F53" s="74" t="s">
        <v>89</v>
      </c>
      <c r="G53" s="75">
        <f t="shared" si="13"/>
        <v>733</v>
      </c>
      <c r="H53" s="75">
        <f t="shared" si="14"/>
        <v>33416.5</v>
      </c>
      <c r="I53" s="75">
        <f t="shared" si="15"/>
        <v>33209.813721646016</v>
      </c>
      <c r="J53" s="75"/>
      <c r="K53" s="10">
        <f t="shared" si="16"/>
        <v>1.8995281946339244</v>
      </c>
      <c r="L53" s="10">
        <f t="shared" si="17"/>
        <v>1.0062236506379216</v>
      </c>
      <c r="M53" s="10">
        <f t="shared" si="18"/>
        <v>2.5713660745777767</v>
      </c>
      <c r="P53" s="5" t="str">
        <f t="shared" si="12"/>
        <v>Whanganui</v>
      </c>
      <c r="Q53" s="5">
        <f t="shared" si="19"/>
        <v>733</v>
      </c>
      <c r="R53" s="5">
        <f t="shared" si="20"/>
        <v>1392.3541666666667</v>
      </c>
      <c r="S53" s="10">
        <f t="shared" si="21"/>
        <v>1.8995281946339244</v>
      </c>
      <c r="T53" s="10">
        <f t="shared" si="22"/>
        <v>2.5713660745777767</v>
      </c>
      <c r="U53" s="10">
        <f t="shared" si="23"/>
        <v>2.5185934856421506</v>
      </c>
    </row>
    <row r="54" spans="1:21" x14ac:dyDescent="0.2">
      <c r="A54" s="74" t="s">
        <v>106</v>
      </c>
      <c r="B54" s="75">
        <v>91450</v>
      </c>
      <c r="C54" s="75">
        <v>5608727.5</v>
      </c>
      <c r="D54" s="75">
        <v>5690830.5388365816</v>
      </c>
      <c r="E54" s="75"/>
      <c r="F54" s="78" t="s">
        <v>106</v>
      </c>
      <c r="G54" s="75">
        <f t="shared" si="13"/>
        <v>91450</v>
      </c>
      <c r="H54" s="75">
        <f t="shared" si="14"/>
        <v>5608727.5</v>
      </c>
      <c r="I54" s="75">
        <f t="shared" si="15"/>
        <v>5690830.5388365816</v>
      </c>
      <c r="J54" s="75"/>
      <c r="K54" s="10">
        <f t="shared" si="16"/>
        <v>2.5554617732823037</v>
      </c>
      <c r="L54" s="10">
        <f t="shared" si="17"/>
        <v>0.98557274930675298</v>
      </c>
      <c r="M54" s="10">
        <f t="shared" si="18"/>
        <v>2.5185934856421506</v>
      </c>
      <c r="P54" t="s">
        <v>0</v>
      </c>
      <c r="Q54" s="5">
        <f t="shared" si="19"/>
        <v>91450</v>
      </c>
      <c r="R54" s="5">
        <f t="shared" si="20"/>
        <v>233696.97916666666</v>
      </c>
      <c r="S54" s="10">
        <f t="shared" si="21"/>
        <v>2.5554617732823037</v>
      </c>
      <c r="T54" s="10">
        <f t="shared" si="22"/>
        <v>2.5185934856421506</v>
      </c>
      <c r="U54" s="10">
        <f t="shared" si="23"/>
        <v>2.5185934856421506</v>
      </c>
    </row>
    <row r="58" spans="1:21" x14ac:dyDescent="0.2">
      <c r="A58" s="73" t="s">
        <v>22</v>
      </c>
      <c r="B58" t="s">
        <v>12</v>
      </c>
    </row>
    <row r="59" spans="1:21" x14ac:dyDescent="0.2">
      <c r="A59" s="73" t="s">
        <v>104</v>
      </c>
      <c r="B59" s="74">
        <v>2</v>
      </c>
    </row>
    <row r="60" spans="1:21" x14ac:dyDescent="0.2">
      <c r="K60" s="162" t="s">
        <v>2</v>
      </c>
      <c r="L60" s="162"/>
      <c r="M60" s="162"/>
      <c r="P60" s="8" t="s">
        <v>6</v>
      </c>
      <c r="Q60" s="8"/>
      <c r="R60" s="8"/>
      <c r="S60" s="8"/>
      <c r="T60" s="8"/>
      <c r="U60" s="8"/>
    </row>
    <row r="61" spans="1:21" ht="63.75" x14ac:dyDescent="0.2">
      <c r="A61" s="73" t="s">
        <v>105</v>
      </c>
      <c r="B61" t="s">
        <v>107</v>
      </c>
      <c r="C61" t="s">
        <v>108</v>
      </c>
      <c r="D61" t="s">
        <v>109</v>
      </c>
      <c r="G61" s="77" t="s">
        <v>107</v>
      </c>
      <c r="H61" s="77" t="s">
        <v>108</v>
      </c>
      <c r="I61" s="77" t="s">
        <v>109</v>
      </c>
      <c r="K61" s="21" t="s">
        <v>16</v>
      </c>
      <c r="L61" s="21" t="s">
        <v>20</v>
      </c>
      <c r="M61" s="21" t="s">
        <v>17</v>
      </c>
      <c r="P61" s="21" t="s">
        <v>4</v>
      </c>
      <c r="Q61" s="21" t="s">
        <v>27</v>
      </c>
      <c r="R61" s="21" t="s">
        <v>25</v>
      </c>
      <c r="S61" s="21" t="s">
        <v>11</v>
      </c>
      <c r="T61" s="21" t="s">
        <v>10</v>
      </c>
      <c r="U61" s="21" t="s">
        <v>8</v>
      </c>
    </row>
    <row r="62" spans="1:21" x14ac:dyDescent="0.2">
      <c r="A62" s="74" t="s">
        <v>70</v>
      </c>
      <c r="B62" s="75">
        <v>17424</v>
      </c>
      <c r="C62" s="75">
        <v>1092914.5</v>
      </c>
      <c r="D62" s="75">
        <v>1127294.9006249749</v>
      </c>
      <c r="E62" s="75"/>
      <c r="F62" s="74" t="s">
        <v>70</v>
      </c>
      <c r="G62" s="75">
        <f>IFERROR(VLOOKUP(F62,$A$62:$D$82,2,FALSE),0)</f>
        <v>17424</v>
      </c>
      <c r="H62" s="75">
        <f>IFERROR(VLOOKUP(F62,$A$62:$D$82,3,FALSE),0)</f>
        <v>1092914.5</v>
      </c>
      <c r="I62" s="75">
        <f>IFERROR(VLOOKUP(F62,$A$62:$D$82,4,FALSE),0)</f>
        <v>1127294.9006249749</v>
      </c>
      <c r="J62" s="75"/>
      <c r="K62" s="10">
        <f>H62/G62/24</f>
        <v>2.613527557774717</v>
      </c>
      <c r="L62" s="10">
        <f>H62/I62</f>
        <v>0.96950185740580008</v>
      </c>
      <c r="M62" s="10">
        <f>L62*$K$82</f>
        <v>2.5524866197666016</v>
      </c>
      <c r="P62" s="5" t="str">
        <f t="shared" ref="P62:P81" si="24">A62</f>
        <v>Auckland</v>
      </c>
      <c r="Q62" s="5">
        <f>G62</f>
        <v>17424</v>
      </c>
      <c r="R62" s="5">
        <f>H62/24</f>
        <v>45538.104166666664</v>
      </c>
      <c r="S62" s="10">
        <f>K62</f>
        <v>2.613527557774717</v>
      </c>
      <c r="T62" s="10">
        <f>M62</f>
        <v>2.5524866197666016</v>
      </c>
      <c r="U62" s="10">
        <f>$M$82</f>
        <v>2.6255629123551225</v>
      </c>
    </row>
    <row r="63" spans="1:21" x14ac:dyDescent="0.2">
      <c r="A63" s="74" t="s">
        <v>71</v>
      </c>
      <c r="B63" s="75">
        <v>6794</v>
      </c>
      <c r="C63" s="75">
        <v>397292</v>
      </c>
      <c r="D63" s="75">
        <v>385644.68280601257</v>
      </c>
      <c r="E63" s="75"/>
      <c r="F63" s="74" t="s">
        <v>71</v>
      </c>
      <c r="G63" s="75">
        <f t="shared" ref="G63:G82" si="25">IFERROR(VLOOKUP(F63,$A$62:$D$82,2,FALSE),0)</f>
        <v>6794</v>
      </c>
      <c r="H63" s="75">
        <f t="shared" ref="H63:H82" si="26">IFERROR(VLOOKUP(F63,$A$62:$D$82,3,FALSE),0)</f>
        <v>397292</v>
      </c>
      <c r="I63" s="75">
        <f t="shared" ref="I63:I82" si="27">IFERROR(VLOOKUP(F63,$A$62:$D$82,4,FALSE),0)</f>
        <v>385644.68280601257</v>
      </c>
      <c r="J63" s="75"/>
      <c r="K63" s="10">
        <f t="shared" ref="K63:K82" si="28">H63/G63/24</f>
        <v>2.4365371406142677</v>
      </c>
      <c r="L63" s="10">
        <f t="shared" ref="L63:L82" si="29">H63/I63</f>
        <v>1.03020219832733</v>
      </c>
      <c r="M63" s="10">
        <f t="shared" ref="M63:M82" si="30">L63*$K$82</f>
        <v>2.7122973584814889</v>
      </c>
      <c r="P63" s="5" t="str">
        <f t="shared" si="24"/>
        <v>Bay of Plenty</v>
      </c>
      <c r="Q63" s="5">
        <f t="shared" ref="Q63:Q82" si="31">G63</f>
        <v>6794</v>
      </c>
      <c r="R63" s="5">
        <f t="shared" ref="R63:R82" si="32">H63/24</f>
        <v>16553.833333333332</v>
      </c>
      <c r="S63" s="10">
        <f t="shared" ref="S63:S82" si="33">K63</f>
        <v>2.4365371406142677</v>
      </c>
      <c r="T63" s="10">
        <f t="shared" ref="T63:T82" si="34">M63</f>
        <v>2.7122973584814889</v>
      </c>
      <c r="U63" s="10">
        <f t="shared" ref="U63:U82" si="35">$M$82</f>
        <v>2.6255629123551225</v>
      </c>
    </row>
    <row r="64" spans="1:21" x14ac:dyDescent="0.2">
      <c r="A64" s="74" t="s">
        <v>72</v>
      </c>
      <c r="B64" s="75">
        <v>12203</v>
      </c>
      <c r="C64" s="75">
        <v>955231.5</v>
      </c>
      <c r="D64" s="75">
        <v>978295.87411042023</v>
      </c>
      <c r="E64" s="75"/>
      <c r="F64" s="74" t="s">
        <v>72</v>
      </c>
      <c r="G64" s="75">
        <f t="shared" si="25"/>
        <v>12203</v>
      </c>
      <c r="H64" s="75">
        <f t="shared" si="26"/>
        <v>955231.5</v>
      </c>
      <c r="I64" s="75">
        <f t="shared" si="27"/>
        <v>978295.87411042023</v>
      </c>
      <c r="J64" s="75"/>
      <c r="K64" s="10">
        <f t="shared" si="28"/>
        <v>3.2616006309923793</v>
      </c>
      <c r="L64" s="10">
        <f t="shared" si="29"/>
        <v>0.97642392785169108</v>
      </c>
      <c r="M64" s="10">
        <f t="shared" si="30"/>
        <v>2.5707109192449917</v>
      </c>
      <c r="P64" s="5" t="str">
        <f t="shared" si="24"/>
        <v>Canterbury</v>
      </c>
      <c r="Q64" s="5">
        <f t="shared" si="31"/>
        <v>12203</v>
      </c>
      <c r="R64" s="5">
        <f t="shared" si="32"/>
        <v>39801.3125</v>
      </c>
      <c r="S64" s="10">
        <f t="shared" si="33"/>
        <v>3.2616006309923793</v>
      </c>
      <c r="T64" s="10">
        <f t="shared" si="34"/>
        <v>2.5707109192449917</v>
      </c>
      <c r="U64" s="10">
        <f t="shared" si="35"/>
        <v>2.6255629123551225</v>
      </c>
    </row>
    <row r="65" spans="1:21" x14ac:dyDescent="0.2">
      <c r="A65" s="74" t="s">
        <v>73</v>
      </c>
      <c r="B65" s="75">
        <v>8373</v>
      </c>
      <c r="C65" s="75">
        <v>467619.5</v>
      </c>
      <c r="D65" s="75">
        <v>490070.42454792664</v>
      </c>
      <c r="E65" s="75"/>
      <c r="F65" s="74" t="s">
        <v>73</v>
      </c>
      <c r="G65" s="75">
        <f t="shared" si="25"/>
        <v>8373</v>
      </c>
      <c r="H65" s="75">
        <f t="shared" si="26"/>
        <v>467619.5</v>
      </c>
      <c r="I65" s="75">
        <f t="shared" si="27"/>
        <v>490070.42454792664</v>
      </c>
      <c r="J65" s="75"/>
      <c r="K65" s="10">
        <f t="shared" si="28"/>
        <v>2.3270208806083046</v>
      </c>
      <c r="L65" s="10">
        <f t="shared" si="29"/>
        <v>0.9541883708476453</v>
      </c>
      <c r="M65" s="10">
        <f t="shared" si="30"/>
        <v>2.5121695546232132</v>
      </c>
      <c r="P65" s="5" t="str">
        <f t="shared" si="24"/>
        <v>Capital and Coast</v>
      </c>
      <c r="Q65" s="5">
        <f t="shared" si="31"/>
        <v>8373</v>
      </c>
      <c r="R65" s="5">
        <f t="shared" si="32"/>
        <v>19484.145833333332</v>
      </c>
      <c r="S65" s="10">
        <f t="shared" si="33"/>
        <v>2.3270208806083046</v>
      </c>
      <c r="T65" s="10">
        <f t="shared" si="34"/>
        <v>2.5121695546232132</v>
      </c>
      <c r="U65" s="10">
        <f t="shared" si="35"/>
        <v>2.6255629123551225</v>
      </c>
    </row>
    <row r="66" spans="1:21" x14ac:dyDescent="0.2">
      <c r="A66" s="74" t="s">
        <v>74</v>
      </c>
      <c r="B66" s="75">
        <v>7940</v>
      </c>
      <c r="C66" s="75">
        <v>583554.5</v>
      </c>
      <c r="D66" s="75">
        <v>494656.89995124936</v>
      </c>
      <c r="E66" s="75"/>
      <c r="F66" s="74" t="s">
        <v>74</v>
      </c>
      <c r="G66" s="75">
        <f t="shared" si="25"/>
        <v>7940</v>
      </c>
      <c r="H66" s="75">
        <f t="shared" si="26"/>
        <v>583554.5</v>
      </c>
      <c r="I66" s="75">
        <f t="shared" si="27"/>
        <v>494656.89995124936</v>
      </c>
      <c r="J66" s="75"/>
      <c r="K66" s="10">
        <f t="shared" si="28"/>
        <v>3.0623137069689332</v>
      </c>
      <c r="L66" s="10">
        <f t="shared" si="29"/>
        <v>1.1797156777910343</v>
      </c>
      <c r="M66" s="10">
        <f t="shared" si="30"/>
        <v>3.1059336912957707</v>
      </c>
      <c r="P66" s="5" t="str">
        <f t="shared" si="24"/>
        <v>Counties Manukau</v>
      </c>
      <c r="Q66" s="5">
        <f t="shared" si="31"/>
        <v>7940</v>
      </c>
      <c r="R66" s="5">
        <f t="shared" si="32"/>
        <v>24314.770833333332</v>
      </c>
      <c r="S66" s="10">
        <f t="shared" si="33"/>
        <v>3.0623137069689332</v>
      </c>
      <c r="T66" s="10">
        <f t="shared" si="34"/>
        <v>3.1059336912957707</v>
      </c>
      <c r="U66" s="10">
        <f t="shared" si="35"/>
        <v>2.6255629123551225</v>
      </c>
    </row>
    <row r="67" spans="1:21" x14ac:dyDescent="0.2">
      <c r="A67" s="74" t="s">
        <v>75</v>
      </c>
      <c r="B67" s="75">
        <v>5257</v>
      </c>
      <c r="C67" s="75">
        <v>353651</v>
      </c>
      <c r="D67" s="75">
        <v>336095.46784774837</v>
      </c>
      <c r="E67" s="75"/>
      <c r="F67" s="74" t="s">
        <v>75</v>
      </c>
      <c r="G67" s="75">
        <f t="shared" si="25"/>
        <v>5257</v>
      </c>
      <c r="H67" s="75">
        <f t="shared" si="26"/>
        <v>353651</v>
      </c>
      <c r="I67" s="75">
        <f t="shared" si="27"/>
        <v>336095.46784774837</v>
      </c>
      <c r="J67" s="75"/>
      <c r="K67" s="10">
        <f t="shared" si="28"/>
        <v>2.8030166127702745</v>
      </c>
      <c r="L67" s="10">
        <f t="shared" si="29"/>
        <v>1.0522337663898649</v>
      </c>
      <c r="M67" s="10">
        <f t="shared" si="30"/>
        <v>2.7703016647780982</v>
      </c>
      <c r="P67" s="5" t="str">
        <f t="shared" si="24"/>
        <v>Hawkes Bay</v>
      </c>
      <c r="Q67" s="5">
        <f t="shared" si="31"/>
        <v>5257</v>
      </c>
      <c r="R67" s="5">
        <f t="shared" si="32"/>
        <v>14735.458333333334</v>
      </c>
      <c r="S67" s="10">
        <f t="shared" si="33"/>
        <v>2.8030166127702745</v>
      </c>
      <c r="T67" s="10">
        <f t="shared" si="34"/>
        <v>2.7703016647780982</v>
      </c>
      <c r="U67" s="10">
        <f t="shared" si="35"/>
        <v>2.6255629123551225</v>
      </c>
    </row>
    <row r="68" spans="1:21" x14ac:dyDescent="0.2">
      <c r="A68" s="74" t="s">
        <v>76</v>
      </c>
      <c r="B68" s="75">
        <v>2675</v>
      </c>
      <c r="C68" s="75">
        <v>140503</v>
      </c>
      <c r="D68" s="75">
        <v>153376.37836951192</v>
      </c>
      <c r="E68" s="75"/>
      <c r="F68" s="74" t="s">
        <v>76</v>
      </c>
      <c r="G68" s="75">
        <f t="shared" si="25"/>
        <v>2675</v>
      </c>
      <c r="H68" s="75">
        <f t="shared" si="26"/>
        <v>140503</v>
      </c>
      <c r="I68" s="75">
        <f t="shared" si="27"/>
        <v>153376.37836951192</v>
      </c>
      <c r="J68" s="75"/>
      <c r="K68" s="10">
        <f t="shared" si="28"/>
        <v>2.1885202492211837</v>
      </c>
      <c r="L68" s="10">
        <f t="shared" si="29"/>
        <v>0.91606674700260826</v>
      </c>
      <c r="M68" s="10">
        <f t="shared" si="30"/>
        <v>2.4118036460435208</v>
      </c>
      <c r="P68" s="5" t="str">
        <f t="shared" si="24"/>
        <v>Hutt</v>
      </c>
      <c r="Q68" s="5">
        <f t="shared" si="31"/>
        <v>2675</v>
      </c>
      <c r="R68" s="5">
        <f t="shared" si="32"/>
        <v>5854.291666666667</v>
      </c>
      <c r="S68" s="10">
        <f t="shared" si="33"/>
        <v>2.1885202492211837</v>
      </c>
      <c r="T68" s="10">
        <f t="shared" si="34"/>
        <v>2.4118036460435208</v>
      </c>
      <c r="U68" s="10">
        <f t="shared" si="35"/>
        <v>2.6255629123551225</v>
      </c>
    </row>
    <row r="69" spans="1:21" x14ac:dyDescent="0.2">
      <c r="A69" s="74" t="s">
        <v>77</v>
      </c>
      <c r="B69" s="75">
        <v>2577</v>
      </c>
      <c r="C69" s="75">
        <v>140126</v>
      </c>
      <c r="D69" s="75">
        <v>151454.30168091919</v>
      </c>
      <c r="E69" s="75"/>
      <c r="F69" s="74" t="s">
        <v>77</v>
      </c>
      <c r="G69" s="75">
        <f t="shared" si="25"/>
        <v>2577</v>
      </c>
      <c r="H69" s="75">
        <f t="shared" si="26"/>
        <v>140126</v>
      </c>
      <c r="I69" s="75">
        <f t="shared" si="27"/>
        <v>151454.30168091919</v>
      </c>
      <c r="J69" s="75"/>
      <c r="K69" s="10">
        <f t="shared" si="28"/>
        <v>2.2656512740913208</v>
      </c>
      <c r="L69" s="10">
        <f t="shared" si="29"/>
        <v>0.9252031698328026</v>
      </c>
      <c r="M69" s="10">
        <f t="shared" si="30"/>
        <v>2.4358578516630982</v>
      </c>
      <c r="P69" s="5" t="str">
        <f t="shared" si="24"/>
        <v>Lakes</v>
      </c>
      <c r="Q69" s="5">
        <f t="shared" si="31"/>
        <v>2577</v>
      </c>
      <c r="R69" s="5">
        <f t="shared" si="32"/>
        <v>5838.583333333333</v>
      </c>
      <c r="S69" s="10">
        <f t="shared" si="33"/>
        <v>2.2656512740913208</v>
      </c>
      <c r="T69" s="10">
        <f t="shared" si="34"/>
        <v>2.4358578516630982</v>
      </c>
      <c r="U69" s="10">
        <f t="shared" si="35"/>
        <v>2.6255629123551225</v>
      </c>
    </row>
    <row r="70" spans="1:21" x14ac:dyDescent="0.2">
      <c r="A70" s="74" t="s">
        <v>78</v>
      </c>
      <c r="B70" s="75">
        <v>2851</v>
      </c>
      <c r="C70" s="75">
        <v>180732</v>
      </c>
      <c r="D70" s="75">
        <v>154156.79960126735</v>
      </c>
      <c r="E70" s="75"/>
      <c r="F70" s="74" t="s">
        <v>78</v>
      </c>
      <c r="G70" s="75">
        <f t="shared" si="25"/>
        <v>2851</v>
      </c>
      <c r="H70" s="75">
        <f t="shared" si="26"/>
        <v>180732</v>
      </c>
      <c r="I70" s="75">
        <f t="shared" si="27"/>
        <v>154156.79960126735</v>
      </c>
      <c r="J70" s="75"/>
      <c r="K70" s="10">
        <f t="shared" si="28"/>
        <v>2.6413539109084532</v>
      </c>
      <c r="L70" s="10">
        <f t="shared" si="29"/>
        <v>1.1723907117134662</v>
      </c>
      <c r="M70" s="10">
        <f t="shared" si="30"/>
        <v>3.0866486556247033</v>
      </c>
      <c r="P70" s="5" t="str">
        <f t="shared" si="24"/>
        <v>MidCentral</v>
      </c>
      <c r="Q70" s="5">
        <f t="shared" si="31"/>
        <v>2851</v>
      </c>
      <c r="R70" s="5">
        <f t="shared" si="32"/>
        <v>7530.5</v>
      </c>
      <c r="S70" s="10">
        <f t="shared" si="33"/>
        <v>2.6413539109084532</v>
      </c>
      <c r="T70" s="10">
        <f t="shared" si="34"/>
        <v>3.0866486556247033</v>
      </c>
      <c r="U70" s="10">
        <f t="shared" si="35"/>
        <v>2.6255629123551225</v>
      </c>
    </row>
    <row r="71" spans="1:21" x14ac:dyDescent="0.2">
      <c r="A71" s="74" t="s">
        <v>79</v>
      </c>
      <c r="B71" s="75">
        <v>3935</v>
      </c>
      <c r="C71" s="75">
        <v>175673</v>
      </c>
      <c r="D71" s="75">
        <v>211876.91244157971</v>
      </c>
      <c r="E71" s="75"/>
      <c r="F71" s="74" t="s">
        <v>79</v>
      </c>
      <c r="G71" s="75">
        <f t="shared" si="25"/>
        <v>3935</v>
      </c>
      <c r="H71" s="75">
        <f t="shared" si="26"/>
        <v>175673</v>
      </c>
      <c r="I71" s="75">
        <f t="shared" si="27"/>
        <v>211876.91244157971</v>
      </c>
      <c r="J71" s="75"/>
      <c r="K71" s="10">
        <f t="shared" si="28"/>
        <v>1.8601545955103769</v>
      </c>
      <c r="L71" s="10">
        <f t="shared" si="29"/>
        <v>0.82912761931264156</v>
      </c>
      <c r="M71" s="10">
        <f t="shared" si="30"/>
        <v>2.1829119131729815</v>
      </c>
      <c r="P71" s="5" t="str">
        <f t="shared" si="24"/>
        <v>Nelson Marlborough</v>
      </c>
      <c r="Q71" s="5">
        <f t="shared" si="31"/>
        <v>3935</v>
      </c>
      <c r="R71" s="5">
        <f t="shared" si="32"/>
        <v>7319.708333333333</v>
      </c>
      <c r="S71" s="10">
        <f t="shared" si="33"/>
        <v>1.8601545955103769</v>
      </c>
      <c r="T71" s="10">
        <f t="shared" si="34"/>
        <v>2.1829119131729815</v>
      </c>
      <c r="U71" s="10">
        <f t="shared" si="35"/>
        <v>2.6255629123551225</v>
      </c>
    </row>
    <row r="72" spans="1:21" x14ac:dyDescent="0.2">
      <c r="A72" s="74" t="s">
        <v>80</v>
      </c>
      <c r="B72" s="75">
        <v>2113</v>
      </c>
      <c r="C72" s="75">
        <v>96983</v>
      </c>
      <c r="D72" s="75">
        <v>101852.83577674998</v>
      </c>
      <c r="E72" s="75"/>
      <c r="F72" s="74" t="s">
        <v>80</v>
      </c>
      <c r="G72" s="75">
        <f t="shared" si="25"/>
        <v>2113</v>
      </c>
      <c r="H72" s="75">
        <f t="shared" si="26"/>
        <v>96983</v>
      </c>
      <c r="I72" s="75">
        <f t="shared" si="27"/>
        <v>101852.83577674998</v>
      </c>
      <c r="J72" s="75"/>
      <c r="K72" s="10">
        <f t="shared" si="28"/>
        <v>1.9124270389651363</v>
      </c>
      <c r="L72" s="10">
        <f t="shared" si="29"/>
        <v>0.95218752880455759</v>
      </c>
      <c r="M72" s="10">
        <f t="shared" si="30"/>
        <v>2.5069017745728339</v>
      </c>
      <c r="P72" s="5" t="str">
        <f t="shared" si="24"/>
        <v>Northland</v>
      </c>
      <c r="Q72" s="5">
        <f t="shared" si="31"/>
        <v>2113</v>
      </c>
      <c r="R72" s="5">
        <f t="shared" si="32"/>
        <v>4040.9583333333335</v>
      </c>
      <c r="S72" s="10">
        <f t="shared" si="33"/>
        <v>1.9124270389651363</v>
      </c>
      <c r="T72" s="10">
        <f t="shared" si="34"/>
        <v>2.5069017745728339</v>
      </c>
      <c r="U72" s="10">
        <f t="shared" si="35"/>
        <v>2.6255629123551225</v>
      </c>
    </row>
    <row r="73" spans="1:21" x14ac:dyDescent="0.2">
      <c r="A73" s="74" t="s">
        <v>81</v>
      </c>
      <c r="B73" s="75">
        <v>1195</v>
      </c>
      <c r="C73" s="75">
        <v>66395</v>
      </c>
      <c r="D73" s="75">
        <v>69888.441517523155</v>
      </c>
      <c r="E73" s="75"/>
      <c r="F73" s="74" t="s">
        <v>81</v>
      </c>
      <c r="G73" s="75">
        <f t="shared" si="25"/>
        <v>1195</v>
      </c>
      <c r="H73" s="75">
        <f t="shared" si="26"/>
        <v>66395</v>
      </c>
      <c r="I73" s="75">
        <f t="shared" si="27"/>
        <v>69888.441517523155</v>
      </c>
      <c r="J73" s="75"/>
      <c r="K73" s="10">
        <f t="shared" si="28"/>
        <v>2.3150278940027893</v>
      </c>
      <c r="L73" s="10">
        <f t="shared" si="29"/>
        <v>0.95001403033651499</v>
      </c>
      <c r="M73" s="10">
        <f t="shared" si="30"/>
        <v>2.5011794278693351</v>
      </c>
      <c r="P73" s="5" t="str">
        <f t="shared" si="24"/>
        <v>South Canterbury</v>
      </c>
      <c r="Q73" s="5">
        <f t="shared" si="31"/>
        <v>1195</v>
      </c>
      <c r="R73" s="5">
        <f t="shared" si="32"/>
        <v>2766.4583333333335</v>
      </c>
      <c r="S73" s="10">
        <f t="shared" si="33"/>
        <v>2.3150278940027893</v>
      </c>
      <c r="T73" s="10">
        <f t="shared" si="34"/>
        <v>2.5011794278693351</v>
      </c>
      <c r="U73" s="10">
        <f t="shared" si="35"/>
        <v>2.6255629123551225</v>
      </c>
    </row>
    <row r="74" spans="1:21" x14ac:dyDescent="0.2">
      <c r="A74" s="74" t="s">
        <v>82</v>
      </c>
      <c r="B74" s="75">
        <v>6838</v>
      </c>
      <c r="C74" s="75">
        <v>406460</v>
      </c>
      <c r="D74" s="75">
        <v>446380.3659272379</v>
      </c>
      <c r="E74" s="75"/>
      <c r="F74" s="74" t="s">
        <v>82</v>
      </c>
      <c r="G74" s="75">
        <f t="shared" si="25"/>
        <v>6838</v>
      </c>
      <c r="H74" s="75">
        <f t="shared" si="26"/>
        <v>406460</v>
      </c>
      <c r="I74" s="75">
        <f t="shared" si="27"/>
        <v>446380.3659272379</v>
      </c>
      <c r="J74" s="75"/>
      <c r="K74" s="10">
        <f t="shared" si="28"/>
        <v>2.4767232134152288</v>
      </c>
      <c r="L74" s="10">
        <f t="shared" si="29"/>
        <v>0.91056872350486606</v>
      </c>
      <c r="M74" s="10">
        <f t="shared" si="30"/>
        <v>2.3973285511213711</v>
      </c>
      <c r="P74" s="5" t="str">
        <f t="shared" si="24"/>
        <v>Southern</v>
      </c>
      <c r="Q74" s="5">
        <f t="shared" si="31"/>
        <v>6838</v>
      </c>
      <c r="R74" s="5">
        <f t="shared" si="32"/>
        <v>16935.833333333332</v>
      </c>
      <c r="S74" s="10">
        <f t="shared" si="33"/>
        <v>2.4767232134152288</v>
      </c>
      <c r="T74" s="10">
        <f t="shared" si="34"/>
        <v>2.3973285511213711</v>
      </c>
      <c r="U74" s="10">
        <f t="shared" si="35"/>
        <v>2.6255629123551225</v>
      </c>
    </row>
    <row r="75" spans="1:21" x14ac:dyDescent="0.2">
      <c r="A75" s="74" t="s">
        <v>83</v>
      </c>
      <c r="B75" s="75">
        <v>695</v>
      </c>
      <c r="C75" s="75">
        <v>37096</v>
      </c>
      <c r="D75" s="75">
        <v>38740.94399431334</v>
      </c>
      <c r="E75" s="75"/>
      <c r="F75" s="74" t="s">
        <v>83</v>
      </c>
      <c r="G75" s="75">
        <f t="shared" si="25"/>
        <v>695</v>
      </c>
      <c r="H75" s="75">
        <f t="shared" si="26"/>
        <v>37096</v>
      </c>
      <c r="I75" s="75">
        <f t="shared" si="27"/>
        <v>38740.94399431334</v>
      </c>
      <c r="J75" s="75"/>
      <c r="K75" s="10">
        <f t="shared" si="28"/>
        <v>2.2239808153477219</v>
      </c>
      <c r="L75" s="10">
        <f t="shared" si="29"/>
        <v>0.95753990933843025</v>
      </c>
      <c r="M75" s="10">
        <f t="shared" si="30"/>
        <v>2.5209934233842821</v>
      </c>
      <c r="P75" s="5" t="str">
        <f t="shared" si="24"/>
        <v>Tairawhiti</v>
      </c>
      <c r="Q75" s="5">
        <f t="shared" si="31"/>
        <v>695</v>
      </c>
      <c r="R75" s="5">
        <f t="shared" si="32"/>
        <v>1545.6666666666667</v>
      </c>
      <c r="S75" s="10">
        <f t="shared" si="33"/>
        <v>2.2239808153477219</v>
      </c>
      <c r="T75" s="10">
        <f t="shared" si="34"/>
        <v>2.5209934233842821</v>
      </c>
      <c r="U75" s="10">
        <f t="shared" si="35"/>
        <v>2.6255629123551225</v>
      </c>
    </row>
    <row r="76" spans="1:21" x14ac:dyDescent="0.2">
      <c r="A76" s="74" t="s">
        <v>84</v>
      </c>
      <c r="B76" s="75">
        <v>1821</v>
      </c>
      <c r="C76" s="75">
        <v>100870.5</v>
      </c>
      <c r="D76" s="75">
        <v>88658.180604505877</v>
      </c>
      <c r="E76" s="75"/>
      <c r="F76" s="74" t="s">
        <v>84</v>
      </c>
      <c r="G76" s="75">
        <f t="shared" si="25"/>
        <v>1821</v>
      </c>
      <c r="H76" s="75">
        <f t="shared" si="26"/>
        <v>100870.5</v>
      </c>
      <c r="I76" s="75">
        <f t="shared" si="27"/>
        <v>88658.180604505877</v>
      </c>
      <c r="J76" s="75"/>
      <c r="K76" s="10">
        <f t="shared" si="28"/>
        <v>2.3080381658429432</v>
      </c>
      <c r="L76" s="10">
        <f t="shared" si="29"/>
        <v>1.137746108844393</v>
      </c>
      <c r="M76" s="10">
        <f t="shared" si="30"/>
        <v>2.995436983780094</v>
      </c>
      <c r="P76" s="5" t="str">
        <f t="shared" si="24"/>
        <v>Taranaki</v>
      </c>
      <c r="Q76" s="5">
        <f t="shared" si="31"/>
        <v>1821</v>
      </c>
      <c r="R76" s="5">
        <f t="shared" si="32"/>
        <v>4202.9375</v>
      </c>
      <c r="S76" s="10">
        <f t="shared" si="33"/>
        <v>2.3080381658429432</v>
      </c>
      <c r="T76" s="10">
        <f t="shared" si="34"/>
        <v>2.995436983780094</v>
      </c>
      <c r="U76" s="10">
        <f t="shared" si="35"/>
        <v>2.6255629123551225</v>
      </c>
    </row>
    <row r="77" spans="1:21" x14ac:dyDescent="0.2">
      <c r="A77" s="74" t="s">
        <v>85</v>
      </c>
      <c r="B77" s="75">
        <v>5238</v>
      </c>
      <c r="C77" s="75">
        <v>336237</v>
      </c>
      <c r="D77" s="75">
        <v>350774.04141261912</v>
      </c>
      <c r="E77" s="75"/>
      <c r="F77" s="74" t="s">
        <v>85</v>
      </c>
      <c r="G77" s="75">
        <f t="shared" si="25"/>
        <v>5238</v>
      </c>
      <c r="H77" s="75">
        <f t="shared" si="26"/>
        <v>336237</v>
      </c>
      <c r="I77" s="75">
        <f t="shared" si="27"/>
        <v>350774.04141261912</v>
      </c>
      <c r="J77" s="75"/>
      <c r="K77" s="10">
        <f t="shared" si="28"/>
        <v>2.6746611302023671</v>
      </c>
      <c r="L77" s="10">
        <f t="shared" si="29"/>
        <v>0.95855724855215541</v>
      </c>
      <c r="M77" s="10">
        <f t="shared" si="30"/>
        <v>2.5236718553140007</v>
      </c>
      <c r="P77" s="5" t="str">
        <f t="shared" si="24"/>
        <v>Waikato</v>
      </c>
      <c r="Q77" s="5">
        <f t="shared" si="31"/>
        <v>5238</v>
      </c>
      <c r="R77" s="5">
        <f t="shared" si="32"/>
        <v>14009.875</v>
      </c>
      <c r="S77" s="10">
        <f t="shared" si="33"/>
        <v>2.6746611302023671</v>
      </c>
      <c r="T77" s="10">
        <f t="shared" si="34"/>
        <v>2.5236718553140007</v>
      </c>
      <c r="U77" s="10">
        <f t="shared" si="35"/>
        <v>2.6255629123551225</v>
      </c>
    </row>
    <row r="78" spans="1:21" x14ac:dyDescent="0.2">
      <c r="A78" s="74" t="s">
        <v>86</v>
      </c>
      <c r="B78" s="75">
        <v>687</v>
      </c>
      <c r="C78" s="75">
        <v>32814.5</v>
      </c>
      <c r="D78" s="75">
        <v>35063.504376945522</v>
      </c>
      <c r="E78" s="75"/>
      <c r="F78" s="74" t="s">
        <v>86</v>
      </c>
      <c r="G78" s="75">
        <f t="shared" si="25"/>
        <v>687</v>
      </c>
      <c r="H78" s="75">
        <f t="shared" si="26"/>
        <v>32814.5</v>
      </c>
      <c r="I78" s="75">
        <f t="shared" si="27"/>
        <v>35063.504376945522</v>
      </c>
      <c r="J78" s="75"/>
      <c r="K78" s="10">
        <f t="shared" si="28"/>
        <v>1.9902049975739933</v>
      </c>
      <c r="L78" s="10">
        <f t="shared" si="29"/>
        <v>0.93585911000885991</v>
      </c>
      <c r="M78" s="10">
        <f t="shared" si="30"/>
        <v>2.4639126145422527</v>
      </c>
      <c r="P78" s="5" t="str">
        <f t="shared" si="24"/>
        <v>Wairarapa</v>
      </c>
      <c r="Q78" s="5">
        <f t="shared" si="31"/>
        <v>687</v>
      </c>
      <c r="R78" s="5">
        <f t="shared" si="32"/>
        <v>1367.2708333333333</v>
      </c>
      <c r="S78" s="10">
        <f t="shared" si="33"/>
        <v>1.9902049975739933</v>
      </c>
      <c r="T78" s="10">
        <f t="shared" si="34"/>
        <v>2.4639126145422527</v>
      </c>
      <c r="U78" s="10">
        <f t="shared" si="35"/>
        <v>2.6255629123551225</v>
      </c>
    </row>
    <row r="79" spans="1:21" x14ac:dyDescent="0.2">
      <c r="A79" s="74" t="s">
        <v>87</v>
      </c>
      <c r="B79" s="75">
        <v>15979</v>
      </c>
      <c r="C79" s="75">
        <v>1065658.5</v>
      </c>
      <c r="D79" s="75">
        <v>1025218.167667925</v>
      </c>
      <c r="E79" s="75"/>
      <c r="F79" s="74" t="s">
        <v>87</v>
      </c>
      <c r="G79" s="75">
        <f t="shared" si="25"/>
        <v>15979</v>
      </c>
      <c r="H79" s="75">
        <f t="shared" si="26"/>
        <v>1065658.5</v>
      </c>
      <c r="I79" s="75">
        <f t="shared" si="27"/>
        <v>1025218.167667925</v>
      </c>
      <c r="J79" s="75"/>
      <c r="K79" s="10">
        <f t="shared" si="28"/>
        <v>2.7787995181175291</v>
      </c>
      <c r="L79" s="10">
        <f t="shared" si="29"/>
        <v>1.0394455869076775</v>
      </c>
      <c r="M79" s="10">
        <f t="shared" si="30"/>
        <v>2.736633181556416</v>
      </c>
      <c r="P79" s="5" t="str">
        <f t="shared" si="24"/>
        <v>Waitemata</v>
      </c>
      <c r="Q79" s="5">
        <f t="shared" si="31"/>
        <v>15979</v>
      </c>
      <c r="R79" s="5">
        <f t="shared" si="32"/>
        <v>44402.4375</v>
      </c>
      <c r="S79" s="10">
        <f t="shared" si="33"/>
        <v>2.7787995181175291</v>
      </c>
      <c r="T79" s="10">
        <f t="shared" si="34"/>
        <v>2.736633181556416</v>
      </c>
      <c r="U79" s="10">
        <f t="shared" si="35"/>
        <v>2.6255629123551225</v>
      </c>
    </row>
    <row r="80" spans="1:21" x14ac:dyDescent="0.2">
      <c r="A80" s="74" t="s">
        <v>88</v>
      </c>
      <c r="B80" s="75">
        <v>501</v>
      </c>
      <c r="C80" s="75">
        <v>17752.5</v>
      </c>
      <c r="D80" s="75">
        <v>25638.832732852879</v>
      </c>
      <c r="E80" s="75"/>
      <c r="F80" s="74" t="s">
        <v>88</v>
      </c>
      <c r="G80" s="75">
        <f t="shared" si="25"/>
        <v>501</v>
      </c>
      <c r="H80" s="75">
        <f t="shared" si="26"/>
        <v>17752.5</v>
      </c>
      <c r="I80" s="75">
        <f t="shared" si="27"/>
        <v>25638.832732852879</v>
      </c>
      <c r="J80" s="75"/>
      <c r="K80" s="10">
        <f t="shared" si="28"/>
        <v>1.4764221556886226</v>
      </c>
      <c r="L80" s="10">
        <f t="shared" si="29"/>
        <v>0.69240671698959388</v>
      </c>
      <c r="M80" s="10">
        <f t="shared" si="30"/>
        <v>1.8229556416545398</v>
      </c>
      <c r="P80" s="5" t="str">
        <f t="shared" si="24"/>
        <v>West Coast</v>
      </c>
      <c r="Q80" s="5">
        <f t="shared" si="31"/>
        <v>501</v>
      </c>
      <c r="R80" s="5">
        <f t="shared" si="32"/>
        <v>739.6875</v>
      </c>
      <c r="S80" s="10">
        <f t="shared" si="33"/>
        <v>1.4764221556886226</v>
      </c>
      <c r="T80" s="10">
        <f t="shared" si="34"/>
        <v>1.8229556416545398</v>
      </c>
      <c r="U80" s="10">
        <f t="shared" si="35"/>
        <v>2.6255629123551225</v>
      </c>
    </row>
    <row r="81" spans="1:21" x14ac:dyDescent="0.2">
      <c r="A81" s="74" t="s">
        <v>89</v>
      </c>
      <c r="B81" s="75">
        <v>308</v>
      </c>
      <c r="C81" s="75">
        <v>12573</v>
      </c>
      <c r="D81" s="75">
        <v>13310.253205752637</v>
      </c>
      <c r="E81" s="75"/>
      <c r="F81" s="74" t="s">
        <v>89</v>
      </c>
      <c r="G81" s="75">
        <f t="shared" si="25"/>
        <v>308</v>
      </c>
      <c r="H81" s="75">
        <f t="shared" si="26"/>
        <v>12573</v>
      </c>
      <c r="I81" s="75">
        <f t="shared" si="27"/>
        <v>13310.253205752637</v>
      </c>
      <c r="J81" s="75"/>
      <c r="K81" s="10">
        <f t="shared" si="28"/>
        <v>1.700892857142857</v>
      </c>
      <c r="L81" s="10">
        <f t="shared" si="29"/>
        <v>0.94461012917214837</v>
      </c>
      <c r="M81" s="10">
        <f t="shared" si="30"/>
        <v>2.4869521364915803</v>
      </c>
      <c r="P81" s="5" t="str">
        <f t="shared" si="24"/>
        <v>Whanganui</v>
      </c>
      <c r="Q81" s="5">
        <f t="shared" si="31"/>
        <v>308</v>
      </c>
      <c r="R81" s="5">
        <f t="shared" si="32"/>
        <v>523.875</v>
      </c>
      <c r="S81" s="10">
        <f t="shared" si="33"/>
        <v>1.700892857142857</v>
      </c>
      <c r="T81" s="10">
        <f t="shared" si="34"/>
        <v>2.4869521364915803</v>
      </c>
      <c r="U81" s="10">
        <f t="shared" si="35"/>
        <v>2.6255629123551225</v>
      </c>
    </row>
    <row r="82" spans="1:21" x14ac:dyDescent="0.2">
      <c r="A82" s="74" t="s">
        <v>106</v>
      </c>
      <c r="B82" s="75">
        <v>105404</v>
      </c>
      <c r="C82" s="75">
        <v>6660137</v>
      </c>
      <c r="D82" s="75">
        <v>6678448.2091980362</v>
      </c>
      <c r="E82" s="75"/>
      <c r="F82" s="78" t="s">
        <v>106</v>
      </c>
      <c r="G82" s="75">
        <f t="shared" si="25"/>
        <v>105404</v>
      </c>
      <c r="H82" s="75">
        <f t="shared" si="26"/>
        <v>6660137</v>
      </c>
      <c r="I82" s="75">
        <f t="shared" si="27"/>
        <v>6678448.2091980362</v>
      </c>
      <c r="J82" s="75"/>
      <c r="K82" s="10">
        <f t="shared" si="28"/>
        <v>2.6327815674294461</v>
      </c>
      <c r="L82" s="10">
        <f t="shared" si="29"/>
        <v>0.99725816407877255</v>
      </c>
      <c r="M82" s="10">
        <f t="shared" si="30"/>
        <v>2.6255629123551225</v>
      </c>
      <c r="P82" t="s">
        <v>0</v>
      </c>
      <c r="Q82" s="5">
        <f t="shared" si="31"/>
        <v>105404</v>
      </c>
      <c r="R82" s="5">
        <f t="shared" si="32"/>
        <v>277505.70833333331</v>
      </c>
      <c r="S82" s="10">
        <f t="shared" si="33"/>
        <v>2.6327815674294461</v>
      </c>
      <c r="T82" s="10">
        <f t="shared" si="34"/>
        <v>2.6255629123551225</v>
      </c>
      <c r="U82" s="10">
        <f t="shared" si="35"/>
        <v>2.6255629123551225</v>
      </c>
    </row>
    <row r="85" spans="1:21" x14ac:dyDescent="0.2">
      <c r="A85" s="73" t="s">
        <v>22</v>
      </c>
      <c r="B85" t="s">
        <v>12</v>
      </c>
    </row>
    <row r="86" spans="1:21" x14ac:dyDescent="0.2">
      <c r="A86" s="73" t="s">
        <v>104</v>
      </c>
      <c r="B86" s="74">
        <v>3</v>
      </c>
    </row>
    <row r="87" spans="1:21" x14ac:dyDescent="0.2">
      <c r="K87" s="162" t="s">
        <v>2</v>
      </c>
      <c r="L87" s="162"/>
      <c r="M87" s="162"/>
      <c r="P87" s="8" t="s">
        <v>6</v>
      </c>
      <c r="Q87" s="8"/>
      <c r="R87" s="8"/>
      <c r="S87" s="8"/>
      <c r="T87" s="8"/>
      <c r="U87" s="8"/>
    </row>
    <row r="88" spans="1:21" ht="63.75" x14ac:dyDescent="0.2">
      <c r="A88" s="73" t="s">
        <v>105</v>
      </c>
      <c r="B88" t="s">
        <v>107</v>
      </c>
      <c r="C88" t="s">
        <v>108</v>
      </c>
      <c r="D88" t="s">
        <v>109</v>
      </c>
      <c r="G88" s="77" t="s">
        <v>107</v>
      </c>
      <c r="H88" s="77" t="s">
        <v>108</v>
      </c>
      <c r="I88" s="77" t="s">
        <v>109</v>
      </c>
      <c r="K88" s="21" t="s">
        <v>16</v>
      </c>
      <c r="L88" s="21" t="s">
        <v>20</v>
      </c>
      <c r="M88" s="21" t="s">
        <v>17</v>
      </c>
      <c r="P88" s="21" t="s">
        <v>4</v>
      </c>
      <c r="Q88" s="21" t="s">
        <v>27</v>
      </c>
      <c r="R88" s="21" t="s">
        <v>25</v>
      </c>
      <c r="S88" s="21" t="s">
        <v>11</v>
      </c>
      <c r="T88" s="21" t="s">
        <v>10</v>
      </c>
      <c r="U88" s="21" t="s">
        <v>8</v>
      </c>
    </row>
    <row r="89" spans="1:21" x14ac:dyDescent="0.2">
      <c r="A89" s="74" t="s">
        <v>70</v>
      </c>
      <c r="B89" s="75">
        <v>17776</v>
      </c>
      <c r="C89" s="75">
        <v>1218554.5</v>
      </c>
      <c r="D89" s="75">
        <v>1199433.2699415518</v>
      </c>
      <c r="E89" s="75"/>
      <c r="F89" s="74" t="s">
        <v>70</v>
      </c>
      <c r="G89" s="75">
        <f>IFERROR(VLOOKUP(F89,$A$89:$D$109,2,FALSE),0)</f>
        <v>17776</v>
      </c>
      <c r="H89" s="75">
        <f>IFERROR(VLOOKUP(F89,$A$89:$D$109,3,FALSE),0)</f>
        <v>1218554.5</v>
      </c>
      <c r="I89" s="75">
        <f>IFERROR(VLOOKUP(F89,$A$89:$D$109,4,FALSE),0)</f>
        <v>1199433.2699415518</v>
      </c>
      <c r="J89" s="75"/>
      <c r="K89" s="10">
        <f>H89/G89/24</f>
        <v>2.8562727366486649</v>
      </c>
      <c r="L89" s="10">
        <f>H89/I89</f>
        <v>1.0159418873376591</v>
      </c>
      <c r="M89" s="10">
        <f>L89*$K$109</f>
        <v>2.6672580956000158</v>
      </c>
      <c r="P89" s="5" t="str">
        <f t="shared" ref="P89:P108" si="36">A89</f>
        <v>Auckland</v>
      </c>
      <c r="Q89" s="5">
        <f>G89</f>
        <v>17776</v>
      </c>
      <c r="R89" s="5">
        <f>H89/24</f>
        <v>50773.104166666664</v>
      </c>
      <c r="S89" s="10">
        <f>K89</f>
        <v>2.8562727366486649</v>
      </c>
      <c r="T89" s="10">
        <f>M89</f>
        <v>2.6672580956000158</v>
      </c>
      <c r="U89" s="10">
        <f>$M$109</f>
        <v>2.6270002243746129</v>
      </c>
    </row>
    <row r="90" spans="1:21" x14ac:dyDescent="0.2">
      <c r="A90" s="74" t="s">
        <v>71</v>
      </c>
      <c r="B90" s="75">
        <v>6688</v>
      </c>
      <c r="C90" s="75">
        <v>406134.5</v>
      </c>
      <c r="D90" s="75">
        <v>393649.16605964256</v>
      </c>
      <c r="E90" s="75"/>
      <c r="F90" s="74" t="s">
        <v>71</v>
      </c>
      <c r="G90" s="75">
        <f t="shared" ref="G90:G109" si="37">IFERROR(VLOOKUP(F90,$A$89:$D$109,2,FALSE),0)</f>
        <v>6688</v>
      </c>
      <c r="H90" s="75">
        <f t="shared" ref="H90:H109" si="38">IFERROR(VLOOKUP(F90,$A$89:$D$109,3,FALSE),0)</f>
        <v>406134.5</v>
      </c>
      <c r="I90" s="75">
        <f t="shared" ref="I90:I109" si="39">IFERROR(VLOOKUP(F90,$A$89:$D$109,4,FALSE),0)</f>
        <v>393649.16605964256</v>
      </c>
      <c r="J90" s="75"/>
      <c r="K90" s="10">
        <f t="shared" ref="K90:K109" si="40">H90/G90/24</f>
        <v>2.5302438446969697</v>
      </c>
      <c r="L90" s="10">
        <f t="shared" ref="L90:L109" si="41">H90/I90</f>
        <v>1.0317169068725165</v>
      </c>
      <c r="M90" s="10">
        <f t="shared" ref="M90:M109" si="42">L90*$K$109</f>
        <v>2.708673898105078</v>
      </c>
      <c r="P90" s="5" t="str">
        <f t="shared" si="36"/>
        <v>Bay of Plenty</v>
      </c>
      <c r="Q90" s="5">
        <f t="shared" ref="Q90:Q109" si="43">G90</f>
        <v>6688</v>
      </c>
      <c r="R90" s="5">
        <f t="shared" ref="R90:R109" si="44">H90/24</f>
        <v>16922.270833333332</v>
      </c>
      <c r="S90" s="10">
        <f t="shared" ref="S90:S109" si="45">K90</f>
        <v>2.5302438446969697</v>
      </c>
      <c r="T90" s="10">
        <f t="shared" ref="T90:T109" si="46">M90</f>
        <v>2.708673898105078</v>
      </c>
      <c r="U90" s="10">
        <f t="shared" ref="U90:U109" si="47">$M$109</f>
        <v>2.6270002243746129</v>
      </c>
    </row>
    <row r="91" spans="1:21" x14ac:dyDescent="0.2">
      <c r="A91" s="74" t="s">
        <v>72</v>
      </c>
      <c r="B91" s="75">
        <v>9326</v>
      </c>
      <c r="C91" s="75">
        <v>739958.5</v>
      </c>
      <c r="D91" s="75">
        <v>763046.6491924976</v>
      </c>
      <c r="E91" s="75"/>
      <c r="F91" s="74" t="s">
        <v>72</v>
      </c>
      <c r="G91" s="75">
        <f t="shared" si="37"/>
        <v>9326</v>
      </c>
      <c r="H91" s="75">
        <f t="shared" si="38"/>
        <v>739958.5</v>
      </c>
      <c r="I91" s="75">
        <f t="shared" si="39"/>
        <v>763046.6491924976</v>
      </c>
      <c r="J91" s="75"/>
      <c r="K91" s="10">
        <f t="shared" si="40"/>
        <v>3.3059837193509183</v>
      </c>
      <c r="L91" s="10">
        <f t="shared" si="41"/>
        <v>0.96974215243991846</v>
      </c>
      <c r="M91" s="10">
        <f t="shared" si="42"/>
        <v>2.5459651176684761</v>
      </c>
      <c r="P91" s="5" t="str">
        <f t="shared" si="36"/>
        <v>Canterbury</v>
      </c>
      <c r="Q91" s="5">
        <f t="shared" si="43"/>
        <v>9326</v>
      </c>
      <c r="R91" s="5">
        <f t="shared" si="44"/>
        <v>30831.604166666668</v>
      </c>
      <c r="S91" s="10">
        <f t="shared" si="45"/>
        <v>3.3059837193509183</v>
      </c>
      <c r="T91" s="10">
        <f t="shared" si="46"/>
        <v>2.5459651176684761</v>
      </c>
      <c r="U91" s="10">
        <f t="shared" si="47"/>
        <v>2.6270002243746129</v>
      </c>
    </row>
    <row r="92" spans="1:21" x14ac:dyDescent="0.2">
      <c r="A92" s="74" t="s">
        <v>73</v>
      </c>
      <c r="B92" s="75">
        <v>9863</v>
      </c>
      <c r="C92" s="75">
        <v>520349</v>
      </c>
      <c r="D92" s="75">
        <v>571536.53994887497</v>
      </c>
      <c r="E92" s="75"/>
      <c r="F92" s="74" t="s">
        <v>73</v>
      </c>
      <c r="G92" s="75">
        <f t="shared" si="37"/>
        <v>9863</v>
      </c>
      <c r="H92" s="75">
        <f t="shared" si="38"/>
        <v>520349</v>
      </c>
      <c r="I92" s="75">
        <f t="shared" si="39"/>
        <v>571536.53994887497</v>
      </c>
      <c r="J92" s="75"/>
      <c r="K92" s="10">
        <f t="shared" si="40"/>
        <v>2.1982366757916796</v>
      </c>
      <c r="L92" s="10">
        <f t="shared" si="41"/>
        <v>0.91043872723613828</v>
      </c>
      <c r="M92" s="10">
        <f t="shared" si="42"/>
        <v>2.390269656202558</v>
      </c>
      <c r="P92" s="5" t="str">
        <f t="shared" si="36"/>
        <v>Capital and Coast</v>
      </c>
      <c r="Q92" s="5">
        <f t="shared" si="43"/>
        <v>9863</v>
      </c>
      <c r="R92" s="5">
        <f t="shared" si="44"/>
        <v>21681.208333333332</v>
      </c>
      <c r="S92" s="10">
        <f t="shared" si="45"/>
        <v>2.1982366757916796</v>
      </c>
      <c r="T92" s="10">
        <f t="shared" si="46"/>
        <v>2.390269656202558</v>
      </c>
      <c r="U92" s="10">
        <f t="shared" si="47"/>
        <v>2.6270002243746129</v>
      </c>
    </row>
    <row r="93" spans="1:21" x14ac:dyDescent="0.2">
      <c r="A93" s="74" t="s">
        <v>74</v>
      </c>
      <c r="B93" s="75">
        <v>6348</v>
      </c>
      <c r="C93" s="75">
        <v>514478</v>
      </c>
      <c r="D93" s="75">
        <v>432920.16924400022</v>
      </c>
      <c r="E93" s="75"/>
      <c r="F93" s="74" t="s">
        <v>74</v>
      </c>
      <c r="G93" s="75">
        <f t="shared" si="37"/>
        <v>6348</v>
      </c>
      <c r="H93" s="75">
        <f t="shared" si="38"/>
        <v>514478</v>
      </c>
      <c r="I93" s="75">
        <f t="shared" si="39"/>
        <v>432920.16924400022</v>
      </c>
      <c r="J93" s="75"/>
      <c r="K93" s="10">
        <f t="shared" si="40"/>
        <v>3.3769034866624659</v>
      </c>
      <c r="L93" s="10">
        <f t="shared" si="41"/>
        <v>1.1883900001665955</v>
      </c>
      <c r="M93" s="10">
        <f t="shared" si="42"/>
        <v>3.1200040949005166</v>
      </c>
      <c r="P93" s="5" t="str">
        <f t="shared" si="36"/>
        <v>Counties Manukau</v>
      </c>
      <c r="Q93" s="5">
        <f t="shared" si="43"/>
        <v>6348</v>
      </c>
      <c r="R93" s="5">
        <f t="shared" si="44"/>
        <v>21436.583333333332</v>
      </c>
      <c r="S93" s="10">
        <f t="shared" si="45"/>
        <v>3.3769034866624659</v>
      </c>
      <c r="T93" s="10">
        <f t="shared" si="46"/>
        <v>3.1200040949005166</v>
      </c>
      <c r="U93" s="10">
        <f t="shared" si="47"/>
        <v>2.6270002243746129</v>
      </c>
    </row>
    <row r="94" spans="1:21" x14ac:dyDescent="0.2">
      <c r="A94" s="74" t="s">
        <v>75</v>
      </c>
      <c r="B94" s="75">
        <v>2010</v>
      </c>
      <c r="C94" s="75">
        <v>135243.5</v>
      </c>
      <c r="D94" s="75">
        <v>134120.11739413373</v>
      </c>
      <c r="E94" s="75"/>
      <c r="F94" s="74" t="s">
        <v>75</v>
      </c>
      <c r="G94" s="75">
        <f t="shared" si="37"/>
        <v>2010</v>
      </c>
      <c r="H94" s="75">
        <f t="shared" si="38"/>
        <v>135243.5</v>
      </c>
      <c r="I94" s="75">
        <f t="shared" si="39"/>
        <v>134120.11739413373</v>
      </c>
      <c r="J94" s="75"/>
      <c r="K94" s="10">
        <f t="shared" si="40"/>
        <v>2.8035551409618571</v>
      </c>
      <c r="L94" s="10">
        <f t="shared" si="41"/>
        <v>1.0083759440991618</v>
      </c>
      <c r="M94" s="10">
        <f t="shared" si="42"/>
        <v>2.6473944364623696</v>
      </c>
      <c r="P94" s="5" t="str">
        <f t="shared" si="36"/>
        <v>Hawkes Bay</v>
      </c>
      <c r="Q94" s="5">
        <f t="shared" si="43"/>
        <v>2010</v>
      </c>
      <c r="R94" s="5">
        <f t="shared" si="44"/>
        <v>5635.145833333333</v>
      </c>
      <c r="S94" s="10">
        <f t="shared" si="45"/>
        <v>2.8035551409618571</v>
      </c>
      <c r="T94" s="10">
        <f t="shared" si="46"/>
        <v>2.6473944364623696</v>
      </c>
      <c r="U94" s="10">
        <f t="shared" si="47"/>
        <v>2.6270002243746129</v>
      </c>
    </row>
    <row r="95" spans="1:21" x14ac:dyDescent="0.2">
      <c r="A95" s="74" t="s">
        <v>76</v>
      </c>
      <c r="B95" s="75">
        <v>2672</v>
      </c>
      <c r="C95" s="75">
        <v>150310</v>
      </c>
      <c r="D95" s="75">
        <v>159798.19201014098</v>
      </c>
      <c r="E95" s="75"/>
      <c r="F95" s="74" t="s">
        <v>76</v>
      </c>
      <c r="G95" s="75">
        <f t="shared" si="37"/>
        <v>2672</v>
      </c>
      <c r="H95" s="75">
        <f t="shared" si="38"/>
        <v>150310</v>
      </c>
      <c r="I95" s="75">
        <f t="shared" si="39"/>
        <v>159798.19201014098</v>
      </c>
      <c r="J95" s="75"/>
      <c r="K95" s="10">
        <f t="shared" si="40"/>
        <v>2.3439059381237524</v>
      </c>
      <c r="L95" s="10">
        <f t="shared" si="41"/>
        <v>0.94062390887664837</v>
      </c>
      <c r="M95" s="10">
        <f t="shared" si="42"/>
        <v>2.4695179587888343</v>
      </c>
      <c r="P95" s="5" t="str">
        <f t="shared" si="36"/>
        <v>Hutt</v>
      </c>
      <c r="Q95" s="5">
        <f t="shared" si="43"/>
        <v>2672</v>
      </c>
      <c r="R95" s="5">
        <f t="shared" si="44"/>
        <v>6262.916666666667</v>
      </c>
      <c r="S95" s="10">
        <f t="shared" si="45"/>
        <v>2.3439059381237524</v>
      </c>
      <c r="T95" s="10">
        <f t="shared" si="46"/>
        <v>2.4695179587888343</v>
      </c>
      <c r="U95" s="10">
        <f t="shared" si="47"/>
        <v>2.6270002243746129</v>
      </c>
    </row>
    <row r="96" spans="1:21" x14ac:dyDescent="0.2">
      <c r="A96" s="74" t="s">
        <v>77</v>
      </c>
      <c r="B96" s="75">
        <v>1424</v>
      </c>
      <c r="C96" s="75">
        <v>67756</v>
      </c>
      <c r="D96" s="75">
        <v>77962.220813805732</v>
      </c>
      <c r="E96" s="75"/>
      <c r="F96" s="74" t="s">
        <v>77</v>
      </c>
      <c r="G96" s="75">
        <f t="shared" si="37"/>
        <v>1424</v>
      </c>
      <c r="H96" s="75">
        <f t="shared" si="38"/>
        <v>67756</v>
      </c>
      <c r="I96" s="75">
        <f t="shared" si="39"/>
        <v>77962.220813805732</v>
      </c>
      <c r="J96" s="75"/>
      <c r="K96" s="10">
        <f t="shared" si="40"/>
        <v>1.9825608614232211</v>
      </c>
      <c r="L96" s="10">
        <f t="shared" si="41"/>
        <v>0.86908760798155216</v>
      </c>
      <c r="M96" s="10">
        <f t="shared" si="42"/>
        <v>2.2817062541334208</v>
      </c>
      <c r="P96" s="5" t="str">
        <f t="shared" si="36"/>
        <v>Lakes</v>
      </c>
      <c r="Q96" s="5">
        <f t="shared" si="43"/>
        <v>1424</v>
      </c>
      <c r="R96" s="5">
        <f t="shared" si="44"/>
        <v>2823.1666666666665</v>
      </c>
      <c r="S96" s="10">
        <f t="shared" si="45"/>
        <v>1.9825608614232211</v>
      </c>
      <c r="T96" s="10">
        <f t="shared" si="46"/>
        <v>2.2817062541334208</v>
      </c>
      <c r="U96" s="10">
        <f t="shared" si="47"/>
        <v>2.6270002243746129</v>
      </c>
    </row>
    <row r="97" spans="1:21" x14ac:dyDescent="0.2">
      <c r="A97" s="74" t="s">
        <v>78</v>
      </c>
      <c r="B97" s="75">
        <v>5111</v>
      </c>
      <c r="C97" s="75">
        <v>331686</v>
      </c>
      <c r="D97" s="75">
        <v>294120.55982605414</v>
      </c>
      <c r="E97" s="75"/>
      <c r="F97" s="74" t="s">
        <v>78</v>
      </c>
      <c r="G97" s="75">
        <f t="shared" si="37"/>
        <v>5111</v>
      </c>
      <c r="H97" s="75">
        <f t="shared" si="38"/>
        <v>331686</v>
      </c>
      <c r="I97" s="75">
        <f t="shared" si="39"/>
        <v>294120.55982605414</v>
      </c>
      <c r="J97" s="75"/>
      <c r="K97" s="10">
        <f t="shared" si="40"/>
        <v>2.7040207395812952</v>
      </c>
      <c r="L97" s="10">
        <f t="shared" si="41"/>
        <v>1.1277212317158734</v>
      </c>
      <c r="M97" s="10">
        <f t="shared" si="42"/>
        <v>2.9607240555428236</v>
      </c>
      <c r="P97" s="5" t="str">
        <f t="shared" si="36"/>
        <v>MidCentral</v>
      </c>
      <c r="Q97" s="5">
        <f t="shared" si="43"/>
        <v>5111</v>
      </c>
      <c r="R97" s="5">
        <f t="shared" si="44"/>
        <v>13820.25</v>
      </c>
      <c r="S97" s="10">
        <f t="shared" si="45"/>
        <v>2.7040207395812952</v>
      </c>
      <c r="T97" s="10">
        <f t="shared" si="46"/>
        <v>2.9607240555428236</v>
      </c>
      <c r="U97" s="10">
        <f t="shared" si="47"/>
        <v>2.6270002243746129</v>
      </c>
    </row>
    <row r="98" spans="1:21" x14ac:dyDescent="0.2">
      <c r="A98" s="74" t="s">
        <v>79</v>
      </c>
      <c r="B98" s="75">
        <v>6329</v>
      </c>
      <c r="C98" s="75">
        <v>308750</v>
      </c>
      <c r="D98" s="75">
        <v>349478.40482635086</v>
      </c>
      <c r="E98" s="75"/>
      <c r="F98" s="74" t="s">
        <v>79</v>
      </c>
      <c r="G98" s="75">
        <f t="shared" si="37"/>
        <v>6329</v>
      </c>
      <c r="H98" s="75">
        <f t="shared" si="38"/>
        <v>308750</v>
      </c>
      <c r="I98" s="75">
        <f t="shared" si="39"/>
        <v>349478.40482635086</v>
      </c>
      <c r="J98" s="75"/>
      <c r="K98" s="10">
        <f t="shared" si="40"/>
        <v>2.032640754200242</v>
      </c>
      <c r="L98" s="10">
        <f t="shared" si="41"/>
        <v>0.8834594519607355</v>
      </c>
      <c r="M98" s="10">
        <f t="shared" si="42"/>
        <v>2.3194381536445552</v>
      </c>
      <c r="P98" s="5" t="str">
        <f t="shared" si="36"/>
        <v>Nelson Marlborough</v>
      </c>
      <c r="Q98" s="5">
        <f t="shared" si="43"/>
        <v>6329</v>
      </c>
      <c r="R98" s="5">
        <f t="shared" si="44"/>
        <v>12864.583333333334</v>
      </c>
      <c r="S98" s="10">
        <f t="shared" si="45"/>
        <v>2.032640754200242</v>
      </c>
      <c r="T98" s="10">
        <f t="shared" si="46"/>
        <v>2.3194381536445552</v>
      </c>
      <c r="U98" s="10">
        <f t="shared" si="47"/>
        <v>2.6270002243746129</v>
      </c>
    </row>
    <row r="99" spans="1:21" x14ac:dyDescent="0.2">
      <c r="A99" s="74" t="s">
        <v>80</v>
      </c>
      <c r="B99" s="75">
        <v>5520</v>
      </c>
      <c r="C99" s="75">
        <v>326961</v>
      </c>
      <c r="D99" s="75">
        <v>315779.67580059054</v>
      </c>
      <c r="E99" s="75"/>
      <c r="F99" s="74" t="s">
        <v>80</v>
      </c>
      <c r="G99" s="75">
        <f t="shared" si="37"/>
        <v>5520</v>
      </c>
      <c r="H99" s="75">
        <f t="shared" si="38"/>
        <v>326961</v>
      </c>
      <c r="I99" s="75">
        <f t="shared" si="39"/>
        <v>315779.67580059054</v>
      </c>
      <c r="J99" s="75"/>
      <c r="K99" s="10">
        <f t="shared" si="40"/>
        <v>2.4680027173913044</v>
      </c>
      <c r="L99" s="10">
        <f t="shared" si="41"/>
        <v>1.0354086252418293</v>
      </c>
      <c r="M99" s="10">
        <f t="shared" si="42"/>
        <v>2.7183661510084689</v>
      </c>
      <c r="P99" s="5" t="str">
        <f t="shared" si="36"/>
        <v>Northland</v>
      </c>
      <c r="Q99" s="5">
        <f t="shared" si="43"/>
        <v>5520</v>
      </c>
      <c r="R99" s="5">
        <f t="shared" si="44"/>
        <v>13623.375</v>
      </c>
      <c r="S99" s="10">
        <f t="shared" si="45"/>
        <v>2.4680027173913044</v>
      </c>
      <c r="T99" s="10">
        <f t="shared" si="46"/>
        <v>2.7183661510084689</v>
      </c>
      <c r="U99" s="10">
        <f t="shared" si="47"/>
        <v>2.6270002243746129</v>
      </c>
    </row>
    <row r="100" spans="1:21" x14ac:dyDescent="0.2">
      <c r="A100" s="74" t="s">
        <v>81</v>
      </c>
      <c r="B100" s="75">
        <v>3040</v>
      </c>
      <c r="C100" s="75">
        <v>169207</v>
      </c>
      <c r="D100" s="75">
        <v>179959.02706897081</v>
      </c>
      <c r="E100" s="75"/>
      <c r="F100" s="74" t="s">
        <v>81</v>
      </c>
      <c r="G100" s="75">
        <f t="shared" si="37"/>
        <v>3040</v>
      </c>
      <c r="H100" s="75">
        <f t="shared" si="38"/>
        <v>169207</v>
      </c>
      <c r="I100" s="75">
        <f t="shared" si="39"/>
        <v>179959.02706897081</v>
      </c>
      <c r="J100" s="75"/>
      <c r="K100" s="10">
        <f t="shared" si="40"/>
        <v>2.3191748903508773</v>
      </c>
      <c r="L100" s="10">
        <f t="shared" si="41"/>
        <v>0.94025291621047713</v>
      </c>
      <c r="M100" s="10">
        <f t="shared" si="42"/>
        <v>2.4685439530857654</v>
      </c>
      <c r="P100" s="5" t="str">
        <f t="shared" si="36"/>
        <v>South Canterbury</v>
      </c>
      <c r="Q100" s="5">
        <f t="shared" si="43"/>
        <v>3040</v>
      </c>
      <c r="R100" s="5">
        <f t="shared" si="44"/>
        <v>7050.291666666667</v>
      </c>
      <c r="S100" s="10">
        <f t="shared" si="45"/>
        <v>2.3191748903508773</v>
      </c>
      <c r="T100" s="10">
        <f t="shared" si="46"/>
        <v>2.4685439530857654</v>
      </c>
      <c r="U100" s="10">
        <f t="shared" si="47"/>
        <v>2.6270002243746129</v>
      </c>
    </row>
    <row r="101" spans="1:21" x14ac:dyDescent="0.2">
      <c r="A101" s="74" t="s">
        <v>82</v>
      </c>
      <c r="B101" s="75">
        <v>7847</v>
      </c>
      <c r="C101" s="75">
        <v>449976</v>
      </c>
      <c r="D101" s="75">
        <v>483081.12438111583</v>
      </c>
      <c r="E101" s="75"/>
      <c r="F101" s="74" t="s">
        <v>82</v>
      </c>
      <c r="G101" s="75">
        <f t="shared" si="37"/>
        <v>7847</v>
      </c>
      <c r="H101" s="75">
        <f t="shared" si="38"/>
        <v>449976</v>
      </c>
      <c r="I101" s="75">
        <f t="shared" si="39"/>
        <v>483081.12438111583</v>
      </c>
      <c r="J101" s="75"/>
      <c r="K101" s="10">
        <f t="shared" si="40"/>
        <v>2.3893207595259334</v>
      </c>
      <c r="L101" s="10">
        <f t="shared" si="41"/>
        <v>0.9314708799199567</v>
      </c>
      <c r="M101" s="10">
        <f t="shared" si="42"/>
        <v>2.4454875581445865</v>
      </c>
      <c r="P101" s="5" t="str">
        <f t="shared" si="36"/>
        <v>Southern</v>
      </c>
      <c r="Q101" s="5">
        <f t="shared" si="43"/>
        <v>7847</v>
      </c>
      <c r="R101" s="5">
        <f t="shared" si="44"/>
        <v>18749</v>
      </c>
      <c r="S101" s="10">
        <f t="shared" si="45"/>
        <v>2.3893207595259334</v>
      </c>
      <c r="T101" s="10">
        <f t="shared" si="46"/>
        <v>2.4454875581445865</v>
      </c>
      <c r="U101" s="10">
        <f t="shared" si="47"/>
        <v>2.6270002243746129</v>
      </c>
    </row>
    <row r="102" spans="1:21" x14ac:dyDescent="0.2">
      <c r="A102" s="74" t="s">
        <v>83</v>
      </c>
      <c r="B102" s="75">
        <v>890</v>
      </c>
      <c r="C102" s="75">
        <v>57686</v>
      </c>
      <c r="D102" s="75">
        <v>53083.710153179651</v>
      </c>
      <c r="E102" s="75"/>
      <c r="F102" s="74" t="s">
        <v>83</v>
      </c>
      <c r="G102" s="75">
        <f t="shared" si="37"/>
        <v>890</v>
      </c>
      <c r="H102" s="75">
        <f t="shared" si="38"/>
        <v>57686</v>
      </c>
      <c r="I102" s="75">
        <f t="shared" si="39"/>
        <v>53083.710153179651</v>
      </c>
      <c r="J102" s="75"/>
      <c r="K102" s="10">
        <f t="shared" si="40"/>
        <v>2.7006554307116102</v>
      </c>
      <c r="L102" s="10">
        <f t="shared" si="41"/>
        <v>1.0866987223300684</v>
      </c>
      <c r="M102" s="10">
        <f t="shared" si="42"/>
        <v>2.8530233872025783</v>
      </c>
      <c r="P102" s="5" t="str">
        <f t="shared" si="36"/>
        <v>Tairawhiti</v>
      </c>
      <c r="Q102" s="5">
        <f t="shared" si="43"/>
        <v>890</v>
      </c>
      <c r="R102" s="5">
        <f t="shared" si="44"/>
        <v>2403.5833333333335</v>
      </c>
      <c r="S102" s="10">
        <f t="shared" si="45"/>
        <v>2.7006554307116102</v>
      </c>
      <c r="T102" s="10">
        <f t="shared" si="46"/>
        <v>2.8530233872025783</v>
      </c>
      <c r="U102" s="10">
        <f t="shared" si="47"/>
        <v>2.6270002243746129</v>
      </c>
    </row>
    <row r="103" spans="1:21" x14ac:dyDescent="0.2">
      <c r="A103" s="74" t="s">
        <v>84</v>
      </c>
      <c r="B103" s="75">
        <v>4101</v>
      </c>
      <c r="C103" s="75">
        <v>222906</v>
      </c>
      <c r="D103" s="75">
        <v>206597.90851168329</v>
      </c>
      <c r="E103" s="75"/>
      <c r="F103" s="74" t="s">
        <v>84</v>
      </c>
      <c r="G103" s="75">
        <f t="shared" si="37"/>
        <v>4101</v>
      </c>
      <c r="H103" s="75">
        <f t="shared" si="38"/>
        <v>222906</v>
      </c>
      <c r="I103" s="75">
        <f t="shared" si="39"/>
        <v>206597.90851168329</v>
      </c>
      <c r="J103" s="75"/>
      <c r="K103" s="10">
        <f t="shared" si="40"/>
        <v>2.2647524993903927</v>
      </c>
      <c r="L103" s="10">
        <f t="shared" si="41"/>
        <v>1.0789363822983449</v>
      </c>
      <c r="M103" s="10">
        <f t="shared" si="42"/>
        <v>2.8326441070995885</v>
      </c>
      <c r="P103" s="5" t="str">
        <f t="shared" si="36"/>
        <v>Taranaki</v>
      </c>
      <c r="Q103" s="5">
        <f t="shared" si="43"/>
        <v>4101</v>
      </c>
      <c r="R103" s="5">
        <f t="shared" si="44"/>
        <v>9287.75</v>
      </c>
      <c r="S103" s="10">
        <f t="shared" si="45"/>
        <v>2.2647524993903927</v>
      </c>
      <c r="T103" s="10">
        <f t="shared" si="46"/>
        <v>2.8326441070995885</v>
      </c>
      <c r="U103" s="10">
        <f t="shared" si="47"/>
        <v>2.6270002243746129</v>
      </c>
    </row>
    <row r="104" spans="1:21" x14ac:dyDescent="0.2">
      <c r="A104" s="74" t="s">
        <v>85</v>
      </c>
      <c r="B104" s="75">
        <v>11445</v>
      </c>
      <c r="C104" s="75">
        <v>717569</v>
      </c>
      <c r="D104" s="75">
        <v>736374.90187935252</v>
      </c>
      <c r="E104" s="75"/>
      <c r="F104" s="74" t="s">
        <v>85</v>
      </c>
      <c r="G104" s="75">
        <f t="shared" si="37"/>
        <v>11445</v>
      </c>
      <c r="H104" s="75">
        <f t="shared" si="38"/>
        <v>717569</v>
      </c>
      <c r="I104" s="75">
        <f t="shared" si="39"/>
        <v>736374.90187935252</v>
      </c>
      <c r="J104" s="75"/>
      <c r="K104" s="10">
        <f t="shared" si="40"/>
        <v>2.6123816805009468</v>
      </c>
      <c r="L104" s="10">
        <f t="shared" si="41"/>
        <v>0.97446151161404782</v>
      </c>
      <c r="M104" s="10">
        <f t="shared" si="42"/>
        <v>2.5583553430545245</v>
      </c>
      <c r="P104" s="5" t="str">
        <f t="shared" si="36"/>
        <v>Waikato</v>
      </c>
      <c r="Q104" s="5">
        <f t="shared" si="43"/>
        <v>11445</v>
      </c>
      <c r="R104" s="5">
        <f t="shared" si="44"/>
        <v>29898.708333333332</v>
      </c>
      <c r="S104" s="10">
        <f t="shared" si="45"/>
        <v>2.6123816805009468</v>
      </c>
      <c r="T104" s="10">
        <f t="shared" si="46"/>
        <v>2.5583553430545245</v>
      </c>
      <c r="U104" s="10">
        <f t="shared" si="47"/>
        <v>2.6270002243746129</v>
      </c>
    </row>
    <row r="105" spans="1:21" x14ac:dyDescent="0.2">
      <c r="A105" s="74" t="s">
        <v>86</v>
      </c>
      <c r="B105" s="75">
        <v>737</v>
      </c>
      <c r="C105" s="75">
        <v>39464</v>
      </c>
      <c r="D105" s="75">
        <v>40825.022807165042</v>
      </c>
      <c r="E105" s="75"/>
      <c r="F105" s="74" t="s">
        <v>86</v>
      </c>
      <c r="G105" s="75">
        <f t="shared" si="37"/>
        <v>737</v>
      </c>
      <c r="H105" s="75">
        <f t="shared" si="38"/>
        <v>39464</v>
      </c>
      <c r="I105" s="75">
        <f t="shared" si="39"/>
        <v>40825.022807165042</v>
      </c>
      <c r="J105" s="75"/>
      <c r="K105" s="10">
        <f t="shared" si="40"/>
        <v>2.2311171415649027</v>
      </c>
      <c r="L105" s="10">
        <f t="shared" si="41"/>
        <v>0.9666620441685051</v>
      </c>
      <c r="M105" s="10">
        <f t="shared" si="42"/>
        <v>2.5378785884834447</v>
      </c>
      <c r="P105" s="5" t="str">
        <f t="shared" si="36"/>
        <v>Wairarapa</v>
      </c>
      <c r="Q105" s="5">
        <f t="shared" si="43"/>
        <v>737</v>
      </c>
      <c r="R105" s="5">
        <f t="shared" si="44"/>
        <v>1644.3333333333333</v>
      </c>
      <c r="S105" s="10">
        <f t="shared" si="45"/>
        <v>2.2311171415649027</v>
      </c>
      <c r="T105" s="10">
        <f t="shared" si="46"/>
        <v>2.5378785884834447</v>
      </c>
      <c r="U105" s="10">
        <f t="shared" si="47"/>
        <v>2.6270002243746129</v>
      </c>
    </row>
    <row r="106" spans="1:21" x14ac:dyDescent="0.2">
      <c r="A106" s="74" t="s">
        <v>87</v>
      </c>
      <c r="B106" s="75">
        <v>15471</v>
      </c>
      <c r="C106" s="75">
        <v>1022152.5</v>
      </c>
      <c r="D106" s="75">
        <v>989091.49816393969</v>
      </c>
      <c r="E106" s="75"/>
      <c r="F106" s="74" t="s">
        <v>87</v>
      </c>
      <c r="G106" s="75">
        <f t="shared" si="37"/>
        <v>15471</v>
      </c>
      <c r="H106" s="75">
        <f t="shared" si="38"/>
        <v>1022152.5</v>
      </c>
      <c r="I106" s="75">
        <f t="shared" si="39"/>
        <v>989091.49816393969</v>
      </c>
      <c r="J106" s="75"/>
      <c r="K106" s="10">
        <f t="shared" si="40"/>
        <v>2.7528723094822571</v>
      </c>
      <c r="L106" s="10">
        <f t="shared" si="41"/>
        <v>1.033425625331359</v>
      </c>
      <c r="M106" s="10">
        <f t="shared" si="42"/>
        <v>2.7131599747195509</v>
      </c>
      <c r="P106" s="5" t="str">
        <f t="shared" si="36"/>
        <v>Waitemata</v>
      </c>
      <c r="Q106" s="5">
        <f t="shared" si="43"/>
        <v>15471</v>
      </c>
      <c r="R106" s="5">
        <f t="shared" si="44"/>
        <v>42589.6875</v>
      </c>
      <c r="S106" s="10">
        <f t="shared" si="45"/>
        <v>2.7528723094822571</v>
      </c>
      <c r="T106" s="10">
        <f t="shared" si="46"/>
        <v>2.7131599747195509</v>
      </c>
      <c r="U106" s="10">
        <f t="shared" si="47"/>
        <v>2.6270002243746129</v>
      </c>
    </row>
    <row r="107" spans="1:21" x14ac:dyDescent="0.2">
      <c r="A107" s="74" t="s">
        <v>88</v>
      </c>
      <c r="B107" s="75">
        <v>951</v>
      </c>
      <c r="C107" s="75">
        <v>42290.5</v>
      </c>
      <c r="D107" s="75">
        <v>51908.570946299573</v>
      </c>
      <c r="E107" s="75"/>
      <c r="F107" s="74" t="s">
        <v>88</v>
      </c>
      <c r="G107" s="75">
        <f t="shared" si="37"/>
        <v>951</v>
      </c>
      <c r="H107" s="75">
        <f t="shared" si="38"/>
        <v>42290.5</v>
      </c>
      <c r="I107" s="75">
        <f t="shared" si="39"/>
        <v>51908.570946299573</v>
      </c>
      <c r="J107" s="75"/>
      <c r="K107" s="10">
        <f t="shared" si="40"/>
        <v>1.8528960743077463</v>
      </c>
      <c r="L107" s="10">
        <f t="shared" si="41"/>
        <v>0.81471131316156531</v>
      </c>
      <c r="M107" s="10">
        <f t="shared" si="42"/>
        <v>2.1389465014595563</v>
      </c>
      <c r="P107" s="5" t="str">
        <f t="shared" si="36"/>
        <v>West Coast</v>
      </c>
      <c r="Q107" s="5">
        <f t="shared" si="43"/>
        <v>951</v>
      </c>
      <c r="R107" s="5">
        <f t="shared" si="44"/>
        <v>1762.1041666666667</v>
      </c>
      <c r="S107" s="10">
        <f t="shared" si="45"/>
        <v>1.8528960743077463</v>
      </c>
      <c r="T107" s="10">
        <f t="shared" si="46"/>
        <v>2.1389465014595563</v>
      </c>
      <c r="U107" s="10">
        <f t="shared" si="47"/>
        <v>2.6270002243746129</v>
      </c>
    </row>
    <row r="108" spans="1:21" x14ac:dyDescent="0.2">
      <c r="A108" s="74" t="s">
        <v>89</v>
      </c>
      <c r="B108" s="75">
        <v>2081</v>
      </c>
      <c r="C108" s="75">
        <v>96418.5</v>
      </c>
      <c r="D108" s="75">
        <v>100504.17083904435</v>
      </c>
      <c r="E108" s="75"/>
      <c r="F108" s="74" t="s">
        <v>89</v>
      </c>
      <c r="G108" s="75">
        <f t="shared" si="37"/>
        <v>2081</v>
      </c>
      <c r="H108" s="75">
        <f t="shared" si="38"/>
        <v>96418.5</v>
      </c>
      <c r="I108" s="75">
        <f t="shared" si="39"/>
        <v>100504.17083904435</v>
      </c>
      <c r="J108" s="75"/>
      <c r="K108" s="10">
        <f t="shared" si="40"/>
        <v>1.9305321960595867</v>
      </c>
      <c r="L108" s="10">
        <f t="shared" si="41"/>
        <v>0.95934824589929224</v>
      </c>
      <c r="M108" s="10">
        <f t="shared" si="42"/>
        <v>2.5186769118065784</v>
      </c>
      <c r="P108" s="5" t="str">
        <f t="shared" si="36"/>
        <v>Whanganui</v>
      </c>
      <c r="Q108" s="5">
        <f t="shared" si="43"/>
        <v>2081</v>
      </c>
      <c r="R108" s="5">
        <f t="shared" si="44"/>
        <v>4017.4375</v>
      </c>
      <c r="S108" s="10">
        <f t="shared" si="45"/>
        <v>1.9305321960595867</v>
      </c>
      <c r="T108" s="10">
        <f t="shared" si="46"/>
        <v>2.5186769118065784</v>
      </c>
      <c r="U108" s="10">
        <f t="shared" si="47"/>
        <v>2.6270002243746129</v>
      </c>
    </row>
    <row r="109" spans="1:21" x14ac:dyDescent="0.2">
      <c r="A109" s="74" t="s">
        <v>106</v>
      </c>
      <c r="B109" s="75">
        <v>119630</v>
      </c>
      <c r="C109" s="75">
        <v>7537850.5</v>
      </c>
      <c r="D109" s="75">
        <v>7533270.8998083929</v>
      </c>
      <c r="E109" s="75"/>
      <c r="F109" s="78" t="s">
        <v>106</v>
      </c>
      <c r="G109" s="75">
        <f t="shared" si="37"/>
        <v>119630</v>
      </c>
      <c r="H109" s="75">
        <f t="shared" si="38"/>
        <v>7537850.5</v>
      </c>
      <c r="I109" s="75">
        <f t="shared" si="39"/>
        <v>7533270.8998083929</v>
      </c>
      <c r="J109" s="75"/>
      <c r="K109" s="10">
        <f t="shared" si="40"/>
        <v>2.6254041976650226</v>
      </c>
      <c r="L109" s="10">
        <f t="shared" si="41"/>
        <v>1.0006079165680506</v>
      </c>
      <c r="M109" s="10">
        <f t="shared" si="42"/>
        <v>2.6270002243746129</v>
      </c>
      <c r="P109" t="s">
        <v>0</v>
      </c>
      <c r="Q109" s="5">
        <f t="shared" si="43"/>
        <v>119630</v>
      </c>
      <c r="R109" s="5">
        <f t="shared" si="44"/>
        <v>314077.10416666669</v>
      </c>
      <c r="S109" s="10">
        <f t="shared" si="45"/>
        <v>2.6254041976650226</v>
      </c>
      <c r="T109" s="10">
        <f t="shared" si="46"/>
        <v>2.6270002243746129</v>
      </c>
      <c r="U109" s="10">
        <f t="shared" si="47"/>
        <v>2.6270002243746129</v>
      </c>
    </row>
    <row r="112" spans="1:21" x14ac:dyDescent="0.2">
      <c r="A112" s="73" t="s">
        <v>22</v>
      </c>
      <c r="B112" t="s">
        <v>12</v>
      </c>
    </row>
    <row r="113" spans="1:21" x14ac:dyDescent="0.2">
      <c r="A113" s="73" t="s">
        <v>104</v>
      </c>
      <c r="B113" s="74">
        <v>4</v>
      </c>
    </row>
    <row r="114" spans="1:21" x14ac:dyDescent="0.2">
      <c r="K114" s="162" t="s">
        <v>2</v>
      </c>
      <c r="L114" s="162"/>
      <c r="M114" s="162"/>
      <c r="P114" s="8" t="s">
        <v>6</v>
      </c>
      <c r="Q114" s="8"/>
      <c r="R114" s="8"/>
      <c r="S114" s="8"/>
      <c r="T114" s="8"/>
      <c r="U114" s="8"/>
    </row>
    <row r="115" spans="1:21" ht="63.75" x14ac:dyDescent="0.2">
      <c r="A115" s="73" t="s">
        <v>105</v>
      </c>
      <c r="B115" t="s">
        <v>107</v>
      </c>
      <c r="C115" t="s">
        <v>108</v>
      </c>
      <c r="D115" t="s">
        <v>109</v>
      </c>
      <c r="G115" s="77" t="s">
        <v>107</v>
      </c>
      <c r="H115" s="77" t="s">
        <v>108</v>
      </c>
      <c r="I115" s="77" t="s">
        <v>109</v>
      </c>
      <c r="K115" s="21" t="s">
        <v>16</v>
      </c>
      <c r="L115" s="21" t="s">
        <v>20</v>
      </c>
      <c r="M115" s="21" t="s">
        <v>17</v>
      </c>
      <c r="P115" s="21" t="s">
        <v>4</v>
      </c>
      <c r="Q115" s="21" t="s">
        <v>27</v>
      </c>
      <c r="R115" s="21" t="s">
        <v>25</v>
      </c>
      <c r="S115" s="21" t="s">
        <v>11</v>
      </c>
      <c r="T115" s="21" t="s">
        <v>10</v>
      </c>
      <c r="U115" s="21" t="s">
        <v>8</v>
      </c>
    </row>
    <row r="116" spans="1:21" x14ac:dyDescent="0.2">
      <c r="A116" s="74" t="s">
        <v>70</v>
      </c>
      <c r="B116" s="75">
        <v>17079</v>
      </c>
      <c r="C116" s="75">
        <v>1053379</v>
      </c>
      <c r="D116" s="75">
        <v>1075063.5258566998</v>
      </c>
      <c r="E116" s="75"/>
      <c r="F116" s="74" t="s">
        <v>70</v>
      </c>
      <c r="G116" s="75">
        <f>IFERROR(VLOOKUP(F116,$A$116:$D$136,2,FALSE),0)</f>
        <v>17079</v>
      </c>
      <c r="H116" s="75">
        <f>IFERROR(VLOOKUP(F116,$A$116:$D$136,3,FALSE),0)</f>
        <v>1053379</v>
      </c>
      <c r="I116" s="75">
        <f>IFERROR(VLOOKUP(F116,$A$116:$D$136,4,FALSE),0)</f>
        <v>1075063.5258566998</v>
      </c>
      <c r="J116" s="75"/>
      <c r="K116" s="10">
        <f>H116/G116/24</f>
        <v>2.5698689423658685</v>
      </c>
      <c r="L116" s="10">
        <f>H116/I116</f>
        <v>0.97982953998981615</v>
      </c>
      <c r="M116" s="10">
        <f>L116*$K$136</f>
        <v>2.5691473061477366</v>
      </c>
      <c r="P116" s="5" t="str">
        <f t="shared" ref="P116:P135" si="48">A116</f>
        <v>Auckland</v>
      </c>
      <c r="Q116" s="5">
        <f>G116</f>
        <v>17079</v>
      </c>
      <c r="R116" s="5">
        <f>H116/24</f>
        <v>43890.791666666664</v>
      </c>
      <c r="S116" s="10">
        <f>K116</f>
        <v>2.5698689423658685</v>
      </c>
      <c r="T116" s="10">
        <f>M116</f>
        <v>2.5691473061477366</v>
      </c>
      <c r="U116" s="10">
        <f>$M$136</f>
        <v>2.6311718252863443</v>
      </c>
    </row>
    <row r="117" spans="1:21" x14ac:dyDescent="0.2">
      <c r="A117" s="74" t="s">
        <v>71</v>
      </c>
      <c r="B117" s="75">
        <v>8861</v>
      </c>
      <c r="C117" s="75">
        <v>582741</v>
      </c>
      <c r="D117" s="75">
        <v>546685.04413401126</v>
      </c>
      <c r="E117" s="75"/>
      <c r="F117" s="74" t="s">
        <v>71</v>
      </c>
      <c r="G117" s="75">
        <f t="shared" ref="G117:G136" si="49">IFERROR(VLOOKUP(F117,$A$116:$D$136,2,FALSE),0)</f>
        <v>8861</v>
      </c>
      <c r="H117" s="75">
        <f t="shared" ref="H117:H136" si="50">IFERROR(VLOOKUP(F117,$A$116:$D$136,3,FALSE),0)</f>
        <v>582741</v>
      </c>
      <c r="I117" s="75">
        <f t="shared" ref="I117:I136" si="51">IFERROR(VLOOKUP(F117,$A$116:$D$136,4,FALSE),0)</f>
        <v>546685.04413401126</v>
      </c>
      <c r="J117" s="75"/>
      <c r="K117" s="10">
        <f t="shared" ref="K117:K136" si="52">H117/G117/24</f>
        <v>2.7401958018282362</v>
      </c>
      <c r="L117" s="10">
        <f t="shared" ref="L117:L136" si="53">H117/I117</f>
        <v>1.0659537996381518</v>
      </c>
      <c r="M117" s="10">
        <f t="shared" ref="M117:M136" si="54">L117*$K$136</f>
        <v>2.7949681256259793</v>
      </c>
      <c r="P117" s="5" t="str">
        <f t="shared" si="48"/>
        <v>Bay of Plenty</v>
      </c>
      <c r="Q117" s="5">
        <f t="shared" ref="Q117:Q136" si="55">G117</f>
        <v>8861</v>
      </c>
      <c r="R117" s="5">
        <f t="shared" ref="R117:R136" si="56">H117/24</f>
        <v>24280.875</v>
      </c>
      <c r="S117" s="10">
        <f t="shared" ref="S117:S136" si="57">K117</f>
        <v>2.7401958018282362</v>
      </c>
      <c r="T117" s="10">
        <f t="shared" ref="T117:T136" si="58">M117</f>
        <v>2.7949681256259793</v>
      </c>
      <c r="U117" s="10">
        <f t="shared" ref="U117:U136" si="59">$M$136</f>
        <v>2.6311718252863443</v>
      </c>
    </row>
    <row r="118" spans="1:21" x14ac:dyDescent="0.2">
      <c r="A118" s="74" t="s">
        <v>72</v>
      </c>
      <c r="B118" s="75">
        <v>13575</v>
      </c>
      <c r="C118" s="75">
        <v>1095605.5</v>
      </c>
      <c r="D118" s="75">
        <v>1109481.8105904146</v>
      </c>
      <c r="E118" s="75"/>
      <c r="F118" s="74" t="s">
        <v>72</v>
      </c>
      <c r="G118" s="75">
        <f t="shared" si="49"/>
        <v>13575</v>
      </c>
      <c r="H118" s="75">
        <f t="shared" si="50"/>
        <v>1095605.5</v>
      </c>
      <c r="I118" s="75">
        <f t="shared" si="51"/>
        <v>1109481.8105904146</v>
      </c>
      <c r="J118" s="75"/>
      <c r="K118" s="10">
        <f t="shared" si="52"/>
        <v>3.3628161448741558</v>
      </c>
      <c r="L118" s="10">
        <f t="shared" si="53"/>
        <v>0.98749298054464707</v>
      </c>
      <c r="M118" s="10">
        <f t="shared" si="54"/>
        <v>2.58924111517647</v>
      </c>
      <c r="P118" s="5" t="str">
        <f t="shared" si="48"/>
        <v>Canterbury</v>
      </c>
      <c r="Q118" s="5">
        <f t="shared" si="55"/>
        <v>13575</v>
      </c>
      <c r="R118" s="5">
        <f t="shared" si="56"/>
        <v>45650.229166666664</v>
      </c>
      <c r="S118" s="10">
        <f t="shared" si="57"/>
        <v>3.3628161448741558</v>
      </c>
      <c r="T118" s="10">
        <f t="shared" si="58"/>
        <v>2.58924111517647</v>
      </c>
      <c r="U118" s="10">
        <f t="shared" si="59"/>
        <v>2.6311718252863443</v>
      </c>
    </row>
    <row r="119" spans="1:21" x14ac:dyDescent="0.2">
      <c r="A119" s="74" t="s">
        <v>73</v>
      </c>
      <c r="B119" s="75">
        <v>6041</v>
      </c>
      <c r="C119" s="75">
        <v>314995.5</v>
      </c>
      <c r="D119" s="75">
        <v>356624.58123610716</v>
      </c>
      <c r="E119" s="75"/>
      <c r="F119" s="74" t="s">
        <v>73</v>
      </c>
      <c r="G119" s="75">
        <f t="shared" si="49"/>
        <v>6041</v>
      </c>
      <c r="H119" s="75">
        <f t="shared" si="50"/>
        <v>314995.5</v>
      </c>
      <c r="I119" s="75">
        <f t="shared" si="51"/>
        <v>356624.58123610716</v>
      </c>
      <c r="J119" s="75"/>
      <c r="K119" s="10">
        <f t="shared" si="52"/>
        <v>2.172622496275451</v>
      </c>
      <c r="L119" s="10">
        <f t="shared" si="53"/>
        <v>0.88326917597262822</v>
      </c>
      <c r="M119" s="10">
        <f t="shared" si="54"/>
        <v>2.3159626561952749</v>
      </c>
      <c r="P119" s="5" t="str">
        <f t="shared" si="48"/>
        <v>Capital and Coast</v>
      </c>
      <c r="Q119" s="5">
        <f t="shared" si="55"/>
        <v>6041</v>
      </c>
      <c r="R119" s="5">
        <f t="shared" si="56"/>
        <v>13124.8125</v>
      </c>
      <c r="S119" s="10">
        <f t="shared" si="57"/>
        <v>2.172622496275451</v>
      </c>
      <c r="T119" s="10">
        <f t="shared" si="58"/>
        <v>2.3159626561952749</v>
      </c>
      <c r="U119" s="10">
        <f t="shared" si="59"/>
        <v>2.6311718252863443</v>
      </c>
    </row>
    <row r="120" spans="1:21" x14ac:dyDescent="0.2">
      <c r="A120" s="74" t="s">
        <v>74</v>
      </c>
      <c r="B120" s="75">
        <v>11407</v>
      </c>
      <c r="C120" s="75">
        <v>835767.5</v>
      </c>
      <c r="D120" s="75">
        <v>729774.44884398975</v>
      </c>
      <c r="E120" s="75"/>
      <c r="F120" s="74" t="s">
        <v>74</v>
      </c>
      <c r="G120" s="75">
        <f t="shared" si="49"/>
        <v>11407</v>
      </c>
      <c r="H120" s="75">
        <f t="shared" si="50"/>
        <v>835767.5</v>
      </c>
      <c r="I120" s="75">
        <f t="shared" si="51"/>
        <v>729774.44884398975</v>
      </c>
      <c r="J120" s="75"/>
      <c r="K120" s="10">
        <f t="shared" si="52"/>
        <v>3.0528312293620878</v>
      </c>
      <c r="L120" s="10">
        <f t="shared" si="53"/>
        <v>1.1452408361568567</v>
      </c>
      <c r="M120" s="10">
        <f t="shared" si="54"/>
        <v>3.0028615070467772</v>
      </c>
      <c r="P120" s="5" t="str">
        <f t="shared" si="48"/>
        <v>Counties Manukau</v>
      </c>
      <c r="Q120" s="5">
        <f t="shared" si="55"/>
        <v>11407</v>
      </c>
      <c r="R120" s="5">
        <f t="shared" si="56"/>
        <v>34823.645833333336</v>
      </c>
      <c r="S120" s="10">
        <f t="shared" si="57"/>
        <v>3.0528312293620878</v>
      </c>
      <c r="T120" s="10">
        <f t="shared" si="58"/>
        <v>3.0028615070467772</v>
      </c>
      <c r="U120" s="10">
        <f t="shared" si="59"/>
        <v>2.6311718252863443</v>
      </c>
    </row>
    <row r="121" spans="1:21" x14ac:dyDescent="0.2">
      <c r="A121" s="74" t="s">
        <v>75</v>
      </c>
      <c r="B121" s="75">
        <v>5779</v>
      </c>
      <c r="C121" s="75">
        <v>341931.5</v>
      </c>
      <c r="D121" s="75">
        <v>348320.10409092612</v>
      </c>
      <c r="E121" s="75"/>
      <c r="F121" s="74" t="s">
        <v>75</v>
      </c>
      <c r="G121" s="75">
        <f t="shared" si="49"/>
        <v>5779</v>
      </c>
      <c r="H121" s="75">
        <f t="shared" si="50"/>
        <v>341931.5</v>
      </c>
      <c r="I121" s="75">
        <f t="shared" si="51"/>
        <v>348320.10409092612</v>
      </c>
      <c r="J121" s="75"/>
      <c r="K121" s="10">
        <f t="shared" si="52"/>
        <v>2.4653306512083981</v>
      </c>
      <c r="L121" s="10">
        <f t="shared" si="53"/>
        <v>0.98165881321263493</v>
      </c>
      <c r="M121" s="10">
        <f t="shared" si="54"/>
        <v>2.5739437244846055</v>
      </c>
      <c r="P121" s="5" t="str">
        <f t="shared" si="48"/>
        <v>Hawkes Bay</v>
      </c>
      <c r="Q121" s="5">
        <f t="shared" si="55"/>
        <v>5779</v>
      </c>
      <c r="R121" s="5">
        <f t="shared" si="56"/>
        <v>14247.145833333334</v>
      </c>
      <c r="S121" s="10">
        <f t="shared" si="57"/>
        <v>2.4653306512083981</v>
      </c>
      <c r="T121" s="10">
        <f t="shared" si="58"/>
        <v>2.5739437244846055</v>
      </c>
      <c r="U121" s="10">
        <f t="shared" si="59"/>
        <v>2.6311718252863443</v>
      </c>
    </row>
    <row r="122" spans="1:21" x14ac:dyDescent="0.2">
      <c r="A122" s="74" t="s">
        <v>76</v>
      </c>
      <c r="B122" s="75">
        <v>6749</v>
      </c>
      <c r="C122" s="75">
        <v>361870.5</v>
      </c>
      <c r="D122" s="75">
        <v>362930.77690327173</v>
      </c>
      <c r="E122" s="75"/>
      <c r="F122" s="74" t="s">
        <v>76</v>
      </c>
      <c r="G122" s="75">
        <f t="shared" si="49"/>
        <v>6749</v>
      </c>
      <c r="H122" s="75">
        <f t="shared" si="50"/>
        <v>361870.5</v>
      </c>
      <c r="I122" s="75">
        <f t="shared" si="51"/>
        <v>362930.77690327173</v>
      </c>
      <c r="J122" s="75"/>
      <c r="K122" s="10">
        <f t="shared" si="52"/>
        <v>2.2340994962216625</v>
      </c>
      <c r="L122" s="10">
        <f t="shared" si="53"/>
        <v>0.99707856987958254</v>
      </c>
      <c r="M122" s="10">
        <f t="shared" si="54"/>
        <v>2.6143748654999639</v>
      </c>
      <c r="P122" s="5" t="str">
        <f t="shared" si="48"/>
        <v>Hutt</v>
      </c>
      <c r="Q122" s="5">
        <f t="shared" si="55"/>
        <v>6749</v>
      </c>
      <c r="R122" s="5">
        <f t="shared" si="56"/>
        <v>15077.9375</v>
      </c>
      <c r="S122" s="10">
        <f t="shared" si="57"/>
        <v>2.2340994962216625</v>
      </c>
      <c r="T122" s="10">
        <f t="shared" si="58"/>
        <v>2.6143748654999639</v>
      </c>
      <c r="U122" s="10">
        <f t="shared" si="59"/>
        <v>2.6311718252863443</v>
      </c>
    </row>
    <row r="123" spans="1:21" x14ac:dyDescent="0.2">
      <c r="A123" s="74" t="s">
        <v>77</v>
      </c>
      <c r="B123" s="75">
        <v>3234</v>
      </c>
      <c r="C123" s="75">
        <v>169403</v>
      </c>
      <c r="D123" s="75">
        <v>188459.8090006542</v>
      </c>
      <c r="E123" s="75"/>
      <c r="F123" s="74" t="s">
        <v>77</v>
      </c>
      <c r="G123" s="75">
        <f t="shared" si="49"/>
        <v>3234</v>
      </c>
      <c r="H123" s="75">
        <f t="shared" si="50"/>
        <v>169403</v>
      </c>
      <c r="I123" s="75">
        <f t="shared" si="51"/>
        <v>188459.8090006542</v>
      </c>
      <c r="J123" s="75"/>
      <c r="K123" s="10">
        <f t="shared" si="52"/>
        <v>2.1825783343640484</v>
      </c>
      <c r="L123" s="10">
        <f t="shared" si="53"/>
        <v>0.89888131001667282</v>
      </c>
      <c r="M123" s="10">
        <f t="shared" si="54"/>
        <v>2.356898217418395</v>
      </c>
      <c r="P123" s="5" t="str">
        <f t="shared" si="48"/>
        <v>Lakes</v>
      </c>
      <c r="Q123" s="5">
        <f t="shared" si="55"/>
        <v>3234</v>
      </c>
      <c r="R123" s="5">
        <f t="shared" si="56"/>
        <v>7058.458333333333</v>
      </c>
      <c r="S123" s="10">
        <f t="shared" si="57"/>
        <v>2.1825783343640484</v>
      </c>
      <c r="T123" s="10">
        <f t="shared" si="58"/>
        <v>2.356898217418395</v>
      </c>
      <c r="U123" s="10">
        <f t="shared" si="59"/>
        <v>2.6311718252863443</v>
      </c>
    </row>
    <row r="124" spans="1:21" x14ac:dyDescent="0.2">
      <c r="A124" s="74" t="s">
        <v>78</v>
      </c>
      <c r="B124" s="75">
        <v>6108</v>
      </c>
      <c r="C124" s="75">
        <v>416498</v>
      </c>
      <c r="D124" s="75">
        <v>356867.66314671061</v>
      </c>
      <c r="E124" s="75"/>
      <c r="F124" s="74" t="s">
        <v>78</v>
      </c>
      <c r="G124" s="75">
        <f t="shared" si="49"/>
        <v>6108</v>
      </c>
      <c r="H124" s="75">
        <f t="shared" si="50"/>
        <v>416498</v>
      </c>
      <c r="I124" s="75">
        <f t="shared" si="51"/>
        <v>356867.66314671061</v>
      </c>
      <c r="J124" s="75"/>
      <c r="K124" s="10">
        <f t="shared" si="52"/>
        <v>2.8412055228116131</v>
      </c>
      <c r="L124" s="10">
        <f t="shared" si="53"/>
        <v>1.1670936960986991</v>
      </c>
      <c r="M124" s="10">
        <f t="shared" si="54"/>
        <v>3.0601604697334825</v>
      </c>
      <c r="P124" s="5" t="str">
        <f t="shared" si="48"/>
        <v>MidCentral</v>
      </c>
      <c r="Q124" s="5">
        <f t="shared" si="55"/>
        <v>6108</v>
      </c>
      <c r="R124" s="5">
        <f t="shared" si="56"/>
        <v>17354.083333333332</v>
      </c>
      <c r="S124" s="10">
        <f t="shared" si="57"/>
        <v>2.8412055228116131</v>
      </c>
      <c r="T124" s="10">
        <f t="shared" si="58"/>
        <v>3.0601604697334825</v>
      </c>
      <c r="U124" s="10">
        <f t="shared" si="59"/>
        <v>2.6311718252863443</v>
      </c>
    </row>
    <row r="125" spans="1:21" x14ac:dyDescent="0.2">
      <c r="A125" s="74" t="s">
        <v>79</v>
      </c>
      <c r="B125" s="75">
        <v>5571</v>
      </c>
      <c r="C125" s="75">
        <v>285669</v>
      </c>
      <c r="D125" s="75">
        <v>303320.17622284591</v>
      </c>
      <c r="E125" s="75"/>
      <c r="F125" s="74" t="s">
        <v>79</v>
      </c>
      <c r="G125" s="75">
        <f t="shared" si="49"/>
        <v>5571</v>
      </c>
      <c r="H125" s="75">
        <f t="shared" si="50"/>
        <v>285669</v>
      </c>
      <c r="I125" s="75">
        <f t="shared" si="51"/>
        <v>303320.17622284591</v>
      </c>
      <c r="J125" s="75"/>
      <c r="K125" s="10">
        <f t="shared" si="52"/>
        <v>2.1365778136779752</v>
      </c>
      <c r="L125" s="10">
        <f t="shared" si="53"/>
        <v>0.94180678501954385</v>
      </c>
      <c r="M125" s="10">
        <f t="shared" si="54"/>
        <v>2.4694503134389785</v>
      </c>
      <c r="P125" s="5" t="str">
        <f t="shared" si="48"/>
        <v>Nelson Marlborough</v>
      </c>
      <c r="Q125" s="5">
        <f t="shared" si="55"/>
        <v>5571</v>
      </c>
      <c r="R125" s="5">
        <f t="shared" si="56"/>
        <v>11902.875</v>
      </c>
      <c r="S125" s="10">
        <f t="shared" si="57"/>
        <v>2.1365778136779752</v>
      </c>
      <c r="T125" s="10">
        <f t="shared" si="58"/>
        <v>2.4694503134389785</v>
      </c>
      <c r="U125" s="10">
        <f t="shared" si="59"/>
        <v>2.6311718252863443</v>
      </c>
    </row>
    <row r="126" spans="1:21" x14ac:dyDescent="0.2">
      <c r="A126" s="74" t="s">
        <v>80</v>
      </c>
      <c r="B126" s="75">
        <v>5778</v>
      </c>
      <c r="C126" s="75">
        <v>319947.5</v>
      </c>
      <c r="D126" s="75">
        <v>309749.87371142581</v>
      </c>
      <c r="E126" s="75"/>
      <c r="F126" s="74" t="s">
        <v>80</v>
      </c>
      <c r="G126" s="75">
        <f t="shared" si="49"/>
        <v>5778</v>
      </c>
      <c r="H126" s="75">
        <f t="shared" si="50"/>
        <v>319947.5</v>
      </c>
      <c r="I126" s="75">
        <f t="shared" si="51"/>
        <v>309749.87371142581</v>
      </c>
      <c r="J126" s="75"/>
      <c r="K126" s="10">
        <f t="shared" si="52"/>
        <v>2.3072249625014423</v>
      </c>
      <c r="L126" s="10">
        <f t="shared" si="53"/>
        <v>1.0329221321913262</v>
      </c>
      <c r="M126" s="10">
        <f t="shared" si="54"/>
        <v>2.7083579388791481</v>
      </c>
      <c r="P126" s="5" t="str">
        <f t="shared" si="48"/>
        <v>Northland</v>
      </c>
      <c r="Q126" s="5">
        <f t="shared" si="55"/>
        <v>5778</v>
      </c>
      <c r="R126" s="5">
        <f t="shared" si="56"/>
        <v>13331.145833333334</v>
      </c>
      <c r="S126" s="10">
        <f t="shared" si="57"/>
        <v>2.3072249625014423</v>
      </c>
      <c r="T126" s="10">
        <f t="shared" si="58"/>
        <v>2.7083579388791481</v>
      </c>
      <c r="U126" s="10">
        <f t="shared" si="59"/>
        <v>2.6311718252863443</v>
      </c>
    </row>
    <row r="127" spans="1:21" x14ac:dyDescent="0.2">
      <c r="A127" s="74" t="s">
        <v>81</v>
      </c>
      <c r="B127" s="75">
        <v>2072</v>
      </c>
      <c r="C127" s="75">
        <v>121547</v>
      </c>
      <c r="D127" s="75">
        <v>123130.30407474318</v>
      </c>
      <c r="E127" s="75"/>
      <c r="F127" s="74" t="s">
        <v>81</v>
      </c>
      <c r="G127" s="75">
        <f t="shared" si="49"/>
        <v>2072</v>
      </c>
      <c r="H127" s="75">
        <f t="shared" si="50"/>
        <v>121547</v>
      </c>
      <c r="I127" s="75">
        <f t="shared" si="51"/>
        <v>123130.30407474318</v>
      </c>
      <c r="J127" s="75"/>
      <c r="K127" s="10">
        <f t="shared" si="52"/>
        <v>2.4442366473616475</v>
      </c>
      <c r="L127" s="10">
        <f t="shared" si="53"/>
        <v>0.98714123150559208</v>
      </c>
      <c r="M127" s="10">
        <f t="shared" si="54"/>
        <v>2.5883188168998355</v>
      </c>
      <c r="P127" s="5" t="str">
        <f t="shared" si="48"/>
        <v>South Canterbury</v>
      </c>
      <c r="Q127" s="5">
        <f t="shared" si="55"/>
        <v>2072</v>
      </c>
      <c r="R127" s="5">
        <f t="shared" si="56"/>
        <v>5064.458333333333</v>
      </c>
      <c r="S127" s="10">
        <f t="shared" si="57"/>
        <v>2.4442366473616475</v>
      </c>
      <c r="T127" s="10">
        <f t="shared" si="58"/>
        <v>2.5883188168998355</v>
      </c>
      <c r="U127" s="10">
        <f t="shared" si="59"/>
        <v>2.6311718252863443</v>
      </c>
    </row>
    <row r="128" spans="1:21" x14ac:dyDescent="0.2">
      <c r="A128" s="74" t="s">
        <v>82</v>
      </c>
      <c r="B128" s="75">
        <v>9748</v>
      </c>
      <c r="C128" s="75">
        <v>578321</v>
      </c>
      <c r="D128" s="75">
        <v>628889.51123340172</v>
      </c>
      <c r="E128" s="75"/>
      <c r="F128" s="74" t="s">
        <v>82</v>
      </c>
      <c r="G128" s="75">
        <f t="shared" si="49"/>
        <v>9748</v>
      </c>
      <c r="H128" s="75">
        <f t="shared" si="50"/>
        <v>578321</v>
      </c>
      <c r="I128" s="75">
        <f t="shared" si="51"/>
        <v>628889.51123340172</v>
      </c>
      <c r="J128" s="75"/>
      <c r="K128" s="10">
        <f t="shared" si="52"/>
        <v>2.4719643345643552</v>
      </c>
      <c r="L128" s="10">
        <f t="shared" si="53"/>
        <v>0.91959078609178124</v>
      </c>
      <c r="M128" s="10">
        <f t="shared" si="54"/>
        <v>2.4111991876367949</v>
      </c>
      <c r="P128" s="5" t="str">
        <f t="shared" si="48"/>
        <v>Southern</v>
      </c>
      <c r="Q128" s="5">
        <f t="shared" si="55"/>
        <v>9748</v>
      </c>
      <c r="R128" s="5">
        <f t="shared" si="56"/>
        <v>24096.708333333332</v>
      </c>
      <c r="S128" s="10">
        <f t="shared" si="57"/>
        <v>2.4719643345643552</v>
      </c>
      <c r="T128" s="10">
        <f t="shared" si="58"/>
        <v>2.4111991876367949</v>
      </c>
      <c r="U128" s="10">
        <f t="shared" si="59"/>
        <v>2.6311718252863443</v>
      </c>
    </row>
    <row r="129" spans="1:21" x14ac:dyDescent="0.2">
      <c r="A129" s="74" t="s">
        <v>83</v>
      </c>
      <c r="B129" s="75">
        <v>602</v>
      </c>
      <c r="C129" s="75">
        <v>36508</v>
      </c>
      <c r="D129" s="75">
        <v>35391.191523387475</v>
      </c>
      <c r="E129" s="75"/>
      <c r="F129" s="74" t="s">
        <v>83</v>
      </c>
      <c r="G129" s="75">
        <f t="shared" si="49"/>
        <v>602</v>
      </c>
      <c r="H129" s="75">
        <f t="shared" si="50"/>
        <v>36508</v>
      </c>
      <c r="I129" s="75">
        <f t="shared" si="51"/>
        <v>35391.191523387475</v>
      </c>
      <c r="J129" s="75"/>
      <c r="K129" s="10">
        <f t="shared" si="52"/>
        <v>2.5268549280177188</v>
      </c>
      <c r="L129" s="10">
        <f t="shared" si="53"/>
        <v>1.0315561140651202</v>
      </c>
      <c r="M129" s="10">
        <f t="shared" si="54"/>
        <v>2.7047761915997919</v>
      </c>
      <c r="P129" s="5" t="str">
        <f t="shared" si="48"/>
        <v>Tairawhiti</v>
      </c>
      <c r="Q129" s="5">
        <f t="shared" si="55"/>
        <v>602</v>
      </c>
      <c r="R129" s="5">
        <f t="shared" si="56"/>
        <v>1521.1666666666667</v>
      </c>
      <c r="S129" s="10">
        <f t="shared" si="57"/>
        <v>2.5268549280177188</v>
      </c>
      <c r="T129" s="10">
        <f t="shared" si="58"/>
        <v>2.7047761915997919</v>
      </c>
      <c r="U129" s="10">
        <f t="shared" si="59"/>
        <v>2.6311718252863443</v>
      </c>
    </row>
    <row r="130" spans="1:21" x14ac:dyDescent="0.2">
      <c r="A130" s="74" t="s">
        <v>84</v>
      </c>
      <c r="B130" s="75">
        <v>5765</v>
      </c>
      <c r="C130" s="75">
        <v>320182.5</v>
      </c>
      <c r="D130" s="75">
        <v>306205.35101232392</v>
      </c>
      <c r="E130" s="75"/>
      <c r="F130" s="74" t="s">
        <v>84</v>
      </c>
      <c r="G130" s="75">
        <f t="shared" si="49"/>
        <v>5765</v>
      </c>
      <c r="H130" s="75">
        <f t="shared" si="50"/>
        <v>320182.5</v>
      </c>
      <c r="I130" s="75">
        <f t="shared" si="51"/>
        <v>306205.35101232392</v>
      </c>
      <c r="J130" s="75"/>
      <c r="K130" s="10">
        <f t="shared" si="52"/>
        <v>2.3141261925411967</v>
      </c>
      <c r="L130" s="10">
        <f t="shared" si="53"/>
        <v>1.0456463250608365</v>
      </c>
      <c r="M130" s="10">
        <f t="shared" si="54"/>
        <v>2.7417212173877203</v>
      </c>
      <c r="P130" s="5" t="str">
        <f t="shared" si="48"/>
        <v>Taranaki</v>
      </c>
      <c r="Q130" s="5">
        <f t="shared" si="55"/>
        <v>5765</v>
      </c>
      <c r="R130" s="5">
        <f t="shared" si="56"/>
        <v>13340.9375</v>
      </c>
      <c r="S130" s="10">
        <f t="shared" si="57"/>
        <v>2.3141261925411967</v>
      </c>
      <c r="T130" s="10">
        <f t="shared" si="58"/>
        <v>2.7417212173877203</v>
      </c>
      <c r="U130" s="10">
        <f t="shared" si="59"/>
        <v>2.6311718252863443</v>
      </c>
    </row>
    <row r="131" spans="1:21" x14ac:dyDescent="0.2">
      <c r="A131" s="74" t="s">
        <v>85</v>
      </c>
      <c r="B131" s="75">
        <v>15603</v>
      </c>
      <c r="C131" s="75">
        <v>1015488</v>
      </c>
      <c r="D131" s="75">
        <v>1044275.2589032077</v>
      </c>
      <c r="E131" s="75"/>
      <c r="F131" s="74" t="s">
        <v>85</v>
      </c>
      <c r="G131" s="75">
        <f t="shared" si="49"/>
        <v>15603</v>
      </c>
      <c r="H131" s="75">
        <f t="shared" si="50"/>
        <v>1015488</v>
      </c>
      <c r="I131" s="75">
        <f t="shared" si="51"/>
        <v>1044275.2589032077</v>
      </c>
      <c r="J131" s="75"/>
      <c r="K131" s="10">
        <f t="shared" si="52"/>
        <v>2.7117861949625071</v>
      </c>
      <c r="L131" s="10">
        <f t="shared" si="53"/>
        <v>0.97243326540797037</v>
      </c>
      <c r="M131" s="10">
        <f t="shared" si="54"/>
        <v>2.5497540156395981</v>
      </c>
      <c r="P131" s="5" t="str">
        <f t="shared" si="48"/>
        <v>Waikato</v>
      </c>
      <c r="Q131" s="5">
        <f t="shared" si="55"/>
        <v>15603</v>
      </c>
      <c r="R131" s="5">
        <f t="shared" si="56"/>
        <v>42312</v>
      </c>
      <c r="S131" s="10">
        <f t="shared" si="57"/>
        <v>2.7117861949625071</v>
      </c>
      <c r="T131" s="10">
        <f t="shared" si="58"/>
        <v>2.5497540156395981</v>
      </c>
      <c r="U131" s="10">
        <f t="shared" si="59"/>
        <v>2.6311718252863443</v>
      </c>
    </row>
    <row r="132" spans="1:21" x14ac:dyDescent="0.2">
      <c r="A132" s="74" t="s">
        <v>86</v>
      </c>
      <c r="B132" s="75">
        <v>1991</v>
      </c>
      <c r="C132" s="75">
        <v>107680</v>
      </c>
      <c r="D132" s="75">
        <v>109946.64067775423</v>
      </c>
      <c r="E132" s="75"/>
      <c r="F132" s="74" t="s">
        <v>86</v>
      </c>
      <c r="G132" s="75">
        <f t="shared" si="49"/>
        <v>1991</v>
      </c>
      <c r="H132" s="75">
        <f t="shared" si="50"/>
        <v>107680</v>
      </c>
      <c r="I132" s="75">
        <f t="shared" si="51"/>
        <v>109946.64067775423</v>
      </c>
      <c r="J132" s="75"/>
      <c r="K132" s="10">
        <f t="shared" si="52"/>
        <v>2.2534739661811485</v>
      </c>
      <c r="L132" s="10">
        <f t="shared" si="53"/>
        <v>0.97938417523462507</v>
      </c>
      <c r="M132" s="10">
        <f t="shared" si="54"/>
        <v>2.5679795441908313</v>
      </c>
      <c r="P132" s="5" t="str">
        <f t="shared" si="48"/>
        <v>Wairarapa</v>
      </c>
      <c r="Q132" s="5">
        <f t="shared" si="55"/>
        <v>1991</v>
      </c>
      <c r="R132" s="5">
        <f t="shared" si="56"/>
        <v>4486.666666666667</v>
      </c>
      <c r="S132" s="10">
        <f t="shared" si="57"/>
        <v>2.2534739661811485</v>
      </c>
      <c r="T132" s="10">
        <f t="shared" si="58"/>
        <v>2.5679795441908313</v>
      </c>
      <c r="U132" s="10">
        <f t="shared" si="59"/>
        <v>2.6311718252863443</v>
      </c>
    </row>
    <row r="133" spans="1:21" x14ac:dyDescent="0.2">
      <c r="A133" s="74" t="s">
        <v>87</v>
      </c>
      <c r="B133" s="75">
        <v>13652</v>
      </c>
      <c r="C133" s="75">
        <v>877479</v>
      </c>
      <c r="D133" s="75">
        <v>853572.69943212287</v>
      </c>
      <c r="E133" s="75"/>
      <c r="F133" s="74" t="s">
        <v>87</v>
      </c>
      <c r="G133" s="75">
        <f t="shared" si="49"/>
        <v>13652</v>
      </c>
      <c r="H133" s="75">
        <f t="shared" si="50"/>
        <v>877479</v>
      </c>
      <c r="I133" s="75">
        <f t="shared" si="51"/>
        <v>853572.69943212287</v>
      </c>
      <c r="J133" s="75"/>
      <c r="K133" s="10">
        <f t="shared" si="52"/>
        <v>2.678114928215646</v>
      </c>
      <c r="L133" s="10">
        <f t="shared" si="53"/>
        <v>1.0280073397190208</v>
      </c>
      <c r="M133" s="10">
        <f t="shared" si="54"/>
        <v>2.6954711812083905</v>
      </c>
      <c r="P133" s="5" t="str">
        <f t="shared" si="48"/>
        <v>Waitemata</v>
      </c>
      <c r="Q133" s="5">
        <f t="shared" si="55"/>
        <v>13652</v>
      </c>
      <c r="R133" s="5">
        <f t="shared" si="56"/>
        <v>36561.625</v>
      </c>
      <c r="S133" s="10">
        <f t="shared" si="57"/>
        <v>2.678114928215646</v>
      </c>
      <c r="T133" s="10">
        <f t="shared" si="58"/>
        <v>2.6954711812083905</v>
      </c>
      <c r="U133" s="10">
        <f t="shared" si="59"/>
        <v>2.6311718252863443</v>
      </c>
    </row>
    <row r="134" spans="1:21" x14ac:dyDescent="0.2">
      <c r="A134" s="74" t="s">
        <v>88</v>
      </c>
      <c r="B134" s="75">
        <v>959</v>
      </c>
      <c r="C134" s="75">
        <v>41335.5</v>
      </c>
      <c r="D134" s="75">
        <v>53864.647526316934</v>
      </c>
      <c r="E134" s="75"/>
      <c r="F134" s="74" t="s">
        <v>88</v>
      </c>
      <c r="G134" s="75">
        <f t="shared" si="49"/>
        <v>959</v>
      </c>
      <c r="H134" s="75">
        <f t="shared" si="50"/>
        <v>41335.5</v>
      </c>
      <c r="I134" s="75">
        <f t="shared" si="51"/>
        <v>53864.647526316934</v>
      </c>
      <c r="J134" s="75"/>
      <c r="K134" s="10">
        <f t="shared" si="52"/>
        <v>1.79594629822732</v>
      </c>
      <c r="L134" s="10">
        <f t="shared" si="53"/>
        <v>0.76739572053830851</v>
      </c>
      <c r="M134" s="10">
        <f t="shared" si="54"/>
        <v>2.0121384054116067</v>
      </c>
      <c r="P134" s="5" t="str">
        <f t="shared" si="48"/>
        <v>West Coast</v>
      </c>
      <c r="Q134" s="5">
        <f t="shared" si="55"/>
        <v>959</v>
      </c>
      <c r="R134" s="5">
        <f t="shared" si="56"/>
        <v>1722.3125</v>
      </c>
      <c r="S134" s="10">
        <f t="shared" si="57"/>
        <v>1.79594629822732</v>
      </c>
      <c r="T134" s="10">
        <f t="shared" si="58"/>
        <v>2.0121384054116067</v>
      </c>
      <c r="U134" s="10">
        <f t="shared" si="59"/>
        <v>2.6311718252863443</v>
      </c>
    </row>
    <row r="135" spans="1:21" x14ac:dyDescent="0.2">
      <c r="A135" s="74" t="s">
        <v>89</v>
      </c>
      <c r="B135" s="75">
        <v>1723</v>
      </c>
      <c r="C135" s="75">
        <v>78236</v>
      </c>
      <c r="D135" s="75">
        <v>80936.36440886934</v>
      </c>
      <c r="E135" s="75"/>
      <c r="F135" s="74" t="s">
        <v>89</v>
      </c>
      <c r="G135" s="75">
        <f t="shared" si="49"/>
        <v>1723</v>
      </c>
      <c r="H135" s="75">
        <f t="shared" si="50"/>
        <v>78236</v>
      </c>
      <c r="I135" s="75">
        <f t="shared" si="51"/>
        <v>80936.36440886934</v>
      </c>
      <c r="J135" s="75"/>
      <c r="K135" s="10">
        <f t="shared" si="52"/>
        <v>1.891952021667634</v>
      </c>
      <c r="L135" s="10">
        <f t="shared" si="53"/>
        <v>0.9666359561787603</v>
      </c>
      <c r="M135" s="10">
        <f t="shared" si="54"/>
        <v>2.5345532681817442</v>
      </c>
      <c r="P135" s="5" t="str">
        <f t="shared" si="48"/>
        <v>Whanganui</v>
      </c>
      <c r="Q135" s="5">
        <f t="shared" si="55"/>
        <v>1723</v>
      </c>
      <c r="R135" s="5">
        <f t="shared" si="56"/>
        <v>3259.8333333333335</v>
      </c>
      <c r="S135" s="10">
        <f t="shared" si="57"/>
        <v>1.891952021667634</v>
      </c>
      <c r="T135" s="10">
        <f t="shared" si="58"/>
        <v>2.5345532681817442</v>
      </c>
      <c r="U135" s="10">
        <f t="shared" si="59"/>
        <v>2.6311718252863443</v>
      </c>
    </row>
    <row r="136" spans="1:21" x14ac:dyDescent="0.2">
      <c r="A136" s="74" t="s">
        <v>106</v>
      </c>
      <c r="B136" s="75">
        <v>142297</v>
      </c>
      <c r="C136" s="75">
        <v>8954585</v>
      </c>
      <c r="D136" s="75">
        <v>8923489.7825291827</v>
      </c>
      <c r="E136" s="75"/>
      <c r="F136" s="78" t="s">
        <v>106</v>
      </c>
      <c r="G136" s="75">
        <f t="shared" si="49"/>
        <v>142297</v>
      </c>
      <c r="H136" s="75">
        <f t="shared" si="50"/>
        <v>8954585</v>
      </c>
      <c r="I136" s="75">
        <f t="shared" si="51"/>
        <v>8923489.7825291827</v>
      </c>
      <c r="J136" s="75"/>
      <c r="K136" s="10">
        <f t="shared" si="52"/>
        <v>2.6220349574013038</v>
      </c>
      <c r="L136" s="10">
        <f t="shared" si="53"/>
        <v>1.003484647624262</v>
      </c>
      <c r="M136" s="10">
        <f t="shared" si="54"/>
        <v>2.6311718252863443</v>
      </c>
      <c r="P136" t="s">
        <v>0</v>
      </c>
      <c r="Q136" s="5">
        <f t="shared" si="55"/>
        <v>142297</v>
      </c>
      <c r="R136" s="5">
        <f t="shared" si="56"/>
        <v>373107.70833333331</v>
      </c>
      <c r="S136" s="10">
        <f t="shared" si="57"/>
        <v>2.6220349574013038</v>
      </c>
      <c r="T136" s="10">
        <f t="shared" si="58"/>
        <v>2.6311718252863443</v>
      </c>
      <c r="U136" s="10">
        <f t="shared" si="59"/>
        <v>2.6311718252863443</v>
      </c>
    </row>
    <row r="139" spans="1:21" x14ac:dyDescent="0.2">
      <c r="A139" s="73" t="s">
        <v>22</v>
      </c>
      <c r="B139" t="s">
        <v>12</v>
      </c>
    </row>
    <row r="140" spans="1:21" x14ac:dyDescent="0.2">
      <c r="A140" s="73" t="s">
        <v>104</v>
      </c>
      <c r="B140" s="74">
        <v>5</v>
      </c>
    </row>
    <row r="141" spans="1:21" x14ac:dyDescent="0.2">
      <c r="K141" s="162" t="s">
        <v>2</v>
      </c>
      <c r="L141" s="162"/>
      <c r="M141" s="162"/>
      <c r="P141" s="8" t="s">
        <v>6</v>
      </c>
      <c r="Q141" s="8"/>
      <c r="R141" s="8"/>
      <c r="S141" s="8"/>
      <c r="T141" s="8"/>
      <c r="U141" s="8"/>
    </row>
    <row r="142" spans="1:21" ht="63.75" x14ac:dyDescent="0.2">
      <c r="A142" s="73" t="s">
        <v>105</v>
      </c>
      <c r="B142" t="s">
        <v>107</v>
      </c>
      <c r="C142" t="s">
        <v>108</v>
      </c>
      <c r="D142" t="s">
        <v>109</v>
      </c>
      <c r="G142" s="77" t="s">
        <v>107</v>
      </c>
      <c r="H142" s="77" t="s">
        <v>108</v>
      </c>
      <c r="I142" s="77" t="s">
        <v>109</v>
      </c>
      <c r="K142" s="21" t="s">
        <v>16</v>
      </c>
      <c r="L142" s="21" t="s">
        <v>20</v>
      </c>
      <c r="M142" s="21" t="s">
        <v>17</v>
      </c>
      <c r="P142" s="21" t="s">
        <v>4</v>
      </c>
      <c r="Q142" s="21" t="s">
        <v>27</v>
      </c>
      <c r="R142" s="21" t="s">
        <v>25</v>
      </c>
      <c r="S142" s="21" t="s">
        <v>11</v>
      </c>
      <c r="T142" s="21" t="s">
        <v>10</v>
      </c>
      <c r="U142" s="21" t="s">
        <v>8</v>
      </c>
    </row>
    <row r="143" spans="1:21" x14ac:dyDescent="0.2">
      <c r="A143" s="74" t="s">
        <v>70</v>
      </c>
      <c r="B143" s="75">
        <v>14179</v>
      </c>
      <c r="C143" s="75">
        <v>1068932</v>
      </c>
      <c r="D143" s="75">
        <v>1057406.3416264891</v>
      </c>
      <c r="E143" s="75"/>
      <c r="F143" s="74" t="s">
        <v>70</v>
      </c>
      <c r="G143" s="75">
        <f>IFERROR(VLOOKUP(F143,$A$143:$D$163,2,FALSE),0)</f>
        <v>14179</v>
      </c>
      <c r="H143" s="75">
        <f>IFERROR(VLOOKUP(F143,$A$143:$D$163,3,FALSE),0)</f>
        <v>1068932</v>
      </c>
      <c r="I143" s="75">
        <f>IFERROR(VLOOKUP(F143,$A$143:$D$163,4,FALSE),0)</f>
        <v>1057406.3416264891</v>
      </c>
      <c r="J143" s="75"/>
      <c r="K143" s="10">
        <f>H143/G143/24</f>
        <v>3.1411829701201306</v>
      </c>
      <c r="L143" s="10">
        <f>H143/I143</f>
        <v>1.0108999330907948</v>
      </c>
      <c r="M143" s="10">
        <f>L143*$K$163</f>
        <v>2.654249757661141</v>
      </c>
      <c r="P143" s="5" t="str">
        <f t="shared" ref="P143:P162" si="60">A143</f>
        <v>Auckland</v>
      </c>
      <c r="Q143" s="5">
        <f>G143</f>
        <v>14179</v>
      </c>
      <c r="R143" s="5">
        <f>H143/24</f>
        <v>44538.833333333336</v>
      </c>
      <c r="S143" s="10">
        <f>K143</f>
        <v>3.1411829701201306</v>
      </c>
      <c r="T143" s="10">
        <f>M143</f>
        <v>2.654249757661141</v>
      </c>
      <c r="U143" s="10">
        <f>$M$163</f>
        <v>2.6428964428256694</v>
      </c>
    </row>
    <row r="144" spans="1:21" x14ac:dyDescent="0.2">
      <c r="A144" s="74" t="s">
        <v>71</v>
      </c>
      <c r="B144" s="75">
        <v>8656</v>
      </c>
      <c r="C144" s="75">
        <v>487469.5</v>
      </c>
      <c r="D144" s="75">
        <v>508424.73330490285</v>
      </c>
      <c r="E144" s="75"/>
      <c r="F144" s="74" t="s">
        <v>71</v>
      </c>
      <c r="G144" s="75">
        <f t="shared" ref="G144:G163" si="61">IFERROR(VLOOKUP(F144,$A$143:$D$163,2,FALSE),0)</f>
        <v>8656</v>
      </c>
      <c r="H144" s="75">
        <f t="shared" ref="H144:H163" si="62">IFERROR(VLOOKUP(F144,$A$143:$D$163,3,FALSE),0)</f>
        <v>487469.5</v>
      </c>
      <c r="I144" s="75">
        <f t="shared" ref="I144:I163" si="63">IFERROR(VLOOKUP(F144,$A$143:$D$163,4,FALSE),0)</f>
        <v>508424.73330490285</v>
      </c>
      <c r="J144" s="75"/>
      <c r="K144" s="10">
        <f t="shared" ref="K144:K163" si="64">H144/G144/24</f>
        <v>2.3464913547443005</v>
      </c>
      <c r="L144" s="10">
        <f t="shared" ref="L144:L163" si="65">H144/I144</f>
        <v>0.9587840009893146</v>
      </c>
      <c r="M144" s="10">
        <f t="shared" ref="M144:M163" si="66">L144*$K$163</f>
        <v>2.5174125736604434</v>
      </c>
      <c r="P144" s="5" t="str">
        <f t="shared" si="60"/>
        <v>Bay of Plenty</v>
      </c>
      <c r="Q144" s="5">
        <f t="shared" ref="Q144:Q163" si="67">G144</f>
        <v>8656</v>
      </c>
      <c r="R144" s="5">
        <f t="shared" ref="R144:R163" si="68">H144/24</f>
        <v>20311.229166666668</v>
      </c>
      <c r="S144" s="10">
        <f t="shared" ref="S144:S163" si="69">K144</f>
        <v>2.3464913547443005</v>
      </c>
      <c r="T144" s="10">
        <f t="shared" ref="T144:T163" si="70">M144</f>
        <v>2.5174125736604434</v>
      </c>
      <c r="U144" s="10">
        <f t="shared" ref="U144:U163" si="71">$M$163</f>
        <v>2.6428964428256694</v>
      </c>
    </row>
    <row r="145" spans="1:21" x14ac:dyDescent="0.2">
      <c r="A145" s="74" t="s">
        <v>72</v>
      </c>
      <c r="B145" s="75">
        <v>4526</v>
      </c>
      <c r="C145" s="75">
        <v>374187.5</v>
      </c>
      <c r="D145" s="75">
        <v>368923.18314108084</v>
      </c>
      <c r="E145" s="75"/>
      <c r="F145" s="74" t="s">
        <v>72</v>
      </c>
      <c r="G145" s="75">
        <f t="shared" si="61"/>
        <v>4526</v>
      </c>
      <c r="H145" s="75">
        <f t="shared" si="62"/>
        <v>374187.5</v>
      </c>
      <c r="I145" s="75">
        <f t="shared" si="63"/>
        <v>368923.18314108084</v>
      </c>
      <c r="J145" s="75"/>
      <c r="K145" s="10">
        <f t="shared" si="64"/>
        <v>3.4447958093975548</v>
      </c>
      <c r="L145" s="10">
        <f t="shared" si="65"/>
        <v>1.0142694118978857</v>
      </c>
      <c r="M145" s="10">
        <f t="shared" si="66"/>
        <v>2.6630967641890977</v>
      </c>
      <c r="P145" s="5" t="str">
        <f t="shared" si="60"/>
        <v>Canterbury</v>
      </c>
      <c r="Q145" s="5">
        <f t="shared" si="67"/>
        <v>4526</v>
      </c>
      <c r="R145" s="5">
        <f t="shared" si="68"/>
        <v>15591.145833333334</v>
      </c>
      <c r="S145" s="10">
        <f t="shared" si="69"/>
        <v>3.4447958093975548</v>
      </c>
      <c r="T145" s="10">
        <f t="shared" si="70"/>
        <v>2.6630967641890977</v>
      </c>
      <c r="U145" s="10">
        <f t="shared" si="71"/>
        <v>2.6428964428256694</v>
      </c>
    </row>
    <row r="146" spans="1:21" x14ac:dyDescent="0.2">
      <c r="A146" s="74" t="s">
        <v>73</v>
      </c>
      <c r="B146" s="75">
        <v>5034</v>
      </c>
      <c r="C146" s="75">
        <v>317807</v>
      </c>
      <c r="D146" s="75">
        <v>345519.41581012623</v>
      </c>
      <c r="E146" s="75"/>
      <c r="F146" s="74" t="s">
        <v>73</v>
      </c>
      <c r="G146" s="75">
        <f t="shared" si="61"/>
        <v>5034</v>
      </c>
      <c r="H146" s="75">
        <f t="shared" si="62"/>
        <v>317807</v>
      </c>
      <c r="I146" s="75">
        <f t="shared" si="63"/>
        <v>345519.41581012623</v>
      </c>
      <c r="J146" s="75"/>
      <c r="K146" s="10">
        <f t="shared" si="64"/>
        <v>2.6305042378492915</v>
      </c>
      <c r="L146" s="10">
        <f t="shared" si="65"/>
        <v>0.91979491009166592</v>
      </c>
      <c r="M146" s="10">
        <f t="shared" si="66"/>
        <v>2.4150416250838571</v>
      </c>
      <c r="P146" s="5" t="str">
        <f t="shared" si="60"/>
        <v>Capital and Coast</v>
      </c>
      <c r="Q146" s="5">
        <f t="shared" si="67"/>
        <v>5034</v>
      </c>
      <c r="R146" s="5">
        <f t="shared" si="68"/>
        <v>13241.958333333334</v>
      </c>
      <c r="S146" s="10">
        <f t="shared" si="69"/>
        <v>2.6305042378492915</v>
      </c>
      <c r="T146" s="10">
        <f t="shared" si="70"/>
        <v>2.4150416250838571</v>
      </c>
      <c r="U146" s="10">
        <f t="shared" si="71"/>
        <v>2.6428964428256694</v>
      </c>
    </row>
    <row r="147" spans="1:21" x14ac:dyDescent="0.2">
      <c r="A147" s="74" t="s">
        <v>74</v>
      </c>
      <c r="B147" s="75">
        <v>26996</v>
      </c>
      <c r="C147" s="75">
        <v>1887767.5</v>
      </c>
      <c r="D147" s="75">
        <v>1738616.9863458176</v>
      </c>
      <c r="E147" s="75"/>
      <c r="F147" s="74" t="s">
        <v>74</v>
      </c>
      <c r="G147" s="75">
        <f t="shared" si="61"/>
        <v>26996</v>
      </c>
      <c r="H147" s="75">
        <f t="shared" si="62"/>
        <v>1887767.5</v>
      </c>
      <c r="I147" s="75">
        <f t="shared" si="63"/>
        <v>1738616.9863458176</v>
      </c>
      <c r="J147" s="75"/>
      <c r="K147" s="10">
        <f t="shared" si="64"/>
        <v>2.9136531029288286</v>
      </c>
      <c r="L147" s="10">
        <f t="shared" si="65"/>
        <v>1.0857868724541011</v>
      </c>
      <c r="M147" s="10">
        <f t="shared" si="66"/>
        <v>2.8508751942157873</v>
      </c>
      <c r="P147" s="5" t="str">
        <f t="shared" si="60"/>
        <v>Counties Manukau</v>
      </c>
      <c r="Q147" s="5">
        <f t="shared" si="67"/>
        <v>26996</v>
      </c>
      <c r="R147" s="5">
        <f t="shared" si="68"/>
        <v>78656.979166666672</v>
      </c>
      <c r="S147" s="10">
        <f t="shared" si="69"/>
        <v>2.9136531029288286</v>
      </c>
      <c r="T147" s="10">
        <f t="shared" si="70"/>
        <v>2.8508751942157873</v>
      </c>
      <c r="U147" s="10">
        <f t="shared" si="71"/>
        <v>2.6428964428256694</v>
      </c>
    </row>
    <row r="148" spans="1:21" x14ac:dyDescent="0.2">
      <c r="A148" s="74" t="s">
        <v>75</v>
      </c>
      <c r="B148" s="75">
        <v>9288</v>
      </c>
      <c r="C148" s="75">
        <v>541218.5</v>
      </c>
      <c r="D148" s="75">
        <v>566201.70434031158</v>
      </c>
      <c r="E148" s="75"/>
      <c r="F148" s="74" t="s">
        <v>75</v>
      </c>
      <c r="G148" s="75">
        <f t="shared" si="61"/>
        <v>9288</v>
      </c>
      <c r="H148" s="75">
        <f t="shared" si="62"/>
        <v>541218.5</v>
      </c>
      <c r="I148" s="75">
        <f t="shared" si="63"/>
        <v>566201.70434031158</v>
      </c>
      <c r="J148" s="75"/>
      <c r="K148" s="10">
        <f t="shared" si="64"/>
        <v>2.4279469028136664</v>
      </c>
      <c r="L148" s="10">
        <f t="shared" si="65"/>
        <v>0.95587578746443402</v>
      </c>
      <c r="M148" s="10">
        <f t="shared" si="66"/>
        <v>2.5097766793538323</v>
      </c>
      <c r="P148" s="5" t="str">
        <f t="shared" si="60"/>
        <v>Hawkes Bay</v>
      </c>
      <c r="Q148" s="5">
        <f t="shared" si="67"/>
        <v>9288</v>
      </c>
      <c r="R148" s="5">
        <f t="shared" si="68"/>
        <v>22550.770833333332</v>
      </c>
      <c r="S148" s="10">
        <f t="shared" si="69"/>
        <v>2.4279469028136664</v>
      </c>
      <c r="T148" s="10">
        <f t="shared" si="70"/>
        <v>2.5097766793538323</v>
      </c>
      <c r="U148" s="10">
        <f t="shared" si="71"/>
        <v>2.6428964428256694</v>
      </c>
    </row>
    <row r="149" spans="1:21" x14ac:dyDescent="0.2">
      <c r="A149" s="74" t="s">
        <v>76</v>
      </c>
      <c r="B149" s="75">
        <v>3574</v>
      </c>
      <c r="C149" s="75">
        <v>174657</v>
      </c>
      <c r="D149" s="75">
        <v>200200.5814700253</v>
      </c>
      <c r="E149" s="75"/>
      <c r="F149" s="74" t="s">
        <v>76</v>
      </c>
      <c r="G149" s="75">
        <f t="shared" si="61"/>
        <v>3574</v>
      </c>
      <c r="H149" s="75">
        <f t="shared" si="62"/>
        <v>174657</v>
      </c>
      <c r="I149" s="75">
        <f t="shared" si="63"/>
        <v>200200.5814700253</v>
      </c>
      <c r="J149" s="75"/>
      <c r="K149" s="10">
        <f t="shared" si="64"/>
        <v>2.0361989367655289</v>
      </c>
      <c r="L149" s="10">
        <f t="shared" si="65"/>
        <v>0.87241005354497547</v>
      </c>
      <c r="M149" s="10">
        <f t="shared" si="66"/>
        <v>2.2906264976425885</v>
      </c>
      <c r="P149" s="5" t="str">
        <f t="shared" si="60"/>
        <v>Hutt</v>
      </c>
      <c r="Q149" s="5">
        <f t="shared" si="67"/>
        <v>3574</v>
      </c>
      <c r="R149" s="5">
        <f t="shared" si="68"/>
        <v>7277.375</v>
      </c>
      <c r="S149" s="10">
        <f t="shared" si="69"/>
        <v>2.0361989367655289</v>
      </c>
      <c r="T149" s="10">
        <f t="shared" si="70"/>
        <v>2.2906264976425885</v>
      </c>
      <c r="U149" s="10">
        <f t="shared" si="71"/>
        <v>2.6428964428256694</v>
      </c>
    </row>
    <row r="150" spans="1:21" x14ac:dyDescent="0.2">
      <c r="A150" s="74" t="s">
        <v>77</v>
      </c>
      <c r="B150" s="75">
        <v>7439</v>
      </c>
      <c r="C150" s="75">
        <v>419175</v>
      </c>
      <c r="D150" s="75">
        <v>442495.12569755176</v>
      </c>
      <c r="E150" s="75"/>
      <c r="F150" s="74" t="s">
        <v>77</v>
      </c>
      <c r="G150" s="75">
        <f t="shared" si="61"/>
        <v>7439</v>
      </c>
      <c r="H150" s="75">
        <f t="shared" si="62"/>
        <v>419175</v>
      </c>
      <c r="I150" s="75">
        <f t="shared" si="63"/>
        <v>442495.12569755176</v>
      </c>
      <c r="J150" s="75"/>
      <c r="K150" s="10">
        <f t="shared" si="64"/>
        <v>2.3478458126092216</v>
      </c>
      <c r="L150" s="10">
        <f t="shared" si="65"/>
        <v>0.94729857044009291</v>
      </c>
      <c r="M150" s="10">
        <f t="shared" si="66"/>
        <v>2.4872560762129678</v>
      </c>
      <c r="P150" s="5" t="str">
        <f t="shared" si="60"/>
        <v>Lakes</v>
      </c>
      <c r="Q150" s="5">
        <f t="shared" si="67"/>
        <v>7439</v>
      </c>
      <c r="R150" s="5">
        <f t="shared" si="68"/>
        <v>17465.625</v>
      </c>
      <c r="S150" s="10">
        <f t="shared" si="69"/>
        <v>2.3478458126092216</v>
      </c>
      <c r="T150" s="10">
        <f t="shared" si="70"/>
        <v>2.4872560762129678</v>
      </c>
      <c r="U150" s="10">
        <f t="shared" si="71"/>
        <v>2.6428964428256694</v>
      </c>
    </row>
    <row r="151" spans="1:21" x14ac:dyDescent="0.2">
      <c r="A151" s="74" t="s">
        <v>78</v>
      </c>
      <c r="B151" s="75">
        <v>7272</v>
      </c>
      <c r="C151" s="75">
        <v>529501.5</v>
      </c>
      <c r="D151" s="75">
        <v>432791.29782408022</v>
      </c>
      <c r="E151" s="75"/>
      <c r="F151" s="74" t="s">
        <v>78</v>
      </c>
      <c r="G151" s="75">
        <f t="shared" si="61"/>
        <v>7272</v>
      </c>
      <c r="H151" s="75">
        <f t="shared" si="62"/>
        <v>529501.5</v>
      </c>
      <c r="I151" s="75">
        <f t="shared" si="63"/>
        <v>432791.29782408022</v>
      </c>
      <c r="J151" s="75"/>
      <c r="K151" s="10">
        <f t="shared" si="64"/>
        <v>3.0339057343234326</v>
      </c>
      <c r="L151" s="10">
        <f t="shared" si="65"/>
        <v>1.2234569009639151</v>
      </c>
      <c r="M151" s="10">
        <f t="shared" si="66"/>
        <v>3.2123458282993655</v>
      </c>
      <c r="P151" s="5" t="str">
        <f t="shared" si="60"/>
        <v>MidCentral</v>
      </c>
      <c r="Q151" s="5">
        <f t="shared" si="67"/>
        <v>7272</v>
      </c>
      <c r="R151" s="5">
        <f t="shared" si="68"/>
        <v>22062.5625</v>
      </c>
      <c r="S151" s="10">
        <f t="shared" si="69"/>
        <v>3.0339057343234326</v>
      </c>
      <c r="T151" s="10">
        <f t="shared" si="70"/>
        <v>3.2123458282993655</v>
      </c>
      <c r="U151" s="10">
        <f t="shared" si="71"/>
        <v>2.6428964428256694</v>
      </c>
    </row>
    <row r="152" spans="1:21" x14ac:dyDescent="0.2">
      <c r="A152" s="74" t="s">
        <v>79</v>
      </c>
      <c r="B152" s="75">
        <v>362</v>
      </c>
      <c r="C152" s="75">
        <v>13615.5</v>
      </c>
      <c r="D152" s="75">
        <v>17023.824341300715</v>
      </c>
      <c r="E152" s="75"/>
      <c r="F152" s="74" t="s">
        <v>79</v>
      </c>
      <c r="G152" s="75">
        <f t="shared" si="61"/>
        <v>362</v>
      </c>
      <c r="H152" s="75">
        <f t="shared" si="62"/>
        <v>13615.5</v>
      </c>
      <c r="I152" s="75">
        <f t="shared" si="63"/>
        <v>17023.824341300715</v>
      </c>
      <c r="J152" s="75"/>
      <c r="K152" s="10">
        <f t="shared" si="64"/>
        <v>1.5671616022099446</v>
      </c>
      <c r="L152" s="10">
        <f t="shared" si="65"/>
        <v>0.79979091225513077</v>
      </c>
      <c r="M152" s="10">
        <f t="shared" si="66"/>
        <v>2.0999554610140616</v>
      </c>
      <c r="P152" s="5" t="str">
        <f t="shared" si="60"/>
        <v>Nelson Marlborough</v>
      </c>
      <c r="Q152" s="5">
        <f t="shared" si="67"/>
        <v>362</v>
      </c>
      <c r="R152" s="5">
        <f t="shared" si="68"/>
        <v>567.3125</v>
      </c>
      <c r="S152" s="10">
        <f t="shared" si="69"/>
        <v>1.5671616022099446</v>
      </c>
      <c r="T152" s="10">
        <f t="shared" si="70"/>
        <v>2.0999554610140616</v>
      </c>
      <c r="U152" s="10">
        <f t="shared" si="71"/>
        <v>2.6428964428256694</v>
      </c>
    </row>
    <row r="153" spans="1:21" x14ac:dyDescent="0.2">
      <c r="A153" s="74" t="s">
        <v>80</v>
      </c>
      <c r="B153" s="75">
        <v>13494</v>
      </c>
      <c r="C153" s="75">
        <v>782900.5</v>
      </c>
      <c r="D153" s="75">
        <v>753522.12191558187</v>
      </c>
      <c r="E153" s="75"/>
      <c r="F153" s="74" t="s">
        <v>80</v>
      </c>
      <c r="G153" s="75">
        <f t="shared" si="61"/>
        <v>13494</v>
      </c>
      <c r="H153" s="75">
        <f t="shared" si="62"/>
        <v>782900.5</v>
      </c>
      <c r="I153" s="75">
        <f t="shared" si="63"/>
        <v>753522.12191558187</v>
      </c>
      <c r="J153" s="75"/>
      <c r="K153" s="10">
        <f t="shared" si="64"/>
        <v>2.4174339830047922</v>
      </c>
      <c r="L153" s="10">
        <f t="shared" si="65"/>
        <v>1.0389880764346151</v>
      </c>
      <c r="M153" s="10">
        <f t="shared" si="66"/>
        <v>2.7279988452048936</v>
      </c>
      <c r="P153" s="5" t="str">
        <f t="shared" si="60"/>
        <v>Northland</v>
      </c>
      <c r="Q153" s="5">
        <f t="shared" si="67"/>
        <v>13494</v>
      </c>
      <c r="R153" s="5">
        <f t="shared" si="68"/>
        <v>32620.854166666668</v>
      </c>
      <c r="S153" s="10">
        <f t="shared" si="69"/>
        <v>2.4174339830047922</v>
      </c>
      <c r="T153" s="10">
        <f t="shared" si="70"/>
        <v>2.7279988452048936</v>
      </c>
      <c r="U153" s="10">
        <f t="shared" si="71"/>
        <v>2.6428964428256694</v>
      </c>
    </row>
    <row r="154" spans="1:21" x14ac:dyDescent="0.2">
      <c r="A154" s="74" t="s">
        <v>81</v>
      </c>
      <c r="B154" s="75">
        <v>684</v>
      </c>
      <c r="C154" s="75">
        <v>47701</v>
      </c>
      <c r="D154" s="75">
        <v>46071.058043203157</v>
      </c>
      <c r="E154" s="75"/>
      <c r="F154" s="74" t="s">
        <v>81</v>
      </c>
      <c r="G154" s="75">
        <f t="shared" si="61"/>
        <v>684</v>
      </c>
      <c r="H154" s="75">
        <f t="shared" si="62"/>
        <v>47701</v>
      </c>
      <c r="I154" s="75">
        <f t="shared" si="63"/>
        <v>46071.058043203157</v>
      </c>
      <c r="J154" s="75"/>
      <c r="K154" s="10">
        <f t="shared" si="64"/>
        <v>2.9057626705653021</v>
      </c>
      <c r="L154" s="10">
        <f t="shared" si="65"/>
        <v>1.0353788696423765</v>
      </c>
      <c r="M154" s="10">
        <f t="shared" si="66"/>
        <v>2.7185224015529896</v>
      </c>
      <c r="P154" s="5" t="str">
        <f t="shared" si="60"/>
        <v>South Canterbury</v>
      </c>
      <c r="Q154" s="5">
        <f t="shared" si="67"/>
        <v>684</v>
      </c>
      <c r="R154" s="5">
        <f t="shared" si="68"/>
        <v>1987.5416666666667</v>
      </c>
      <c r="S154" s="10">
        <f t="shared" si="69"/>
        <v>2.9057626705653021</v>
      </c>
      <c r="T154" s="10">
        <f t="shared" si="70"/>
        <v>2.7185224015529896</v>
      </c>
      <c r="U154" s="10">
        <f t="shared" si="71"/>
        <v>2.6428964428256694</v>
      </c>
    </row>
    <row r="155" spans="1:21" x14ac:dyDescent="0.2">
      <c r="A155" s="74" t="s">
        <v>82</v>
      </c>
      <c r="B155" s="75">
        <v>7061</v>
      </c>
      <c r="C155" s="75">
        <v>354354.5</v>
      </c>
      <c r="D155" s="75">
        <v>392747.96942939435</v>
      </c>
      <c r="E155" s="75"/>
      <c r="F155" s="74" t="s">
        <v>82</v>
      </c>
      <c r="G155" s="75">
        <f t="shared" si="61"/>
        <v>7061</v>
      </c>
      <c r="H155" s="75">
        <f t="shared" si="62"/>
        <v>354354.5</v>
      </c>
      <c r="I155" s="75">
        <f t="shared" si="63"/>
        <v>392747.96942939435</v>
      </c>
      <c r="J155" s="75"/>
      <c r="K155" s="10">
        <f t="shared" si="64"/>
        <v>2.0910311334560734</v>
      </c>
      <c r="L155" s="10">
        <f t="shared" si="65"/>
        <v>0.90224400272476402</v>
      </c>
      <c r="M155" s="10">
        <f t="shared" si="66"/>
        <v>2.368959426341493</v>
      </c>
      <c r="P155" s="5" t="str">
        <f t="shared" si="60"/>
        <v>Southern</v>
      </c>
      <c r="Q155" s="5">
        <f t="shared" si="67"/>
        <v>7061</v>
      </c>
      <c r="R155" s="5">
        <f t="shared" si="68"/>
        <v>14764.770833333334</v>
      </c>
      <c r="S155" s="10">
        <f t="shared" si="69"/>
        <v>2.0910311334560734</v>
      </c>
      <c r="T155" s="10">
        <f t="shared" si="70"/>
        <v>2.368959426341493</v>
      </c>
      <c r="U155" s="10">
        <f t="shared" si="71"/>
        <v>2.6428964428256694</v>
      </c>
    </row>
    <row r="156" spans="1:21" x14ac:dyDescent="0.2">
      <c r="A156" s="74" t="s">
        <v>83</v>
      </c>
      <c r="B156" s="75">
        <v>4313</v>
      </c>
      <c r="C156" s="75">
        <v>238887</v>
      </c>
      <c r="D156" s="75">
        <v>258292.77397023354</v>
      </c>
      <c r="E156" s="75"/>
      <c r="F156" s="74" t="s">
        <v>83</v>
      </c>
      <c r="G156" s="75">
        <f t="shared" si="61"/>
        <v>4313</v>
      </c>
      <c r="H156" s="75">
        <f t="shared" si="62"/>
        <v>238887</v>
      </c>
      <c r="I156" s="75">
        <f t="shared" si="63"/>
        <v>258292.77397023354</v>
      </c>
      <c r="J156" s="75"/>
      <c r="K156" s="10">
        <f t="shared" si="64"/>
        <v>2.3078193832599116</v>
      </c>
      <c r="L156" s="10">
        <f t="shared" si="65"/>
        <v>0.92486907909986704</v>
      </c>
      <c r="M156" s="10">
        <f t="shared" si="66"/>
        <v>2.4283645182995794</v>
      </c>
      <c r="P156" s="5" t="str">
        <f t="shared" si="60"/>
        <v>Tairawhiti</v>
      </c>
      <c r="Q156" s="5">
        <f t="shared" si="67"/>
        <v>4313</v>
      </c>
      <c r="R156" s="5">
        <f t="shared" si="68"/>
        <v>9953.625</v>
      </c>
      <c r="S156" s="10">
        <f t="shared" si="69"/>
        <v>2.3078193832599116</v>
      </c>
      <c r="T156" s="10">
        <f t="shared" si="70"/>
        <v>2.4283645182995794</v>
      </c>
      <c r="U156" s="10">
        <f t="shared" si="71"/>
        <v>2.6428964428256694</v>
      </c>
    </row>
    <row r="157" spans="1:21" x14ac:dyDescent="0.2">
      <c r="A157" s="74" t="s">
        <v>84</v>
      </c>
      <c r="B157" s="75">
        <v>5245</v>
      </c>
      <c r="C157" s="75">
        <v>296898.5</v>
      </c>
      <c r="D157" s="75">
        <v>274227.87249023281</v>
      </c>
      <c r="E157" s="75"/>
      <c r="F157" s="74" t="s">
        <v>84</v>
      </c>
      <c r="G157" s="75">
        <f t="shared" si="61"/>
        <v>5245</v>
      </c>
      <c r="H157" s="75">
        <f t="shared" si="62"/>
        <v>296898.5</v>
      </c>
      <c r="I157" s="75">
        <f t="shared" si="63"/>
        <v>274227.87249023281</v>
      </c>
      <c r="J157" s="75"/>
      <c r="K157" s="10">
        <f t="shared" si="64"/>
        <v>2.358583571655545</v>
      </c>
      <c r="L157" s="10">
        <f t="shared" si="65"/>
        <v>1.0826707632010479</v>
      </c>
      <c r="M157" s="10">
        <f t="shared" si="66"/>
        <v>2.842693442531945</v>
      </c>
      <c r="P157" s="5" t="str">
        <f t="shared" si="60"/>
        <v>Taranaki</v>
      </c>
      <c r="Q157" s="5">
        <f t="shared" si="67"/>
        <v>5245</v>
      </c>
      <c r="R157" s="5">
        <f t="shared" si="68"/>
        <v>12370.770833333334</v>
      </c>
      <c r="S157" s="10">
        <f t="shared" si="69"/>
        <v>2.358583571655545</v>
      </c>
      <c r="T157" s="10">
        <f t="shared" si="70"/>
        <v>2.842693442531945</v>
      </c>
      <c r="U157" s="10">
        <f t="shared" si="71"/>
        <v>2.6428964428256694</v>
      </c>
    </row>
    <row r="158" spans="1:21" x14ac:dyDescent="0.2">
      <c r="A158" s="74" t="s">
        <v>85</v>
      </c>
      <c r="B158" s="75">
        <v>19563</v>
      </c>
      <c r="C158" s="75">
        <v>1309938.5</v>
      </c>
      <c r="D158" s="75">
        <v>1339357.507727473</v>
      </c>
      <c r="E158" s="75"/>
      <c r="F158" s="74" t="s">
        <v>85</v>
      </c>
      <c r="G158" s="75">
        <f t="shared" si="61"/>
        <v>19563</v>
      </c>
      <c r="H158" s="75">
        <f t="shared" si="62"/>
        <v>1309938.5</v>
      </c>
      <c r="I158" s="75">
        <f t="shared" si="63"/>
        <v>1339357.507727473</v>
      </c>
      <c r="J158" s="75"/>
      <c r="K158" s="10">
        <f t="shared" si="64"/>
        <v>2.7900000425974203</v>
      </c>
      <c r="L158" s="10">
        <f t="shared" si="65"/>
        <v>0.97803498501502473</v>
      </c>
      <c r="M158" s="10">
        <f t="shared" si="66"/>
        <v>2.5679585456329135</v>
      </c>
      <c r="P158" s="5" t="str">
        <f t="shared" si="60"/>
        <v>Waikato</v>
      </c>
      <c r="Q158" s="5">
        <f t="shared" si="67"/>
        <v>19563</v>
      </c>
      <c r="R158" s="5">
        <f t="shared" si="68"/>
        <v>54580.770833333336</v>
      </c>
      <c r="S158" s="10">
        <f t="shared" si="69"/>
        <v>2.7900000425974203</v>
      </c>
      <c r="T158" s="10">
        <f t="shared" si="70"/>
        <v>2.5679585456329135</v>
      </c>
      <c r="U158" s="10">
        <f t="shared" si="71"/>
        <v>2.6428964428256694</v>
      </c>
    </row>
    <row r="159" spans="1:21" x14ac:dyDescent="0.2">
      <c r="A159" s="74" t="s">
        <v>86</v>
      </c>
      <c r="B159" s="75">
        <v>790</v>
      </c>
      <c r="C159" s="75">
        <v>43705</v>
      </c>
      <c r="D159" s="75">
        <v>43897.462232531863</v>
      </c>
      <c r="E159" s="75"/>
      <c r="F159" s="74" t="s">
        <v>86</v>
      </c>
      <c r="G159" s="75">
        <f t="shared" si="61"/>
        <v>790</v>
      </c>
      <c r="H159" s="75">
        <f t="shared" si="62"/>
        <v>43705</v>
      </c>
      <c r="I159" s="75">
        <f t="shared" si="63"/>
        <v>43897.462232531863</v>
      </c>
      <c r="J159" s="75"/>
      <c r="K159" s="10">
        <f t="shared" si="64"/>
        <v>2.3051160337552745</v>
      </c>
      <c r="L159" s="10">
        <f t="shared" si="65"/>
        <v>0.99561564102470523</v>
      </c>
      <c r="M159" s="10">
        <f t="shared" si="66"/>
        <v>2.6141188533208828</v>
      </c>
      <c r="P159" s="5" t="str">
        <f t="shared" si="60"/>
        <v>Wairarapa</v>
      </c>
      <c r="Q159" s="5">
        <f t="shared" si="67"/>
        <v>790</v>
      </c>
      <c r="R159" s="5">
        <f t="shared" si="68"/>
        <v>1821.0416666666667</v>
      </c>
      <c r="S159" s="10">
        <f t="shared" si="69"/>
        <v>2.3051160337552745</v>
      </c>
      <c r="T159" s="10">
        <f t="shared" si="70"/>
        <v>2.6141188533208828</v>
      </c>
      <c r="U159" s="10">
        <f t="shared" si="71"/>
        <v>2.6428964428256694</v>
      </c>
    </row>
    <row r="160" spans="1:21" x14ac:dyDescent="0.2">
      <c r="A160" s="74" t="s">
        <v>87</v>
      </c>
      <c r="B160" s="75">
        <v>6420</v>
      </c>
      <c r="C160" s="75">
        <v>388677.5</v>
      </c>
      <c r="D160" s="75">
        <v>387922.59827983554</v>
      </c>
      <c r="E160" s="75"/>
      <c r="F160" s="74" t="s">
        <v>87</v>
      </c>
      <c r="G160" s="75">
        <f t="shared" si="61"/>
        <v>6420</v>
      </c>
      <c r="H160" s="75">
        <f t="shared" si="62"/>
        <v>388677.5</v>
      </c>
      <c r="I160" s="75">
        <f t="shared" si="63"/>
        <v>387922.59827983554</v>
      </c>
      <c r="J160" s="75"/>
      <c r="K160" s="10">
        <f t="shared" si="64"/>
        <v>2.5225694444444442</v>
      </c>
      <c r="L160" s="10">
        <f t="shared" si="65"/>
        <v>1.0019460111978831</v>
      </c>
      <c r="M160" s="10">
        <f t="shared" si="66"/>
        <v>2.6307400667051688</v>
      </c>
      <c r="P160" s="5" t="str">
        <f t="shared" si="60"/>
        <v>Waitemata</v>
      </c>
      <c r="Q160" s="5">
        <f t="shared" si="67"/>
        <v>6420</v>
      </c>
      <c r="R160" s="5">
        <f t="shared" si="68"/>
        <v>16194.895833333334</v>
      </c>
      <c r="S160" s="10">
        <f t="shared" si="69"/>
        <v>2.5225694444444442</v>
      </c>
      <c r="T160" s="10">
        <f t="shared" si="70"/>
        <v>2.6307400667051688</v>
      </c>
      <c r="U160" s="10">
        <f t="shared" si="71"/>
        <v>2.6428964428256694</v>
      </c>
    </row>
    <row r="161" spans="1:21" x14ac:dyDescent="0.2">
      <c r="A161" s="74" t="s">
        <v>88</v>
      </c>
      <c r="B161" s="75">
        <v>1225</v>
      </c>
      <c r="C161" s="75">
        <v>57414</v>
      </c>
      <c r="D161" s="75">
        <v>71790.092034758505</v>
      </c>
      <c r="E161" s="75"/>
      <c r="F161" s="74" t="s">
        <v>88</v>
      </c>
      <c r="G161" s="75">
        <f t="shared" si="61"/>
        <v>1225</v>
      </c>
      <c r="H161" s="75">
        <f t="shared" si="62"/>
        <v>57414</v>
      </c>
      <c r="I161" s="75">
        <f t="shared" si="63"/>
        <v>71790.092034758505</v>
      </c>
      <c r="J161" s="75"/>
      <c r="K161" s="10">
        <f t="shared" si="64"/>
        <v>1.9528571428571428</v>
      </c>
      <c r="L161" s="10">
        <f t="shared" si="65"/>
        <v>0.79974824342336748</v>
      </c>
      <c r="M161" s="10">
        <f t="shared" si="66"/>
        <v>2.0998434284254142</v>
      </c>
      <c r="P161" s="5" t="str">
        <f t="shared" si="60"/>
        <v>West Coast</v>
      </c>
      <c r="Q161" s="5">
        <f t="shared" si="67"/>
        <v>1225</v>
      </c>
      <c r="R161" s="5">
        <f t="shared" si="68"/>
        <v>2392.25</v>
      </c>
      <c r="S161" s="10">
        <f t="shared" si="69"/>
        <v>1.9528571428571428</v>
      </c>
      <c r="T161" s="10">
        <f t="shared" si="70"/>
        <v>2.0998434284254142</v>
      </c>
      <c r="U161" s="10">
        <f t="shared" si="71"/>
        <v>2.6428964428256694</v>
      </c>
    </row>
    <row r="162" spans="1:21" x14ac:dyDescent="0.2">
      <c r="A162" s="74" t="s">
        <v>89</v>
      </c>
      <c r="B162" s="75">
        <v>6488</v>
      </c>
      <c r="C162" s="75">
        <v>281869</v>
      </c>
      <c r="D162" s="75">
        <v>308418.68411316746</v>
      </c>
      <c r="E162" s="75"/>
      <c r="F162" s="74" t="s">
        <v>89</v>
      </c>
      <c r="G162" s="75">
        <f t="shared" si="61"/>
        <v>6488</v>
      </c>
      <c r="H162" s="75">
        <f t="shared" si="62"/>
        <v>281869</v>
      </c>
      <c r="I162" s="75">
        <f t="shared" si="63"/>
        <v>308418.68411316746</v>
      </c>
      <c r="J162" s="75"/>
      <c r="K162" s="10">
        <f t="shared" si="64"/>
        <v>1.8101944615700782</v>
      </c>
      <c r="L162" s="10">
        <f t="shared" si="65"/>
        <v>0.91391674538295598</v>
      </c>
      <c r="M162" s="10">
        <f t="shared" si="66"/>
        <v>2.3996077361865824</v>
      </c>
      <c r="P162" s="5" t="str">
        <f t="shared" si="60"/>
        <v>Whanganui</v>
      </c>
      <c r="Q162" s="5">
        <f t="shared" si="67"/>
        <v>6488</v>
      </c>
      <c r="R162" s="5">
        <f t="shared" si="68"/>
        <v>11744.541666666666</v>
      </c>
      <c r="S162" s="10">
        <f t="shared" si="69"/>
        <v>1.8101944615700782</v>
      </c>
      <c r="T162" s="10">
        <f t="shared" si="70"/>
        <v>2.3996077361865824</v>
      </c>
      <c r="U162" s="10">
        <f t="shared" si="71"/>
        <v>2.6428964428256694</v>
      </c>
    </row>
    <row r="163" spans="1:21" x14ac:dyDescent="0.2">
      <c r="A163" s="74" t="s">
        <v>106</v>
      </c>
      <c r="B163" s="75">
        <v>152609</v>
      </c>
      <c r="C163" s="75">
        <v>9616676.5</v>
      </c>
      <c r="D163" s="75">
        <v>9553851.3341380991</v>
      </c>
      <c r="E163" s="75"/>
      <c r="F163" s="78" t="s">
        <v>106</v>
      </c>
      <c r="G163" s="75">
        <f t="shared" si="61"/>
        <v>152609</v>
      </c>
      <c r="H163" s="75">
        <f t="shared" si="62"/>
        <v>9616676.5</v>
      </c>
      <c r="I163" s="75">
        <f t="shared" si="63"/>
        <v>9553851.3341380991</v>
      </c>
      <c r="J163" s="75"/>
      <c r="K163" s="10">
        <f t="shared" si="64"/>
        <v>2.6256305602334504</v>
      </c>
      <c r="L163" s="10">
        <f t="shared" si="65"/>
        <v>1.0065758994634355</v>
      </c>
      <c r="M163" s="10">
        <f t="shared" si="66"/>
        <v>2.6428964428256694</v>
      </c>
      <c r="P163" t="s">
        <v>0</v>
      </c>
      <c r="Q163" s="5">
        <f t="shared" si="67"/>
        <v>152609</v>
      </c>
      <c r="R163" s="5">
        <f t="shared" si="68"/>
        <v>400694.85416666669</v>
      </c>
      <c r="S163" s="10">
        <f t="shared" si="69"/>
        <v>2.6256305602334504</v>
      </c>
      <c r="T163" s="10">
        <f t="shared" si="70"/>
        <v>2.6428964428256694</v>
      </c>
      <c r="U163" s="10">
        <f t="shared" si="71"/>
        <v>2.6428964428256694</v>
      </c>
    </row>
    <row r="166" spans="1:21" x14ac:dyDescent="0.2">
      <c r="A166" s="73" t="s">
        <v>22</v>
      </c>
      <c r="B166" t="s">
        <v>13</v>
      </c>
    </row>
    <row r="167" spans="1:21" x14ac:dyDescent="0.2">
      <c r="A167" s="73" t="s">
        <v>104</v>
      </c>
      <c r="B167" s="74">
        <v>1</v>
      </c>
    </row>
    <row r="168" spans="1:21" x14ac:dyDescent="0.2">
      <c r="K168" s="162" t="s">
        <v>2</v>
      </c>
      <c r="L168" s="162"/>
      <c r="M168" s="162"/>
      <c r="P168" s="8" t="s">
        <v>6</v>
      </c>
      <c r="Q168" s="8"/>
      <c r="R168" s="8"/>
      <c r="S168" s="8"/>
      <c r="T168" s="8"/>
      <c r="U168" s="8"/>
    </row>
    <row r="169" spans="1:21" ht="63.75" x14ac:dyDescent="0.2">
      <c r="A169" s="73" t="s">
        <v>105</v>
      </c>
      <c r="B169" t="s">
        <v>107</v>
      </c>
      <c r="C169" t="s">
        <v>108</v>
      </c>
      <c r="D169" t="s">
        <v>109</v>
      </c>
      <c r="G169" s="77" t="s">
        <v>107</v>
      </c>
      <c r="H169" s="77" t="s">
        <v>108</v>
      </c>
      <c r="I169" s="77" t="s">
        <v>109</v>
      </c>
      <c r="K169" s="21" t="s">
        <v>16</v>
      </c>
      <c r="L169" s="21" t="s">
        <v>20</v>
      </c>
      <c r="M169" s="21" t="s">
        <v>17</v>
      </c>
      <c r="P169" s="21" t="s">
        <v>4</v>
      </c>
      <c r="Q169" s="21" t="s">
        <v>27</v>
      </c>
      <c r="R169" s="21" t="s">
        <v>25</v>
      </c>
      <c r="S169" s="21" t="s">
        <v>11</v>
      </c>
      <c r="T169" s="21" t="s">
        <v>10</v>
      </c>
      <c r="U169" s="21" t="s">
        <v>8</v>
      </c>
    </row>
    <row r="170" spans="1:21" x14ac:dyDescent="0.2">
      <c r="A170" s="74" t="s">
        <v>70</v>
      </c>
      <c r="B170" s="75">
        <v>2727</v>
      </c>
      <c r="C170" s="75">
        <v>109132</v>
      </c>
      <c r="D170" s="75">
        <v>105304.59017218933</v>
      </c>
      <c r="E170" s="75"/>
      <c r="F170" s="74" t="s">
        <v>70</v>
      </c>
      <c r="G170" s="75">
        <f>IFERROR(VLOOKUP(F170,$A$170:$D$190,2,FALSE),0)</f>
        <v>2727</v>
      </c>
      <c r="H170" s="75">
        <f>IFERROR(VLOOKUP(F170,$A$170:$D$190,3,FALSE),0)</f>
        <v>109132</v>
      </c>
      <c r="I170" s="75">
        <f>IFERROR(VLOOKUP(F170,$A$170:$D$190,4,FALSE),0)</f>
        <v>105304.59017218933</v>
      </c>
      <c r="J170" s="75"/>
      <c r="K170" s="10">
        <f>IFERROR(H170/G170/24,0)</f>
        <v>1.6674611905635006</v>
      </c>
      <c r="L170" s="10">
        <f>IFERROR(H170/I170,0)</f>
        <v>1.0363460873030534</v>
      </c>
      <c r="M170" s="10">
        <f>L170*$K$190</f>
        <v>1.5716481215072815</v>
      </c>
      <c r="P170" s="5" t="str">
        <f>F170</f>
        <v>Auckland</v>
      </c>
      <c r="Q170" s="5">
        <f>G170</f>
        <v>2727</v>
      </c>
      <c r="R170" s="5">
        <f>H170/24</f>
        <v>4547.166666666667</v>
      </c>
      <c r="S170" s="10">
        <f>K170</f>
        <v>1.6674611905635006</v>
      </c>
      <c r="T170" s="10">
        <f>M170</f>
        <v>1.5716481215072815</v>
      </c>
      <c r="U170" s="10">
        <f>$M$190</f>
        <v>1.4800045229368506</v>
      </c>
    </row>
    <row r="171" spans="1:21" x14ac:dyDescent="0.2">
      <c r="A171" s="74" t="s">
        <v>71</v>
      </c>
      <c r="B171" s="75">
        <v>747</v>
      </c>
      <c r="C171" s="75">
        <v>25566</v>
      </c>
      <c r="D171" s="75">
        <v>24910.941592878909</v>
      </c>
      <c r="E171" s="75"/>
      <c r="F171" s="74" t="s">
        <v>71</v>
      </c>
      <c r="G171" s="75">
        <f t="shared" ref="G171:G190" si="72">IFERROR(VLOOKUP(F171,$A$170:$D$190,2,FALSE),0)</f>
        <v>747</v>
      </c>
      <c r="H171" s="75">
        <f t="shared" ref="H171:H190" si="73">IFERROR(VLOOKUP(F171,$A$170:$D$190,3,FALSE),0)</f>
        <v>25566</v>
      </c>
      <c r="I171" s="75">
        <f t="shared" ref="I171:I190" si="74">IFERROR(VLOOKUP(F171,$A$170:$D$190,4,FALSE),0)</f>
        <v>24910.941592878909</v>
      </c>
      <c r="J171" s="75"/>
      <c r="K171" s="10">
        <f t="shared" ref="K171:K190" si="75">IFERROR(H171/G171/24,0)</f>
        <v>1.4260374832663991</v>
      </c>
      <c r="L171" s="10">
        <f t="shared" ref="L171:L190" si="76">IFERROR(H171/I171,0)</f>
        <v>1.0262960115208311</v>
      </c>
      <c r="M171" s="10">
        <f t="shared" ref="M171:M190" si="77">L171*$K$190</f>
        <v>1.5564068976365566</v>
      </c>
      <c r="P171" s="5" t="str">
        <f t="shared" ref="P171:P190" si="78">F171</f>
        <v>Bay of Plenty</v>
      </c>
      <c r="Q171" s="5">
        <f t="shared" ref="Q171:Q190" si="79">G171</f>
        <v>747</v>
      </c>
      <c r="R171" s="5">
        <f t="shared" ref="R171:R190" si="80">H171/24</f>
        <v>1065.25</v>
      </c>
      <c r="S171" s="10">
        <f t="shared" ref="S171:S190" si="81">K171</f>
        <v>1.4260374832663991</v>
      </c>
      <c r="T171" s="10">
        <f t="shared" ref="T171:T190" si="82">M171</f>
        <v>1.5564068976365566</v>
      </c>
      <c r="U171" s="10">
        <f t="shared" ref="U171:U190" si="83">$M$190</f>
        <v>1.4800045229368506</v>
      </c>
    </row>
    <row r="172" spans="1:21" x14ac:dyDescent="0.2">
      <c r="A172" s="74" t="s">
        <v>72</v>
      </c>
      <c r="B172" s="75">
        <v>4164</v>
      </c>
      <c r="C172" s="75">
        <v>166583</v>
      </c>
      <c r="D172" s="75">
        <v>174592.04844370633</v>
      </c>
      <c r="E172" s="75"/>
      <c r="F172" s="74" t="s">
        <v>72</v>
      </c>
      <c r="G172" s="75">
        <f t="shared" si="72"/>
        <v>4164</v>
      </c>
      <c r="H172" s="75">
        <f t="shared" si="73"/>
        <v>166583</v>
      </c>
      <c r="I172" s="75">
        <f t="shared" si="74"/>
        <v>174592.04844370633</v>
      </c>
      <c r="J172" s="75"/>
      <c r="K172" s="10">
        <f t="shared" si="75"/>
        <v>1.6668968139609348</v>
      </c>
      <c r="L172" s="10">
        <f t="shared" si="76"/>
        <v>0.95412707213702985</v>
      </c>
      <c r="M172" s="10">
        <f t="shared" si="77"/>
        <v>1.4469606620562259</v>
      </c>
      <c r="P172" s="5" t="str">
        <f t="shared" si="78"/>
        <v>Canterbury</v>
      </c>
      <c r="Q172" s="5">
        <f t="shared" si="79"/>
        <v>4164</v>
      </c>
      <c r="R172" s="5">
        <f t="shared" si="80"/>
        <v>6940.958333333333</v>
      </c>
      <c r="S172" s="10">
        <f t="shared" si="81"/>
        <v>1.6668968139609348</v>
      </c>
      <c r="T172" s="10">
        <f t="shared" si="82"/>
        <v>1.4469606620562259</v>
      </c>
      <c r="U172" s="10">
        <f t="shared" si="83"/>
        <v>1.4800045229368506</v>
      </c>
    </row>
    <row r="173" spans="1:21" x14ac:dyDescent="0.2">
      <c r="A173" s="74" t="s">
        <v>73</v>
      </c>
      <c r="B173" s="75">
        <v>2405</v>
      </c>
      <c r="C173" s="75">
        <v>94526</v>
      </c>
      <c r="D173" s="75">
        <v>93890.060089369144</v>
      </c>
      <c r="E173" s="75"/>
      <c r="F173" s="74" t="s">
        <v>73</v>
      </c>
      <c r="G173" s="75">
        <f t="shared" si="72"/>
        <v>2405</v>
      </c>
      <c r="H173" s="75">
        <f t="shared" si="73"/>
        <v>94526</v>
      </c>
      <c r="I173" s="75">
        <f t="shared" si="74"/>
        <v>93890.060089369144</v>
      </c>
      <c r="J173" s="75"/>
      <c r="K173" s="10">
        <f t="shared" si="75"/>
        <v>1.6376645876645874</v>
      </c>
      <c r="L173" s="10">
        <f t="shared" si="76"/>
        <v>1.0067732400003315</v>
      </c>
      <c r="M173" s="10">
        <f t="shared" si="77"/>
        <v>1.5268000630445941</v>
      </c>
      <c r="P173" s="5" t="str">
        <f t="shared" si="78"/>
        <v>Capital and Coast</v>
      </c>
      <c r="Q173" s="5">
        <f t="shared" si="79"/>
        <v>2405</v>
      </c>
      <c r="R173" s="5">
        <f t="shared" si="80"/>
        <v>3938.5833333333335</v>
      </c>
      <c r="S173" s="10">
        <f t="shared" si="81"/>
        <v>1.6376645876645874</v>
      </c>
      <c r="T173" s="10">
        <f t="shared" si="82"/>
        <v>1.5268000630445941</v>
      </c>
      <c r="U173" s="10">
        <f t="shared" si="83"/>
        <v>1.4800045229368506</v>
      </c>
    </row>
    <row r="174" spans="1:21" x14ac:dyDescent="0.2">
      <c r="A174" s="74" t="s">
        <v>74</v>
      </c>
      <c r="B174" s="75">
        <v>1452</v>
      </c>
      <c r="C174" s="75">
        <v>44286.5</v>
      </c>
      <c r="D174" s="75">
        <v>47271.05981828746</v>
      </c>
      <c r="E174" s="75"/>
      <c r="F174" s="74" t="s">
        <v>74</v>
      </c>
      <c r="G174" s="75">
        <f t="shared" si="72"/>
        <v>1452</v>
      </c>
      <c r="H174" s="75">
        <f t="shared" si="73"/>
        <v>44286.5</v>
      </c>
      <c r="I174" s="75">
        <f t="shared" si="74"/>
        <v>47271.05981828746</v>
      </c>
      <c r="J174" s="75"/>
      <c r="K174" s="10">
        <f t="shared" si="75"/>
        <v>1.270847681359045</v>
      </c>
      <c r="L174" s="10">
        <f t="shared" si="76"/>
        <v>0.93686285372571987</v>
      </c>
      <c r="M174" s="10">
        <f t="shared" si="77"/>
        <v>1.4207789870657432</v>
      </c>
      <c r="P174" s="5" t="str">
        <f t="shared" si="78"/>
        <v>Counties Manukau</v>
      </c>
      <c r="Q174" s="5">
        <f t="shared" si="79"/>
        <v>1452</v>
      </c>
      <c r="R174" s="5">
        <f t="shared" si="80"/>
        <v>1845.2708333333333</v>
      </c>
      <c r="S174" s="10">
        <f t="shared" si="81"/>
        <v>1.270847681359045</v>
      </c>
      <c r="T174" s="10">
        <f t="shared" si="82"/>
        <v>1.4207789870657432</v>
      </c>
      <c r="U174" s="10">
        <f t="shared" si="83"/>
        <v>1.4800045229368506</v>
      </c>
    </row>
    <row r="175" spans="1:21" x14ac:dyDescent="0.2">
      <c r="A175" s="74" t="s">
        <v>75</v>
      </c>
      <c r="B175" s="75">
        <v>647</v>
      </c>
      <c r="C175" s="75">
        <v>20038</v>
      </c>
      <c r="D175" s="75">
        <v>20928.606147940944</v>
      </c>
      <c r="E175" s="75"/>
      <c r="F175" s="74" t="s">
        <v>75</v>
      </c>
      <c r="G175" s="75">
        <f t="shared" si="72"/>
        <v>647</v>
      </c>
      <c r="H175" s="75">
        <f t="shared" si="73"/>
        <v>20038</v>
      </c>
      <c r="I175" s="75">
        <f t="shared" si="74"/>
        <v>20928.606147940944</v>
      </c>
      <c r="J175" s="75"/>
      <c r="K175" s="10">
        <f t="shared" si="75"/>
        <v>1.2904430705821741</v>
      </c>
      <c r="L175" s="10">
        <f t="shared" si="76"/>
        <v>0.9574455106257248</v>
      </c>
      <c r="M175" s="10">
        <f t="shared" si="77"/>
        <v>1.4519931677808986</v>
      </c>
      <c r="P175" s="5" t="str">
        <f t="shared" si="78"/>
        <v>Hawkes Bay</v>
      </c>
      <c r="Q175" s="5">
        <f t="shared" si="79"/>
        <v>647</v>
      </c>
      <c r="R175" s="5">
        <f t="shared" si="80"/>
        <v>834.91666666666663</v>
      </c>
      <c r="S175" s="10">
        <f t="shared" si="81"/>
        <v>1.2904430705821741</v>
      </c>
      <c r="T175" s="10">
        <f t="shared" si="82"/>
        <v>1.4519931677808986</v>
      </c>
      <c r="U175" s="10">
        <f t="shared" si="83"/>
        <v>1.4800045229368506</v>
      </c>
    </row>
    <row r="176" spans="1:21" x14ac:dyDescent="0.2">
      <c r="A176" s="74" t="s">
        <v>76</v>
      </c>
      <c r="B176" s="75">
        <v>1054</v>
      </c>
      <c r="C176" s="75">
        <v>29533</v>
      </c>
      <c r="D176" s="75">
        <v>31267.69770664824</v>
      </c>
      <c r="E176" s="75"/>
      <c r="F176" s="74" t="s">
        <v>76</v>
      </c>
      <c r="G176" s="75">
        <f t="shared" si="72"/>
        <v>1054</v>
      </c>
      <c r="H176" s="75">
        <f t="shared" si="73"/>
        <v>29533</v>
      </c>
      <c r="I176" s="75">
        <f t="shared" si="74"/>
        <v>31267.69770664824</v>
      </c>
      <c r="J176" s="75"/>
      <c r="K176" s="10">
        <f t="shared" si="75"/>
        <v>1.1674968374446553</v>
      </c>
      <c r="L176" s="10">
        <f t="shared" si="76"/>
        <v>0.94452109256898042</v>
      </c>
      <c r="M176" s="10">
        <f t="shared" si="77"/>
        <v>1.4323929226414416</v>
      </c>
      <c r="P176" s="5" t="str">
        <f t="shared" si="78"/>
        <v>Hutt</v>
      </c>
      <c r="Q176" s="5">
        <f t="shared" si="79"/>
        <v>1054</v>
      </c>
      <c r="R176" s="5">
        <f t="shared" si="80"/>
        <v>1230.5416666666667</v>
      </c>
      <c r="S176" s="10">
        <f t="shared" si="81"/>
        <v>1.1674968374446553</v>
      </c>
      <c r="T176" s="10">
        <f t="shared" si="82"/>
        <v>1.4323929226414416</v>
      </c>
      <c r="U176" s="10">
        <f t="shared" si="83"/>
        <v>1.4800045229368506</v>
      </c>
    </row>
    <row r="177" spans="1:21" x14ac:dyDescent="0.2">
      <c r="A177" s="74" t="s">
        <v>77</v>
      </c>
      <c r="B177" s="75">
        <v>206</v>
      </c>
      <c r="C177" s="75">
        <v>7105.5</v>
      </c>
      <c r="D177" s="75">
        <v>7611.6000176172147</v>
      </c>
      <c r="E177" s="75"/>
      <c r="F177" s="74" t="s">
        <v>77</v>
      </c>
      <c r="G177" s="75">
        <f t="shared" si="72"/>
        <v>206</v>
      </c>
      <c r="H177" s="75">
        <f t="shared" si="73"/>
        <v>7105.5</v>
      </c>
      <c r="I177" s="75">
        <f t="shared" si="74"/>
        <v>7611.6000176172147</v>
      </c>
      <c r="J177" s="75"/>
      <c r="K177" s="10">
        <f t="shared" si="75"/>
        <v>1.4371966019417475</v>
      </c>
      <c r="L177" s="10">
        <f t="shared" si="76"/>
        <v>0.93350937825873204</v>
      </c>
      <c r="M177" s="10">
        <f t="shared" si="77"/>
        <v>1.4156933467735819</v>
      </c>
      <c r="P177" s="5" t="str">
        <f t="shared" si="78"/>
        <v>Lakes</v>
      </c>
      <c r="Q177" s="5">
        <f t="shared" si="79"/>
        <v>206</v>
      </c>
      <c r="R177" s="5">
        <f t="shared" si="80"/>
        <v>296.0625</v>
      </c>
      <c r="S177" s="10">
        <f t="shared" si="81"/>
        <v>1.4371966019417475</v>
      </c>
      <c r="T177" s="10">
        <f t="shared" si="82"/>
        <v>1.4156933467735819</v>
      </c>
      <c r="U177" s="10">
        <f t="shared" si="83"/>
        <v>1.4800045229368506</v>
      </c>
    </row>
    <row r="178" spans="1:21" x14ac:dyDescent="0.2">
      <c r="A178" s="74" t="s">
        <v>78</v>
      </c>
      <c r="B178" s="75">
        <v>382</v>
      </c>
      <c r="C178" s="75">
        <v>14716.5</v>
      </c>
      <c r="D178" s="75">
        <v>13591.303972564669</v>
      </c>
      <c r="E178" s="75"/>
      <c r="F178" s="74" t="s">
        <v>78</v>
      </c>
      <c r="G178" s="75">
        <f t="shared" si="72"/>
        <v>382</v>
      </c>
      <c r="H178" s="75">
        <f t="shared" si="73"/>
        <v>14716.5</v>
      </c>
      <c r="I178" s="75">
        <f t="shared" si="74"/>
        <v>13591.303972564669</v>
      </c>
      <c r="J178" s="75"/>
      <c r="K178" s="10">
        <f t="shared" si="75"/>
        <v>1.6052028795811519</v>
      </c>
      <c r="L178" s="10">
        <f t="shared" si="76"/>
        <v>1.0827879377656953</v>
      </c>
      <c r="M178" s="10">
        <f t="shared" si="77"/>
        <v>1.6420784998656155</v>
      </c>
      <c r="P178" s="5" t="str">
        <f t="shared" si="78"/>
        <v>MidCentral</v>
      </c>
      <c r="Q178" s="5">
        <f t="shared" si="79"/>
        <v>382</v>
      </c>
      <c r="R178" s="5">
        <f t="shared" si="80"/>
        <v>613.1875</v>
      </c>
      <c r="S178" s="10">
        <f t="shared" si="81"/>
        <v>1.6052028795811519</v>
      </c>
      <c r="T178" s="10">
        <f t="shared" si="82"/>
        <v>1.6420784998656155</v>
      </c>
      <c r="U178" s="10">
        <f t="shared" si="83"/>
        <v>1.4800045229368506</v>
      </c>
    </row>
    <row r="179" spans="1:21" x14ac:dyDescent="0.2">
      <c r="A179" s="74" t="s">
        <v>79</v>
      </c>
      <c r="B179" s="75">
        <v>733</v>
      </c>
      <c r="C179" s="75">
        <v>22900</v>
      </c>
      <c r="D179" s="75">
        <v>24986.079653695382</v>
      </c>
      <c r="E179" s="75"/>
      <c r="F179" s="74" t="s">
        <v>79</v>
      </c>
      <c r="G179" s="75">
        <f t="shared" si="72"/>
        <v>733</v>
      </c>
      <c r="H179" s="75">
        <f t="shared" si="73"/>
        <v>22900</v>
      </c>
      <c r="I179" s="75">
        <f t="shared" si="74"/>
        <v>24986.079653695382</v>
      </c>
      <c r="J179" s="75"/>
      <c r="K179" s="10">
        <f t="shared" si="75"/>
        <v>1.3017280582082764</v>
      </c>
      <c r="L179" s="10">
        <f t="shared" si="76"/>
        <v>0.91651032564498947</v>
      </c>
      <c r="M179" s="10">
        <f t="shared" si="77"/>
        <v>1.3899138032068976</v>
      </c>
      <c r="P179" s="5" t="str">
        <f t="shared" si="78"/>
        <v>Nelson Marlborough</v>
      </c>
      <c r="Q179" s="5">
        <f t="shared" si="79"/>
        <v>733</v>
      </c>
      <c r="R179" s="5">
        <f t="shared" si="80"/>
        <v>954.16666666666663</v>
      </c>
      <c r="S179" s="10">
        <f t="shared" si="81"/>
        <v>1.3017280582082764</v>
      </c>
      <c r="T179" s="10">
        <f t="shared" si="82"/>
        <v>1.3899138032068976</v>
      </c>
      <c r="U179" s="10">
        <f t="shared" si="83"/>
        <v>1.4800045229368506</v>
      </c>
    </row>
    <row r="180" spans="1:21" x14ac:dyDescent="0.2">
      <c r="A180" s="74" t="s">
        <v>80</v>
      </c>
      <c r="B180" s="75">
        <v>41</v>
      </c>
      <c r="C180" s="75">
        <v>1417.5</v>
      </c>
      <c r="D180" s="75">
        <v>1361.1519059764553</v>
      </c>
      <c r="E180" s="75"/>
      <c r="F180" s="74" t="s">
        <v>80</v>
      </c>
      <c r="G180" s="75">
        <f t="shared" si="72"/>
        <v>41</v>
      </c>
      <c r="H180" s="75">
        <f t="shared" si="73"/>
        <v>1417.5</v>
      </c>
      <c r="I180" s="75">
        <f t="shared" si="74"/>
        <v>1361.1519059764553</v>
      </c>
      <c r="J180" s="75"/>
      <c r="K180" s="10">
        <f t="shared" si="75"/>
        <v>1.4405487804878048</v>
      </c>
      <c r="L180" s="10">
        <f t="shared" si="76"/>
        <v>1.0413973589399796</v>
      </c>
      <c r="M180" s="10">
        <f t="shared" si="77"/>
        <v>1.5793085176593602</v>
      </c>
      <c r="P180" s="5" t="str">
        <f t="shared" si="78"/>
        <v>Northland</v>
      </c>
      <c r="Q180" s="5">
        <f t="shared" si="79"/>
        <v>41</v>
      </c>
      <c r="R180" s="5">
        <f t="shared" si="80"/>
        <v>59.0625</v>
      </c>
      <c r="S180" s="10">
        <f t="shared" si="81"/>
        <v>1.4405487804878048</v>
      </c>
      <c r="T180" s="10">
        <f t="shared" si="82"/>
        <v>1.5793085176593602</v>
      </c>
      <c r="U180" s="10">
        <f t="shared" si="83"/>
        <v>1.4800045229368506</v>
      </c>
    </row>
    <row r="181" spans="1:21" x14ac:dyDescent="0.2">
      <c r="A181" s="74" t="s">
        <v>81</v>
      </c>
      <c r="B181" s="75">
        <v>241</v>
      </c>
      <c r="C181" s="75">
        <v>5460</v>
      </c>
      <c r="D181" s="75">
        <v>6637.4202071810705</v>
      </c>
      <c r="E181" s="75"/>
      <c r="F181" s="74" t="s">
        <v>81</v>
      </c>
      <c r="G181" s="75">
        <f t="shared" si="72"/>
        <v>241</v>
      </c>
      <c r="H181" s="75">
        <f t="shared" si="73"/>
        <v>5460</v>
      </c>
      <c r="I181" s="75">
        <f t="shared" si="74"/>
        <v>6637.4202071810705</v>
      </c>
      <c r="J181" s="75"/>
      <c r="K181" s="10">
        <f t="shared" si="75"/>
        <v>0.94398340248962664</v>
      </c>
      <c r="L181" s="10">
        <f t="shared" si="76"/>
        <v>0.82260875906165898</v>
      </c>
      <c r="M181" s="10">
        <f t="shared" si="77"/>
        <v>1.247509424461821</v>
      </c>
      <c r="P181" s="5" t="str">
        <f t="shared" si="78"/>
        <v>South Canterbury</v>
      </c>
      <c r="Q181" s="5">
        <f t="shared" si="79"/>
        <v>241</v>
      </c>
      <c r="R181" s="5">
        <f t="shared" si="80"/>
        <v>227.5</v>
      </c>
      <c r="S181" s="10">
        <f t="shared" si="81"/>
        <v>0.94398340248962664</v>
      </c>
      <c r="T181" s="10">
        <f t="shared" si="82"/>
        <v>1.247509424461821</v>
      </c>
      <c r="U181" s="10">
        <f t="shared" si="83"/>
        <v>1.4800045229368506</v>
      </c>
    </row>
    <row r="182" spans="1:21" x14ac:dyDescent="0.2">
      <c r="A182" s="74" t="s">
        <v>82</v>
      </c>
      <c r="B182" s="75">
        <v>1586</v>
      </c>
      <c r="C182" s="75">
        <v>69033</v>
      </c>
      <c r="D182" s="75">
        <v>62314.093749690175</v>
      </c>
      <c r="E182" s="75"/>
      <c r="F182" s="74" t="s">
        <v>82</v>
      </c>
      <c r="G182" s="75">
        <f t="shared" si="72"/>
        <v>1586</v>
      </c>
      <c r="H182" s="75">
        <f t="shared" si="73"/>
        <v>69033</v>
      </c>
      <c r="I182" s="75">
        <f t="shared" si="74"/>
        <v>62314.093749690175</v>
      </c>
      <c r="J182" s="75"/>
      <c r="K182" s="10">
        <f t="shared" si="75"/>
        <v>1.8136034047919294</v>
      </c>
      <c r="L182" s="10">
        <f t="shared" si="76"/>
        <v>1.1078232201738989</v>
      </c>
      <c r="M182" s="10">
        <f t="shared" si="77"/>
        <v>1.6800452129649543</v>
      </c>
      <c r="P182" s="5" t="str">
        <f t="shared" si="78"/>
        <v>Southern</v>
      </c>
      <c r="Q182" s="5">
        <f t="shared" si="79"/>
        <v>1586</v>
      </c>
      <c r="R182" s="5">
        <f t="shared" si="80"/>
        <v>2876.375</v>
      </c>
      <c r="S182" s="10">
        <f t="shared" si="81"/>
        <v>1.8136034047919294</v>
      </c>
      <c r="T182" s="10">
        <f t="shared" si="82"/>
        <v>1.6800452129649543</v>
      </c>
      <c r="U182" s="10">
        <f t="shared" si="83"/>
        <v>1.4800045229368506</v>
      </c>
    </row>
    <row r="183" spans="1:21" x14ac:dyDescent="0.2">
      <c r="A183" s="74" t="s">
        <v>83</v>
      </c>
      <c r="B183" s="75">
        <v>76</v>
      </c>
      <c r="C183" s="75">
        <v>1318</v>
      </c>
      <c r="D183" s="75">
        <v>1291.1619383809161</v>
      </c>
      <c r="E183" s="75"/>
      <c r="F183" s="74" t="s">
        <v>83</v>
      </c>
      <c r="G183" s="75">
        <f t="shared" si="72"/>
        <v>76</v>
      </c>
      <c r="H183" s="75">
        <f t="shared" si="73"/>
        <v>1318</v>
      </c>
      <c r="I183" s="75">
        <f t="shared" si="74"/>
        <v>1291.1619383809161</v>
      </c>
      <c r="J183" s="75"/>
      <c r="K183" s="10">
        <f t="shared" si="75"/>
        <v>0.72258771929824561</v>
      </c>
      <c r="L183" s="10">
        <f t="shared" si="76"/>
        <v>1.0207859764304532</v>
      </c>
      <c r="M183" s="10">
        <f t="shared" si="77"/>
        <v>1.5480507737457745</v>
      </c>
      <c r="P183" s="5" t="str">
        <f t="shared" si="78"/>
        <v>Tairawhiti</v>
      </c>
      <c r="Q183" s="5">
        <f t="shared" si="79"/>
        <v>76</v>
      </c>
      <c r="R183" s="5">
        <f t="shared" si="80"/>
        <v>54.916666666666664</v>
      </c>
      <c r="S183" s="10">
        <f t="shared" si="81"/>
        <v>0.72258771929824561</v>
      </c>
      <c r="T183" s="10">
        <f t="shared" si="82"/>
        <v>1.5480507737457745</v>
      </c>
      <c r="U183" s="10">
        <f t="shared" si="83"/>
        <v>1.4800045229368506</v>
      </c>
    </row>
    <row r="184" spans="1:21" x14ac:dyDescent="0.2">
      <c r="A184" s="74" t="s">
        <v>84</v>
      </c>
      <c r="B184" s="75">
        <v>343</v>
      </c>
      <c r="C184" s="75">
        <v>10740</v>
      </c>
      <c r="D184" s="75">
        <v>11446.61646367454</v>
      </c>
      <c r="E184" s="75"/>
      <c r="F184" s="74" t="s">
        <v>84</v>
      </c>
      <c r="G184" s="75">
        <f t="shared" si="72"/>
        <v>343</v>
      </c>
      <c r="H184" s="75">
        <f t="shared" si="73"/>
        <v>10740</v>
      </c>
      <c r="I184" s="75">
        <f t="shared" si="74"/>
        <v>11446.61646367454</v>
      </c>
      <c r="J184" s="75"/>
      <c r="K184" s="10">
        <f t="shared" si="75"/>
        <v>1.30466472303207</v>
      </c>
      <c r="L184" s="10">
        <f t="shared" si="76"/>
        <v>0.93826852975139297</v>
      </c>
      <c r="M184" s="10">
        <f t="shared" si="77"/>
        <v>1.4229107344735481</v>
      </c>
      <c r="P184" s="5" t="str">
        <f t="shared" si="78"/>
        <v>Taranaki</v>
      </c>
      <c r="Q184" s="5">
        <f t="shared" si="79"/>
        <v>343</v>
      </c>
      <c r="R184" s="5">
        <f t="shared" si="80"/>
        <v>447.5</v>
      </c>
      <c r="S184" s="10">
        <f t="shared" si="81"/>
        <v>1.30466472303207</v>
      </c>
      <c r="T184" s="10">
        <f t="shared" si="82"/>
        <v>1.4229107344735481</v>
      </c>
      <c r="U184" s="10">
        <f t="shared" si="83"/>
        <v>1.4800045229368506</v>
      </c>
    </row>
    <row r="185" spans="1:21" x14ac:dyDescent="0.2">
      <c r="A185" s="74" t="s">
        <v>85</v>
      </c>
      <c r="B185" s="75">
        <v>1250</v>
      </c>
      <c r="C185" s="75">
        <v>46131.5</v>
      </c>
      <c r="D185" s="75">
        <v>45377.927679182954</v>
      </c>
      <c r="E185" s="75"/>
      <c r="F185" s="74" t="s">
        <v>85</v>
      </c>
      <c r="G185" s="75">
        <f t="shared" si="72"/>
        <v>1250</v>
      </c>
      <c r="H185" s="75">
        <f t="shared" si="73"/>
        <v>46131.5</v>
      </c>
      <c r="I185" s="75">
        <f t="shared" si="74"/>
        <v>45377.927679182954</v>
      </c>
      <c r="J185" s="75"/>
      <c r="K185" s="10">
        <f t="shared" si="75"/>
        <v>1.5377166666666666</v>
      </c>
      <c r="L185" s="10">
        <f t="shared" si="76"/>
        <v>1.0166065829657256</v>
      </c>
      <c r="M185" s="10">
        <f t="shared" si="77"/>
        <v>1.5417126054751993</v>
      </c>
      <c r="P185" s="5" t="str">
        <f t="shared" si="78"/>
        <v>Waikato</v>
      </c>
      <c r="Q185" s="5">
        <f t="shared" si="79"/>
        <v>1250</v>
      </c>
      <c r="R185" s="5">
        <f t="shared" si="80"/>
        <v>1922.1458333333333</v>
      </c>
      <c r="S185" s="10">
        <f t="shared" si="81"/>
        <v>1.5377166666666666</v>
      </c>
      <c r="T185" s="10">
        <f t="shared" si="82"/>
        <v>1.5417126054751993</v>
      </c>
      <c r="U185" s="10">
        <f t="shared" si="83"/>
        <v>1.4800045229368506</v>
      </c>
    </row>
    <row r="186" spans="1:21" x14ac:dyDescent="0.2">
      <c r="A186" s="74" t="s">
        <v>86</v>
      </c>
      <c r="B186" s="75">
        <v>164</v>
      </c>
      <c r="C186" s="75">
        <v>3308.5</v>
      </c>
      <c r="D186" s="75">
        <v>3799.1698793301371</v>
      </c>
      <c r="E186" s="75"/>
      <c r="F186" s="74" t="s">
        <v>86</v>
      </c>
      <c r="G186" s="75">
        <f t="shared" si="72"/>
        <v>164</v>
      </c>
      <c r="H186" s="75">
        <f t="shared" si="73"/>
        <v>3308.5</v>
      </c>
      <c r="I186" s="75">
        <f t="shared" si="74"/>
        <v>3799.1698793301371</v>
      </c>
      <c r="J186" s="75"/>
      <c r="K186" s="10">
        <f t="shared" si="75"/>
        <v>0.84057418699186981</v>
      </c>
      <c r="L186" s="10">
        <f t="shared" si="76"/>
        <v>0.87084813395692351</v>
      </c>
      <c r="M186" s="10">
        <f t="shared" si="77"/>
        <v>1.3206657994080775</v>
      </c>
      <c r="P186" s="5" t="str">
        <f t="shared" si="78"/>
        <v>Wairarapa</v>
      </c>
      <c r="Q186" s="5">
        <f t="shared" si="79"/>
        <v>164</v>
      </c>
      <c r="R186" s="5">
        <f t="shared" si="80"/>
        <v>137.85416666666666</v>
      </c>
      <c r="S186" s="10">
        <f t="shared" si="81"/>
        <v>0.84057418699186981</v>
      </c>
      <c r="T186" s="10">
        <f t="shared" si="82"/>
        <v>1.3206657994080775</v>
      </c>
      <c r="U186" s="10">
        <f t="shared" si="83"/>
        <v>1.4800045229368506</v>
      </c>
    </row>
    <row r="187" spans="1:21" x14ac:dyDescent="0.2">
      <c r="A187" s="74" t="s">
        <v>87</v>
      </c>
      <c r="B187" s="75">
        <v>2318</v>
      </c>
      <c r="C187" s="75">
        <v>77456.5</v>
      </c>
      <c r="D187" s="75">
        <v>90918.343302184105</v>
      </c>
      <c r="F187" s="74" t="s">
        <v>87</v>
      </c>
      <c r="G187" s="75">
        <f t="shared" si="72"/>
        <v>2318</v>
      </c>
      <c r="H187" s="75">
        <f t="shared" si="73"/>
        <v>77456.5</v>
      </c>
      <c r="I187" s="75">
        <f t="shared" si="74"/>
        <v>90918.343302184105</v>
      </c>
      <c r="K187" s="10">
        <f t="shared" si="75"/>
        <v>1.3923011935576648</v>
      </c>
      <c r="L187" s="10">
        <f t="shared" si="76"/>
        <v>0.85193479320843812</v>
      </c>
      <c r="M187" s="10">
        <f t="shared" si="77"/>
        <v>1.2919831838002551</v>
      </c>
      <c r="P187" s="5" t="str">
        <f t="shared" si="78"/>
        <v>Waitemata</v>
      </c>
      <c r="Q187" s="5">
        <f t="shared" si="79"/>
        <v>2318</v>
      </c>
      <c r="R187" s="5">
        <f t="shared" si="80"/>
        <v>3227.3541666666665</v>
      </c>
      <c r="S187" s="10">
        <f t="shared" si="81"/>
        <v>1.3923011935576648</v>
      </c>
      <c r="T187" s="10">
        <f t="shared" si="82"/>
        <v>1.2919831838002551</v>
      </c>
      <c r="U187" s="10">
        <f t="shared" si="83"/>
        <v>1.4800045229368506</v>
      </c>
    </row>
    <row r="188" spans="1:21" x14ac:dyDescent="0.2">
      <c r="A188" s="74" t="s">
        <v>88</v>
      </c>
      <c r="B188" s="75">
        <v>40</v>
      </c>
      <c r="C188" s="75">
        <v>1164</v>
      </c>
      <c r="D188" s="75">
        <v>1531.0822751393569</v>
      </c>
      <c r="F188" s="74" t="s">
        <v>88</v>
      </c>
      <c r="G188" s="75">
        <f t="shared" si="72"/>
        <v>40</v>
      </c>
      <c r="H188" s="75">
        <f t="shared" si="73"/>
        <v>1164</v>
      </c>
      <c r="I188" s="75">
        <f t="shared" si="74"/>
        <v>1531.0822751393569</v>
      </c>
      <c r="K188" s="10">
        <f t="shared" si="75"/>
        <v>1.2125000000000001</v>
      </c>
      <c r="L188" s="10">
        <f t="shared" si="76"/>
        <v>0.76024653860881153</v>
      </c>
      <c r="M188" s="10">
        <f t="shared" si="77"/>
        <v>1.1529353552116519</v>
      </c>
      <c r="P188" s="5" t="str">
        <f t="shared" si="78"/>
        <v>West Coast</v>
      </c>
      <c r="Q188" s="5">
        <f t="shared" si="79"/>
        <v>40</v>
      </c>
      <c r="R188" s="5">
        <f t="shared" si="80"/>
        <v>48.5</v>
      </c>
      <c r="S188" s="10">
        <f t="shared" si="81"/>
        <v>1.2125000000000001</v>
      </c>
      <c r="T188" s="10">
        <f t="shared" si="82"/>
        <v>1.1529353552116519</v>
      </c>
      <c r="U188" s="10">
        <f t="shared" si="83"/>
        <v>1.4800045229368506</v>
      </c>
    </row>
    <row r="189" spans="1:21" x14ac:dyDescent="0.2">
      <c r="A189" s="74" t="s">
        <v>89</v>
      </c>
      <c r="B189" s="75">
        <v>165</v>
      </c>
      <c r="C189" s="75">
        <v>4488</v>
      </c>
      <c r="D189" s="75">
        <v>4502.14468841077</v>
      </c>
      <c r="F189" s="74" t="s">
        <v>89</v>
      </c>
      <c r="G189" s="75">
        <f t="shared" si="72"/>
        <v>165</v>
      </c>
      <c r="H189" s="75">
        <f t="shared" si="73"/>
        <v>4488</v>
      </c>
      <c r="I189" s="75">
        <f t="shared" si="74"/>
        <v>4502.14468841077</v>
      </c>
      <c r="K189" s="10">
        <f t="shared" si="75"/>
        <v>1.1333333333333333</v>
      </c>
      <c r="L189" s="10">
        <f t="shared" si="76"/>
        <v>0.99685823326665168</v>
      </c>
      <c r="M189" s="10">
        <f t="shared" si="77"/>
        <v>1.5117636752021193</v>
      </c>
      <c r="P189" s="5" t="str">
        <f t="shared" si="78"/>
        <v>Whanganui</v>
      </c>
      <c r="Q189" s="5">
        <f t="shared" si="79"/>
        <v>165</v>
      </c>
      <c r="R189" s="5">
        <f t="shared" si="80"/>
        <v>187</v>
      </c>
      <c r="S189" s="10">
        <f t="shared" si="81"/>
        <v>1.1333333333333333</v>
      </c>
      <c r="T189" s="10">
        <f t="shared" si="82"/>
        <v>1.5117636752021193</v>
      </c>
      <c r="U189" s="10">
        <f t="shared" si="83"/>
        <v>1.4800045229368506</v>
      </c>
    </row>
    <row r="190" spans="1:21" x14ac:dyDescent="0.2">
      <c r="A190" s="74" t="s">
        <v>106</v>
      </c>
      <c r="B190" s="75">
        <v>20741</v>
      </c>
      <c r="C190" s="75">
        <v>754903.5</v>
      </c>
      <c r="D190" s="75">
        <v>773533.09970404825</v>
      </c>
      <c r="F190" s="78" t="s">
        <v>106</v>
      </c>
      <c r="G190" s="75">
        <f t="shared" si="72"/>
        <v>20741</v>
      </c>
      <c r="H190" s="75">
        <f t="shared" si="73"/>
        <v>754903.5</v>
      </c>
      <c r="I190" s="75">
        <f t="shared" si="74"/>
        <v>773533.09970404825</v>
      </c>
      <c r="K190" s="10">
        <f t="shared" si="75"/>
        <v>1.5165282532182633</v>
      </c>
      <c r="L190" s="10">
        <f t="shared" si="76"/>
        <v>0.97591622167018333</v>
      </c>
      <c r="M190" s="10">
        <f t="shared" si="77"/>
        <v>1.4800045229368506</v>
      </c>
      <c r="P190" s="5" t="str">
        <f t="shared" si="78"/>
        <v>Grand Total</v>
      </c>
      <c r="Q190" s="5">
        <f t="shared" si="79"/>
        <v>20741</v>
      </c>
      <c r="R190" s="5">
        <f t="shared" si="80"/>
        <v>31454.3125</v>
      </c>
      <c r="S190" s="10">
        <f t="shared" si="81"/>
        <v>1.5165282532182633</v>
      </c>
      <c r="T190" s="10">
        <f t="shared" si="82"/>
        <v>1.4800045229368506</v>
      </c>
      <c r="U190" s="10">
        <f t="shared" si="83"/>
        <v>1.4800045229368506</v>
      </c>
    </row>
    <row r="194" spans="1:21" x14ac:dyDescent="0.2">
      <c r="A194" s="73" t="s">
        <v>22</v>
      </c>
      <c r="B194" t="s">
        <v>13</v>
      </c>
    </row>
    <row r="195" spans="1:21" x14ac:dyDescent="0.2">
      <c r="A195" s="73" t="s">
        <v>104</v>
      </c>
      <c r="B195" s="74">
        <v>1</v>
      </c>
    </row>
    <row r="196" spans="1:21" x14ac:dyDescent="0.2">
      <c r="K196" s="162" t="s">
        <v>2</v>
      </c>
      <c r="L196" s="162"/>
      <c r="M196" s="162"/>
      <c r="P196" s="8" t="s">
        <v>6</v>
      </c>
      <c r="Q196" s="8"/>
      <c r="R196" s="8"/>
      <c r="S196" s="8"/>
      <c r="T196" s="8"/>
      <c r="U196" s="8"/>
    </row>
    <row r="197" spans="1:21" ht="63.75" x14ac:dyDescent="0.2">
      <c r="A197" s="73" t="s">
        <v>105</v>
      </c>
      <c r="B197" t="s">
        <v>107</v>
      </c>
      <c r="C197" t="s">
        <v>108</v>
      </c>
      <c r="D197" t="s">
        <v>109</v>
      </c>
      <c r="G197" s="77" t="s">
        <v>107</v>
      </c>
      <c r="H197" s="77" t="s">
        <v>108</v>
      </c>
      <c r="I197" s="77" t="s">
        <v>109</v>
      </c>
      <c r="K197" s="21" t="s">
        <v>16</v>
      </c>
      <c r="L197" s="21" t="s">
        <v>20</v>
      </c>
      <c r="M197" s="21" t="s">
        <v>17</v>
      </c>
      <c r="P197" s="21" t="s">
        <v>4</v>
      </c>
      <c r="Q197" s="21" t="s">
        <v>27</v>
      </c>
      <c r="R197" s="21" t="s">
        <v>25</v>
      </c>
      <c r="S197" s="21" t="s">
        <v>11</v>
      </c>
      <c r="T197" s="21" t="s">
        <v>10</v>
      </c>
      <c r="U197" s="21" t="s">
        <v>8</v>
      </c>
    </row>
    <row r="198" spans="1:21" x14ac:dyDescent="0.2">
      <c r="A198" s="74" t="s">
        <v>70</v>
      </c>
      <c r="B198" s="75">
        <v>2727</v>
      </c>
      <c r="C198" s="75">
        <v>109132</v>
      </c>
      <c r="D198" s="75">
        <v>105304.59017218933</v>
      </c>
      <c r="E198" s="75"/>
      <c r="F198" s="74" t="s">
        <v>70</v>
      </c>
      <c r="G198" s="75">
        <f>IFERROR(VLOOKUP(F198,$A$198:$D$218,2,FALSE),0)</f>
        <v>2727</v>
      </c>
      <c r="H198" s="75">
        <f>IFERROR(VLOOKUP(F198,$A$198:$D$218,3,FALSE),0)</f>
        <v>109132</v>
      </c>
      <c r="I198" s="75">
        <f>IFERROR(VLOOKUP(F198,$A$198:$D$218,4,FALSE),0)</f>
        <v>105304.59017218933</v>
      </c>
      <c r="J198" s="75"/>
      <c r="K198" s="10">
        <f>H198/G198/24</f>
        <v>1.6674611905635006</v>
      </c>
      <c r="L198" s="10">
        <f>H198/I198</f>
        <v>1.0363460873030534</v>
      </c>
      <c r="M198" s="10">
        <f>L198*$K$218</f>
        <v>1.5716481215072815</v>
      </c>
      <c r="P198" s="5" t="str">
        <f>F198</f>
        <v>Auckland</v>
      </c>
      <c r="Q198" s="5">
        <f>G198</f>
        <v>2727</v>
      </c>
      <c r="R198" s="5">
        <f>H198/24</f>
        <v>4547.166666666667</v>
      </c>
      <c r="S198" s="10">
        <f>K198</f>
        <v>1.6674611905635006</v>
      </c>
      <c r="T198" s="10">
        <f>M198</f>
        <v>1.5716481215072815</v>
      </c>
      <c r="U198" s="10">
        <f>$M$218</f>
        <v>1.4800045229368506</v>
      </c>
    </row>
    <row r="199" spans="1:21" x14ac:dyDescent="0.2">
      <c r="A199" s="74" t="s">
        <v>71</v>
      </c>
      <c r="B199" s="75">
        <v>747</v>
      </c>
      <c r="C199" s="75">
        <v>25566</v>
      </c>
      <c r="D199" s="75">
        <v>24910.941592878909</v>
      </c>
      <c r="E199" s="75"/>
      <c r="F199" s="74" t="s">
        <v>71</v>
      </c>
      <c r="G199" s="75">
        <f t="shared" ref="G199:G218" si="84">IFERROR(VLOOKUP(F199,$A$198:$D$218,2,FALSE),0)</f>
        <v>747</v>
      </c>
      <c r="H199" s="75">
        <f t="shared" ref="H199:H218" si="85">IFERROR(VLOOKUP(F199,$A$198:$D$218,3,FALSE),0)</f>
        <v>25566</v>
      </c>
      <c r="I199" s="75">
        <f t="shared" ref="I199:I218" si="86">IFERROR(VLOOKUP(F199,$A$198:$D$218,4,FALSE),0)</f>
        <v>24910.941592878909</v>
      </c>
      <c r="J199" s="75"/>
      <c r="K199" s="10">
        <f t="shared" ref="K199:K218" si="87">H199/G199/24</f>
        <v>1.4260374832663991</v>
      </c>
      <c r="L199" s="10">
        <f t="shared" ref="L199:L218" si="88">H199/I199</f>
        <v>1.0262960115208311</v>
      </c>
      <c r="M199" s="10">
        <f t="shared" ref="M199:M218" si="89">L199*$K$218</f>
        <v>1.5564068976365566</v>
      </c>
      <c r="P199" s="5" t="str">
        <f t="shared" ref="P199:P218" si="90">F199</f>
        <v>Bay of Plenty</v>
      </c>
      <c r="Q199" s="5">
        <f t="shared" ref="Q199:Q218" si="91">G199</f>
        <v>747</v>
      </c>
      <c r="R199" s="5">
        <f t="shared" ref="R199:R218" si="92">H199/24</f>
        <v>1065.25</v>
      </c>
      <c r="S199" s="10">
        <f t="shared" ref="S199:S218" si="93">K199</f>
        <v>1.4260374832663991</v>
      </c>
      <c r="T199" s="10">
        <f t="shared" ref="T199:T218" si="94">M199</f>
        <v>1.5564068976365566</v>
      </c>
      <c r="U199" s="10">
        <f t="shared" ref="U199:U218" si="95">$M$218</f>
        <v>1.4800045229368506</v>
      </c>
    </row>
    <row r="200" spans="1:21" x14ac:dyDescent="0.2">
      <c r="A200" s="74" t="s">
        <v>72</v>
      </c>
      <c r="B200" s="75">
        <v>4164</v>
      </c>
      <c r="C200" s="75">
        <v>166583</v>
      </c>
      <c r="D200" s="75">
        <v>174592.04844370633</v>
      </c>
      <c r="E200" s="75"/>
      <c r="F200" s="74" t="s">
        <v>72</v>
      </c>
      <c r="G200" s="75">
        <f t="shared" si="84"/>
        <v>4164</v>
      </c>
      <c r="H200" s="75">
        <f t="shared" si="85"/>
        <v>166583</v>
      </c>
      <c r="I200" s="75">
        <f t="shared" si="86"/>
        <v>174592.04844370633</v>
      </c>
      <c r="J200" s="75"/>
      <c r="K200" s="10">
        <f t="shared" si="87"/>
        <v>1.6668968139609348</v>
      </c>
      <c r="L200" s="10">
        <f t="shared" si="88"/>
        <v>0.95412707213702985</v>
      </c>
      <c r="M200" s="10">
        <f t="shared" si="89"/>
        <v>1.4469606620562259</v>
      </c>
      <c r="P200" s="5" t="str">
        <f t="shared" si="90"/>
        <v>Canterbury</v>
      </c>
      <c r="Q200" s="5">
        <f t="shared" si="91"/>
        <v>4164</v>
      </c>
      <c r="R200" s="5">
        <f t="shared" si="92"/>
        <v>6940.958333333333</v>
      </c>
      <c r="S200" s="10">
        <f t="shared" si="93"/>
        <v>1.6668968139609348</v>
      </c>
      <c r="T200" s="10">
        <f t="shared" si="94"/>
        <v>1.4469606620562259</v>
      </c>
      <c r="U200" s="10">
        <f t="shared" si="95"/>
        <v>1.4800045229368506</v>
      </c>
    </row>
    <row r="201" spans="1:21" x14ac:dyDescent="0.2">
      <c r="A201" s="74" t="s">
        <v>73</v>
      </c>
      <c r="B201" s="75">
        <v>2405</v>
      </c>
      <c r="C201" s="75">
        <v>94526</v>
      </c>
      <c r="D201" s="75">
        <v>93890.060089369144</v>
      </c>
      <c r="E201" s="75"/>
      <c r="F201" s="74" t="s">
        <v>73</v>
      </c>
      <c r="G201" s="75">
        <f t="shared" si="84"/>
        <v>2405</v>
      </c>
      <c r="H201" s="75">
        <f t="shared" si="85"/>
        <v>94526</v>
      </c>
      <c r="I201" s="75">
        <f t="shared" si="86"/>
        <v>93890.060089369144</v>
      </c>
      <c r="J201" s="75"/>
      <c r="K201" s="10">
        <f t="shared" si="87"/>
        <v>1.6376645876645874</v>
      </c>
      <c r="L201" s="10">
        <f t="shared" si="88"/>
        <v>1.0067732400003315</v>
      </c>
      <c r="M201" s="10">
        <f t="shared" si="89"/>
        <v>1.5268000630445941</v>
      </c>
      <c r="P201" s="5" t="str">
        <f t="shared" si="90"/>
        <v>Capital and Coast</v>
      </c>
      <c r="Q201" s="5">
        <f t="shared" si="91"/>
        <v>2405</v>
      </c>
      <c r="R201" s="5">
        <f t="shared" si="92"/>
        <v>3938.5833333333335</v>
      </c>
      <c r="S201" s="10">
        <f t="shared" si="93"/>
        <v>1.6376645876645874</v>
      </c>
      <c r="T201" s="10">
        <f t="shared" si="94"/>
        <v>1.5268000630445941</v>
      </c>
      <c r="U201" s="10">
        <f t="shared" si="95"/>
        <v>1.4800045229368506</v>
      </c>
    </row>
    <row r="202" spans="1:21" x14ac:dyDescent="0.2">
      <c r="A202" s="74" t="s">
        <v>74</v>
      </c>
      <c r="B202" s="75">
        <v>1452</v>
      </c>
      <c r="C202" s="75">
        <v>44286.5</v>
      </c>
      <c r="D202" s="75">
        <v>47271.05981828746</v>
      </c>
      <c r="E202" s="75"/>
      <c r="F202" s="74" t="s">
        <v>74</v>
      </c>
      <c r="G202" s="75">
        <f t="shared" si="84"/>
        <v>1452</v>
      </c>
      <c r="H202" s="75">
        <f t="shared" si="85"/>
        <v>44286.5</v>
      </c>
      <c r="I202" s="75">
        <f t="shared" si="86"/>
        <v>47271.05981828746</v>
      </c>
      <c r="J202" s="75"/>
      <c r="K202" s="10">
        <f t="shared" si="87"/>
        <v>1.270847681359045</v>
      </c>
      <c r="L202" s="10">
        <f t="shared" si="88"/>
        <v>0.93686285372571987</v>
      </c>
      <c r="M202" s="10">
        <f t="shared" si="89"/>
        <v>1.4207789870657432</v>
      </c>
      <c r="P202" s="5" t="str">
        <f t="shared" si="90"/>
        <v>Counties Manukau</v>
      </c>
      <c r="Q202" s="5">
        <f t="shared" si="91"/>
        <v>1452</v>
      </c>
      <c r="R202" s="5">
        <f t="shared" si="92"/>
        <v>1845.2708333333333</v>
      </c>
      <c r="S202" s="10">
        <f t="shared" si="93"/>
        <v>1.270847681359045</v>
      </c>
      <c r="T202" s="10">
        <f t="shared" si="94"/>
        <v>1.4207789870657432</v>
      </c>
      <c r="U202" s="10">
        <f t="shared" si="95"/>
        <v>1.4800045229368506</v>
      </c>
    </row>
    <row r="203" spans="1:21" x14ac:dyDescent="0.2">
      <c r="A203" s="74" t="s">
        <v>75</v>
      </c>
      <c r="B203" s="75">
        <v>647</v>
      </c>
      <c r="C203" s="75">
        <v>20038</v>
      </c>
      <c r="D203" s="75">
        <v>20928.606147940944</v>
      </c>
      <c r="E203" s="75"/>
      <c r="F203" s="74" t="s">
        <v>75</v>
      </c>
      <c r="G203" s="75">
        <f t="shared" si="84"/>
        <v>647</v>
      </c>
      <c r="H203" s="75">
        <f t="shared" si="85"/>
        <v>20038</v>
      </c>
      <c r="I203" s="75">
        <f t="shared" si="86"/>
        <v>20928.606147940944</v>
      </c>
      <c r="J203" s="75"/>
      <c r="K203" s="10">
        <f t="shared" si="87"/>
        <v>1.2904430705821741</v>
      </c>
      <c r="L203" s="10">
        <f t="shared" si="88"/>
        <v>0.9574455106257248</v>
      </c>
      <c r="M203" s="10">
        <f t="shared" si="89"/>
        <v>1.4519931677808986</v>
      </c>
      <c r="P203" s="5" t="str">
        <f t="shared" si="90"/>
        <v>Hawkes Bay</v>
      </c>
      <c r="Q203" s="5">
        <f t="shared" si="91"/>
        <v>647</v>
      </c>
      <c r="R203" s="5">
        <f t="shared" si="92"/>
        <v>834.91666666666663</v>
      </c>
      <c r="S203" s="10">
        <f t="shared" si="93"/>
        <v>1.2904430705821741</v>
      </c>
      <c r="T203" s="10">
        <f t="shared" si="94"/>
        <v>1.4519931677808986</v>
      </c>
      <c r="U203" s="10">
        <f t="shared" si="95"/>
        <v>1.4800045229368506</v>
      </c>
    </row>
    <row r="204" spans="1:21" x14ac:dyDescent="0.2">
      <c r="A204" s="74" t="s">
        <v>76</v>
      </c>
      <c r="B204" s="75">
        <v>1054</v>
      </c>
      <c r="C204" s="75">
        <v>29533</v>
      </c>
      <c r="D204" s="75">
        <v>31267.69770664824</v>
      </c>
      <c r="E204" s="75"/>
      <c r="F204" s="74" t="s">
        <v>76</v>
      </c>
      <c r="G204" s="75">
        <f t="shared" si="84"/>
        <v>1054</v>
      </c>
      <c r="H204" s="75">
        <f t="shared" si="85"/>
        <v>29533</v>
      </c>
      <c r="I204" s="75">
        <f t="shared" si="86"/>
        <v>31267.69770664824</v>
      </c>
      <c r="J204" s="75"/>
      <c r="K204" s="10">
        <f t="shared" si="87"/>
        <v>1.1674968374446553</v>
      </c>
      <c r="L204" s="10">
        <f t="shared" si="88"/>
        <v>0.94452109256898042</v>
      </c>
      <c r="M204" s="10">
        <f t="shared" si="89"/>
        <v>1.4323929226414416</v>
      </c>
      <c r="P204" s="5" t="str">
        <f t="shared" si="90"/>
        <v>Hutt</v>
      </c>
      <c r="Q204" s="5">
        <f t="shared" si="91"/>
        <v>1054</v>
      </c>
      <c r="R204" s="5">
        <f t="shared" si="92"/>
        <v>1230.5416666666667</v>
      </c>
      <c r="S204" s="10">
        <f t="shared" si="93"/>
        <v>1.1674968374446553</v>
      </c>
      <c r="T204" s="10">
        <f t="shared" si="94"/>
        <v>1.4323929226414416</v>
      </c>
      <c r="U204" s="10">
        <f t="shared" si="95"/>
        <v>1.4800045229368506</v>
      </c>
    </row>
    <row r="205" spans="1:21" x14ac:dyDescent="0.2">
      <c r="A205" s="74" t="s">
        <v>77</v>
      </c>
      <c r="B205" s="75">
        <v>206</v>
      </c>
      <c r="C205" s="75">
        <v>7105.5</v>
      </c>
      <c r="D205" s="75">
        <v>7611.6000176172147</v>
      </c>
      <c r="E205" s="75"/>
      <c r="F205" s="74" t="s">
        <v>77</v>
      </c>
      <c r="G205" s="75">
        <f t="shared" si="84"/>
        <v>206</v>
      </c>
      <c r="H205" s="75">
        <f t="shared" si="85"/>
        <v>7105.5</v>
      </c>
      <c r="I205" s="75">
        <f t="shared" si="86"/>
        <v>7611.6000176172147</v>
      </c>
      <c r="J205" s="75"/>
      <c r="K205" s="10">
        <f t="shared" si="87"/>
        <v>1.4371966019417475</v>
      </c>
      <c r="L205" s="10">
        <f t="shared" si="88"/>
        <v>0.93350937825873204</v>
      </c>
      <c r="M205" s="10">
        <f t="shared" si="89"/>
        <v>1.4156933467735819</v>
      </c>
      <c r="P205" s="5" t="str">
        <f t="shared" si="90"/>
        <v>Lakes</v>
      </c>
      <c r="Q205" s="5">
        <f t="shared" si="91"/>
        <v>206</v>
      </c>
      <c r="R205" s="5">
        <f t="shared" si="92"/>
        <v>296.0625</v>
      </c>
      <c r="S205" s="10">
        <f t="shared" si="93"/>
        <v>1.4371966019417475</v>
      </c>
      <c r="T205" s="10">
        <f t="shared" si="94"/>
        <v>1.4156933467735819</v>
      </c>
      <c r="U205" s="10">
        <f t="shared" si="95"/>
        <v>1.4800045229368506</v>
      </c>
    </row>
    <row r="206" spans="1:21" x14ac:dyDescent="0.2">
      <c r="A206" s="74" t="s">
        <v>78</v>
      </c>
      <c r="B206" s="75">
        <v>382</v>
      </c>
      <c r="C206" s="75">
        <v>14716.5</v>
      </c>
      <c r="D206" s="75">
        <v>13591.303972564669</v>
      </c>
      <c r="E206" s="75"/>
      <c r="F206" s="74" t="s">
        <v>78</v>
      </c>
      <c r="G206" s="75">
        <f t="shared" si="84"/>
        <v>382</v>
      </c>
      <c r="H206" s="75">
        <f t="shared" si="85"/>
        <v>14716.5</v>
      </c>
      <c r="I206" s="75">
        <f t="shared" si="86"/>
        <v>13591.303972564669</v>
      </c>
      <c r="J206" s="75"/>
      <c r="K206" s="10">
        <f t="shared" si="87"/>
        <v>1.6052028795811519</v>
      </c>
      <c r="L206" s="10">
        <f t="shared" si="88"/>
        <v>1.0827879377656953</v>
      </c>
      <c r="M206" s="10">
        <f t="shared" si="89"/>
        <v>1.6420784998656155</v>
      </c>
      <c r="P206" s="5" t="str">
        <f t="shared" si="90"/>
        <v>MidCentral</v>
      </c>
      <c r="Q206" s="5">
        <f t="shared" si="91"/>
        <v>382</v>
      </c>
      <c r="R206" s="5">
        <f t="shared" si="92"/>
        <v>613.1875</v>
      </c>
      <c r="S206" s="10">
        <f t="shared" si="93"/>
        <v>1.6052028795811519</v>
      </c>
      <c r="T206" s="10">
        <f t="shared" si="94"/>
        <v>1.6420784998656155</v>
      </c>
      <c r="U206" s="10">
        <f t="shared" si="95"/>
        <v>1.4800045229368506</v>
      </c>
    </row>
    <row r="207" spans="1:21" x14ac:dyDescent="0.2">
      <c r="A207" s="74" t="s">
        <v>79</v>
      </c>
      <c r="B207" s="75">
        <v>733</v>
      </c>
      <c r="C207" s="75">
        <v>22900</v>
      </c>
      <c r="D207" s="75">
        <v>24986.079653695382</v>
      </c>
      <c r="E207" s="75"/>
      <c r="F207" s="74" t="s">
        <v>79</v>
      </c>
      <c r="G207" s="75">
        <f t="shared" si="84"/>
        <v>733</v>
      </c>
      <c r="H207" s="75">
        <f t="shared" si="85"/>
        <v>22900</v>
      </c>
      <c r="I207" s="75">
        <f t="shared" si="86"/>
        <v>24986.079653695382</v>
      </c>
      <c r="J207" s="75"/>
      <c r="K207" s="10">
        <f t="shared" si="87"/>
        <v>1.3017280582082764</v>
      </c>
      <c r="L207" s="10">
        <f t="shared" si="88"/>
        <v>0.91651032564498947</v>
      </c>
      <c r="M207" s="10">
        <f t="shared" si="89"/>
        <v>1.3899138032068976</v>
      </c>
      <c r="P207" s="5" t="str">
        <f t="shared" si="90"/>
        <v>Nelson Marlborough</v>
      </c>
      <c r="Q207" s="5">
        <f t="shared" si="91"/>
        <v>733</v>
      </c>
      <c r="R207" s="5">
        <f t="shared" si="92"/>
        <v>954.16666666666663</v>
      </c>
      <c r="S207" s="10">
        <f t="shared" si="93"/>
        <v>1.3017280582082764</v>
      </c>
      <c r="T207" s="10">
        <f t="shared" si="94"/>
        <v>1.3899138032068976</v>
      </c>
      <c r="U207" s="10">
        <f t="shared" si="95"/>
        <v>1.4800045229368506</v>
      </c>
    </row>
    <row r="208" spans="1:21" x14ac:dyDescent="0.2">
      <c r="A208" s="74" t="s">
        <v>80</v>
      </c>
      <c r="B208" s="75">
        <v>41</v>
      </c>
      <c r="C208" s="75">
        <v>1417.5</v>
      </c>
      <c r="D208" s="75">
        <v>1361.1519059764553</v>
      </c>
      <c r="E208" s="75"/>
      <c r="F208" s="74" t="s">
        <v>80</v>
      </c>
      <c r="G208" s="75">
        <f t="shared" si="84"/>
        <v>41</v>
      </c>
      <c r="H208" s="75">
        <f t="shared" si="85"/>
        <v>1417.5</v>
      </c>
      <c r="I208" s="75">
        <f t="shared" si="86"/>
        <v>1361.1519059764553</v>
      </c>
      <c r="J208" s="75"/>
      <c r="K208" s="10">
        <f t="shared" si="87"/>
        <v>1.4405487804878048</v>
      </c>
      <c r="L208" s="10">
        <f t="shared" si="88"/>
        <v>1.0413973589399796</v>
      </c>
      <c r="M208" s="10">
        <f t="shared" si="89"/>
        <v>1.5793085176593602</v>
      </c>
      <c r="P208" s="5" t="str">
        <f t="shared" si="90"/>
        <v>Northland</v>
      </c>
      <c r="Q208" s="5">
        <f t="shared" si="91"/>
        <v>41</v>
      </c>
      <c r="R208" s="5">
        <f t="shared" si="92"/>
        <v>59.0625</v>
      </c>
      <c r="S208" s="10">
        <f t="shared" si="93"/>
        <v>1.4405487804878048</v>
      </c>
      <c r="T208" s="10">
        <f t="shared" si="94"/>
        <v>1.5793085176593602</v>
      </c>
      <c r="U208" s="10">
        <f t="shared" si="95"/>
        <v>1.4800045229368506</v>
      </c>
    </row>
    <row r="209" spans="1:21" x14ac:dyDescent="0.2">
      <c r="A209" s="74" t="s">
        <v>81</v>
      </c>
      <c r="B209" s="75">
        <v>241</v>
      </c>
      <c r="C209" s="75">
        <v>5460</v>
      </c>
      <c r="D209" s="75">
        <v>6637.4202071810705</v>
      </c>
      <c r="E209" s="75"/>
      <c r="F209" s="74" t="s">
        <v>81</v>
      </c>
      <c r="G209" s="75">
        <f t="shared" si="84"/>
        <v>241</v>
      </c>
      <c r="H209" s="75">
        <f t="shared" si="85"/>
        <v>5460</v>
      </c>
      <c r="I209" s="75">
        <f t="shared" si="86"/>
        <v>6637.4202071810705</v>
      </c>
      <c r="J209" s="75"/>
      <c r="K209" s="10">
        <f t="shared" si="87"/>
        <v>0.94398340248962664</v>
      </c>
      <c r="L209" s="10">
        <f t="shared" si="88"/>
        <v>0.82260875906165898</v>
      </c>
      <c r="M209" s="10">
        <f t="shared" si="89"/>
        <v>1.247509424461821</v>
      </c>
      <c r="P209" s="5" t="str">
        <f t="shared" si="90"/>
        <v>South Canterbury</v>
      </c>
      <c r="Q209" s="5">
        <f t="shared" si="91"/>
        <v>241</v>
      </c>
      <c r="R209" s="5">
        <f t="shared" si="92"/>
        <v>227.5</v>
      </c>
      <c r="S209" s="10">
        <f t="shared" si="93"/>
        <v>0.94398340248962664</v>
      </c>
      <c r="T209" s="10">
        <f t="shared" si="94"/>
        <v>1.247509424461821</v>
      </c>
      <c r="U209" s="10">
        <f t="shared" si="95"/>
        <v>1.4800045229368506</v>
      </c>
    </row>
    <row r="210" spans="1:21" x14ac:dyDescent="0.2">
      <c r="A210" s="74" t="s">
        <v>82</v>
      </c>
      <c r="B210" s="75">
        <v>1586</v>
      </c>
      <c r="C210" s="75">
        <v>69033</v>
      </c>
      <c r="D210" s="75">
        <v>62314.093749690175</v>
      </c>
      <c r="E210" s="75"/>
      <c r="F210" s="74" t="s">
        <v>82</v>
      </c>
      <c r="G210" s="75">
        <f t="shared" si="84"/>
        <v>1586</v>
      </c>
      <c r="H210" s="75">
        <f t="shared" si="85"/>
        <v>69033</v>
      </c>
      <c r="I210" s="75">
        <f t="shared" si="86"/>
        <v>62314.093749690175</v>
      </c>
      <c r="J210" s="75"/>
      <c r="K210" s="10">
        <f t="shared" si="87"/>
        <v>1.8136034047919294</v>
      </c>
      <c r="L210" s="10">
        <f t="shared" si="88"/>
        <v>1.1078232201738989</v>
      </c>
      <c r="M210" s="10">
        <f t="shared" si="89"/>
        <v>1.6800452129649543</v>
      </c>
      <c r="P210" s="5" t="str">
        <f t="shared" si="90"/>
        <v>Southern</v>
      </c>
      <c r="Q210" s="5">
        <f t="shared" si="91"/>
        <v>1586</v>
      </c>
      <c r="R210" s="5">
        <f t="shared" si="92"/>
        <v>2876.375</v>
      </c>
      <c r="S210" s="10">
        <f t="shared" si="93"/>
        <v>1.8136034047919294</v>
      </c>
      <c r="T210" s="10">
        <f t="shared" si="94"/>
        <v>1.6800452129649543</v>
      </c>
      <c r="U210" s="10">
        <f t="shared" si="95"/>
        <v>1.4800045229368506</v>
      </c>
    </row>
    <row r="211" spans="1:21" x14ac:dyDescent="0.2">
      <c r="A211" s="74" t="s">
        <v>83</v>
      </c>
      <c r="B211" s="75">
        <v>76</v>
      </c>
      <c r="C211" s="75">
        <v>1318</v>
      </c>
      <c r="D211" s="75">
        <v>1291.1619383809161</v>
      </c>
      <c r="E211" s="75"/>
      <c r="F211" s="74" t="s">
        <v>83</v>
      </c>
      <c r="G211" s="75">
        <f t="shared" si="84"/>
        <v>76</v>
      </c>
      <c r="H211" s="75">
        <f t="shared" si="85"/>
        <v>1318</v>
      </c>
      <c r="I211" s="75">
        <f t="shared" si="86"/>
        <v>1291.1619383809161</v>
      </c>
      <c r="J211" s="75"/>
      <c r="K211" s="10">
        <f t="shared" si="87"/>
        <v>0.72258771929824561</v>
      </c>
      <c r="L211" s="10">
        <f t="shared" si="88"/>
        <v>1.0207859764304532</v>
      </c>
      <c r="M211" s="10">
        <f t="shared" si="89"/>
        <v>1.5480507737457745</v>
      </c>
      <c r="P211" s="5" t="str">
        <f t="shared" si="90"/>
        <v>Tairawhiti</v>
      </c>
      <c r="Q211" s="5">
        <f t="shared" si="91"/>
        <v>76</v>
      </c>
      <c r="R211" s="5">
        <f t="shared" si="92"/>
        <v>54.916666666666664</v>
      </c>
      <c r="S211" s="10">
        <f t="shared" si="93"/>
        <v>0.72258771929824561</v>
      </c>
      <c r="T211" s="10">
        <f t="shared" si="94"/>
        <v>1.5480507737457745</v>
      </c>
      <c r="U211" s="10">
        <f t="shared" si="95"/>
        <v>1.4800045229368506</v>
      </c>
    </row>
    <row r="212" spans="1:21" x14ac:dyDescent="0.2">
      <c r="A212" s="74" t="s">
        <v>84</v>
      </c>
      <c r="B212" s="75">
        <v>343</v>
      </c>
      <c r="C212" s="75">
        <v>10740</v>
      </c>
      <c r="D212" s="75">
        <v>11446.61646367454</v>
      </c>
      <c r="E212" s="75"/>
      <c r="F212" s="74" t="s">
        <v>84</v>
      </c>
      <c r="G212" s="75">
        <f t="shared" si="84"/>
        <v>343</v>
      </c>
      <c r="H212" s="75">
        <f t="shared" si="85"/>
        <v>10740</v>
      </c>
      <c r="I212" s="75">
        <f t="shared" si="86"/>
        <v>11446.61646367454</v>
      </c>
      <c r="J212" s="75"/>
      <c r="K212" s="10">
        <f t="shared" si="87"/>
        <v>1.30466472303207</v>
      </c>
      <c r="L212" s="10">
        <f t="shared" si="88"/>
        <v>0.93826852975139297</v>
      </c>
      <c r="M212" s="10">
        <f t="shared" si="89"/>
        <v>1.4229107344735481</v>
      </c>
      <c r="P212" s="5" t="str">
        <f t="shared" si="90"/>
        <v>Taranaki</v>
      </c>
      <c r="Q212" s="5">
        <f t="shared" si="91"/>
        <v>343</v>
      </c>
      <c r="R212" s="5">
        <f t="shared" si="92"/>
        <v>447.5</v>
      </c>
      <c r="S212" s="10">
        <f t="shared" si="93"/>
        <v>1.30466472303207</v>
      </c>
      <c r="T212" s="10">
        <f t="shared" si="94"/>
        <v>1.4229107344735481</v>
      </c>
      <c r="U212" s="10">
        <f t="shared" si="95"/>
        <v>1.4800045229368506</v>
      </c>
    </row>
    <row r="213" spans="1:21" x14ac:dyDescent="0.2">
      <c r="A213" s="74" t="s">
        <v>85</v>
      </c>
      <c r="B213" s="75">
        <v>1250</v>
      </c>
      <c r="C213" s="75">
        <v>46131.5</v>
      </c>
      <c r="D213" s="75">
        <v>45377.927679182954</v>
      </c>
      <c r="E213" s="75"/>
      <c r="F213" s="74" t="s">
        <v>85</v>
      </c>
      <c r="G213" s="75">
        <f t="shared" si="84"/>
        <v>1250</v>
      </c>
      <c r="H213" s="75">
        <f t="shared" si="85"/>
        <v>46131.5</v>
      </c>
      <c r="I213" s="75">
        <f t="shared" si="86"/>
        <v>45377.927679182954</v>
      </c>
      <c r="J213" s="75"/>
      <c r="K213" s="10">
        <f t="shared" si="87"/>
        <v>1.5377166666666666</v>
      </c>
      <c r="L213" s="10">
        <f t="shared" si="88"/>
        <v>1.0166065829657256</v>
      </c>
      <c r="M213" s="10">
        <f t="shared" si="89"/>
        <v>1.5417126054751993</v>
      </c>
      <c r="P213" s="5" t="str">
        <f t="shared" si="90"/>
        <v>Waikato</v>
      </c>
      <c r="Q213" s="5">
        <f t="shared" si="91"/>
        <v>1250</v>
      </c>
      <c r="R213" s="5">
        <f t="shared" si="92"/>
        <v>1922.1458333333333</v>
      </c>
      <c r="S213" s="10">
        <f t="shared" si="93"/>
        <v>1.5377166666666666</v>
      </c>
      <c r="T213" s="10">
        <f t="shared" si="94"/>
        <v>1.5417126054751993</v>
      </c>
      <c r="U213" s="10">
        <f t="shared" si="95"/>
        <v>1.4800045229368506</v>
      </c>
    </row>
    <row r="214" spans="1:21" x14ac:dyDescent="0.2">
      <c r="A214" s="74" t="s">
        <v>86</v>
      </c>
      <c r="B214" s="75">
        <v>164</v>
      </c>
      <c r="C214" s="75">
        <v>3308.5</v>
      </c>
      <c r="D214" s="75">
        <v>3799.1698793301371</v>
      </c>
      <c r="E214" s="75"/>
      <c r="F214" s="74" t="s">
        <v>86</v>
      </c>
      <c r="G214" s="75">
        <f t="shared" si="84"/>
        <v>164</v>
      </c>
      <c r="H214" s="75">
        <f t="shared" si="85"/>
        <v>3308.5</v>
      </c>
      <c r="I214" s="75">
        <f t="shared" si="86"/>
        <v>3799.1698793301371</v>
      </c>
      <c r="J214" s="75"/>
      <c r="K214" s="10">
        <f t="shared" si="87"/>
        <v>0.84057418699186981</v>
      </c>
      <c r="L214" s="10">
        <f t="shared" si="88"/>
        <v>0.87084813395692351</v>
      </c>
      <c r="M214" s="10">
        <f t="shared" si="89"/>
        <v>1.3206657994080775</v>
      </c>
      <c r="P214" s="5" t="str">
        <f t="shared" si="90"/>
        <v>Wairarapa</v>
      </c>
      <c r="Q214" s="5">
        <f t="shared" si="91"/>
        <v>164</v>
      </c>
      <c r="R214" s="5">
        <f t="shared" si="92"/>
        <v>137.85416666666666</v>
      </c>
      <c r="S214" s="10">
        <f t="shared" si="93"/>
        <v>0.84057418699186981</v>
      </c>
      <c r="T214" s="10">
        <f t="shared" si="94"/>
        <v>1.3206657994080775</v>
      </c>
      <c r="U214" s="10">
        <f t="shared" si="95"/>
        <v>1.4800045229368506</v>
      </c>
    </row>
    <row r="215" spans="1:21" x14ac:dyDescent="0.2">
      <c r="A215" s="74" t="s">
        <v>87</v>
      </c>
      <c r="B215" s="75">
        <v>2318</v>
      </c>
      <c r="C215" s="75">
        <v>77456.5</v>
      </c>
      <c r="D215" s="75">
        <v>90918.343302184105</v>
      </c>
      <c r="E215" s="75"/>
      <c r="F215" s="74" t="s">
        <v>87</v>
      </c>
      <c r="G215" s="75">
        <f t="shared" si="84"/>
        <v>2318</v>
      </c>
      <c r="H215" s="75">
        <f t="shared" si="85"/>
        <v>77456.5</v>
      </c>
      <c r="I215" s="75">
        <f t="shared" si="86"/>
        <v>90918.343302184105</v>
      </c>
      <c r="J215" s="75"/>
      <c r="K215" s="10">
        <f t="shared" si="87"/>
        <v>1.3923011935576648</v>
      </c>
      <c r="L215" s="10">
        <f t="shared" si="88"/>
        <v>0.85193479320843812</v>
      </c>
      <c r="M215" s="10">
        <f t="shared" si="89"/>
        <v>1.2919831838002551</v>
      </c>
      <c r="P215" s="5" t="str">
        <f t="shared" si="90"/>
        <v>Waitemata</v>
      </c>
      <c r="Q215" s="5">
        <f t="shared" si="91"/>
        <v>2318</v>
      </c>
      <c r="R215" s="5">
        <f t="shared" si="92"/>
        <v>3227.3541666666665</v>
      </c>
      <c r="S215" s="10">
        <f t="shared" si="93"/>
        <v>1.3923011935576648</v>
      </c>
      <c r="T215" s="10">
        <f t="shared" si="94"/>
        <v>1.2919831838002551</v>
      </c>
      <c r="U215" s="10">
        <f t="shared" si="95"/>
        <v>1.4800045229368506</v>
      </c>
    </row>
    <row r="216" spans="1:21" x14ac:dyDescent="0.2">
      <c r="A216" s="74" t="s">
        <v>88</v>
      </c>
      <c r="B216" s="75">
        <v>40</v>
      </c>
      <c r="C216" s="75">
        <v>1164</v>
      </c>
      <c r="D216" s="75">
        <v>1531.0822751393569</v>
      </c>
      <c r="E216" s="75"/>
      <c r="F216" s="74" t="s">
        <v>88</v>
      </c>
      <c r="G216" s="75">
        <f t="shared" si="84"/>
        <v>40</v>
      </c>
      <c r="H216" s="75">
        <f t="shared" si="85"/>
        <v>1164</v>
      </c>
      <c r="I216" s="75">
        <f t="shared" si="86"/>
        <v>1531.0822751393569</v>
      </c>
      <c r="J216" s="75"/>
      <c r="K216" s="10">
        <f t="shared" si="87"/>
        <v>1.2125000000000001</v>
      </c>
      <c r="L216" s="10">
        <f t="shared" si="88"/>
        <v>0.76024653860881153</v>
      </c>
      <c r="M216" s="10">
        <f t="shared" si="89"/>
        <v>1.1529353552116519</v>
      </c>
      <c r="P216" s="5" t="str">
        <f t="shared" si="90"/>
        <v>West Coast</v>
      </c>
      <c r="Q216" s="5">
        <f t="shared" si="91"/>
        <v>40</v>
      </c>
      <c r="R216" s="5">
        <f t="shared" si="92"/>
        <v>48.5</v>
      </c>
      <c r="S216" s="10">
        <f t="shared" si="93"/>
        <v>1.2125000000000001</v>
      </c>
      <c r="T216" s="10">
        <f t="shared" si="94"/>
        <v>1.1529353552116519</v>
      </c>
      <c r="U216" s="10">
        <f t="shared" si="95"/>
        <v>1.4800045229368506</v>
      </c>
    </row>
    <row r="217" spans="1:21" x14ac:dyDescent="0.2">
      <c r="A217" s="74" t="s">
        <v>89</v>
      </c>
      <c r="B217" s="75">
        <v>165</v>
      </c>
      <c r="C217" s="75">
        <v>4488</v>
      </c>
      <c r="D217" s="75">
        <v>4502.14468841077</v>
      </c>
      <c r="E217" s="75"/>
      <c r="F217" s="74" t="s">
        <v>89</v>
      </c>
      <c r="G217" s="75">
        <f t="shared" si="84"/>
        <v>165</v>
      </c>
      <c r="H217" s="75">
        <f t="shared" si="85"/>
        <v>4488</v>
      </c>
      <c r="I217" s="75">
        <f t="shared" si="86"/>
        <v>4502.14468841077</v>
      </c>
      <c r="J217" s="75"/>
      <c r="K217" s="10">
        <f t="shared" si="87"/>
        <v>1.1333333333333333</v>
      </c>
      <c r="L217" s="10">
        <f t="shared" si="88"/>
        <v>0.99685823326665168</v>
      </c>
      <c r="M217" s="10">
        <f t="shared" si="89"/>
        <v>1.5117636752021193</v>
      </c>
      <c r="P217" s="5" t="str">
        <f t="shared" si="90"/>
        <v>Whanganui</v>
      </c>
      <c r="Q217" s="5">
        <f t="shared" si="91"/>
        <v>165</v>
      </c>
      <c r="R217" s="5">
        <f t="shared" si="92"/>
        <v>187</v>
      </c>
      <c r="S217" s="10">
        <f t="shared" si="93"/>
        <v>1.1333333333333333</v>
      </c>
      <c r="T217" s="10">
        <f t="shared" si="94"/>
        <v>1.5117636752021193</v>
      </c>
      <c r="U217" s="10">
        <f t="shared" si="95"/>
        <v>1.4800045229368506</v>
      </c>
    </row>
    <row r="218" spans="1:21" x14ac:dyDescent="0.2">
      <c r="A218" s="74" t="s">
        <v>106</v>
      </c>
      <c r="B218" s="75">
        <v>20741</v>
      </c>
      <c r="C218" s="75">
        <v>754903.5</v>
      </c>
      <c r="D218" s="75">
        <v>773533.09970404825</v>
      </c>
      <c r="E218" s="75"/>
      <c r="F218" s="78" t="s">
        <v>106</v>
      </c>
      <c r="G218" s="75">
        <f t="shared" si="84"/>
        <v>20741</v>
      </c>
      <c r="H218" s="75">
        <f t="shared" si="85"/>
        <v>754903.5</v>
      </c>
      <c r="I218" s="75">
        <f t="shared" si="86"/>
        <v>773533.09970404825</v>
      </c>
      <c r="J218" s="75"/>
      <c r="K218" s="10">
        <f t="shared" si="87"/>
        <v>1.5165282532182633</v>
      </c>
      <c r="L218" s="10">
        <f t="shared" si="88"/>
        <v>0.97591622167018333</v>
      </c>
      <c r="M218" s="10">
        <f t="shared" si="89"/>
        <v>1.4800045229368506</v>
      </c>
      <c r="P218" s="5" t="str">
        <f t="shared" si="90"/>
        <v>Grand Total</v>
      </c>
      <c r="Q218" s="5">
        <f t="shared" si="91"/>
        <v>20741</v>
      </c>
      <c r="R218" s="5">
        <f t="shared" si="92"/>
        <v>31454.3125</v>
      </c>
      <c r="S218" s="10">
        <f t="shared" si="93"/>
        <v>1.5165282532182633</v>
      </c>
      <c r="T218" s="10">
        <f t="shared" si="94"/>
        <v>1.4800045229368506</v>
      </c>
      <c r="U218" s="10">
        <f t="shared" si="95"/>
        <v>1.4800045229368506</v>
      </c>
    </row>
    <row r="222" spans="1:21" x14ac:dyDescent="0.2">
      <c r="A222" s="73" t="s">
        <v>22</v>
      </c>
      <c r="B222" t="s">
        <v>13</v>
      </c>
    </row>
    <row r="223" spans="1:21" x14ac:dyDescent="0.2">
      <c r="A223" s="73" t="s">
        <v>104</v>
      </c>
      <c r="B223" s="74">
        <v>2</v>
      </c>
    </row>
    <row r="224" spans="1:21" x14ac:dyDescent="0.2">
      <c r="K224" s="162" t="s">
        <v>2</v>
      </c>
      <c r="L224" s="162"/>
      <c r="M224" s="162"/>
      <c r="P224" s="8" t="s">
        <v>6</v>
      </c>
      <c r="Q224" s="8"/>
      <c r="R224" s="8"/>
      <c r="S224" s="8"/>
      <c r="T224" s="8"/>
      <c r="U224" s="8"/>
    </row>
    <row r="225" spans="1:21" ht="63.75" x14ac:dyDescent="0.2">
      <c r="A225" s="73" t="s">
        <v>105</v>
      </c>
      <c r="B225" t="s">
        <v>107</v>
      </c>
      <c r="C225" t="s">
        <v>108</v>
      </c>
      <c r="D225" t="s">
        <v>109</v>
      </c>
      <c r="G225" s="77" t="s">
        <v>107</v>
      </c>
      <c r="H225" s="77" t="s">
        <v>108</v>
      </c>
      <c r="I225" s="77" t="s">
        <v>109</v>
      </c>
      <c r="K225" s="21" t="s">
        <v>16</v>
      </c>
      <c r="L225" s="21" t="s">
        <v>20</v>
      </c>
      <c r="M225" s="21" t="s">
        <v>17</v>
      </c>
      <c r="P225" s="21" t="s">
        <v>4</v>
      </c>
      <c r="Q225" s="21" t="s">
        <v>27</v>
      </c>
      <c r="R225" s="21" t="s">
        <v>25</v>
      </c>
      <c r="S225" s="21" t="s">
        <v>11</v>
      </c>
      <c r="T225" s="21" t="s">
        <v>10</v>
      </c>
      <c r="U225" s="21" t="s">
        <v>8</v>
      </c>
    </row>
    <row r="226" spans="1:21" x14ac:dyDescent="0.2">
      <c r="A226" s="74" t="s">
        <v>70</v>
      </c>
      <c r="B226" s="75">
        <v>4138</v>
      </c>
      <c r="C226" s="75">
        <v>152175</v>
      </c>
      <c r="D226" s="75">
        <v>149108.97909049736</v>
      </c>
      <c r="E226" s="75"/>
      <c r="F226" s="74" t="s">
        <v>70</v>
      </c>
      <c r="G226" s="75">
        <f>IFERROR(VLOOKUP(F226,$A$226:$D$246,2,FALSE),0)</f>
        <v>4138</v>
      </c>
      <c r="H226" s="75">
        <f>IFERROR(VLOOKUP(F226,$A$226:$D$246,3,FALSE),0)</f>
        <v>152175</v>
      </c>
      <c r="I226" s="75">
        <f>IFERROR(VLOOKUP(F226,$A$226:$D$246,4,FALSE),0)</f>
        <v>149108.97909049736</v>
      </c>
      <c r="J226" s="75"/>
      <c r="K226" s="10">
        <f>H226/G226/24</f>
        <v>1.5322921701304979</v>
      </c>
      <c r="L226" s="10">
        <f>H226/I226</f>
        <v>1.0205622822193814</v>
      </c>
      <c r="M226" s="10">
        <f>L226*$K$246</f>
        <v>1.5216946787400154</v>
      </c>
      <c r="P226" s="5" t="str">
        <f>F226</f>
        <v>Auckland</v>
      </c>
      <c r="Q226" s="5">
        <f>G226</f>
        <v>4138</v>
      </c>
      <c r="R226" s="5">
        <f>H226/24</f>
        <v>6340.625</v>
      </c>
      <c r="S226" s="10">
        <f>K226</f>
        <v>1.5322921701304979</v>
      </c>
      <c r="T226" s="10">
        <f>M226</f>
        <v>1.5216946787400154</v>
      </c>
      <c r="U226" s="10">
        <f>$M$246</f>
        <v>1.4626988454547736</v>
      </c>
    </row>
    <row r="227" spans="1:21" x14ac:dyDescent="0.2">
      <c r="A227" s="74" t="s">
        <v>71</v>
      </c>
      <c r="B227" s="75">
        <v>1319</v>
      </c>
      <c r="C227" s="75">
        <v>39197</v>
      </c>
      <c r="D227" s="75">
        <v>41889.841881481363</v>
      </c>
      <c r="E227" s="75"/>
      <c r="F227" s="74" t="s">
        <v>71</v>
      </c>
      <c r="G227" s="75">
        <f t="shared" ref="G227:G246" si="96">IFERROR(VLOOKUP(F227,$A$226:$D$246,2,FALSE),0)</f>
        <v>1319</v>
      </c>
      <c r="H227" s="75">
        <f t="shared" ref="H227:H246" si="97">IFERROR(VLOOKUP(F227,$A$226:$D$246,3,FALSE),0)</f>
        <v>39197</v>
      </c>
      <c r="I227" s="75">
        <f t="shared" ref="I227:I246" si="98">IFERROR(VLOOKUP(F227,$A$226:$D$246,4,FALSE),0)</f>
        <v>41889.841881481363</v>
      </c>
      <c r="J227" s="75"/>
      <c r="K227" s="10">
        <f t="shared" ref="K227:K246" si="99">H227/G227/24</f>
        <v>1.2382170836492292</v>
      </c>
      <c r="L227" s="10">
        <f t="shared" ref="L227:L246" si="100">H227/I227</f>
        <v>0.93571611253391207</v>
      </c>
      <c r="M227" s="10">
        <f t="shared" ref="M227:M246" si="101">L227*$K$246</f>
        <v>1.3951860205510414</v>
      </c>
      <c r="P227" s="5" t="str">
        <f t="shared" ref="P227:P246" si="102">F227</f>
        <v>Bay of Plenty</v>
      </c>
      <c r="Q227" s="5">
        <f t="shared" ref="Q227:Q246" si="103">G227</f>
        <v>1319</v>
      </c>
      <c r="R227" s="5">
        <f t="shared" ref="R227:R246" si="104">H227/24</f>
        <v>1633.2083333333333</v>
      </c>
      <c r="S227" s="10">
        <f t="shared" ref="S227:S246" si="105">K227</f>
        <v>1.2382170836492292</v>
      </c>
      <c r="T227" s="10">
        <f t="shared" ref="T227:T246" si="106">M227</f>
        <v>1.3951860205510414</v>
      </c>
      <c r="U227" s="10">
        <f t="shared" ref="U227:U246" si="107">$M$246</f>
        <v>1.4626988454547736</v>
      </c>
    </row>
    <row r="228" spans="1:21" x14ac:dyDescent="0.2">
      <c r="A228" s="74" t="s">
        <v>72</v>
      </c>
      <c r="B228" s="75">
        <v>3540</v>
      </c>
      <c r="C228" s="75">
        <v>142316</v>
      </c>
      <c r="D228" s="75">
        <v>147487.83298561332</v>
      </c>
      <c r="E228" s="75"/>
      <c r="F228" s="74" t="s">
        <v>72</v>
      </c>
      <c r="G228" s="75">
        <f t="shared" si="96"/>
        <v>3540</v>
      </c>
      <c r="H228" s="75">
        <f t="shared" si="97"/>
        <v>142316</v>
      </c>
      <c r="I228" s="75">
        <f t="shared" si="98"/>
        <v>147487.83298561332</v>
      </c>
      <c r="J228" s="75"/>
      <c r="K228" s="10">
        <f t="shared" si="99"/>
        <v>1.6750941619585689</v>
      </c>
      <c r="L228" s="10">
        <f t="shared" si="100"/>
        <v>0.96493383297510504</v>
      </c>
      <c r="M228" s="10">
        <f t="shared" si="101"/>
        <v>1.4387506814197442</v>
      </c>
      <c r="P228" s="5" t="str">
        <f t="shared" si="102"/>
        <v>Canterbury</v>
      </c>
      <c r="Q228" s="5">
        <f t="shared" si="103"/>
        <v>3540</v>
      </c>
      <c r="R228" s="5">
        <f t="shared" si="104"/>
        <v>5929.833333333333</v>
      </c>
      <c r="S228" s="10">
        <f t="shared" si="105"/>
        <v>1.6750941619585689</v>
      </c>
      <c r="T228" s="10">
        <f t="shared" si="106"/>
        <v>1.4387506814197442</v>
      </c>
      <c r="U228" s="10">
        <f t="shared" si="107"/>
        <v>1.4626988454547736</v>
      </c>
    </row>
    <row r="229" spans="1:21" x14ac:dyDescent="0.2">
      <c r="A229" s="74" t="s">
        <v>73</v>
      </c>
      <c r="B229" s="75">
        <v>2006</v>
      </c>
      <c r="C229" s="75">
        <v>85320.5</v>
      </c>
      <c r="D229" s="75">
        <v>84923.105501505546</v>
      </c>
      <c r="E229" s="75"/>
      <c r="F229" s="74" t="s">
        <v>73</v>
      </c>
      <c r="G229" s="75">
        <f t="shared" si="96"/>
        <v>2006</v>
      </c>
      <c r="H229" s="75">
        <f t="shared" si="97"/>
        <v>85320.5</v>
      </c>
      <c r="I229" s="75">
        <f t="shared" si="98"/>
        <v>84923.105501505546</v>
      </c>
      <c r="J229" s="75"/>
      <c r="K229" s="10">
        <f t="shared" si="99"/>
        <v>1.7721938351611832</v>
      </c>
      <c r="L229" s="10">
        <f t="shared" si="100"/>
        <v>1.0046794626285471</v>
      </c>
      <c r="M229" s="10">
        <f t="shared" si="101"/>
        <v>1.4980128295517414</v>
      </c>
      <c r="P229" s="5" t="str">
        <f t="shared" si="102"/>
        <v>Capital and Coast</v>
      </c>
      <c r="Q229" s="5">
        <f t="shared" si="103"/>
        <v>2006</v>
      </c>
      <c r="R229" s="5">
        <f t="shared" si="104"/>
        <v>3555.0208333333335</v>
      </c>
      <c r="S229" s="10">
        <f t="shared" si="105"/>
        <v>1.7721938351611832</v>
      </c>
      <c r="T229" s="10">
        <f t="shared" si="106"/>
        <v>1.4980128295517414</v>
      </c>
      <c r="U229" s="10">
        <f t="shared" si="107"/>
        <v>1.4626988454547736</v>
      </c>
    </row>
    <row r="230" spans="1:21" x14ac:dyDescent="0.2">
      <c r="A230" s="74" t="s">
        <v>74</v>
      </c>
      <c r="B230" s="75">
        <v>2251</v>
      </c>
      <c r="C230" s="75">
        <v>65013</v>
      </c>
      <c r="D230" s="75">
        <v>68248.548302876516</v>
      </c>
      <c r="E230" s="75"/>
      <c r="F230" s="74" t="s">
        <v>74</v>
      </c>
      <c r="G230" s="75">
        <f t="shared" si="96"/>
        <v>2251</v>
      </c>
      <c r="H230" s="75">
        <f t="shared" si="97"/>
        <v>65013</v>
      </c>
      <c r="I230" s="75">
        <f t="shared" si="98"/>
        <v>68248.548302876516</v>
      </c>
      <c r="J230" s="75"/>
      <c r="K230" s="10">
        <f t="shared" si="99"/>
        <v>1.2034095957352287</v>
      </c>
      <c r="L230" s="10">
        <f t="shared" si="100"/>
        <v>0.95259169047057746</v>
      </c>
      <c r="M230" s="10">
        <f t="shared" si="101"/>
        <v>1.4203481077595179</v>
      </c>
      <c r="P230" s="5" t="str">
        <f t="shared" si="102"/>
        <v>Counties Manukau</v>
      </c>
      <c r="Q230" s="5">
        <f t="shared" si="103"/>
        <v>2251</v>
      </c>
      <c r="R230" s="5">
        <f t="shared" si="104"/>
        <v>2708.875</v>
      </c>
      <c r="S230" s="10">
        <f t="shared" si="105"/>
        <v>1.2034095957352287</v>
      </c>
      <c r="T230" s="10">
        <f t="shared" si="106"/>
        <v>1.4203481077595179</v>
      </c>
      <c r="U230" s="10">
        <f t="shared" si="107"/>
        <v>1.4626988454547736</v>
      </c>
    </row>
    <row r="231" spans="1:21" x14ac:dyDescent="0.2">
      <c r="A231" s="74" t="s">
        <v>75</v>
      </c>
      <c r="B231" s="75">
        <v>1138</v>
      </c>
      <c r="C231" s="75">
        <v>36663.5</v>
      </c>
      <c r="D231" s="75">
        <v>36819.572489743667</v>
      </c>
      <c r="E231" s="75"/>
      <c r="F231" s="74" t="s">
        <v>75</v>
      </c>
      <c r="G231" s="75">
        <f t="shared" si="96"/>
        <v>1138</v>
      </c>
      <c r="H231" s="75">
        <f t="shared" si="97"/>
        <v>36663.5</v>
      </c>
      <c r="I231" s="75">
        <f t="shared" si="98"/>
        <v>36819.572489743667</v>
      </c>
      <c r="J231" s="75"/>
      <c r="K231" s="10">
        <f t="shared" si="99"/>
        <v>1.3423952841241944</v>
      </c>
      <c r="L231" s="10">
        <f t="shared" si="100"/>
        <v>0.99576115421255529</v>
      </c>
      <c r="M231" s="10">
        <f t="shared" si="101"/>
        <v>1.4847153143521155</v>
      </c>
      <c r="P231" s="5" t="str">
        <f t="shared" si="102"/>
        <v>Hawkes Bay</v>
      </c>
      <c r="Q231" s="5">
        <f t="shared" si="103"/>
        <v>1138</v>
      </c>
      <c r="R231" s="5">
        <f t="shared" si="104"/>
        <v>1527.6458333333333</v>
      </c>
      <c r="S231" s="10">
        <f t="shared" si="105"/>
        <v>1.3423952841241944</v>
      </c>
      <c r="T231" s="10">
        <f t="shared" si="106"/>
        <v>1.4847153143521155</v>
      </c>
      <c r="U231" s="10">
        <f t="shared" si="107"/>
        <v>1.4626988454547736</v>
      </c>
    </row>
    <row r="232" spans="1:21" x14ac:dyDescent="0.2">
      <c r="A232" s="74" t="s">
        <v>76</v>
      </c>
      <c r="B232" s="75">
        <v>844</v>
      </c>
      <c r="C232" s="75">
        <v>26613</v>
      </c>
      <c r="D232" s="75">
        <v>26887.425957688225</v>
      </c>
      <c r="E232" s="75"/>
      <c r="F232" s="74" t="s">
        <v>76</v>
      </c>
      <c r="G232" s="75">
        <f t="shared" si="96"/>
        <v>844</v>
      </c>
      <c r="H232" s="75">
        <f t="shared" si="97"/>
        <v>26613</v>
      </c>
      <c r="I232" s="75">
        <f t="shared" si="98"/>
        <v>26887.425957688225</v>
      </c>
      <c r="J232" s="75"/>
      <c r="K232" s="10">
        <f t="shared" si="99"/>
        <v>1.3138329383886256</v>
      </c>
      <c r="L232" s="10">
        <f t="shared" si="100"/>
        <v>0.98979352065459592</v>
      </c>
      <c r="M232" s="10">
        <f t="shared" si="101"/>
        <v>1.4758173603633897</v>
      </c>
      <c r="P232" s="5" t="str">
        <f t="shared" si="102"/>
        <v>Hutt</v>
      </c>
      <c r="Q232" s="5">
        <f t="shared" si="103"/>
        <v>844</v>
      </c>
      <c r="R232" s="5">
        <f t="shared" si="104"/>
        <v>1108.875</v>
      </c>
      <c r="S232" s="10">
        <f t="shared" si="105"/>
        <v>1.3138329383886256</v>
      </c>
      <c r="T232" s="10">
        <f t="shared" si="106"/>
        <v>1.4758173603633897</v>
      </c>
      <c r="U232" s="10">
        <f t="shared" si="107"/>
        <v>1.4626988454547736</v>
      </c>
    </row>
    <row r="233" spans="1:21" x14ac:dyDescent="0.2">
      <c r="A233" s="74" t="s">
        <v>77</v>
      </c>
      <c r="B233" s="75">
        <v>503</v>
      </c>
      <c r="C233" s="75">
        <v>14098</v>
      </c>
      <c r="D233" s="75">
        <v>15186.871274271183</v>
      </c>
      <c r="E233" s="75"/>
      <c r="F233" s="74" t="s">
        <v>77</v>
      </c>
      <c r="G233" s="75">
        <f t="shared" si="96"/>
        <v>503</v>
      </c>
      <c r="H233" s="75">
        <f t="shared" si="97"/>
        <v>14098</v>
      </c>
      <c r="I233" s="75">
        <f t="shared" si="98"/>
        <v>15186.871274271183</v>
      </c>
      <c r="J233" s="75"/>
      <c r="K233" s="10">
        <f t="shared" si="99"/>
        <v>1.1678263750828364</v>
      </c>
      <c r="L233" s="10">
        <f t="shared" si="100"/>
        <v>0.92830180393272355</v>
      </c>
      <c r="M233" s="10">
        <f t="shared" si="101"/>
        <v>1.3841310225940036</v>
      </c>
      <c r="P233" s="5" t="str">
        <f t="shared" si="102"/>
        <v>Lakes</v>
      </c>
      <c r="Q233" s="5">
        <f t="shared" si="103"/>
        <v>503</v>
      </c>
      <c r="R233" s="5">
        <f t="shared" si="104"/>
        <v>587.41666666666663</v>
      </c>
      <c r="S233" s="10">
        <f t="shared" si="105"/>
        <v>1.1678263750828364</v>
      </c>
      <c r="T233" s="10">
        <f t="shared" si="106"/>
        <v>1.3841310225940036</v>
      </c>
      <c r="U233" s="10">
        <f t="shared" si="107"/>
        <v>1.4626988454547736</v>
      </c>
    </row>
    <row r="234" spans="1:21" x14ac:dyDescent="0.2">
      <c r="A234" s="74" t="s">
        <v>78</v>
      </c>
      <c r="B234" s="75">
        <v>620</v>
      </c>
      <c r="C234" s="75">
        <v>24817.5</v>
      </c>
      <c r="D234" s="75">
        <v>20061.723568132216</v>
      </c>
      <c r="E234" s="75"/>
      <c r="F234" s="74" t="s">
        <v>78</v>
      </c>
      <c r="G234" s="75">
        <f t="shared" si="96"/>
        <v>620</v>
      </c>
      <c r="H234" s="75">
        <f t="shared" si="97"/>
        <v>24817.5</v>
      </c>
      <c r="I234" s="75">
        <f t="shared" si="98"/>
        <v>20061.723568132216</v>
      </c>
      <c r="J234" s="75"/>
      <c r="K234" s="10">
        <f t="shared" si="99"/>
        <v>1.667842741935484</v>
      </c>
      <c r="L234" s="10">
        <f t="shared" si="100"/>
        <v>1.2370572207176791</v>
      </c>
      <c r="M234" s="10">
        <f t="shared" si="101"/>
        <v>1.8444963358525892</v>
      </c>
      <c r="P234" s="5" t="str">
        <f t="shared" si="102"/>
        <v>MidCentral</v>
      </c>
      <c r="Q234" s="5">
        <f t="shared" si="103"/>
        <v>620</v>
      </c>
      <c r="R234" s="5">
        <f t="shared" si="104"/>
        <v>1034.0625</v>
      </c>
      <c r="S234" s="10">
        <f t="shared" si="105"/>
        <v>1.667842741935484</v>
      </c>
      <c r="T234" s="10">
        <f t="shared" si="106"/>
        <v>1.8444963358525892</v>
      </c>
      <c r="U234" s="10">
        <f t="shared" si="107"/>
        <v>1.4626988454547736</v>
      </c>
    </row>
    <row r="235" spans="1:21" x14ac:dyDescent="0.2">
      <c r="A235" s="74" t="s">
        <v>79</v>
      </c>
      <c r="B235" s="75">
        <v>829</v>
      </c>
      <c r="C235" s="75">
        <v>24316.5</v>
      </c>
      <c r="D235" s="75">
        <v>25555.948402564256</v>
      </c>
      <c r="E235" s="75"/>
      <c r="F235" s="74" t="s">
        <v>79</v>
      </c>
      <c r="G235" s="75">
        <f t="shared" si="96"/>
        <v>829</v>
      </c>
      <c r="H235" s="75">
        <f t="shared" si="97"/>
        <v>24316.5</v>
      </c>
      <c r="I235" s="75">
        <f t="shared" si="98"/>
        <v>25555.948402564256</v>
      </c>
      <c r="J235" s="75"/>
      <c r="K235" s="10">
        <f t="shared" si="99"/>
        <v>1.2221803377563329</v>
      </c>
      <c r="L235" s="10">
        <f t="shared" si="100"/>
        <v>0.95150059066327231</v>
      </c>
      <c r="M235" s="10">
        <f t="shared" si="101"/>
        <v>1.4187212391208497</v>
      </c>
      <c r="P235" s="5" t="str">
        <f t="shared" si="102"/>
        <v>Nelson Marlborough</v>
      </c>
      <c r="Q235" s="5">
        <f t="shared" si="103"/>
        <v>829</v>
      </c>
      <c r="R235" s="5">
        <f t="shared" si="104"/>
        <v>1013.1875</v>
      </c>
      <c r="S235" s="10">
        <f t="shared" si="105"/>
        <v>1.2221803377563329</v>
      </c>
      <c r="T235" s="10">
        <f t="shared" si="106"/>
        <v>1.4187212391208497</v>
      </c>
      <c r="U235" s="10">
        <f t="shared" si="107"/>
        <v>1.4626988454547736</v>
      </c>
    </row>
    <row r="236" spans="1:21" x14ac:dyDescent="0.2">
      <c r="A236" s="74" t="s">
        <v>80</v>
      </c>
      <c r="B236" s="75">
        <v>359</v>
      </c>
      <c r="C236" s="75">
        <v>12631.5</v>
      </c>
      <c r="D236" s="75">
        <v>12164.082776700854</v>
      </c>
      <c r="E236" s="75"/>
      <c r="F236" s="74" t="s">
        <v>80</v>
      </c>
      <c r="G236" s="75">
        <f t="shared" si="96"/>
        <v>359</v>
      </c>
      <c r="H236" s="75">
        <f t="shared" si="97"/>
        <v>12631.5</v>
      </c>
      <c r="I236" s="75">
        <f t="shared" si="98"/>
        <v>12164.082776700854</v>
      </c>
      <c r="J236" s="75"/>
      <c r="K236" s="10">
        <f t="shared" si="99"/>
        <v>1.4660515320334262</v>
      </c>
      <c r="L236" s="10">
        <f t="shared" si="100"/>
        <v>1.0384260146761282</v>
      </c>
      <c r="M236" s="10">
        <f t="shared" si="101"/>
        <v>1.5483301395006783</v>
      </c>
      <c r="P236" s="5" t="str">
        <f t="shared" si="102"/>
        <v>Northland</v>
      </c>
      <c r="Q236" s="5">
        <f t="shared" si="103"/>
        <v>359</v>
      </c>
      <c r="R236" s="5">
        <f t="shared" si="104"/>
        <v>526.3125</v>
      </c>
      <c r="S236" s="10">
        <f t="shared" si="105"/>
        <v>1.4660515320334262</v>
      </c>
      <c r="T236" s="10">
        <f t="shared" si="106"/>
        <v>1.5483301395006783</v>
      </c>
      <c r="U236" s="10">
        <f t="shared" si="107"/>
        <v>1.4626988454547736</v>
      </c>
    </row>
    <row r="237" spans="1:21" x14ac:dyDescent="0.2">
      <c r="A237" s="74" t="s">
        <v>81</v>
      </c>
      <c r="B237" s="75">
        <v>316</v>
      </c>
      <c r="C237" s="75">
        <v>10236</v>
      </c>
      <c r="D237" s="75">
        <v>11033.12899507482</v>
      </c>
      <c r="E237" s="75"/>
      <c r="F237" s="74" t="s">
        <v>81</v>
      </c>
      <c r="G237" s="75">
        <f t="shared" si="96"/>
        <v>316</v>
      </c>
      <c r="H237" s="75">
        <f t="shared" si="97"/>
        <v>10236</v>
      </c>
      <c r="I237" s="75">
        <f t="shared" si="98"/>
        <v>11033.12899507482</v>
      </c>
      <c r="J237" s="75"/>
      <c r="K237" s="10">
        <f t="shared" si="99"/>
        <v>1.3496835443037973</v>
      </c>
      <c r="L237" s="10">
        <f t="shared" si="100"/>
        <v>0.92775132100506963</v>
      </c>
      <c r="M237" s="10">
        <f t="shared" si="101"/>
        <v>1.3833102329603455</v>
      </c>
      <c r="P237" s="5" t="str">
        <f t="shared" si="102"/>
        <v>South Canterbury</v>
      </c>
      <c r="Q237" s="5">
        <f t="shared" si="103"/>
        <v>316</v>
      </c>
      <c r="R237" s="5">
        <f t="shared" si="104"/>
        <v>426.5</v>
      </c>
      <c r="S237" s="10">
        <f t="shared" si="105"/>
        <v>1.3496835443037973</v>
      </c>
      <c r="T237" s="10">
        <f t="shared" si="106"/>
        <v>1.3833102329603455</v>
      </c>
      <c r="U237" s="10">
        <f t="shared" si="107"/>
        <v>1.4626988454547736</v>
      </c>
    </row>
    <row r="238" spans="1:21" x14ac:dyDescent="0.2">
      <c r="A238" s="74" t="s">
        <v>82</v>
      </c>
      <c r="B238" s="75">
        <v>1646</v>
      </c>
      <c r="C238" s="75">
        <v>63865.5</v>
      </c>
      <c r="D238" s="75">
        <v>66146.550929652556</v>
      </c>
      <c r="E238" s="75"/>
      <c r="F238" s="74" t="s">
        <v>82</v>
      </c>
      <c r="G238" s="75">
        <f t="shared" si="96"/>
        <v>1646</v>
      </c>
      <c r="H238" s="75">
        <f t="shared" si="97"/>
        <v>63865.5</v>
      </c>
      <c r="I238" s="75">
        <f t="shared" si="98"/>
        <v>66146.550929652556</v>
      </c>
      <c r="J238" s="75"/>
      <c r="K238" s="10">
        <f t="shared" si="99"/>
        <v>1.6166843863912514</v>
      </c>
      <c r="L238" s="10">
        <f t="shared" si="100"/>
        <v>0.96551519470639557</v>
      </c>
      <c r="M238" s="10">
        <f t="shared" si="101"/>
        <v>1.4396175124484238</v>
      </c>
      <c r="P238" s="5" t="str">
        <f t="shared" si="102"/>
        <v>Southern</v>
      </c>
      <c r="Q238" s="5">
        <f t="shared" si="103"/>
        <v>1646</v>
      </c>
      <c r="R238" s="5">
        <f t="shared" si="104"/>
        <v>2661.0625</v>
      </c>
      <c r="S238" s="10">
        <f t="shared" si="105"/>
        <v>1.6166843863912514</v>
      </c>
      <c r="T238" s="10">
        <f t="shared" si="106"/>
        <v>1.4396175124484238</v>
      </c>
      <c r="U238" s="10">
        <f t="shared" si="107"/>
        <v>1.4626988454547736</v>
      </c>
    </row>
    <row r="239" spans="1:21" x14ac:dyDescent="0.2">
      <c r="A239" s="74" t="s">
        <v>83</v>
      </c>
      <c r="B239" s="75">
        <v>242</v>
      </c>
      <c r="C239" s="75">
        <v>5277.5</v>
      </c>
      <c r="D239" s="75">
        <v>6471.8284378731178</v>
      </c>
      <c r="E239" s="75"/>
      <c r="F239" s="74" t="s">
        <v>83</v>
      </c>
      <c r="G239" s="75">
        <f t="shared" si="96"/>
        <v>242</v>
      </c>
      <c r="H239" s="75">
        <f t="shared" si="97"/>
        <v>5277.5</v>
      </c>
      <c r="I239" s="75">
        <f t="shared" si="98"/>
        <v>6471.8284378731178</v>
      </c>
      <c r="J239" s="75"/>
      <c r="K239" s="10">
        <f t="shared" si="99"/>
        <v>0.90866046831955927</v>
      </c>
      <c r="L239" s="10">
        <f t="shared" si="100"/>
        <v>0.81545733955431943</v>
      </c>
      <c r="M239" s="10">
        <f t="shared" si="101"/>
        <v>1.2158759107193393</v>
      </c>
      <c r="P239" s="5" t="str">
        <f t="shared" si="102"/>
        <v>Tairawhiti</v>
      </c>
      <c r="Q239" s="5">
        <f t="shared" si="103"/>
        <v>242</v>
      </c>
      <c r="R239" s="5">
        <f t="shared" si="104"/>
        <v>219.89583333333334</v>
      </c>
      <c r="S239" s="10">
        <f t="shared" si="105"/>
        <v>0.90866046831955927</v>
      </c>
      <c r="T239" s="10">
        <f t="shared" si="106"/>
        <v>1.2158759107193393</v>
      </c>
      <c r="U239" s="10">
        <f t="shared" si="107"/>
        <v>1.4626988454547736</v>
      </c>
    </row>
    <row r="240" spans="1:21" x14ac:dyDescent="0.2">
      <c r="A240" s="74" t="s">
        <v>84</v>
      </c>
      <c r="B240" s="75">
        <v>376</v>
      </c>
      <c r="C240" s="75">
        <v>12448</v>
      </c>
      <c r="D240" s="75">
        <v>12234.869593563355</v>
      </c>
      <c r="E240" s="75"/>
      <c r="F240" s="74" t="s">
        <v>84</v>
      </c>
      <c r="G240" s="75">
        <f t="shared" si="96"/>
        <v>376</v>
      </c>
      <c r="H240" s="75">
        <f t="shared" si="97"/>
        <v>12448</v>
      </c>
      <c r="I240" s="75">
        <f t="shared" si="98"/>
        <v>12234.869593563355</v>
      </c>
      <c r="J240" s="75"/>
      <c r="K240" s="10">
        <f t="shared" si="99"/>
        <v>1.3794326241134751</v>
      </c>
      <c r="L240" s="10">
        <f t="shared" si="100"/>
        <v>1.0174199164777997</v>
      </c>
      <c r="M240" s="10">
        <f t="shared" si="101"/>
        <v>1.5170092996005657</v>
      </c>
      <c r="P240" s="5" t="str">
        <f t="shared" si="102"/>
        <v>Taranaki</v>
      </c>
      <c r="Q240" s="5">
        <f t="shared" si="103"/>
        <v>376</v>
      </c>
      <c r="R240" s="5">
        <f t="shared" si="104"/>
        <v>518.66666666666663</v>
      </c>
      <c r="S240" s="10">
        <f t="shared" si="105"/>
        <v>1.3794326241134751</v>
      </c>
      <c r="T240" s="10">
        <f t="shared" si="106"/>
        <v>1.5170092996005657</v>
      </c>
      <c r="U240" s="10">
        <f t="shared" si="107"/>
        <v>1.4626988454547736</v>
      </c>
    </row>
    <row r="241" spans="1:21" x14ac:dyDescent="0.2">
      <c r="A241" s="74" t="s">
        <v>85</v>
      </c>
      <c r="B241" s="75">
        <v>1286</v>
      </c>
      <c r="C241" s="75">
        <v>54390.5</v>
      </c>
      <c r="D241" s="75">
        <v>50558.143923338699</v>
      </c>
      <c r="E241" s="75"/>
      <c r="F241" s="74" t="s">
        <v>85</v>
      </c>
      <c r="G241" s="75">
        <f t="shared" si="96"/>
        <v>1286</v>
      </c>
      <c r="H241" s="75">
        <f t="shared" si="97"/>
        <v>54390.5</v>
      </c>
      <c r="I241" s="75">
        <f t="shared" si="98"/>
        <v>50558.143923338699</v>
      </c>
      <c r="J241" s="75"/>
      <c r="K241" s="10">
        <f t="shared" si="99"/>
        <v>1.7622634784862623</v>
      </c>
      <c r="L241" s="10">
        <f t="shared" si="100"/>
        <v>1.0758009645779778</v>
      </c>
      <c r="M241" s="10">
        <f t="shared" si="101"/>
        <v>1.6040575197641727</v>
      </c>
      <c r="P241" s="5" t="str">
        <f t="shared" si="102"/>
        <v>Waikato</v>
      </c>
      <c r="Q241" s="5">
        <f t="shared" si="103"/>
        <v>1286</v>
      </c>
      <c r="R241" s="5">
        <f t="shared" si="104"/>
        <v>2266.2708333333335</v>
      </c>
      <c r="S241" s="10">
        <f t="shared" si="105"/>
        <v>1.7622634784862623</v>
      </c>
      <c r="T241" s="10">
        <f t="shared" si="106"/>
        <v>1.6040575197641727</v>
      </c>
      <c r="U241" s="10">
        <f t="shared" si="107"/>
        <v>1.4626988454547736</v>
      </c>
    </row>
    <row r="242" spans="1:21" x14ac:dyDescent="0.2">
      <c r="A242" s="74" t="s">
        <v>86</v>
      </c>
      <c r="B242" s="75">
        <v>166</v>
      </c>
      <c r="C242" s="75">
        <v>3381.5</v>
      </c>
      <c r="D242" s="75">
        <v>4021.115369979751</v>
      </c>
      <c r="E242" s="75"/>
      <c r="F242" s="74" t="s">
        <v>86</v>
      </c>
      <c r="G242" s="75">
        <f t="shared" si="96"/>
        <v>166</v>
      </c>
      <c r="H242" s="75">
        <f t="shared" si="97"/>
        <v>3381.5</v>
      </c>
      <c r="I242" s="75">
        <f t="shared" si="98"/>
        <v>4021.115369979751</v>
      </c>
      <c r="J242" s="75"/>
      <c r="K242" s="10">
        <f t="shared" si="99"/>
        <v>0.8487700803212852</v>
      </c>
      <c r="L242" s="10">
        <f t="shared" si="100"/>
        <v>0.8409358321935011</v>
      </c>
      <c r="M242" s="10">
        <f t="shared" si="101"/>
        <v>1.2538652498775988</v>
      </c>
      <c r="P242" s="5" t="str">
        <f t="shared" si="102"/>
        <v>Wairarapa</v>
      </c>
      <c r="Q242" s="5">
        <f t="shared" si="103"/>
        <v>166</v>
      </c>
      <c r="R242" s="5">
        <f t="shared" si="104"/>
        <v>140.89583333333334</v>
      </c>
      <c r="S242" s="10">
        <f t="shared" si="105"/>
        <v>0.8487700803212852</v>
      </c>
      <c r="T242" s="10">
        <f t="shared" si="106"/>
        <v>1.2538652498775988</v>
      </c>
      <c r="U242" s="10">
        <f t="shared" si="107"/>
        <v>1.4626988454547736</v>
      </c>
    </row>
    <row r="243" spans="1:21" x14ac:dyDescent="0.2">
      <c r="A243" s="74" t="s">
        <v>87</v>
      </c>
      <c r="B243" s="75">
        <v>2357</v>
      </c>
      <c r="C243" s="75">
        <v>84928</v>
      </c>
      <c r="D243" s="75">
        <v>95060.830003346811</v>
      </c>
      <c r="E243" s="75"/>
      <c r="F243" s="74" t="s">
        <v>87</v>
      </c>
      <c r="G243" s="75">
        <f t="shared" si="96"/>
        <v>2357</v>
      </c>
      <c r="H243" s="75">
        <f t="shared" si="97"/>
        <v>84928</v>
      </c>
      <c r="I243" s="75">
        <f t="shared" si="98"/>
        <v>95060.830003346811</v>
      </c>
      <c r="J243" s="75"/>
      <c r="K243" s="10">
        <f t="shared" si="99"/>
        <v>1.5013435157686326</v>
      </c>
      <c r="L243" s="10">
        <f t="shared" si="100"/>
        <v>0.89340688480218333</v>
      </c>
      <c r="M243" s="10">
        <f t="shared" si="101"/>
        <v>1.3321014564605849</v>
      </c>
      <c r="P243" s="5" t="str">
        <f t="shared" si="102"/>
        <v>Waitemata</v>
      </c>
      <c r="Q243" s="5">
        <f t="shared" si="103"/>
        <v>2357</v>
      </c>
      <c r="R243" s="5">
        <f t="shared" si="104"/>
        <v>3538.6666666666665</v>
      </c>
      <c r="S243" s="10">
        <f t="shared" si="105"/>
        <v>1.5013435157686326</v>
      </c>
      <c r="T243" s="10">
        <f t="shared" si="106"/>
        <v>1.3321014564605849</v>
      </c>
      <c r="U243" s="10">
        <f t="shared" si="107"/>
        <v>1.4626988454547736</v>
      </c>
    </row>
    <row r="244" spans="1:21" x14ac:dyDescent="0.2">
      <c r="A244" s="74" t="s">
        <v>88</v>
      </c>
      <c r="B244" s="75">
        <v>81</v>
      </c>
      <c r="C244" s="75">
        <v>2214.5</v>
      </c>
      <c r="D244" s="75">
        <v>2612.4360359257935</v>
      </c>
      <c r="E244" s="75"/>
      <c r="F244" s="74" t="s">
        <v>88</v>
      </c>
      <c r="G244" s="75">
        <f t="shared" si="96"/>
        <v>81</v>
      </c>
      <c r="H244" s="75">
        <f t="shared" si="97"/>
        <v>2214.5</v>
      </c>
      <c r="I244" s="75">
        <f t="shared" si="98"/>
        <v>2612.4360359257935</v>
      </c>
      <c r="J244" s="75"/>
      <c r="K244" s="10">
        <f t="shared" si="99"/>
        <v>1.1391460905349795</v>
      </c>
      <c r="L244" s="10">
        <f t="shared" si="100"/>
        <v>0.84767625677588188</v>
      </c>
      <c r="M244" s="10">
        <f t="shared" si="101"/>
        <v>1.2639154627829317</v>
      </c>
      <c r="P244" s="5" t="str">
        <f t="shared" si="102"/>
        <v>West Coast</v>
      </c>
      <c r="Q244" s="5">
        <f t="shared" si="103"/>
        <v>81</v>
      </c>
      <c r="R244" s="5">
        <f t="shared" si="104"/>
        <v>92.270833333333329</v>
      </c>
      <c r="S244" s="10">
        <f t="shared" si="105"/>
        <v>1.1391460905349795</v>
      </c>
      <c r="T244" s="10">
        <f t="shared" si="106"/>
        <v>1.2639154627829317</v>
      </c>
      <c r="U244" s="10">
        <f t="shared" si="107"/>
        <v>1.4626988454547736</v>
      </c>
    </row>
    <row r="245" spans="1:21" x14ac:dyDescent="0.2">
      <c r="A245" s="74" t="s">
        <v>89</v>
      </c>
      <c r="B245" s="75">
        <v>62</v>
      </c>
      <c r="C245" s="75">
        <v>1760.5</v>
      </c>
      <c r="D245" s="75">
        <v>1883.5972811422575</v>
      </c>
      <c r="E245" s="75"/>
      <c r="F245" s="74" t="s">
        <v>89</v>
      </c>
      <c r="G245" s="75">
        <f t="shared" si="96"/>
        <v>62</v>
      </c>
      <c r="H245" s="75">
        <f t="shared" si="97"/>
        <v>1760.5</v>
      </c>
      <c r="I245" s="75">
        <f t="shared" si="98"/>
        <v>1883.5972811422575</v>
      </c>
      <c r="J245" s="75"/>
      <c r="K245" s="10">
        <f t="shared" si="99"/>
        <v>1.1831317204301075</v>
      </c>
      <c r="L245" s="10">
        <f t="shared" si="100"/>
        <v>0.9346477708506733</v>
      </c>
      <c r="M245" s="10">
        <f t="shared" si="101"/>
        <v>1.3935930850851868</v>
      </c>
      <c r="P245" s="5" t="str">
        <f t="shared" si="102"/>
        <v>Whanganui</v>
      </c>
      <c r="Q245" s="5">
        <f t="shared" si="103"/>
        <v>62</v>
      </c>
      <c r="R245" s="5">
        <f t="shared" si="104"/>
        <v>73.354166666666671</v>
      </c>
      <c r="S245" s="10">
        <f t="shared" si="105"/>
        <v>1.1831317204301075</v>
      </c>
      <c r="T245" s="10">
        <f t="shared" si="106"/>
        <v>1.3935930850851868</v>
      </c>
      <c r="U245" s="10">
        <f t="shared" si="107"/>
        <v>1.4626988454547736</v>
      </c>
    </row>
    <row r="246" spans="1:21" x14ac:dyDescent="0.2">
      <c r="A246" s="74" t="s">
        <v>106</v>
      </c>
      <c r="B246" s="75">
        <v>24079</v>
      </c>
      <c r="C246" s="75">
        <v>861663.5</v>
      </c>
      <c r="D246" s="75">
        <v>878356.43280097167</v>
      </c>
      <c r="E246" s="75"/>
      <c r="F246" s="78" t="s">
        <v>106</v>
      </c>
      <c r="G246" s="75">
        <f t="shared" si="96"/>
        <v>24079</v>
      </c>
      <c r="H246" s="75">
        <f t="shared" si="97"/>
        <v>861663.5</v>
      </c>
      <c r="I246" s="75">
        <f t="shared" si="98"/>
        <v>878356.43280097167</v>
      </c>
      <c r="J246" s="75"/>
      <c r="K246" s="10">
        <f t="shared" si="99"/>
        <v>1.491035584257375</v>
      </c>
      <c r="L246" s="10">
        <f t="shared" si="100"/>
        <v>0.98099526322390562</v>
      </c>
      <c r="M246" s="10">
        <f t="shared" si="101"/>
        <v>1.4626988454547736</v>
      </c>
      <c r="P246" s="5" t="str">
        <f t="shared" si="102"/>
        <v>Grand Total</v>
      </c>
      <c r="Q246" s="5">
        <f t="shared" si="103"/>
        <v>24079</v>
      </c>
      <c r="R246" s="5">
        <f t="shared" si="104"/>
        <v>35902.645833333336</v>
      </c>
      <c r="S246" s="10">
        <f t="shared" si="105"/>
        <v>1.491035584257375</v>
      </c>
      <c r="T246" s="10">
        <f t="shared" si="106"/>
        <v>1.4626988454547736</v>
      </c>
      <c r="U246" s="10">
        <f t="shared" si="107"/>
        <v>1.4626988454547736</v>
      </c>
    </row>
    <row r="249" spans="1:21" x14ac:dyDescent="0.2">
      <c r="A249" s="73" t="s">
        <v>22</v>
      </c>
      <c r="B249" t="s">
        <v>13</v>
      </c>
    </row>
    <row r="250" spans="1:21" x14ac:dyDescent="0.2">
      <c r="A250" s="73" t="s">
        <v>104</v>
      </c>
      <c r="B250" s="74">
        <v>3</v>
      </c>
    </row>
    <row r="251" spans="1:21" x14ac:dyDescent="0.2">
      <c r="K251" s="162" t="s">
        <v>2</v>
      </c>
      <c r="L251" s="162"/>
      <c r="M251" s="162"/>
      <c r="P251" s="8" t="s">
        <v>6</v>
      </c>
      <c r="Q251" s="8"/>
      <c r="R251" s="8"/>
      <c r="S251" s="8"/>
      <c r="T251" s="8"/>
      <c r="U251" s="8"/>
    </row>
    <row r="252" spans="1:21" ht="63.75" x14ac:dyDescent="0.2">
      <c r="A252" s="73" t="s">
        <v>105</v>
      </c>
      <c r="B252" t="s">
        <v>107</v>
      </c>
      <c r="C252" t="s">
        <v>108</v>
      </c>
      <c r="D252" t="s">
        <v>109</v>
      </c>
      <c r="G252" s="77" t="s">
        <v>107</v>
      </c>
      <c r="H252" s="77" t="s">
        <v>108</v>
      </c>
      <c r="I252" s="77" t="s">
        <v>109</v>
      </c>
      <c r="K252" s="21" t="s">
        <v>16</v>
      </c>
      <c r="L252" s="21" t="s">
        <v>20</v>
      </c>
      <c r="M252" s="21" t="s">
        <v>17</v>
      </c>
      <c r="P252" s="21" t="s">
        <v>4</v>
      </c>
      <c r="Q252" s="21" t="s">
        <v>27</v>
      </c>
      <c r="R252" s="21" t="s">
        <v>25</v>
      </c>
      <c r="S252" s="21" t="s">
        <v>11</v>
      </c>
      <c r="T252" s="21" t="s">
        <v>10</v>
      </c>
      <c r="U252" s="21" t="s">
        <v>8</v>
      </c>
    </row>
    <row r="253" spans="1:21" x14ac:dyDescent="0.2">
      <c r="A253" s="74" t="s">
        <v>70</v>
      </c>
      <c r="B253" s="75">
        <v>4234</v>
      </c>
      <c r="C253" s="75">
        <v>149061.5</v>
      </c>
      <c r="D253" s="75">
        <v>146290.62633608002</v>
      </c>
      <c r="E253" s="75"/>
      <c r="F253" s="74" t="s">
        <v>70</v>
      </c>
      <c r="G253" s="75">
        <f>IFERROR(VLOOKUP(F253,$A$253:$D$273,2,FALSE),0)</f>
        <v>4234</v>
      </c>
      <c r="H253" s="75">
        <f>IFERROR(VLOOKUP(F253,$A$253:$D$273,3,FALSE),0)</f>
        <v>149061.5</v>
      </c>
      <c r="I253" s="75">
        <f>IFERROR(VLOOKUP(F253,$A$253:$D$273,4,FALSE),0)</f>
        <v>146290.62633608002</v>
      </c>
      <c r="J253" s="75"/>
      <c r="K253" s="10">
        <f>H253/G253/24</f>
        <v>1.4669097386238388</v>
      </c>
      <c r="L253" s="10">
        <f>H253/I253</f>
        <v>1.0189408831810887</v>
      </c>
      <c r="M253" s="10">
        <f>L253*$K$273</f>
        <v>1.5122808614100383</v>
      </c>
      <c r="P253" s="5" t="str">
        <f t="shared" ref="P253:P272" si="108">A253</f>
        <v>Auckland</v>
      </c>
      <c r="Q253" s="5">
        <f>G253</f>
        <v>4234</v>
      </c>
      <c r="R253" s="5">
        <f>H253/24</f>
        <v>6210.895833333333</v>
      </c>
      <c r="S253" s="10">
        <f>K253</f>
        <v>1.4669097386238388</v>
      </c>
      <c r="T253" s="10">
        <f>M253</f>
        <v>1.5122808614100383</v>
      </c>
      <c r="U253" s="10">
        <f>$M$273</f>
        <v>1.4895707277572465</v>
      </c>
    </row>
    <row r="254" spans="1:21" x14ac:dyDescent="0.2">
      <c r="A254" s="74" t="s">
        <v>71</v>
      </c>
      <c r="B254" s="75">
        <v>1370</v>
      </c>
      <c r="C254" s="75">
        <v>42688</v>
      </c>
      <c r="D254" s="75">
        <v>41541.9078157357</v>
      </c>
      <c r="E254" s="75"/>
      <c r="F254" s="74" t="s">
        <v>71</v>
      </c>
      <c r="G254" s="75">
        <f t="shared" ref="G254:G273" si="109">IFERROR(VLOOKUP(F254,$A$253:$D$273,2,FALSE),0)</f>
        <v>1370</v>
      </c>
      <c r="H254" s="75">
        <f t="shared" ref="H254:H273" si="110">IFERROR(VLOOKUP(F254,$A$253:$D$273,3,FALSE),0)</f>
        <v>42688</v>
      </c>
      <c r="I254" s="75">
        <f t="shared" ref="I254:I273" si="111">IFERROR(VLOOKUP(F254,$A$253:$D$273,4,FALSE),0)</f>
        <v>41541.9078157357</v>
      </c>
      <c r="J254" s="75"/>
      <c r="K254" s="10">
        <f t="shared" ref="K254:K273" si="112">H254/G254/24</f>
        <v>1.2982968369829684</v>
      </c>
      <c r="L254" s="10">
        <f t="shared" ref="L254:L273" si="113">H254/I254</f>
        <v>1.0275888192075322</v>
      </c>
      <c r="M254" s="10">
        <f t="shared" ref="M254:M273" si="114">L254*$K$273</f>
        <v>1.5251158632824331</v>
      </c>
      <c r="P254" s="5" t="str">
        <f t="shared" si="108"/>
        <v>Bay of Plenty</v>
      </c>
      <c r="Q254" s="5">
        <f t="shared" ref="Q254:Q273" si="115">G254</f>
        <v>1370</v>
      </c>
      <c r="R254" s="5">
        <f t="shared" ref="R254:R273" si="116">H254/24</f>
        <v>1778.6666666666667</v>
      </c>
      <c r="S254" s="10">
        <f t="shared" ref="S254:S273" si="117">K254</f>
        <v>1.2982968369829684</v>
      </c>
      <c r="T254" s="10">
        <f t="shared" ref="T254:T273" si="118">M254</f>
        <v>1.5251158632824331</v>
      </c>
      <c r="U254" s="10">
        <f t="shared" ref="U254:U273" si="119">$M$273</f>
        <v>1.4895707277572465</v>
      </c>
    </row>
    <row r="255" spans="1:21" x14ac:dyDescent="0.2">
      <c r="A255" s="74" t="s">
        <v>72</v>
      </c>
      <c r="B255" s="75">
        <v>2828</v>
      </c>
      <c r="C255" s="75">
        <v>125639</v>
      </c>
      <c r="D255" s="75">
        <v>120669.90649487884</v>
      </c>
      <c r="E255" s="75"/>
      <c r="F255" s="74" t="s">
        <v>72</v>
      </c>
      <c r="G255" s="75">
        <f t="shared" si="109"/>
        <v>2828</v>
      </c>
      <c r="H255" s="75">
        <f t="shared" si="110"/>
        <v>125639</v>
      </c>
      <c r="I255" s="75">
        <f t="shared" si="111"/>
        <v>120669.90649487884</v>
      </c>
      <c r="J255" s="75"/>
      <c r="K255" s="10">
        <f t="shared" si="112"/>
        <v>1.8511168081093823</v>
      </c>
      <c r="L255" s="10">
        <f t="shared" si="113"/>
        <v>1.041179227277615</v>
      </c>
      <c r="M255" s="10">
        <f t="shared" si="114"/>
        <v>1.545286330835933</v>
      </c>
      <c r="P255" s="5" t="str">
        <f t="shared" si="108"/>
        <v>Canterbury</v>
      </c>
      <c r="Q255" s="5">
        <f t="shared" si="115"/>
        <v>2828</v>
      </c>
      <c r="R255" s="5">
        <f t="shared" si="116"/>
        <v>5234.958333333333</v>
      </c>
      <c r="S255" s="10">
        <f t="shared" si="117"/>
        <v>1.8511168081093823</v>
      </c>
      <c r="T255" s="10">
        <f t="shared" si="118"/>
        <v>1.545286330835933</v>
      </c>
      <c r="U255" s="10">
        <f t="shared" si="119"/>
        <v>1.4895707277572465</v>
      </c>
    </row>
    <row r="256" spans="1:21" x14ac:dyDescent="0.2">
      <c r="A256" s="74" t="s">
        <v>73</v>
      </c>
      <c r="B256" s="75">
        <v>2208</v>
      </c>
      <c r="C256" s="75">
        <v>86956.5</v>
      </c>
      <c r="D256" s="75">
        <v>83933.093877252337</v>
      </c>
      <c r="E256" s="75"/>
      <c r="F256" s="74" t="s">
        <v>73</v>
      </c>
      <c r="G256" s="75">
        <f t="shared" si="109"/>
        <v>2208</v>
      </c>
      <c r="H256" s="75">
        <f t="shared" si="110"/>
        <v>86956.5</v>
      </c>
      <c r="I256" s="75">
        <f t="shared" si="111"/>
        <v>83933.093877252337</v>
      </c>
      <c r="J256" s="75"/>
      <c r="K256" s="10">
        <f t="shared" si="112"/>
        <v>1.6409363677536231</v>
      </c>
      <c r="L256" s="10">
        <f t="shared" si="113"/>
        <v>1.0360216213067188</v>
      </c>
      <c r="M256" s="10">
        <f t="shared" si="114"/>
        <v>1.537631569966853</v>
      </c>
      <c r="P256" s="5" t="str">
        <f t="shared" si="108"/>
        <v>Capital and Coast</v>
      </c>
      <c r="Q256" s="5">
        <f t="shared" si="115"/>
        <v>2208</v>
      </c>
      <c r="R256" s="5">
        <f t="shared" si="116"/>
        <v>3623.1875</v>
      </c>
      <c r="S256" s="10">
        <f t="shared" si="117"/>
        <v>1.6409363677536231</v>
      </c>
      <c r="T256" s="10">
        <f t="shared" si="118"/>
        <v>1.537631569966853</v>
      </c>
      <c r="U256" s="10">
        <f t="shared" si="119"/>
        <v>1.4895707277572465</v>
      </c>
    </row>
    <row r="257" spans="1:21" x14ac:dyDescent="0.2">
      <c r="A257" s="74" t="s">
        <v>74</v>
      </c>
      <c r="B257" s="75">
        <v>1743</v>
      </c>
      <c r="C257" s="75">
        <v>52214</v>
      </c>
      <c r="D257" s="75">
        <v>53807.104839197855</v>
      </c>
      <c r="E257" s="75"/>
      <c r="F257" s="74" t="s">
        <v>74</v>
      </c>
      <c r="G257" s="75">
        <f t="shared" si="109"/>
        <v>1743</v>
      </c>
      <c r="H257" s="75">
        <f t="shared" si="110"/>
        <v>52214</v>
      </c>
      <c r="I257" s="75">
        <f t="shared" si="111"/>
        <v>53807.104839197855</v>
      </c>
      <c r="J257" s="75"/>
      <c r="K257" s="10">
        <f t="shared" si="112"/>
        <v>1.2481832090265825</v>
      </c>
      <c r="L257" s="10">
        <f t="shared" si="113"/>
        <v>0.97039229588808329</v>
      </c>
      <c r="M257" s="10">
        <f t="shared" si="114"/>
        <v>1.4402265345854088</v>
      </c>
      <c r="P257" s="5" t="str">
        <f t="shared" si="108"/>
        <v>Counties Manukau</v>
      </c>
      <c r="Q257" s="5">
        <f t="shared" si="115"/>
        <v>1743</v>
      </c>
      <c r="R257" s="5">
        <f t="shared" si="116"/>
        <v>2175.5833333333335</v>
      </c>
      <c r="S257" s="10">
        <f t="shared" si="117"/>
        <v>1.2481832090265825</v>
      </c>
      <c r="T257" s="10">
        <f t="shared" si="118"/>
        <v>1.4402265345854088</v>
      </c>
      <c r="U257" s="10">
        <f t="shared" si="119"/>
        <v>1.4895707277572465</v>
      </c>
    </row>
    <row r="258" spans="1:21" x14ac:dyDescent="0.2">
      <c r="A258" s="74" t="s">
        <v>75</v>
      </c>
      <c r="B258" s="75">
        <v>412</v>
      </c>
      <c r="C258" s="75">
        <v>17334</v>
      </c>
      <c r="D258" s="75">
        <v>15056.299450517676</v>
      </c>
      <c r="E258" s="75"/>
      <c r="F258" s="74" t="s">
        <v>75</v>
      </c>
      <c r="G258" s="75">
        <f t="shared" si="109"/>
        <v>412</v>
      </c>
      <c r="H258" s="75">
        <f t="shared" si="110"/>
        <v>17334</v>
      </c>
      <c r="I258" s="75">
        <f t="shared" si="111"/>
        <v>15056.299450517676</v>
      </c>
      <c r="J258" s="75"/>
      <c r="K258" s="10">
        <f t="shared" si="112"/>
        <v>1.7530339805825241</v>
      </c>
      <c r="L258" s="10">
        <f t="shared" si="113"/>
        <v>1.1512789086699529</v>
      </c>
      <c r="M258" s="10">
        <f t="shared" si="114"/>
        <v>1.7086929069830836</v>
      </c>
      <c r="P258" s="5" t="str">
        <f t="shared" si="108"/>
        <v>Hawkes Bay</v>
      </c>
      <c r="Q258" s="5">
        <f t="shared" si="115"/>
        <v>412</v>
      </c>
      <c r="R258" s="5">
        <f t="shared" si="116"/>
        <v>722.25</v>
      </c>
      <c r="S258" s="10">
        <f t="shared" si="117"/>
        <v>1.7530339805825241</v>
      </c>
      <c r="T258" s="10">
        <f t="shared" si="118"/>
        <v>1.7086929069830836</v>
      </c>
      <c r="U258" s="10">
        <f t="shared" si="119"/>
        <v>1.4895707277572465</v>
      </c>
    </row>
    <row r="259" spans="1:21" x14ac:dyDescent="0.2">
      <c r="A259" s="74" t="s">
        <v>76</v>
      </c>
      <c r="B259" s="75">
        <v>871</v>
      </c>
      <c r="C259" s="75">
        <v>23879.5</v>
      </c>
      <c r="D259" s="75">
        <v>24053.889886998677</v>
      </c>
      <c r="E259" s="75"/>
      <c r="F259" s="74" t="s">
        <v>76</v>
      </c>
      <c r="G259" s="75">
        <f t="shared" si="109"/>
        <v>871</v>
      </c>
      <c r="H259" s="75">
        <f t="shared" si="110"/>
        <v>23879.5</v>
      </c>
      <c r="I259" s="75">
        <f t="shared" si="111"/>
        <v>24053.889886998677</v>
      </c>
      <c r="J259" s="75"/>
      <c r="K259" s="10">
        <f t="shared" si="112"/>
        <v>1.1423411787217759</v>
      </c>
      <c r="L259" s="10">
        <f t="shared" si="113"/>
        <v>0.99275003386903604</v>
      </c>
      <c r="M259" s="10">
        <f t="shared" si="114"/>
        <v>1.4734092047590288</v>
      </c>
      <c r="P259" s="5" t="str">
        <f t="shared" si="108"/>
        <v>Hutt</v>
      </c>
      <c r="Q259" s="5">
        <f t="shared" si="115"/>
        <v>871</v>
      </c>
      <c r="R259" s="5">
        <f t="shared" si="116"/>
        <v>994.97916666666663</v>
      </c>
      <c r="S259" s="10">
        <f t="shared" si="117"/>
        <v>1.1423411787217759</v>
      </c>
      <c r="T259" s="10">
        <f t="shared" si="118"/>
        <v>1.4734092047590288</v>
      </c>
      <c r="U259" s="10">
        <f t="shared" si="119"/>
        <v>1.4895707277572465</v>
      </c>
    </row>
    <row r="260" spans="1:21" x14ac:dyDescent="0.2">
      <c r="A260" s="74" t="s">
        <v>77</v>
      </c>
      <c r="B260" s="75">
        <v>278</v>
      </c>
      <c r="C260" s="75">
        <v>7189</v>
      </c>
      <c r="D260" s="75">
        <v>7763.4521808024283</v>
      </c>
      <c r="E260" s="75"/>
      <c r="F260" s="74" t="s">
        <v>77</v>
      </c>
      <c r="G260" s="75">
        <f t="shared" si="109"/>
        <v>278</v>
      </c>
      <c r="H260" s="75">
        <f t="shared" si="110"/>
        <v>7189</v>
      </c>
      <c r="I260" s="75">
        <f t="shared" si="111"/>
        <v>7763.4521808024283</v>
      </c>
      <c r="J260" s="75"/>
      <c r="K260" s="10">
        <f t="shared" si="112"/>
        <v>1.077488009592326</v>
      </c>
      <c r="L260" s="10">
        <f t="shared" si="113"/>
        <v>0.92600557491383262</v>
      </c>
      <c r="M260" s="10">
        <f t="shared" si="114"/>
        <v>1.3743491223251951</v>
      </c>
      <c r="P260" s="5" t="str">
        <f t="shared" si="108"/>
        <v>Lakes</v>
      </c>
      <c r="Q260" s="5">
        <f t="shared" si="115"/>
        <v>278</v>
      </c>
      <c r="R260" s="5">
        <f t="shared" si="116"/>
        <v>299.54166666666669</v>
      </c>
      <c r="S260" s="10">
        <f t="shared" si="117"/>
        <v>1.077488009592326</v>
      </c>
      <c r="T260" s="10">
        <f t="shared" si="118"/>
        <v>1.3743491223251951</v>
      </c>
      <c r="U260" s="10">
        <f t="shared" si="119"/>
        <v>1.4895707277572465</v>
      </c>
    </row>
    <row r="261" spans="1:21" x14ac:dyDescent="0.2">
      <c r="A261" s="74" t="s">
        <v>78</v>
      </c>
      <c r="B261" s="75">
        <v>1121</v>
      </c>
      <c r="C261" s="75">
        <v>41010.5</v>
      </c>
      <c r="D261" s="75">
        <v>36360.795055881383</v>
      </c>
      <c r="E261" s="75"/>
      <c r="F261" s="74" t="s">
        <v>78</v>
      </c>
      <c r="G261" s="75">
        <f t="shared" si="109"/>
        <v>1121</v>
      </c>
      <c r="H261" s="75">
        <f t="shared" si="110"/>
        <v>41010.5</v>
      </c>
      <c r="I261" s="75">
        <f t="shared" si="111"/>
        <v>36360.795055881383</v>
      </c>
      <c r="J261" s="75"/>
      <c r="K261" s="10">
        <f t="shared" si="112"/>
        <v>1.5243272375854893</v>
      </c>
      <c r="L261" s="10">
        <f t="shared" si="113"/>
        <v>1.1278768777462835</v>
      </c>
      <c r="M261" s="10">
        <f t="shared" si="114"/>
        <v>1.6739603291975071</v>
      </c>
      <c r="P261" s="5" t="str">
        <f t="shared" si="108"/>
        <v>MidCentral</v>
      </c>
      <c r="Q261" s="5">
        <f t="shared" si="115"/>
        <v>1121</v>
      </c>
      <c r="R261" s="5">
        <f t="shared" si="116"/>
        <v>1708.7708333333333</v>
      </c>
      <c r="S261" s="10">
        <f t="shared" si="117"/>
        <v>1.5243272375854893</v>
      </c>
      <c r="T261" s="10">
        <f t="shared" si="118"/>
        <v>1.6739603291975071</v>
      </c>
      <c r="U261" s="10">
        <f t="shared" si="119"/>
        <v>1.4895707277572465</v>
      </c>
    </row>
    <row r="262" spans="1:21" x14ac:dyDescent="0.2">
      <c r="A262" s="74" t="s">
        <v>79</v>
      </c>
      <c r="B262" s="75">
        <v>1376</v>
      </c>
      <c r="C262" s="75">
        <v>41666.5</v>
      </c>
      <c r="D262" s="75">
        <v>46242.225417797374</v>
      </c>
      <c r="E262" s="75"/>
      <c r="F262" s="74" t="s">
        <v>79</v>
      </c>
      <c r="G262" s="75">
        <f t="shared" si="109"/>
        <v>1376</v>
      </c>
      <c r="H262" s="75">
        <f t="shared" si="110"/>
        <v>41666.5</v>
      </c>
      <c r="I262" s="75">
        <f t="shared" si="111"/>
        <v>46242.225417797374</v>
      </c>
      <c r="J262" s="75"/>
      <c r="K262" s="10">
        <f t="shared" si="112"/>
        <v>1.261703609496124</v>
      </c>
      <c r="L262" s="10">
        <f t="shared" si="113"/>
        <v>0.90104876276053314</v>
      </c>
      <c r="M262" s="10">
        <f t="shared" si="114"/>
        <v>1.337308985842093</v>
      </c>
      <c r="P262" s="5" t="str">
        <f t="shared" si="108"/>
        <v>Nelson Marlborough</v>
      </c>
      <c r="Q262" s="5">
        <f t="shared" si="115"/>
        <v>1376</v>
      </c>
      <c r="R262" s="5">
        <f t="shared" si="116"/>
        <v>1736.1041666666667</v>
      </c>
      <c r="S262" s="10">
        <f t="shared" si="117"/>
        <v>1.261703609496124</v>
      </c>
      <c r="T262" s="10">
        <f t="shared" si="118"/>
        <v>1.337308985842093</v>
      </c>
      <c r="U262" s="10">
        <f t="shared" si="119"/>
        <v>1.4895707277572465</v>
      </c>
    </row>
    <row r="263" spans="1:21" x14ac:dyDescent="0.2">
      <c r="A263" s="74" t="s">
        <v>80</v>
      </c>
      <c r="B263" s="75">
        <v>1171</v>
      </c>
      <c r="C263" s="75">
        <v>37772.5</v>
      </c>
      <c r="D263" s="75">
        <v>35838.345684328648</v>
      </c>
      <c r="E263" s="75"/>
      <c r="F263" s="74" t="s">
        <v>80</v>
      </c>
      <c r="G263" s="75">
        <f t="shared" si="109"/>
        <v>1171</v>
      </c>
      <c r="H263" s="75">
        <f t="shared" si="110"/>
        <v>37772.5</v>
      </c>
      <c r="I263" s="75">
        <f t="shared" si="111"/>
        <v>35838.345684328648</v>
      </c>
      <c r="J263" s="75"/>
      <c r="K263" s="10">
        <f t="shared" si="112"/>
        <v>1.3440257614574438</v>
      </c>
      <c r="L263" s="10">
        <f t="shared" si="113"/>
        <v>1.0539688503679208</v>
      </c>
      <c r="M263" s="10">
        <f t="shared" si="114"/>
        <v>1.5642682978404701</v>
      </c>
      <c r="P263" s="5" t="str">
        <f t="shared" si="108"/>
        <v>Northland</v>
      </c>
      <c r="Q263" s="5">
        <f t="shared" si="115"/>
        <v>1171</v>
      </c>
      <c r="R263" s="5">
        <f t="shared" si="116"/>
        <v>1573.8541666666667</v>
      </c>
      <c r="S263" s="10">
        <f t="shared" si="117"/>
        <v>1.3440257614574438</v>
      </c>
      <c r="T263" s="10">
        <f t="shared" si="118"/>
        <v>1.5642682978404701</v>
      </c>
      <c r="U263" s="10">
        <f t="shared" si="119"/>
        <v>1.4895707277572465</v>
      </c>
    </row>
    <row r="264" spans="1:21" x14ac:dyDescent="0.2">
      <c r="A264" s="74" t="s">
        <v>81</v>
      </c>
      <c r="B264" s="75">
        <v>820</v>
      </c>
      <c r="C264" s="75">
        <v>22109.5</v>
      </c>
      <c r="D264" s="75">
        <v>24707.251988137588</v>
      </c>
      <c r="E264" s="75"/>
      <c r="F264" s="74" t="s">
        <v>81</v>
      </c>
      <c r="G264" s="75">
        <f t="shared" si="109"/>
        <v>820</v>
      </c>
      <c r="H264" s="75">
        <f t="shared" si="110"/>
        <v>22109.5</v>
      </c>
      <c r="I264" s="75">
        <f t="shared" si="111"/>
        <v>24707.251988137588</v>
      </c>
      <c r="J264" s="75"/>
      <c r="K264" s="10">
        <f t="shared" si="112"/>
        <v>1.1234502032520324</v>
      </c>
      <c r="L264" s="10">
        <f t="shared" si="113"/>
        <v>0.89485872449980197</v>
      </c>
      <c r="M264" s="10">
        <f t="shared" si="114"/>
        <v>1.3281219205789201</v>
      </c>
      <c r="P264" s="5" t="str">
        <f t="shared" si="108"/>
        <v>South Canterbury</v>
      </c>
      <c r="Q264" s="5">
        <f t="shared" si="115"/>
        <v>820</v>
      </c>
      <c r="R264" s="5">
        <f t="shared" si="116"/>
        <v>921.22916666666663</v>
      </c>
      <c r="S264" s="10">
        <f t="shared" si="117"/>
        <v>1.1234502032520324</v>
      </c>
      <c r="T264" s="10">
        <f t="shared" si="118"/>
        <v>1.3281219205789201</v>
      </c>
      <c r="U264" s="10">
        <f t="shared" si="119"/>
        <v>1.4895707277572465</v>
      </c>
    </row>
    <row r="265" spans="1:21" x14ac:dyDescent="0.2">
      <c r="A265" s="74" t="s">
        <v>82</v>
      </c>
      <c r="B265" s="75">
        <v>1621</v>
      </c>
      <c r="C265" s="75">
        <v>64588</v>
      </c>
      <c r="D265" s="75">
        <v>66264.273362891166</v>
      </c>
      <c r="E265" s="75"/>
      <c r="F265" s="74" t="s">
        <v>82</v>
      </c>
      <c r="G265" s="75">
        <f t="shared" si="109"/>
        <v>1621</v>
      </c>
      <c r="H265" s="75">
        <f t="shared" si="110"/>
        <v>64588</v>
      </c>
      <c r="I265" s="75">
        <f t="shared" si="111"/>
        <v>66264.273362891166</v>
      </c>
      <c r="J265" s="75"/>
      <c r="K265" s="10">
        <f t="shared" si="112"/>
        <v>1.660189183631503</v>
      </c>
      <c r="L265" s="10">
        <f t="shared" si="113"/>
        <v>0.97470321067717458</v>
      </c>
      <c r="M265" s="10">
        <f t="shared" si="114"/>
        <v>1.4466246623260086</v>
      </c>
      <c r="P265" s="5" t="str">
        <f t="shared" si="108"/>
        <v>Southern</v>
      </c>
      <c r="Q265" s="5">
        <f t="shared" si="115"/>
        <v>1621</v>
      </c>
      <c r="R265" s="5">
        <f t="shared" si="116"/>
        <v>2691.1666666666665</v>
      </c>
      <c r="S265" s="10">
        <f t="shared" si="117"/>
        <v>1.660189183631503</v>
      </c>
      <c r="T265" s="10">
        <f t="shared" si="118"/>
        <v>1.4466246623260086</v>
      </c>
      <c r="U265" s="10">
        <f t="shared" si="119"/>
        <v>1.4895707277572465</v>
      </c>
    </row>
    <row r="266" spans="1:21" x14ac:dyDescent="0.2">
      <c r="A266" s="74" t="s">
        <v>83</v>
      </c>
      <c r="B266" s="75">
        <v>229</v>
      </c>
      <c r="C266" s="75">
        <v>7179</v>
      </c>
      <c r="D266" s="75">
        <v>6611.3340486744237</v>
      </c>
      <c r="E266" s="75"/>
      <c r="F266" s="74" t="s">
        <v>83</v>
      </c>
      <c r="G266" s="75">
        <f t="shared" si="109"/>
        <v>229</v>
      </c>
      <c r="H266" s="75">
        <f t="shared" si="110"/>
        <v>7179</v>
      </c>
      <c r="I266" s="75">
        <f t="shared" si="111"/>
        <v>6611.3340486744237</v>
      </c>
      <c r="J266" s="75"/>
      <c r="K266" s="10">
        <f t="shared" si="112"/>
        <v>1.3062227074235808</v>
      </c>
      <c r="L266" s="10">
        <f t="shared" si="113"/>
        <v>1.0858625425891759</v>
      </c>
      <c r="M266" s="10">
        <f t="shared" si="114"/>
        <v>1.6116039393306099</v>
      </c>
      <c r="P266" s="5" t="str">
        <f t="shared" si="108"/>
        <v>Tairawhiti</v>
      </c>
      <c r="Q266" s="5">
        <f t="shared" si="115"/>
        <v>229</v>
      </c>
      <c r="R266" s="5">
        <f t="shared" si="116"/>
        <v>299.125</v>
      </c>
      <c r="S266" s="10">
        <f t="shared" si="117"/>
        <v>1.3062227074235808</v>
      </c>
      <c r="T266" s="10">
        <f t="shared" si="118"/>
        <v>1.6116039393306099</v>
      </c>
      <c r="U266" s="10">
        <f t="shared" si="119"/>
        <v>1.4895707277572465</v>
      </c>
    </row>
    <row r="267" spans="1:21" x14ac:dyDescent="0.2">
      <c r="A267" s="74" t="s">
        <v>84</v>
      </c>
      <c r="B267" s="75">
        <v>833</v>
      </c>
      <c r="C267" s="75">
        <v>27243</v>
      </c>
      <c r="D267" s="75">
        <v>27255.813302849816</v>
      </c>
      <c r="E267" s="75"/>
      <c r="F267" s="74" t="s">
        <v>84</v>
      </c>
      <c r="G267" s="75">
        <f t="shared" si="109"/>
        <v>833</v>
      </c>
      <c r="H267" s="75">
        <f t="shared" si="110"/>
        <v>27243</v>
      </c>
      <c r="I267" s="75">
        <f t="shared" si="111"/>
        <v>27255.813302849816</v>
      </c>
      <c r="J267" s="75"/>
      <c r="K267" s="10">
        <f t="shared" si="112"/>
        <v>1.3626950780312124</v>
      </c>
      <c r="L267" s="10">
        <f t="shared" si="113"/>
        <v>0.99952988734155745</v>
      </c>
      <c r="M267" s="10">
        <f t="shared" si="114"/>
        <v>1.4834716557008822</v>
      </c>
      <c r="P267" s="5" t="str">
        <f t="shared" si="108"/>
        <v>Taranaki</v>
      </c>
      <c r="Q267" s="5">
        <f t="shared" si="115"/>
        <v>833</v>
      </c>
      <c r="R267" s="5">
        <f t="shared" si="116"/>
        <v>1135.125</v>
      </c>
      <c r="S267" s="10">
        <f t="shared" si="117"/>
        <v>1.3626950780312124</v>
      </c>
      <c r="T267" s="10">
        <f t="shared" si="118"/>
        <v>1.4834716557008822</v>
      </c>
      <c r="U267" s="10">
        <f t="shared" si="119"/>
        <v>1.4895707277572465</v>
      </c>
    </row>
    <row r="268" spans="1:21" x14ac:dyDescent="0.2">
      <c r="A268" s="74" t="s">
        <v>85</v>
      </c>
      <c r="B268" s="75">
        <v>2639</v>
      </c>
      <c r="C268" s="75">
        <v>102403.5</v>
      </c>
      <c r="D268" s="75">
        <v>98869.131543566968</v>
      </c>
      <c r="E268" s="75"/>
      <c r="F268" s="74" t="s">
        <v>85</v>
      </c>
      <c r="G268" s="75">
        <f t="shared" si="109"/>
        <v>2639</v>
      </c>
      <c r="H268" s="75">
        <f t="shared" si="110"/>
        <v>102403.5</v>
      </c>
      <c r="I268" s="75">
        <f t="shared" si="111"/>
        <v>98869.131543566968</v>
      </c>
      <c r="J268" s="75"/>
      <c r="K268" s="10">
        <f t="shared" si="112"/>
        <v>1.6168292913982569</v>
      </c>
      <c r="L268" s="10">
        <f t="shared" si="113"/>
        <v>1.0357479468187258</v>
      </c>
      <c r="M268" s="10">
        <f t="shared" si="114"/>
        <v>1.5372253906709983</v>
      </c>
      <c r="P268" s="5" t="str">
        <f t="shared" si="108"/>
        <v>Waikato</v>
      </c>
      <c r="Q268" s="5">
        <f t="shared" si="115"/>
        <v>2639</v>
      </c>
      <c r="R268" s="5">
        <f t="shared" si="116"/>
        <v>4266.8125</v>
      </c>
      <c r="S268" s="10">
        <f t="shared" si="117"/>
        <v>1.6168292913982569</v>
      </c>
      <c r="T268" s="10">
        <f t="shared" si="118"/>
        <v>1.5372253906709983</v>
      </c>
      <c r="U268" s="10">
        <f t="shared" si="119"/>
        <v>1.4895707277572465</v>
      </c>
    </row>
    <row r="269" spans="1:21" x14ac:dyDescent="0.2">
      <c r="A269" s="74" t="s">
        <v>86</v>
      </c>
      <c r="B269" s="75">
        <v>160</v>
      </c>
      <c r="C269" s="75">
        <v>4136</v>
      </c>
      <c r="D269" s="75">
        <v>4399.0569474074491</v>
      </c>
      <c r="E269" s="75"/>
      <c r="F269" s="74" t="s">
        <v>86</v>
      </c>
      <c r="G269" s="75">
        <f t="shared" si="109"/>
        <v>160</v>
      </c>
      <c r="H269" s="75">
        <f t="shared" si="110"/>
        <v>4136</v>
      </c>
      <c r="I269" s="75">
        <f t="shared" si="111"/>
        <v>4399.0569474074491</v>
      </c>
      <c r="J269" s="75"/>
      <c r="K269" s="10">
        <f t="shared" si="112"/>
        <v>1.0770833333333334</v>
      </c>
      <c r="L269" s="10">
        <f t="shared" si="113"/>
        <v>0.94020151351700965</v>
      </c>
      <c r="M269" s="10">
        <f t="shared" si="114"/>
        <v>1.3954182997560916</v>
      </c>
      <c r="P269" s="5" t="str">
        <f t="shared" si="108"/>
        <v>Wairarapa</v>
      </c>
      <c r="Q269" s="5">
        <f t="shared" si="115"/>
        <v>160</v>
      </c>
      <c r="R269" s="5">
        <f t="shared" si="116"/>
        <v>172.33333333333334</v>
      </c>
      <c r="S269" s="10">
        <f t="shared" si="117"/>
        <v>1.0770833333333334</v>
      </c>
      <c r="T269" s="10">
        <f t="shared" si="118"/>
        <v>1.3954182997560916</v>
      </c>
      <c r="U269" s="10">
        <f t="shared" si="119"/>
        <v>1.4895707277572465</v>
      </c>
    </row>
    <row r="270" spans="1:21" x14ac:dyDescent="0.2">
      <c r="A270" s="74" t="s">
        <v>87</v>
      </c>
      <c r="B270" s="75">
        <v>2374</v>
      </c>
      <c r="C270" s="75">
        <v>90079.5</v>
      </c>
      <c r="D270" s="75">
        <v>99154.814999022463</v>
      </c>
      <c r="E270" s="75"/>
      <c r="F270" s="74" t="s">
        <v>87</v>
      </c>
      <c r="G270" s="75">
        <f t="shared" si="109"/>
        <v>2374</v>
      </c>
      <c r="H270" s="75">
        <f t="shared" si="110"/>
        <v>90079.5</v>
      </c>
      <c r="I270" s="75">
        <f t="shared" si="111"/>
        <v>99154.814999022463</v>
      </c>
      <c r="J270" s="75"/>
      <c r="K270" s="10">
        <f t="shared" si="112"/>
        <v>1.5810077927548443</v>
      </c>
      <c r="L270" s="10">
        <f t="shared" si="113"/>
        <v>0.90847327989960014</v>
      </c>
      <c r="M270" s="10">
        <f t="shared" si="114"/>
        <v>1.3483282268598531</v>
      </c>
      <c r="P270" s="5" t="str">
        <f t="shared" si="108"/>
        <v>Waitemata</v>
      </c>
      <c r="Q270" s="5">
        <f t="shared" si="115"/>
        <v>2374</v>
      </c>
      <c r="R270" s="5">
        <f t="shared" si="116"/>
        <v>3753.3125</v>
      </c>
      <c r="S270" s="10">
        <f t="shared" si="117"/>
        <v>1.5810077927548443</v>
      </c>
      <c r="T270" s="10">
        <f t="shared" si="118"/>
        <v>1.3483282268598531</v>
      </c>
      <c r="U270" s="10">
        <f t="shared" si="119"/>
        <v>1.4895707277572465</v>
      </c>
    </row>
    <row r="271" spans="1:21" x14ac:dyDescent="0.2">
      <c r="A271" s="74" t="s">
        <v>88</v>
      </c>
      <c r="B271" s="75">
        <v>231</v>
      </c>
      <c r="C271" s="75">
        <v>4419.5</v>
      </c>
      <c r="D271" s="75">
        <v>5471.9072581227638</v>
      </c>
      <c r="E271" s="75"/>
      <c r="F271" s="74" t="s">
        <v>88</v>
      </c>
      <c r="G271" s="75">
        <f t="shared" si="109"/>
        <v>231</v>
      </c>
      <c r="H271" s="75">
        <f t="shared" si="110"/>
        <v>4419.5</v>
      </c>
      <c r="I271" s="75">
        <f t="shared" si="111"/>
        <v>5471.9072581227638</v>
      </c>
      <c r="J271" s="75"/>
      <c r="K271" s="10">
        <f t="shared" si="112"/>
        <v>0.79716810966810969</v>
      </c>
      <c r="L271" s="10">
        <f t="shared" si="113"/>
        <v>0.80767085250567439</v>
      </c>
      <c r="M271" s="10">
        <f t="shared" si="114"/>
        <v>1.1987203504386097</v>
      </c>
      <c r="P271" s="5" t="str">
        <f t="shared" si="108"/>
        <v>West Coast</v>
      </c>
      <c r="Q271" s="5">
        <f t="shared" si="115"/>
        <v>231</v>
      </c>
      <c r="R271" s="5">
        <f t="shared" si="116"/>
        <v>184.14583333333334</v>
      </c>
      <c r="S271" s="10">
        <f t="shared" si="117"/>
        <v>0.79716810966810969</v>
      </c>
      <c r="T271" s="10">
        <f t="shared" si="118"/>
        <v>1.1987203504386097</v>
      </c>
      <c r="U271" s="10">
        <f t="shared" si="119"/>
        <v>1.4895707277572465</v>
      </c>
    </row>
    <row r="272" spans="1:21" x14ac:dyDescent="0.2">
      <c r="A272" s="74" t="s">
        <v>89</v>
      </c>
      <c r="B272" s="75">
        <v>483</v>
      </c>
      <c r="C272" s="75">
        <v>14244</v>
      </c>
      <c r="D272" s="75">
        <v>14034.131108541666</v>
      </c>
      <c r="E272" s="75"/>
      <c r="F272" s="74" t="s">
        <v>89</v>
      </c>
      <c r="G272" s="75">
        <f t="shared" si="109"/>
        <v>483</v>
      </c>
      <c r="H272" s="75">
        <f t="shared" si="110"/>
        <v>14244</v>
      </c>
      <c r="I272" s="75">
        <f t="shared" si="111"/>
        <v>14034.131108541666</v>
      </c>
      <c r="J272" s="75"/>
      <c r="K272" s="10">
        <f t="shared" si="112"/>
        <v>1.2287784679089027</v>
      </c>
      <c r="L272" s="10">
        <f t="shared" si="113"/>
        <v>1.0149541777709772</v>
      </c>
      <c r="M272" s="10">
        <f t="shared" si="114"/>
        <v>1.5063639153032442</v>
      </c>
      <c r="P272" s="5" t="str">
        <f t="shared" si="108"/>
        <v>Whanganui</v>
      </c>
      <c r="Q272" s="5">
        <f t="shared" si="115"/>
        <v>483</v>
      </c>
      <c r="R272" s="5">
        <f t="shared" si="116"/>
        <v>593.5</v>
      </c>
      <c r="S272" s="10">
        <f t="shared" si="117"/>
        <v>1.2287784679089027</v>
      </c>
      <c r="T272" s="10">
        <f t="shared" si="118"/>
        <v>1.5063639153032442</v>
      </c>
      <c r="U272" s="10">
        <f t="shared" si="119"/>
        <v>1.4895707277572465</v>
      </c>
    </row>
    <row r="273" spans="1:21" x14ac:dyDescent="0.2">
      <c r="A273" s="74" t="s">
        <v>106</v>
      </c>
      <c r="B273" s="75">
        <v>27002</v>
      </c>
      <c r="C273" s="75">
        <v>961813</v>
      </c>
      <c r="D273" s="75">
        <v>958325.36159868515</v>
      </c>
      <c r="E273" s="75"/>
      <c r="F273" s="78" t="s">
        <v>106</v>
      </c>
      <c r="G273" s="75">
        <f t="shared" si="109"/>
        <v>27002</v>
      </c>
      <c r="H273" s="75">
        <f t="shared" si="110"/>
        <v>961813</v>
      </c>
      <c r="I273" s="75">
        <f t="shared" si="111"/>
        <v>958325.36159868515</v>
      </c>
      <c r="J273" s="75"/>
      <c r="K273" s="10">
        <f t="shared" si="112"/>
        <v>1.4841693825148754</v>
      </c>
      <c r="L273" s="10">
        <f t="shared" si="113"/>
        <v>1.0036393051264936</v>
      </c>
      <c r="M273" s="10">
        <f t="shared" si="114"/>
        <v>1.4895707277572465</v>
      </c>
      <c r="P273" t="s">
        <v>0</v>
      </c>
      <c r="Q273" s="5">
        <f t="shared" si="115"/>
        <v>27002</v>
      </c>
      <c r="R273" s="5">
        <f t="shared" si="116"/>
        <v>40075.541666666664</v>
      </c>
      <c r="S273" s="10">
        <f t="shared" si="117"/>
        <v>1.4841693825148754</v>
      </c>
      <c r="T273" s="10">
        <f t="shared" si="118"/>
        <v>1.4895707277572465</v>
      </c>
      <c r="U273" s="10">
        <f t="shared" si="119"/>
        <v>1.4895707277572465</v>
      </c>
    </row>
    <row r="276" spans="1:21" x14ac:dyDescent="0.2">
      <c r="A276" s="73" t="s">
        <v>22</v>
      </c>
      <c r="B276" t="s">
        <v>13</v>
      </c>
    </row>
    <row r="277" spans="1:21" x14ac:dyDescent="0.2">
      <c r="A277" s="73" t="s">
        <v>104</v>
      </c>
      <c r="B277" s="74">
        <v>4</v>
      </c>
    </row>
    <row r="278" spans="1:21" x14ac:dyDescent="0.2">
      <c r="K278" s="162" t="s">
        <v>2</v>
      </c>
      <c r="L278" s="162"/>
      <c r="M278" s="162"/>
      <c r="P278" s="8" t="s">
        <v>6</v>
      </c>
      <c r="Q278" s="8"/>
      <c r="R278" s="8"/>
      <c r="S278" s="8"/>
      <c r="T278" s="8"/>
      <c r="U278" s="8"/>
    </row>
    <row r="279" spans="1:21" ht="63.75" x14ac:dyDescent="0.2">
      <c r="A279" s="73" t="s">
        <v>105</v>
      </c>
      <c r="B279" t="s">
        <v>107</v>
      </c>
      <c r="C279" t="s">
        <v>108</v>
      </c>
      <c r="D279" t="s">
        <v>109</v>
      </c>
      <c r="G279" s="77" t="s">
        <v>107</v>
      </c>
      <c r="H279" s="77" t="s">
        <v>108</v>
      </c>
      <c r="I279" s="77" t="s">
        <v>109</v>
      </c>
      <c r="K279" s="21" t="s">
        <v>16</v>
      </c>
      <c r="L279" s="21" t="s">
        <v>20</v>
      </c>
      <c r="M279" s="21" t="s">
        <v>17</v>
      </c>
      <c r="P279" s="21" t="s">
        <v>4</v>
      </c>
      <c r="Q279" s="21" t="s">
        <v>27</v>
      </c>
      <c r="R279" s="21" t="s">
        <v>25</v>
      </c>
      <c r="S279" s="21" t="s">
        <v>11</v>
      </c>
      <c r="T279" s="21" t="s">
        <v>10</v>
      </c>
      <c r="U279" s="21" t="s">
        <v>8</v>
      </c>
    </row>
    <row r="280" spans="1:21" x14ac:dyDescent="0.2">
      <c r="A280" s="74" t="s">
        <v>70</v>
      </c>
      <c r="B280" s="75">
        <v>3867</v>
      </c>
      <c r="C280" s="75">
        <v>145356.5</v>
      </c>
      <c r="D280" s="75">
        <v>146478.85779942438</v>
      </c>
      <c r="E280" s="75"/>
      <c r="F280" s="74" t="s">
        <v>70</v>
      </c>
      <c r="G280" s="75">
        <f>IFERROR(VLOOKUP(F280,$A$280:$D$300,2,FALSE),0)</f>
        <v>3867</v>
      </c>
      <c r="H280" s="75">
        <f>IFERROR(VLOOKUP(F280,$A$280:$D$300,3,FALSE),0)</f>
        <v>145356.5</v>
      </c>
      <c r="I280" s="75">
        <f>IFERROR(VLOOKUP(F280,$A$280:$D$300,4,FALSE),0)</f>
        <v>146478.85779942438</v>
      </c>
      <c r="J280" s="75"/>
      <c r="K280" s="10">
        <f>H280/G280/24</f>
        <v>1.5662065770192226</v>
      </c>
      <c r="L280" s="10">
        <f>H280/I280</f>
        <v>0.99233774883088421</v>
      </c>
      <c r="M280" s="10">
        <f>L280*$K$300</f>
        <v>1.4411071667678674</v>
      </c>
      <c r="P280" s="5" t="str">
        <f t="shared" ref="P280:P299" si="120">A280</f>
        <v>Auckland</v>
      </c>
      <c r="Q280" s="5">
        <f>G280</f>
        <v>3867</v>
      </c>
      <c r="R280" s="5">
        <f>H280/24</f>
        <v>6056.520833333333</v>
      </c>
      <c r="S280" s="10">
        <f>K280</f>
        <v>1.5662065770192226</v>
      </c>
      <c r="T280" s="10">
        <f>M280</f>
        <v>1.4411071667678674</v>
      </c>
      <c r="U280" s="10">
        <f>$M$300</f>
        <v>1.4616940546025685</v>
      </c>
    </row>
    <row r="281" spans="1:21" x14ac:dyDescent="0.2">
      <c r="A281" s="74" t="s">
        <v>71</v>
      </c>
      <c r="B281" s="75">
        <v>1396</v>
      </c>
      <c r="C281" s="75">
        <v>43224</v>
      </c>
      <c r="D281" s="75">
        <v>41178.254074432109</v>
      </c>
      <c r="E281" s="75"/>
      <c r="F281" s="74" t="s">
        <v>71</v>
      </c>
      <c r="G281" s="75">
        <f t="shared" ref="G281:G300" si="121">IFERROR(VLOOKUP(F281,$A$280:$D$300,2,FALSE),0)</f>
        <v>1396</v>
      </c>
      <c r="H281" s="75">
        <f t="shared" ref="H281:H300" si="122">IFERROR(VLOOKUP(F281,$A$280:$D$300,3,FALSE),0)</f>
        <v>43224</v>
      </c>
      <c r="I281" s="75">
        <f t="shared" ref="I281:I300" si="123">IFERROR(VLOOKUP(F281,$A$280:$D$300,4,FALSE),0)</f>
        <v>41178.254074432109</v>
      </c>
      <c r="J281" s="75"/>
      <c r="K281" s="10">
        <f t="shared" ref="K281:K300" si="124">H281/G281/24</f>
        <v>1.2901146131805159</v>
      </c>
      <c r="L281" s="10">
        <f t="shared" ref="L281:L300" si="125">H281/I281</f>
        <v>1.0496802492371358</v>
      </c>
      <c r="M281" s="10">
        <f t="shared" ref="M281:M300" si="126">L281*$K$300</f>
        <v>1.5243819271941399</v>
      </c>
      <c r="P281" s="5" t="str">
        <f t="shared" si="120"/>
        <v>Bay of Plenty</v>
      </c>
      <c r="Q281" s="5">
        <f t="shared" ref="Q281:Q300" si="127">G281</f>
        <v>1396</v>
      </c>
      <c r="R281" s="5">
        <f t="shared" ref="R281:R300" si="128">H281/24</f>
        <v>1801</v>
      </c>
      <c r="S281" s="10">
        <f t="shared" ref="S281:S300" si="129">K281</f>
        <v>1.2901146131805159</v>
      </c>
      <c r="T281" s="10">
        <f t="shared" ref="T281:T300" si="130">M281</f>
        <v>1.5243819271941399</v>
      </c>
      <c r="U281" s="10">
        <f t="shared" ref="U281:U300" si="131">$M$300</f>
        <v>1.4616940546025685</v>
      </c>
    </row>
    <row r="282" spans="1:21" x14ac:dyDescent="0.2">
      <c r="A282" s="74" t="s">
        <v>72</v>
      </c>
      <c r="B282" s="75">
        <v>3547</v>
      </c>
      <c r="C282" s="75">
        <v>138333.5</v>
      </c>
      <c r="D282" s="75">
        <v>138812.66250586131</v>
      </c>
      <c r="E282" s="75"/>
      <c r="F282" s="74" t="s">
        <v>72</v>
      </c>
      <c r="G282" s="75">
        <f t="shared" si="121"/>
        <v>3547</v>
      </c>
      <c r="H282" s="75">
        <f t="shared" si="122"/>
        <v>138333.5</v>
      </c>
      <c r="I282" s="75">
        <f t="shared" si="123"/>
        <v>138812.66250586131</v>
      </c>
      <c r="J282" s="75"/>
      <c r="K282" s="10">
        <f t="shared" si="124"/>
        <v>1.625005873508129</v>
      </c>
      <c r="L282" s="10">
        <f t="shared" si="125"/>
        <v>0.99654813547113485</v>
      </c>
      <c r="M282" s="10">
        <f t="shared" si="126"/>
        <v>1.4472216357269263</v>
      </c>
      <c r="P282" s="5" t="str">
        <f t="shared" si="120"/>
        <v>Canterbury</v>
      </c>
      <c r="Q282" s="5">
        <f t="shared" si="127"/>
        <v>3547</v>
      </c>
      <c r="R282" s="5">
        <f t="shared" si="128"/>
        <v>5763.895833333333</v>
      </c>
      <c r="S282" s="10">
        <f t="shared" si="129"/>
        <v>1.625005873508129</v>
      </c>
      <c r="T282" s="10">
        <f t="shared" si="130"/>
        <v>1.4472216357269263</v>
      </c>
      <c r="U282" s="10">
        <f t="shared" si="131"/>
        <v>1.4616940546025685</v>
      </c>
    </row>
    <row r="283" spans="1:21" x14ac:dyDescent="0.2">
      <c r="A283" s="74" t="s">
        <v>73</v>
      </c>
      <c r="B283" s="75">
        <v>1610</v>
      </c>
      <c r="C283" s="75">
        <v>66901</v>
      </c>
      <c r="D283" s="75">
        <v>65365.241651633522</v>
      </c>
      <c r="E283" s="75"/>
      <c r="F283" s="74" t="s">
        <v>73</v>
      </c>
      <c r="G283" s="75">
        <f t="shared" si="121"/>
        <v>1610</v>
      </c>
      <c r="H283" s="75">
        <f t="shared" si="122"/>
        <v>66901</v>
      </c>
      <c r="I283" s="75">
        <f t="shared" si="123"/>
        <v>65365.241651633522</v>
      </c>
      <c r="J283" s="75"/>
      <c r="K283" s="10">
        <f t="shared" si="124"/>
        <v>1.7313923395445137</v>
      </c>
      <c r="L283" s="10">
        <f t="shared" si="125"/>
        <v>1.0234950305324557</v>
      </c>
      <c r="M283" s="10">
        <f t="shared" si="126"/>
        <v>1.4863548478220647</v>
      </c>
      <c r="P283" s="5" t="str">
        <f t="shared" si="120"/>
        <v>Capital and Coast</v>
      </c>
      <c r="Q283" s="5">
        <f t="shared" si="127"/>
        <v>1610</v>
      </c>
      <c r="R283" s="5">
        <f t="shared" si="128"/>
        <v>2787.5416666666665</v>
      </c>
      <c r="S283" s="10">
        <f t="shared" si="129"/>
        <v>1.7313923395445137</v>
      </c>
      <c r="T283" s="10">
        <f t="shared" si="130"/>
        <v>1.4863548478220647</v>
      </c>
      <c r="U283" s="10">
        <f t="shared" si="131"/>
        <v>1.4616940546025685</v>
      </c>
    </row>
    <row r="284" spans="1:21" x14ac:dyDescent="0.2">
      <c r="A284" s="74" t="s">
        <v>74</v>
      </c>
      <c r="B284" s="75">
        <v>2522</v>
      </c>
      <c r="C284" s="75">
        <v>75843.5</v>
      </c>
      <c r="D284" s="75">
        <v>74198.415682425461</v>
      </c>
      <c r="E284" s="75"/>
      <c r="F284" s="74" t="s">
        <v>74</v>
      </c>
      <c r="G284" s="75">
        <f t="shared" si="121"/>
        <v>2522</v>
      </c>
      <c r="H284" s="75">
        <f t="shared" si="122"/>
        <v>75843.5</v>
      </c>
      <c r="I284" s="75">
        <f t="shared" si="123"/>
        <v>74198.415682425461</v>
      </c>
      <c r="J284" s="75"/>
      <c r="K284" s="10">
        <f t="shared" si="124"/>
        <v>1.2530316547713454</v>
      </c>
      <c r="L284" s="10">
        <f t="shared" si="125"/>
        <v>1.0221714210801429</v>
      </c>
      <c r="M284" s="10">
        <f t="shared" si="126"/>
        <v>1.4844326564411796</v>
      </c>
      <c r="P284" s="5" t="str">
        <f t="shared" si="120"/>
        <v>Counties Manukau</v>
      </c>
      <c r="Q284" s="5">
        <f t="shared" si="127"/>
        <v>2522</v>
      </c>
      <c r="R284" s="5">
        <f t="shared" si="128"/>
        <v>3160.1458333333335</v>
      </c>
      <c r="S284" s="10">
        <f t="shared" si="129"/>
        <v>1.2530316547713454</v>
      </c>
      <c r="T284" s="10">
        <f t="shared" si="130"/>
        <v>1.4844326564411796</v>
      </c>
      <c r="U284" s="10">
        <f t="shared" si="131"/>
        <v>1.4616940546025685</v>
      </c>
    </row>
    <row r="285" spans="1:21" x14ac:dyDescent="0.2">
      <c r="A285" s="74" t="s">
        <v>75</v>
      </c>
      <c r="B285" s="75">
        <v>1018</v>
      </c>
      <c r="C285" s="75">
        <v>30078</v>
      </c>
      <c r="D285" s="75">
        <v>30532.579852007555</v>
      </c>
      <c r="E285" s="75"/>
      <c r="F285" s="74" t="s">
        <v>75</v>
      </c>
      <c r="G285" s="75">
        <f t="shared" si="121"/>
        <v>1018</v>
      </c>
      <c r="H285" s="75">
        <f t="shared" si="122"/>
        <v>30078</v>
      </c>
      <c r="I285" s="75">
        <f t="shared" si="123"/>
        <v>30532.579852007555</v>
      </c>
      <c r="J285" s="75"/>
      <c r="K285" s="10">
        <f t="shared" si="124"/>
        <v>1.2310903732809431</v>
      </c>
      <c r="L285" s="10">
        <f t="shared" si="125"/>
        <v>0.98511164617562885</v>
      </c>
      <c r="M285" s="10">
        <f t="shared" si="126"/>
        <v>1.4306131708107876</v>
      </c>
      <c r="P285" s="5" t="str">
        <f t="shared" si="120"/>
        <v>Hawkes Bay</v>
      </c>
      <c r="Q285" s="5">
        <f t="shared" si="127"/>
        <v>1018</v>
      </c>
      <c r="R285" s="5">
        <f t="shared" si="128"/>
        <v>1253.25</v>
      </c>
      <c r="S285" s="10">
        <f t="shared" si="129"/>
        <v>1.2310903732809431</v>
      </c>
      <c r="T285" s="10">
        <f t="shared" si="130"/>
        <v>1.4306131708107876</v>
      </c>
      <c r="U285" s="10">
        <f t="shared" si="131"/>
        <v>1.4616940546025685</v>
      </c>
    </row>
    <row r="286" spans="1:21" x14ac:dyDescent="0.2">
      <c r="A286" s="74" t="s">
        <v>76</v>
      </c>
      <c r="B286" s="75">
        <v>1522</v>
      </c>
      <c r="C286" s="75">
        <v>45125</v>
      </c>
      <c r="D286" s="75">
        <v>48458.682942494146</v>
      </c>
      <c r="E286" s="75"/>
      <c r="F286" s="74" t="s">
        <v>76</v>
      </c>
      <c r="G286" s="75">
        <f t="shared" si="121"/>
        <v>1522</v>
      </c>
      <c r="H286" s="75">
        <f t="shared" si="122"/>
        <v>45125</v>
      </c>
      <c r="I286" s="75">
        <f t="shared" si="123"/>
        <v>48458.682942494146</v>
      </c>
      <c r="J286" s="75"/>
      <c r="K286" s="10">
        <f t="shared" si="124"/>
        <v>1.2353537012702585</v>
      </c>
      <c r="L286" s="10">
        <f t="shared" si="125"/>
        <v>0.93120566346282618</v>
      </c>
      <c r="M286" s="10">
        <f t="shared" si="126"/>
        <v>1.3523290401197927</v>
      </c>
      <c r="P286" s="5" t="str">
        <f t="shared" si="120"/>
        <v>Hutt</v>
      </c>
      <c r="Q286" s="5">
        <f t="shared" si="127"/>
        <v>1522</v>
      </c>
      <c r="R286" s="5">
        <f t="shared" si="128"/>
        <v>1880.2083333333333</v>
      </c>
      <c r="S286" s="10">
        <f t="shared" si="129"/>
        <v>1.2353537012702585</v>
      </c>
      <c r="T286" s="10">
        <f t="shared" si="130"/>
        <v>1.3523290401197927</v>
      </c>
      <c r="U286" s="10">
        <f t="shared" si="131"/>
        <v>1.4616940546025685</v>
      </c>
    </row>
    <row r="287" spans="1:21" x14ac:dyDescent="0.2">
      <c r="A287" s="74" t="s">
        <v>77</v>
      </c>
      <c r="B287" s="75">
        <v>606</v>
      </c>
      <c r="C287" s="75">
        <v>18332.5</v>
      </c>
      <c r="D287" s="75">
        <v>19114.091231372076</v>
      </c>
      <c r="E287" s="75"/>
      <c r="F287" s="74" t="s">
        <v>77</v>
      </c>
      <c r="G287" s="75">
        <f t="shared" si="121"/>
        <v>606</v>
      </c>
      <c r="H287" s="75">
        <f t="shared" si="122"/>
        <v>18332.5</v>
      </c>
      <c r="I287" s="75">
        <f t="shared" si="123"/>
        <v>19114.091231372076</v>
      </c>
      <c r="J287" s="75"/>
      <c r="K287" s="10">
        <f t="shared" si="124"/>
        <v>1.2604854235423544</v>
      </c>
      <c r="L287" s="10">
        <f t="shared" si="125"/>
        <v>0.95910916078033326</v>
      </c>
      <c r="M287" s="10">
        <f t="shared" si="126"/>
        <v>1.3928514630645239</v>
      </c>
      <c r="P287" s="5" t="str">
        <f t="shared" si="120"/>
        <v>Lakes</v>
      </c>
      <c r="Q287" s="5">
        <f t="shared" si="127"/>
        <v>606</v>
      </c>
      <c r="R287" s="5">
        <f t="shared" si="128"/>
        <v>763.85416666666663</v>
      </c>
      <c r="S287" s="10">
        <f t="shared" si="129"/>
        <v>1.2604854235423544</v>
      </c>
      <c r="T287" s="10">
        <f t="shared" si="130"/>
        <v>1.3928514630645239</v>
      </c>
      <c r="U287" s="10">
        <f t="shared" si="131"/>
        <v>1.4616940546025685</v>
      </c>
    </row>
    <row r="288" spans="1:21" x14ac:dyDescent="0.2">
      <c r="A288" s="74" t="s">
        <v>78</v>
      </c>
      <c r="B288" s="75">
        <v>1153</v>
      </c>
      <c r="C288" s="75">
        <v>41162</v>
      </c>
      <c r="D288" s="75">
        <v>37047.946967418218</v>
      </c>
      <c r="E288" s="75"/>
      <c r="F288" s="74" t="s">
        <v>78</v>
      </c>
      <c r="G288" s="75">
        <f t="shared" si="121"/>
        <v>1153</v>
      </c>
      <c r="H288" s="75">
        <f t="shared" si="122"/>
        <v>41162</v>
      </c>
      <c r="I288" s="75">
        <f t="shared" si="123"/>
        <v>37047.946967418218</v>
      </c>
      <c r="J288" s="75"/>
      <c r="K288" s="10">
        <f t="shared" si="124"/>
        <v>1.4874963862387973</v>
      </c>
      <c r="L288" s="10">
        <f t="shared" si="125"/>
        <v>1.1110467210558221</v>
      </c>
      <c r="M288" s="10">
        <f t="shared" si="126"/>
        <v>1.6135004379444939</v>
      </c>
      <c r="P288" s="5" t="str">
        <f t="shared" si="120"/>
        <v>MidCentral</v>
      </c>
      <c r="Q288" s="5">
        <f t="shared" si="127"/>
        <v>1153</v>
      </c>
      <c r="R288" s="5">
        <f t="shared" si="128"/>
        <v>1715.0833333333333</v>
      </c>
      <c r="S288" s="10">
        <f t="shared" si="129"/>
        <v>1.4874963862387973</v>
      </c>
      <c r="T288" s="10">
        <f t="shared" si="130"/>
        <v>1.6135004379444939</v>
      </c>
      <c r="U288" s="10">
        <f t="shared" si="131"/>
        <v>1.4616940546025685</v>
      </c>
    </row>
    <row r="289" spans="1:21" x14ac:dyDescent="0.2">
      <c r="A289" s="74" t="s">
        <v>79</v>
      </c>
      <c r="B289" s="75">
        <v>1098</v>
      </c>
      <c r="C289" s="75">
        <v>30241.5</v>
      </c>
      <c r="D289" s="75">
        <v>32841.791936692716</v>
      </c>
      <c r="E289" s="75"/>
      <c r="F289" s="74" t="s">
        <v>79</v>
      </c>
      <c r="G289" s="75">
        <f t="shared" si="121"/>
        <v>1098</v>
      </c>
      <c r="H289" s="75">
        <f t="shared" si="122"/>
        <v>30241.5</v>
      </c>
      <c r="I289" s="75">
        <f t="shared" si="123"/>
        <v>32841.791936692716</v>
      </c>
      <c r="J289" s="75"/>
      <c r="K289" s="10">
        <f t="shared" si="124"/>
        <v>1.1475979052823315</v>
      </c>
      <c r="L289" s="10">
        <f t="shared" si="125"/>
        <v>0.9208236888624971</v>
      </c>
      <c r="M289" s="10">
        <f t="shared" si="126"/>
        <v>1.3372519778802849</v>
      </c>
      <c r="P289" s="5" t="str">
        <f t="shared" si="120"/>
        <v>Nelson Marlborough</v>
      </c>
      <c r="Q289" s="5">
        <f t="shared" si="127"/>
        <v>1098</v>
      </c>
      <c r="R289" s="5">
        <f t="shared" si="128"/>
        <v>1260.0625</v>
      </c>
      <c r="S289" s="10">
        <f t="shared" si="129"/>
        <v>1.1475979052823315</v>
      </c>
      <c r="T289" s="10">
        <f t="shared" si="130"/>
        <v>1.3372519778802849</v>
      </c>
      <c r="U289" s="10">
        <f t="shared" si="131"/>
        <v>1.4616940546025685</v>
      </c>
    </row>
    <row r="290" spans="1:21" x14ac:dyDescent="0.2">
      <c r="A290" s="74" t="s">
        <v>80</v>
      </c>
      <c r="B290" s="75">
        <v>1170</v>
      </c>
      <c r="C290" s="75">
        <v>38285.5</v>
      </c>
      <c r="D290" s="75">
        <v>35772.818458806178</v>
      </c>
      <c r="E290" s="75"/>
      <c r="F290" s="74" t="s">
        <v>80</v>
      </c>
      <c r="G290" s="75">
        <f t="shared" si="121"/>
        <v>1170</v>
      </c>
      <c r="H290" s="75">
        <f t="shared" si="122"/>
        <v>38285.5</v>
      </c>
      <c r="I290" s="75">
        <f t="shared" si="123"/>
        <v>35772.818458806178</v>
      </c>
      <c r="J290" s="75"/>
      <c r="K290" s="10">
        <f t="shared" si="124"/>
        <v>1.3634437321937323</v>
      </c>
      <c r="L290" s="10">
        <f t="shared" si="125"/>
        <v>1.0702399656903543</v>
      </c>
      <c r="M290" s="10">
        <f t="shared" si="126"/>
        <v>1.5542394578205374</v>
      </c>
      <c r="P290" s="5" t="str">
        <f t="shared" si="120"/>
        <v>Northland</v>
      </c>
      <c r="Q290" s="5">
        <f t="shared" si="127"/>
        <v>1170</v>
      </c>
      <c r="R290" s="5">
        <f t="shared" si="128"/>
        <v>1595.2291666666667</v>
      </c>
      <c r="S290" s="10">
        <f t="shared" si="129"/>
        <v>1.3634437321937323</v>
      </c>
      <c r="T290" s="10">
        <f t="shared" si="130"/>
        <v>1.5542394578205374</v>
      </c>
      <c r="U290" s="10">
        <f t="shared" si="131"/>
        <v>1.4616940546025685</v>
      </c>
    </row>
    <row r="291" spans="1:21" x14ac:dyDescent="0.2">
      <c r="A291" s="74" t="s">
        <v>81</v>
      </c>
      <c r="B291" s="75">
        <v>546</v>
      </c>
      <c r="C291" s="75">
        <v>15851</v>
      </c>
      <c r="D291" s="75">
        <v>17281.130146976739</v>
      </c>
      <c r="E291" s="75"/>
      <c r="F291" s="74" t="s">
        <v>81</v>
      </c>
      <c r="G291" s="75">
        <f t="shared" si="121"/>
        <v>546</v>
      </c>
      <c r="H291" s="75">
        <f t="shared" si="122"/>
        <v>15851</v>
      </c>
      <c r="I291" s="75">
        <f t="shared" si="123"/>
        <v>17281.130146976739</v>
      </c>
      <c r="J291" s="75"/>
      <c r="K291" s="10">
        <f t="shared" si="124"/>
        <v>1.2096306471306473</v>
      </c>
      <c r="L291" s="10">
        <f t="shared" si="125"/>
        <v>0.91724325117550642</v>
      </c>
      <c r="M291" s="10">
        <f t="shared" si="126"/>
        <v>1.3320523425575665</v>
      </c>
      <c r="P291" s="5" t="str">
        <f t="shared" si="120"/>
        <v>South Canterbury</v>
      </c>
      <c r="Q291" s="5">
        <f t="shared" si="127"/>
        <v>546</v>
      </c>
      <c r="R291" s="5">
        <f t="shared" si="128"/>
        <v>660.45833333333337</v>
      </c>
      <c r="S291" s="10">
        <f t="shared" si="129"/>
        <v>1.2096306471306473</v>
      </c>
      <c r="T291" s="10">
        <f t="shared" si="130"/>
        <v>1.3320523425575665</v>
      </c>
      <c r="U291" s="10">
        <f t="shared" si="131"/>
        <v>1.4616940546025685</v>
      </c>
    </row>
    <row r="292" spans="1:21" x14ac:dyDescent="0.2">
      <c r="A292" s="74" t="s">
        <v>82</v>
      </c>
      <c r="B292" s="75">
        <v>2073</v>
      </c>
      <c r="C292" s="75">
        <v>82603.5</v>
      </c>
      <c r="D292" s="75">
        <v>79074.515471064951</v>
      </c>
      <c r="E292" s="75"/>
      <c r="F292" s="74" t="s">
        <v>82</v>
      </c>
      <c r="G292" s="75">
        <f t="shared" si="121"/>
        <v>2073</v>
      </c>
      <c r="H292" s="75">
        <f t="shared" si="122"/>
        <v>82603.5</v>
      </c>
      <c r="I292" s="75">
        <f t="shared" si="123"/>
        <v>79074.515471064951</v>
      </c>
      <c r="J292" s="75"/>
      <c r="K292" s="10">
        <f t="shared" si="124"/>
        <v>1.660305113362277</v>
      </c>
      <c r="L292" s="10">
        <f t="shared" si="125"/>
        <v>1.0446285950399075</v>
      </c>
      <c r="M292" s="10">
        <f t="shared" si="126"/>
        <v>1.5170457404208002</v>
      </c>
      <c r="P292" s="5" t="str">
        <f t="shared" si="120"/>
        <v>Southern</v>
      </c>
      <c r="Q292" s="5">
        <f t="shared" si="127"/>
        <v>2073</v>
      </c>
      <c r="R292" s="5">
        <f t="shared" si="128"/>
        <v>3441.8125</v>
      </c>
      <c r="S292" s="10">
        <f t="shared" si="129"/>
        <v>1.660305113362277</v>
      </c>
      <c r="T292" s="10">
        <f t="shared" si="130"/>
        <v>1.5170457404208002</v>
      </c>
      <c r="U292" s="10">
        <f t="shared" si="131"/>
        <v>1.4616940546025685</v>
      </c>
    </row>
    <row r="293" spans="1:21" x14ac:dyDescent="0.2">
      <c r="A293" s="74" t="s">
        <v>83</v>
      </c>
      <c r="B293" s="75">
        <v>145</v>
      </c>
      <c r="C293" s="75">
        <v>4965</v>
      </c>
      <c r="D293" s="75">
        <v>4512.0807710972003</v>
      </c>
      <c r="E293" s="75"/>
      <c r="F293" s="74" t="s">
        <v>83</v>
      </c>
      <c r="G293" s="75">
        <f t="shared" si="121"/>
        <v>145</v>
      </c>
      <c r="H293" s="75">
        <f t="shared" si="122"/>
        <v>4965</v>
      </c>
      <c r="I293" s="75">
        <f t="shared" si="123"/>
        <v>4512.0807710972003</v>
      </c>
      <c r="J293" s="75"/>
      <c r="K293" s="10">
        <f t="shared" si="124"/>
        <v>1.4267241379310345</v>
      </c>
      <c r="L293" s="10">
        <f t="shared" si="125"/>
        <v>1.1003792378461044</v>
      </c>
      <c r="M293" s="10">
        <f t="shared" si="126"/>
        <v>1.5980087502373481</v>
      </c>
      <c r="P293" s="5" t="str">
        <f t="shared" si="120"/>
        <v>Tairawhiti</v>
      </c>
      <c r="Q293" s="5">
        <f t="shared" si="127"/>
        <v>145</v>
      </c>
      <c r="R293" s="5">
        <f t="shared" si="128"/>
        <v>206.875</v>
      </c>
      <c r="S293" s="10">
        <f t="shared" si="129"/>
        <v>1.4267241379310345</v>
      </c>
      <c r="T293" s="10">
        <f t="shared" si="130"/>
        <v>1.5980087502373481</v>
      </c>
      <c r="U293" s="10">
        <f t="shared" si="131"/>
        <v>1.4616940546025685</v>
      </c>
    </row>
    <row r="294" spans="1:21" x14ac:dyDescent="0.2">
      <c r="A294" s="74" t="s">
        <v>84</v>
      </c>
      <c r="B294" s="75">
        <v>981</v>
      </c>
      <c r="C294" s="75">
        <v>28285.5</v>
      </c>
      <c r="D294" s="75">
        <v>30129.098706132118</v>
      </c>
      <c r="E294" s="75"/>
      <c r="F294" s="74" t="s">
        <v>84</v>
      </c>
      <c r="G294" s="75">
        <f t="shared" si="121"/>
        <v>981</v>
      </c>
      <c r="H294" s="75">
        <f t="shared" si="122"/>
        <v>28285.5</v>
      </c>
      <c r="I294" s="75">
        <f t="shared" si="123"/>
        <v>30129.098706132118</v>
      </c>
      <c r="J294" s="75"/>
      <c r="K294" s="10">
        <f t="shared" si="124"/>
        <v>1.2013888888888888</v>
      </c>
      <c r="L294" s="10">
        <f t="shared" si="125"/>
        <v>0.93881002800269986</v>
      </c>
      <c r="M294" s="10">
        <f t="shared" si="126"/>
        <v>1.3633723610556721</v>
      </c>
      <c r="P294" s="5" t="str">
        <f t="shared" si="120"/>
        <v>Taranaki</v>
      </c>
      <c r="Q294" s="5">
        <f t="shared" si="127"/>
        <v>981</v>
      </c>
      <c r="R294" s="5">
        <f t="shared" si="128"/>
        <v>1178.5625</v>
      </c>
      <c r="S294" s="10">
        <f t="shared" si="129"/>
        <v>1.2013888888888888</v>
      </c>
      <c r="T294" s="10">
        <f t="shared" si="130"/>
        <v>1.3633723610556721</v>
      </c>
      <c r="U294" s="10">
        <f t="shared" si="131"/>
        <v>1.4616940546025685</v>
      </c>
    </row>
    <row r="295" spans="1:21" x14ac:dyDescent="0.2">
      <c r="A295" s="74" t="s">
        <v>85</v>
      </c>
      <c r="B295" s="75">
        <v>3508</v>
      </c>
      <c r="C295" s="75">
        <v>139391.5</v>
      </c>
      <c r="D295" s="75">
        <v>129648.07588855707</v>
      </c>
      <c r="E295" s="75"/>
      <c r="F295" s="74" t="s">
        <v>85</v>
      </c>
      <c r="G295" s="75">
        <f t="shared" si="121"/>
        <v>3508</v>
      </c>
      <c r="H295" s="75">
        <f t="shared" si="122"/>
        <v>139391.5</v>
      </c>
      <c r="I295" s="75">
        <f t="shared" si="123"/>
        <v>129648.07588855707</v>
      </c>
      <c r="J295" s="75"/>
      <c r="K295" s="10">
        <f t="shared" si="124"/>
        <v>1.6556383029266437</v>
      </c>
      <c r="L295" s="10">
        <f t="shared" si="125"/>
        <v>1.0751528632003624</v>
      </c>
      <c r="M295" s="10">
        <f t="shared" si="126"/>
        <v>1.5613741373382821</v>
      </c>
      <c r="P295" s="5" t="str">
        <f t="shared" si="120"/>
        <v>Waikato</v>
      </c>
      <c r="Q295" s="5">
        <f t="shared" si="127"/>
        <v>3508</v>
      </c>
      <c r="R295" s="5">
        <f t="shared" si="128"/>
        <v>5807.979166666667</v>
      </c>
      <c r="S295" s="10">
        <f t="shared" si="129"/>
        <v>1.6556383029266437</v>
      </c>
      <c r="T295" s="10">
        <f t="shared" si="130"/>
        <v>1.5613741373382821</v>
      </c>
      <c r="U295" s="10">
        <f t="shared" si="131"/>
        <v>1.4616940546025685</v>
      </c>
    </row>
    <row r="296" spans="1:21" x14ac:dyDescent="0.2">
      <c r="A296" s="74" t="s">
        <v>86</v>
      </c>
      <c r="B296" s="75">
        <v>522</v>
      </c>
      <c r="C296" s="75">
        <v>10042.5</v>
      </c>
      <c r="D296" s="75">
        <v>11565.179257863971</v>
      </c>
      <c r="E296" s="75"/>
      <c r="F296" s="74" t="s">
        <v>86</v>
      </c>
      <c r="G296" s="75">
        <f t="shared" si="121"/>
        <v>522</v>
      </c>
      <c r="H296" s="75">
        <f t="shared" si="122"/>
        <v>10042.5</v>
      </c>
      <c r="I296" s="75">
        <f t="shared" si="123"/>
        <v>11565.179257863971</v>
      </c>
      <c r="J296" s="75"/>
      <c r="K296" s="10">
        <f t="shared" si="124"/>
        <v>0.80160440613026818</v>
      </c>
      <c r="L296" s="10">
        <f t="shared" si="125"/>
        <v>0.86833932929931934</v>
      </c>
      <c r="M296" s="10">
        <f t="shared" si="126"/>
        <v>1.2610323774480465</v>
      </c>
      <c r="P296" s="5" t="str">
        <f t="shared" si="120"/>
        <v>Wairarapa</v>
      </c>
      <c r="Q296" s="5">
        <f t="shared" si="127"/>
        <v>522</v>
      </c>
      <c r="R296" s="5">
        <f t="shared" si="128"/>
        <v>418.4375</v>
      </c>
      <c r="S296" s="10">
        <f t="shared" si="129"/>
        <v>0.80160440613026818</v>
      </c>
      <c r="T296" s="10">
        <f t="shared" si="130"/>
        <v>1.2610323774480465</v>
      </c>
      <c r="U296" s="10">
        <f t="shared" si="131"/>
        <v>1.4616940546025685</v>
      </c>
    </row>
    <row r="297" spans="1:21" x14ac:dyDescent="0.2">
      <c r="A297" s="74" t="s">
        <v>87</v>
      </c>
      <c r="B297" s="75">
        <v>1747</v>
      </c>
      <c r="C297" s="75">
        <v>62122.5</v>
      </c>
      <c r="D297" s="75">
        <v>66829.24037646057</v>
      </c>
      <c r="E297" s="75"/>
      <c r="F297" s="74" t="s">
        <v>87</v>
      </c>
      <c r="G297" s="75">
        <f t="shared" si="121"/>
        <v>1747</v>
      </c>
      <c r="H297" s="75">
        <f t="shared" si="122"/>
        <v>62122.5</v>
      </c>
      <c r="I297" s="75">
        <f t="shared" si="123"/>
        <v>66829.24037646057</v>
      </c>
      <c r="J297" s="75"/>
      <c r="K297" s="10">
        <f t="shared" si="124"/>
        <v>1.4816471093302805</v>
      </c>
      <c r="L297" s="10">
        <f t="shared" si="125"/>
        <v>0.92957064377888043</v>
      </c>
      <c r="M297" s="10">
        <f t="shared" si="126"/>
        <v>1.3499546080404763</v>
      </c>
      <c r="P297" s="5" t="str">
        <f t="shared" si="120"/>
        <v>Waitemata</v>
      </c>
      <c r="Q297" s="5">
        <f t="shared" si="127"/>
        <v>1747</v>
      </c>
      <c r="R297" s="5">
        <f t="shared" si="128"/>
        <v>2588.4375</v>
      </c>
      <c r="S297" s="10">
        <f t="shared" si="129"/>
        <v>1.4816471093302805</v>
      </c>
      <c r="T297" s="10">
        <f t="shared" si="130"/>
        <v>1.3499546080404763</v>
      </c>
      <c r="U297" s="10">
        <f t="shared" si="131"/>
        <v>1.4616940546025685</v>
      </c>
    </row>
    <row r="298" spans="1:21" x14ac:dyDescent="0.2">
      <c r="A298" s="74" t="s">
        <v>88</v>
      </c>
      <c r="B298" s="75">
        <v>177</v>
      </c>
      <c r="C298" s="75">
        <v>3315</v>
      </c>
      <c r="D298" s="75">
        <v>4498.8648767856557</v>
      </c>
      <c r="E298" s="75"/>
      <c r="F298" s="74" t="s">
        <v>88</v>
      </c>
      <c r="G298" s="75">
        <f t="shared" si="121"/>
        <v>177</v>
      </c>
      <c r="H298" s="75">
        <f t="shared" si="122"/>
        <v>3315</v>
      </c>
      <c r="I298" s="75">
        <f t="shared" si="123"/>
        <v>4498.8648767856557</v>
      </c>
      <c r="J298" s="75"/>
      <c r="K298" s="10">
        <f t="shared" si="124"/>
        <v>0.78036723163841815</v>
      </c>
      <c r="L298" s="10">
        <f t="shared" si="125"/>
        <v>0.73685253742684043</v>
      </c>
      <c r="M298" s="10">
        <f t="shared" si="126"/>
        <v>1.0700827150715153</v>
      </c>
      <c r="P298" s="5" t="str">
        <f t="shared" si="120"/>
        <v>West Coast</v>
      </c>
      <c r="Q298" s="5">
        <f t="shared" si="127"/>
        <v>177</v>
      </c>
      <c r="R298" s="5">
        <f t="shared" si="128"/>
        <v>138.125</v>
      </c>
      <c r="S298" s="10">
        <f t="shared" si="129"/>
        <v>0.78036723163841815</v>
      </c>
      <c r="T298" s="10">
        <f t="shared" si="130"/>
        <v>1.0700827150715153</v>
      </c>
      <c r="U298" s="10">
        <f t="shared" si="131"/>
        <v>1.4616940546025685</v>
      </c>
    </row>
    <row r="299" spans="1:21" x14ac:dyDescent="0.2">
      <c r="A299" s="74" t="s">
        <v>89</v>
      </c>
      <c r="B299" s="75">
        <v>371</v>
      </c>
      <c r="C299" s="75">
        <v>11476</v>
      </c>
      <c r="D299" s="75">
        <v>10924.167322068643</v>
      </c>
      <c r="E299" s="75"/>
      <c r="F299" s="74" t="s">
        <v>89</v>
      </c>
      <c r="G299" s="75">
        <f t="shared" si="121"/>
        <v>371</v>
      </c>
      <c r="H299" s="75">
        <f t="shared" si="122"/>
        <v>11476</v>
      </c>
      <c r="I299" s="75">
        <f t="shared" si="123"/>
        <v>10924.167322068643</v>
      </c>
      <c r="J299" s="75"/>
      <c r="K299" s="10">
        <f t="shared" si="124"/>
        <v>1.288858939802336</v>
      </c>
      <c r="L299" s="10">
        <f t="shared" si="125"/>
        <v>1.0505148503919894</v>
      </c>
      <c r="M299" s="10">
        <f t="shared" si="126"/>
        <v>1.525593963828914</v>
      </c>
      <c r="P299" s="5" t="str">
        <f t="shared" si="120"/>
        <v>Whanganui</v>
      </c>
      <c r="Q299" s="5">
        <f t="shared" si="127"/>
        <v>371</v>
      </c>
      <c r="R299" s="5">
        <f t="shared" si="128"/>
        <v>478.16666666666669</v>
      </c>
      <c r="S299" s="10">
        <f t="shared" si="129"/>
        <v>1.288858939802336</v>
      </c>
      <c r="T299" s="10">
        <f t="shared" si="130"/>
        <v>1.525593963828914</v>
      </c>
      <c r="U299" s="10">
        <f t="shared" si="131"/>
        <v>1.4616940546025685</v>
      </c>
    </row>
    <row r="300" spans="1:21" x14ac:dyDescent="0.2">
      <c r="A300" s="74" t="s">
        <v>106</v>
      </c>
      <c r="B300" s="75">
        <v>29579</v>
      </c>
      <c r="C300" s="75">
        <v>1030935.5</v>
      </c>
      <c r="D300" s="75">
        <v>1024263.6959195746</v>
      </c>
      <c r="E300" s="75"/>
      <c r="F300" s="78" t="s">
        <v>106</v>
      </c>
      <c r="G300" s="75">
        <f t="shared" si="121"/>
        <v>29579</v>
      </c>
      <c r="H300" s="75">
        <f t="shared" si="122"/>
        <v>1030935.5</v>
      </c>
      <c r="I300" s="75">
        <f t="shared" si="123"/>
        <v>1024263.6959195746</v>
      </c>
      <c r="J300" s="75"/>
      <c r="K300" s="10">
        <f t="shared" si="124"/>
        <v>1.4522345526668694</v>
      </c>
      <c r="L300" s="10">
        <f t="shared" si="125"/>
        <v>1.0065137562787827</v>
      </c>
      <c r="M300" s="10">
        <f t="shared" si="126"/>
        <v>1.4616940546025685</v>
      </c>
      <c r="P300" t="s">
        <v>0</v>
      </c>
      <c r="Q300" s="5">
        <f t="shared" si="127"/>
        <v>29579</v>
      </c>
      <c r="R300" s="5">
        <f t="shared" si="128"/>
        <v>42955.645833333336</v>
      </c>
      <c r="S300" s="10">
        <f t="shared" si="129"/>
        <v>1.4522345526668694</v>
      </c>
      <c r="T300" s="10">
        <f t="shared" si="130"/>
        <v>1.4616940546025685</v>
      </c>
      <c r="U300" s="10">
        <f t="shared" si="131"/>
        <v>1.4616940546025685</v>
      </c>
    </row>
    <row r="303" spans="1:21" x14ac:dyDescent="0.2">
      <c r="A303" s="73" t="s">
        <v>22</v>
      </c>
      <c r="B303" t="s">
        <v>13</v>
      </c>
    </row>
    <row r="304" spans="1:21" x14ac:dyDescent="0.2">
      <c r="A304" s="73" t="s">
        <v>104</v>
      </c>
      <c r="B304" s="74">
        <v>5</v>
      </c>
    </row>
    <row r="305" spans="1:21" x14ac:dyDescent="0.2">
      <c r="K305" s="162" t="s">
        <v>2</v>
      </c>
      <c r="L305" s="162"/>
      <c r="M305" s="162"/>
      <c r="P305" s="8" t="s">
        <v>6</v>
      </c>
      <c r="Q305" s="8"/>
      <c r="R305" s="8"/>
      <c r="S305" s="8"/>
      <c r="T305" s="8"/>
      <c r="U305" s="8"/>
    </row>
    <row r="306" spans="1:21" ht="63.75" x14ac:dyDescent="0.2">
      <c r="A306" s="73" t="s">
        <v>105</v>
      </c>
      <c r="B306" t="s">
        <v>107</v>
      </c>
      <c r="C306" t="s">
        <v>108</v>
      </c>
      <c r="D306" t="s">
        <v>109</v>
      </c>
      <c r="G306" s="77" t="s">
        <v>107</v>
      </c>
      <c r="H306" s="77" t="s">
        <v>108</v>
      </c>
      <c r="I306" s="77" t="s">
        <v>109</v>
      </c>
      <c r="K306" s="21" t="s">
        <v>16</v>
      </c>
      <c r="L306" s="21" t="s">
        <v>20</v>
      </c>
      <c r="M306" s="21" t="s">
        <v>17</v>
      </c>
      <c r="P306" s="21" t="s">
        <v>4</v>
      </c>
      <c r="Q306" s="21" t="s">
        <v>27</v>
      </c>
      <c r="R306" s="21" t="s">
        <v>25</v>
      </c>
      <c r="S306" s="21" t="s">
        <v>11</v>
      </c>
      <c r="T306" s="21" t="s">
        <v>10</v>
      </c>
      <c r="U306" s="21" t="s">
        <v>8</v>
      </c>
    </row>
    <row r="307" spans="1:21" x14ac:dyDescent="0.2">
      <c r="A307" s="74" t="s">
        <v>70</v>
      </c>
      <c r="B307" s="75">
        <v>3489</v>
      </c>
      <c r="C307" s="75">
        <v>154328.5</v>
      </c>
      <c r="D307" s="75">
        <v>146147.27482969704</v>
      </c>
      <c r="E307" s="75"/>
      <c r="F307" s="74" t="s">
        <v>70</v>
      </c>
      <c r="G307" s="75">
        <f>IFERROR(VLOOKUP(F307,$A$307:$D$327,2,FALSE),0)</f>
        <v>3489</v>
      </c>
      <c r="H307" s="75">
        <f>IFERROR(VLOOKUP(F307,$A$307:$D$327,3,FALSE),0)</f>
        <v>154328.5</v>
      </c>
      <c r="I307" s="75">
        <f>IFERROR(VLOOKUP(F307,$A$307:$D$327,4,FALSE),0)</f>
        <v>146147.27482969704</v>
      </c>
      <c r="J307" s="75"/>
      <c r="K307" s="10">
        <f>H307/G307/24</f>
        <v>1.8430364478838255</v>
      </c>
      <c r="L307" s="10">
        <f>H307/I307</f>
        <v>1.0559793207217609</v>
      </c>
      <c r="M307" s="10">
        <f>L307*$K$327</f>
        <v>1.5239686833680626</v>
      </c>
      <c r="P307" s="5" t="str">
        <f>F307</f>
        <v>Auckland</v>
      </c>
      <c r="Q307" s="5">
        <f>G307</f>
        <v>3489</v>
      </c>
      <c r="R307" s="5">
        <f>H307/24</f>
        <v>6430.354166666667</v>
      </c>
      <c r="S307" s="10">
        <f>K307</f>
        <v>1.8430364478838255</v>
      </c>
      <c r="T307" s="10">
        <f>M307</f>
        <v>1.5239686833680626</v>
      </c>
      <c r="U307" s="10">
        <f>$M$327</f>
        <v>1.4820170151293841</v>
      </c>
    </row>
    <row r="308" spans="1:21" x14ac:dyDescent="0.2">
      <c r="A308" s="74" t="s">
        <v>71</v>
      </c>
      <c r="B308" s="75">
        <v>1429</v>
      </c>
      <c r="C308" s="75">
        <v>40354.5</v>
      </c>
      <c r="D308" s="75">
        <v>41467.841081575927</v>
      </c>
      <c r="E308" s="75"/>
      <c r="F308" s="74" t="s">
        <v>71</v>
      </c>
      <c r="G308" s="75">
        <f t="shared" ref="G308:G327" si="132">IFERROR(VLOOKUP(F308,$A$307:$D$327,2,FALSE),0)</f>
        <v>1429</v>
      </c>
      <c r="H308" s="75">
        <f t="shared" ref="H308:H327" si="133">IFERROR(VLOOKUP(F308,$A$307:$D$327,3,FALSE),0)</f>
        <v>40354.5</v>
      </c>
      <c r="I308" s="75">
        <f t="shared" ref="I308:I327" si="134">IFERROR(VLOOKUP(F308,$A$307:$D$327,4,FALSE),0)</f>
        <v>41467.841081575927</v>
      </c>
      <c r="J308" s="75"/>
      <c r="K308" s="10">
        <f t="shared" ref="K308:K327" si="135">H308/G308/24</f>
        <v>1.1766532540237928</v>
      </c>
      <c r="L308" s="10">
        <f t="shared" ref="L308:L327" si="136">H308/I308</f>
        <v>0.97315169894218145</v>
      </c>
      <c r="M308" s="10">
        <f t="shared" ref="M308:M327" si="137">L308*$K$327</f>
        <v>1.4044334810843115</v>
      </c>
      <c r="P308" s="5" t="str">
        <f t="shared" ref="P308:P327" si="138">F308</f>
        <v>Bay of Plenty</v>
      </c>
      <c r="Q308" s="5">
        <f t="shared" ref="Q308:Q327" si="139">G308</f>
        <v>1429</v>
      </c>
      <c r="R308" s="5">
        <f t="shared" ref="R308:R327" si="140">H308/24</f>
        <v>1681.4375</v>
      </c>
      <c r="S308" s="10">
        <f t="shared" ref="S308:S327" si="141">K308</f>
        <v>1.1766532540237928</v>
      </c>
      <c r="T308" s="10">
        <f t="shared" ref="T308:T327" si="142">M308</f>
        <v>1.4044334810843115</v>
      </c>
      <c r="U308" s="10">
        <f t="shared" ref="U308:U327" si="143">$M$327</f>
        <v>1.4820170151293841</v>
      </c>
    </row>
    <row r="309" spans="1:21" x14ac:dyDescent="0.2">
      <c r="A309" s="74" t="s">
        <v>72</v>
      </c>
      <c r="B309" s="75">
        <v>1173</v>
      </c>
      <c r="C309" s="75">
        <v>42765</v>
      </c>
      <c r="D309" s="75">
        <v>43167.68816386324</v>
      </c>
      <c r="E309" s="75"/>
      <c r="F309" s="74" t="s">
        <v>72</v>
      </c>
      <c r="G309" s="75">
        <f t="shared" si="132"/>
        <v>1173</v>
      </c>
      <c r="H309" s="75">
        <f t="shared" si="133"/>
        <v>42765</v>
      </c>
      <c r="I309" s="75">
        <f t="shared" si="134"/>
        <v>43167.68816386324</v>
      </c>
      <c r="J309" s="75"/>
      <c r="K309" s="10">
        <f t="shared" si="135"/>
        <v>1.519075021312873</v>
      </c>
      <c r="L309" s="10">
        <f t="shared" si="136"/>
        <v>0.99067153741625802</v>
      </c>
      <c r="M309" s="10">
        <f t="shared" si="137"/>
        <v>1.4297177689943346</v>
      </c>
      <c r="P309" s="5" t="str">
        <f t="shared" si="138"/>
        <v>Canterbury</v>
      </c>
      <c r="Q309" s="5">
        <f t="shared" si="139"/>
        <v>1173</v>
      </c>
      <c r="R309" s="5">
        <f t="shared" si="140"/>
        <v>1781.875</v>
      </c>
      <c r="S309" s="10">
        <f t="shared" si="141"/>
        <v>1.519075021312873</v>
      </c>
      <c r="T309" s="10">
        <f t="shared" si="142"/>
        <v>1.4297177689943346</v>
      </c>
      <c r="U309" s="10">
        <f t="shared" si="143"/>
        <v>1.4820170151293841</v>
      </c>
    </row>
    <row r="310" spans="1:21" x14ac:dyDescent="0.2">
      <c r="A310" s="74" t="s">
        <v>73</v>
      </c>
      <c r="B310" s="75">
        <v>1401</v>
      </c>
      <c r="C310" s="75">
        <v>59699.5</v>
      </c>
      <c r="D310" s="75">
        <v>59358.511602309518</v>
      </c>
      <c r="E310" s="75"/>
      <c r="F310" s="74" t="s">
        <v>73</v>
      </c>
      <c r="G310" s="75">
        <f t="shared" si="132"/>
        <v>1401</v>
      </c>
      <c r="H310" s="75">
        <f t="shared" si="133"/>
        <v>59699.5</v>
      </c>
      <c r="I310" s="75">
        <f t="shared" si="134"/>
        <v>59358.511602309518</v>
      </c>
      <c r="J310" s="75"/>
      <c r="K310" s="10">
        <f t="shared" si="135"/>
        <v>1.775502617178206</v>
      </c>
      <c r="L310" s="10">
        <f t="shared" si="136"/>
        <v>1.0057445577472535</v>
      </c>
      <c r="M310" s="10">
        <f t="shared" si="137"/>
        <v>1.4514708568602093</v>
      </c>
      <c r="P310" s="5" t="str">
        <f t="shared" si="138"/>
        <v>Capital and Coast</v>
      </c>
      <c r="Q310" s="5">
        <f t="shared" si="139"/>
        <v>1401</v>
      </c>
      <c r="R310" s="5">
        <f t="shared" si="140"/>
        <v>2487.4791666666665</v>
      </c>
      <c r="S310" s="10">
        <f t="shared" si="141"/>
        <v>1.775502617178206</v>
      </c>
      <c r="T310" s="10">
        <f t="shared" si="142"/>
        <v>1.4514708568602093</v>
      </c>
      <c r="U310" s="10">
        <f t="shared" si="143"/>
        <v>1.4820170151293841</v>
      </c>
    </row>
    <row r="311" spans="1:21" x14ac:dyDescent="0.2">
      <c r="A311" s="74" t="s">
        <v>74</v>
      </c>
      <c r="B311" s="75">
        <v>4209</v>
      </c>
      <c r="C311" s="75">
        <v>109862.5</v>
      </c>
      <c r="D311" s="75">
        <v>112227.69501309223</v>
      </c>
      <c r="E311" s="75"/>
      <c r="F311" s="74" t="s">
        <v>74</v>
      </c>
      <c r="G311" s="75">
        <f t="shared" si="132"/>
        <v>4209</v>
      </c>
      <c r="H311" s="75">
        <f t="shared" si="133"/>
        <v>109862.5</v>
      </c>
      <c r="I311" s="75">
        <f t="shared" si="134"/>
        <v>112227.69501309223</v>
      </c>
      <c r="J311" s="75"/>
      <c r="K311" s="10">
        <f t="shared" si="135"/>
        <v>1.0875752356062407</v>
      </c>
      <c r="L311" s="10">
        <f t="shared" si="136"/>
        <v>0.97892503260611108</v>
      </c>
      <c r="M311" s="10">
        <f t="shared" si="137"/>
        <v>1.4127654432068744</v>
      </c>
      <c r="P311" s="5" t="str">
        <f t="shared" si="138"/>
        <v>Counties Manukau</v>
      </c>
      <c r="Q311" s="5">
        <f t="shared" si="139"/>
        <v>4209</v>
      </c>
      <c r="R311" s="5">
        <f t="shared" si="140"/>
        <v>4577.604166666667</v>
      </c>
      <c r="S311" s="10">
        <f t="shared" si="141"/>
        <v>1.0875752356062407</v>
      </c>
      <c r="T311" s="10">
        <f t="shared" si="142"/>
        <v>1.4127654432068744</v>
      </c>
      <c r="U311" s="10">
        <f t="shared" si="143"/>
        <v>1.4820170151293841</v>
      </c>
    </row>
    <row r="312" spans="1:21" x14ac:dyDescent="0.2">
      <c r="A312" s="74" t="s">
        <v>75</v>
      </c>
      <c r="B312" s="75">
        <v>1557</v>
      </c>
      <c r="C312" s="75">
        <v>44735.5</v>
      </c>
      <c r="D312" s="75">
        <v>44139.414128003686</v>
      </c>
      <c r="E312" s="75"/>
      <c r="F312" s="74" t="s">
        <v>75</v>
      </c>
      <c r="G312" s="75">
        <f t="shared" si="132"/>
        <v>1557</v>
      </c>
      <c r="H312" s="75">
        <f t="shared" si="133"/>
        <v>44735.5</v>
      </c>
      <c r="I312" s="75">
        <f t="shared" si="134"/>
        <v>44139.414128003686</v>
      </c>
      <c r="J312" s="75"/>
      <c r="K312" s="10">
        <f t="shared" si="135"/>
        <v>1.1971606722329267</v>
      </c>
      <c r="L312" s="10">
        <f t="shared" si="136"/>
        <v>1.0135046167642296</v>
      </c>
      <c r="M312" s="10">
        <f t="shared" si="137"/>
        <v>1.4626700221193136</v>
      </c>
      <c r="P312" s="5" t="str">
        <f t="shared" si="138"/>
        <v>Hawkes Bay</v>
      </c>
      <c r="Q312" s="5">
        <f t="shared" si="139"/>
        <v>1557</v>
      </c>
      <c r="R312" s="5">
        <f t="shared" si="140"/>
        <v>1863.9791666666667</v>
      </c>
      <c r="S312" s="10">
        <f t="shared" si="141"/>
        <v>1.1971606722329267</v>
      </c>
      <c r="T312" s="10">
        <f t="shared" si="142"/>
        <v>1.4626700221193136</v>
      </c>
      <c r="U312" s="10">
        <f t="shared" si="143"/>
        <v>1.4820170151293841</v>
      </c>
    </row>
    <row r="313" spans="1:21" x14ac:dyDescent="0.2">
      <c r="A313" s="74" t="s">
        <v>76</v>
      </c>
      <c r="B313" s="75">
        <v>755</v>
      </c>
      <c r="C313" s="75">
        <v>25194.5</v>
      </c>
      <c r="D313" s="75">
        <v>24554.287119525914</v>
      </c>
      <c r="E313" s="75"/>
      <c r="F313" s="74" t="s">
        <v>76</v>
      </c>
      <c r="G313" s="75">
        <f t="shared" si="132"/>
        <v>755</v>
      </c>
      <c r="H313" s="75">
        <f t="shared" si="133"/>
        <v>25194.5</v>
      </c>
      <c r="I313" s="75">
        <f t="shared" si="134"/>
        <v>24554.287119525914</v>
      </c>
      <c r="J313" s="75"/>
      <c r="K313" s="10">
        <f t="shared" si="135"/>
        <v>1.390424944812362</v>
      </c>
      <c r="L313" s="10">
        <f t="shared" si="136"/>
        <v>1.0260733645964815</v>
      </c>
      <c r="M313" s="10">
        <f t="shared" si="137"/>
        <v>1.4808089929396986</v>
      </c>
      <c r="P313" s="5" t="str">
        <f t="shared" si="138"/>
        <v>Hutt</v>
      </c>
      <c r="Q313" s="5">
        <f t="shared" si="139"/>
        <v>755</v>
      </c>
      <c r="R313" s="5">
        <f t="shared" si="140"/>
        <v>1049.7708333333333</v>
      </c>
      <c r="S313" s="10">
        <f t="shared" si="141"/>
        <v>1.390424944812362</v>
      </c>
      <c r="T313" s="10">
        <f t="shared" si="142"/>
        <v>1.4808089929396986</v>
      </c>
      <c r="U313" s="10">
        <f t="shared" si="143"/>
        <v>1.4820170151293841</v>
      </c>
    </row>
    <row r="314" spans="1:21" x14ac:dyDescent="0.2">
      <c r="A314" s="74" t="s">
        <v>77</v>
      </c>
      <c r="B314" s="75">
        <v>1308</v>
      </c>
      <c r="C314" s="75">
        <v>40816</v>
      </c>
      <c r="D314" s="75">
        <v>44403.962814497056</v>
      </c>
      <c r="E314" s="75"/>
      <c r="F314" s="74" t="s">
        <v>77</v>
      </c>
      <c r="G314" s="75">
        <f t="shared" si="132"/>
        <v>1308</v>
      </c>
      <c r="H314" s="75">
        <f t="shared" si="133"/>
        <v>40816</v>
      </c>
      <c r="I314" s="75">
        <f t="shared" si="134"/>
        <v>44403.962814497056</v>
      </c>
      <c r="J314" s="75"/>
      <c r="K314" s="10">
        <f t="shared" si="135"/>
        <v>1.300203873598369</v>
      </c>
      <c r="L314" s="10">
        <f t="shared" si="136"/>
        <v>0.91919723855534685</v>
      </c>
      <c r="M314" s="10">
        <f t="shared" si="137"/>
        <v>1.3265674600893569</v>
      </c>
      <c r="P314" s="5" t="str">
        <f t="shared" si="138"/>
        <v>Lakes</v>
      </c>
      <c r="Q314" s="5">
        <f t="shared" si="139"/>
        <v>1308</v>
      </c>
      <c r="R314" s="5">
        <f t="shared" si="140"/>
        <v>1700.6666666666667</v>
      </c>
      <c r="S314" s="10">
        <f t="shared" si="141"/>
        <v>1.300203873598369</v>
      </c>
      <c r="T314" s="10">
        <f t="shared" si="142"/>
        <v>1.3265674600893569</v>
      </c>
      <c r="U314" s="10">
        <f t="shared" si="143"/>
        <v>1.4820170151293841</v>
      </c>
    </row>
    <row r="315" spans="1:21" x14ac:dyDescent="0.2">
      <c r="A315" s="74" t="s">
        <v>78</v>
      </c>
      <c r="B315" s="75">
        <v>1424</v>
      </c>
      <c r="C315" s="75">
        <v>51368.5</v>
      </c>
      <c r="D315" s="75">
        <v>43707.525005508418</v>
      </c>
      <c r="E315" s="75"/>
      <c r="F315" s="74" t="s">
        <v>78</v>
      </c>
      <c r="G315" s="75">
        <f t="shared" si="132"/>
        <v>1424</v>
      </c>
      <c r="H315" s="75">
        <f t="shared" si="133"/>
        <v>51368.5</v>
      </c>
      <c r="I315" s="75">
        <f t="shared" si="134"/>
        <v>43707.525005508418</v>
      </c>
      <c r="J315" s="75"/>
      <c r="K315" s="10">
        <f t="shared" si="135"/>
        <v>1.5030577013108612</v>
      </c>
      <c r="L315" s="10">
        <f t="shared" si="136"/>
        <v>1.1752781699152737</v>
      </c>
      <c r="M315" s="10">
        <f t="shared" si="137"/>
        <v>1.6961384470794363</v>
      </c>
      <c r="P315" s="5" t="str">
        <f t="shared" si="138"/>
        <v>MidCentral</v>
      </c>
      <c r="Q315" s="5">
        <f t="shared" si="139"/>
        <v>1424</v>
      </c>
      <c r="R315" s="5">
        <f t="shared" si="140"/>
        <v>2140.3541666666665</v>
      </c>
      <c r="S315" s="10">
        <f t="shared" si="141"/>
        <v>1.5030577013108612</v>
      </c>
      <c r="T315" s="10">
        <f t="shared" si="142"/>
        <v>1.6961384470794363</v>
      </c>
      <c r="U315" s="10">
        <f t="shared" si="143"/>
        <v>1.4820170151293841</v>
      </c>
    </row>
    <row r="316" spans="1:21" x14ac:dyDescent="0.2">
      <c r="A316" s="74" t="s">
        <v>79</v>
      </c>
      <c r="B316" s="75">
        <v>38</v>
      </c>
      <c r="C316" s="75">
        <v>808.5</v>
      </c>
      <c r="D316" s="75">
        <v>997.75811924772177</v>
      </c>
      <c r="E316" s="75"/>
      <c r="F316" s="74" t="s">
        <v>79</v>
      </c>
      <c r="G316" s="75">
        <f t="shared" si="132"/>
        <v>38</v>
      </c>
      <c r="H316" s="75">
        <f t="shared" si="133"/>
        <v>808.5</v>
      </c>
      <c r="I316" s="75">
        <f t="shared" si="134"/>
        <v>997.75811924772177</v>
      </c>
      <c r="J316" s="75"/>
      <c r="K316" s="10">
        <f t="shared" si="135"/>
        <v>0.88651315789473684</v>
      </c>
      <c r="L316" s="10">
        <f t="shared" si="136"/>
        <v>0.81031663326336401</v>
      </c>
      <c r="M316" s="10">
        <f t="shared" si="137"/>
        <v>1.1694331020247242</v>
      </c>
      <c r="P316" s="5" t="str">
        <f t="shared" si="138"/>
        <v>Nelson Marlborough</v>
      </c>
      <c r="Q316" s="5">
        <f t="shared" si="139"/>
        <v>38</v>
      </c>
      <c r="R316" s="5">
        <f t="shared" si="140"/>
        <v>33.6875</v>
      </c>
      <c r="S316" s="10">
        <f t="shared" si="141"/>
        <v>0.88651315789473684</v>
      </c>
      <c r="T316" s="10">
        <f t="shared" si="142"/>
        <v>1.1694331020247242</v>
      </c>
      <c r="U316" s="10">
        <f t="shared" si="143"/>
        <v>1.4820170151293841</v>
      </c>
    </row>
    <row r="317" spans="1:21" x14ac:dyDescent="0.2">
      <c r="A317" s="74" t="s">
        <v>80</v>
      </c>
      <c r="B317" s="75">
        <v>2623</v>
      </c>
      <c r="C317" s="75">
        <v>82290.5</v>
      </c>
      <c r="D317" s="75">
        <v>78937.812965850011</v>
      </c>
      <c r="E317" s="75"/>
      <c r="F317" s="74" t="s">
        <v>80</v>
      </c>
      <c r="G317" s="75">
        <f t="shared" si="132"/>
        <v>2623</v>
      </c>
      <c r="H317" s="75">
        <f t="shared" si="133"/>
        <v>82290.5</v>
      </c>
      <c r="I317" s="75">
        <f t="shared" si="134"/>
        <v>78937.812965850011</v>
      </c>
      <c r="J317" s="75"/>
      <c r="K317" s="10">
        <f t="shared" si="135"/>
        <v>1.30719437031389</v>
      </c>
      <c r="L317" s="10">
        <f t="shared" si="136"/>
        <v>1.0424725097919856</v>
      </c>
      <c r="M317" s="10">
        <f t="shared" si="137"/>
        <v>1.5044759182492513</v>
      </c>
      <c r="P317" s="5" t="str">
        <f t="shared" si="138"/>
        <v>Northland</v>
      </c>
      <c r="Q317" s="5">
        <f t="shared" si="139"/>
        <v>2623</v>
      </c>
      <c r="R317" s="5">
        <f t="shared" si="140"/>
        <v>3428.7708333333335</v>
      </c>
      <c r="S317" s="10">
        <f t="shared" si="141"/>
        <v>1.30719437031389</v>
      </c>
      <c r="T317" s="10">
        <f t="shared" si="142"/>
        <v>1.5044759182492513</v>
      </c>
      <c r="U317" s="10">
        <f t="shared" si="143"/>
        <v>1.4820170151293841</v>
      </c>
    </row>
    <row r="318" spans="1:21" x14ac:dyDescent="0.2">
      <c r="A318" s="74" t="s">
        <v>81</v>
      </c>
      <c r="B318" s="75">
        <v>199</v>
      </c>
      <c r="C318" s="75">
        <v>6968.5</v>
      </c>
      <c r="D318" s="75">
        <v>6788.5258242265918</v>
      </c>
      <c r="E318" s="75"/>
      <c r="F318" s="74" t="s">
        <v>81</v>
      </c>
      <c r="G318" s="75">
        <f t="shared" si="132"/>
        <v>199</v>
      </c>
      <c r="H318" s="75">
        <f t="shared" si="133"/>
        <v>6968.5</v>
      </c>
      <c r="I318" s="75">
        <f t="shared" si="134"/>
        <v>6788.5258242265918</v>
      </c>
      <c r="J318" s="75"/>
      <c r="K318" s="10">
        <f t="shared" si="135"/>
        <v>1.4590661641541038</v>
      </c>
      <c r="L318" s="10">
        <f t="shared" si="136"/>
        <v>1.0265115255408066</v>
      </c>
      <c r="M318" s="10">
        <f t="shared" si="137"/>
        <v>1.4814413382369247</v>
      </c>
      <c r="P318" s="5" t="str">
        <f t="shared" si="138"/>
        <v>South Canterbury</v>
      </c>
      <c r="Q318" s="5">
        <f t="shared" si="139"/>
        <v>199</v>
      </c>
      <c r="R318" s="5">
        <f t="shared" si="140"/>
        <v>290.35416666666669</v>
      </c>
      <c r="S318" s="10">
        <f t="shared" si="141"/>
        <v>1.4590661641541038</v>
      </c>
      <c r="T318" s="10">
        <f t="shared" si="142"/>
        <v>1.4814413382369247</v>
      </c>
      <c r="U318" s="10">
        <f t="shared" si="143"/>
        <v>1.4820170151293841</v>
      </c>
    </row>
    <row r="319" spans="1:21" x14ac:dyDescent="0.2">
      <c r="A319" s="74" t="s">
        <v>82</v>
      </c>
      <c r="B319" s="75">
        <v>1035</v>
      </c>
      <c r="C319" s="75">
        <v>42995</v>
      </c>
      <c r="D319" s="75">
        <v>44390.175159918188</v>
      </c>
      <c r="E319" s="75"/>
      <c r="F319" s="74" t="s">
        <v>82</v>
      </c>
      <c r="G319" s="75">
        <f t="shared" si="132"/>
        <v>1035</v>
      </c>
      <c r="H319" s="75">
        <f t="shared" si="133"/>
        <v>42995</v>
      </c>
      <c r="I319" s="75">
        <f t="shared" si="134"/>
        <v>44390.175159918188</v>
      </c>
      <c r="J319" s="75"/>
      <c r="K319" s="10">
        <f t="shared" si="135"/>
        <v>1.730877616747182</v>
      </c>
      <c r="L319" s="10">
        <f t="shared" si="136"/>
        <v>0.96857018124186289</v>
      </c>
      <c r="M319" s="10">
        <f t="shared" si="137"/>
        <v>1.3978215244289391</v>
      </c>
      <c r="P319" s="5" t="str">
        <f t="shared" si="138"/>
        <v>Southern</v>
      </c>
      <c r="Q319" s="5">
        <f t="shared" si="139"/>
        <v>1035</v>
      </c>
      <c r="R319" s="5">
        <f t="shared" si="140"/>
        <v>1791.4583333333333</v>
      </c>
      <c r="S319" s="10">
        <f t="shared" si="141"/>
        <v>1.730877616747182</v>
      </c>
      <c r="T319" s="10">
        <f t="shared" si="142"/>
        <v>1.3978215244289391</v>
      </c>
      <c r="U319" s="10">
        <f t="shared" si="143"/>
        <v>1.4820170151293841</v>
      </c>
    </row>
    <row r="320" spans="1:21" x14ac:dyDescent="0.2">
      <c r="A320" s="74" t="s">
        <v>83</v>
      </c>
      <c r="B320" s="75">
        <v>1046</v>
      </c>
      <c r="C320" s="75">
        <v>26734.5</v>
      </c>
      <c r="D320" s="75">
        <v>27031.784379559496</v>
      </c>
      <c r="E320" s="75"/>
      <c r="F320" s="74" t="s">
        <v>83</v>
      </c>
      <c r="G320" s="75">
        <f t="shared" si="132"/>
        <v>1046</v>
      </c>
      <c r="H320" s="75">
        <f t="shared" si="133"/>
        <v>26734.5</v>
      </c>
      <c r="I320" s="75">
        <f t="shared" si="134"/>
        <v>27031.784379559496</v>
      </c>
      <c r="J320" s="75"/>
      <c r="K320" s="10">
        <f t="shared" si="135"/>
        <v>1.0649498087954112</v>
      </c>
      <c r="L320" s="10">
        <f t="shared" si="136"/>
        <v>0.98900241377390197</v>
      </c>
      <c r="M320" s="10">
        <f t="shared" si="137"/>
        <v>1.4273089224291564</v>
      </c>
      <c r="P320" s="5" t="str">
        <f t="shared" si="138"/>
        <v>Tairawhiti</v>
      </c>
      <c r="Q320" s="5">
        <f t="shared" si="139"/>
        <v>1046</v>
      </c>
      <c r="R320" s="5">
        <f t="shared" si="140"/>
        <v>1113.9375</v>
      </c>
      <c r="S320" s="10">
        <f t="shared" si="141"/>
        <v>1.0649498087954112</v>
      </c>
      <c r="T320" s="10">
        <f t="shared" si="142"/>
        <v>1.4273089224291564</v>
      </c>
      <c r="U320" s="10">
        <f t="shared" si="143"/>
        <v>1.4820170151293841</v>
      </c>
    </row>
    <row r="321" spans="1:21" x14ac:dyDescent="0.2">
      <c r="A321" s="74" t="s">
        <v>84</v>
      </c>
      <c r="B321" s="75">
        <v>914</v>
      </c>
      <c r="C321" s="75">
        <v>31050</v>
      </c>
      <c r="D321" s="75">
        <v>31134.343815859051</v>
      </c>
      <c r="E321" s="75"/>
      <c r="F321" s="74" t="s">
        <v>84</v>
      </c>
      <c r="G321" s="75">
        <f t="shared" si="132"/>
        <v>914</v>
      </c>
      <c r="H321" s="75">
        <f t="shared" si="133"/>
        <v>31050</v>
      </c>
      <c r="I321" s="75">
        <f t="shared" si="134"/>
        <v>31134.343815859051</v>
      </c>
      <c r="J321" s="75"/>
      <c r="K321" s="10">
        <f t="shared" si="135"/>
        <v>1.4154814004376368</v>
      </c>
      <c r="L321" s="10">
        <f t="shared" si="136"/>
        <v>0.9972909717847952</v>
      </c>
      <c r="M321" s="10">
        <f t="shared" si="137"/>
        <v>1.4392708070901621</v>
      </c>
      <c r="P321" s="5" t="str">
        <f t="shared" si="138"/>
        <v>Taranaki</v>
      </c>
      <c r="Q321" s="5">
        <f t="shared" si="139"/>
        <v>914</v>
      </c>
      <c r="R321" s="5">
        <f t="shared" si="140"/>
        <v>1293.75</v>
      </c>
      <c r="S321" s="10">
        <f t="shared" si="141"/>
        <v>1.4154814004376368</v>
      </c>
      <c r="T321" s="10">
        <f t="shared" si="142"/>
        <v>1.4392708070901621</v>
      </c>
      <c r="U321" s="10">
        <f t="shared" si="143"/>
        <v>1.4820170151293841</v>
      </c>
    </row>
    <row r="322" spans="1:21" x14ac:dyDescent="0.2">
      <c r="A322" s="74" t="s">
        <v>85</v>
      </c>
      <c r="B322" s="75">
        <v>3596</v>
      </c>
      <c r="C322" s="75">
        <v>153642</v>
      </c>
      <c r="D322" s="75">
        <v>138924.07909650484</v>
      </c>
      <c r="E322" s="75"/>
      <c r="F322" s="74" t="s">
        <v>85</v>
      </c>
      <c r="G322" s="75">
        <f t="shared" si="132"/>
        <v>3596</v>
      </c>
      <c r="H322" s="75">
        <f t="shared" si="133"/>
        <v>153642</v>
      </c>
      <c r="I322" s="75">
        <f t="shared" si="134"/>
        <v>138924.07909650484</v>
      </c>
      <c r="J322" s="75"/>
      <c r="K322" s="10">
        <f t="shared" si="135"/>
        <v>1.780241935483871</v>
      </c>
      <c r="L322" s="10">
        <f t="shared" si="136"/>
        <v>1.1059421879865134</v>
      </c>
      <c r="M322" s="10">
        <f t="shared" si="137"/>
        <v>1.5960741153103426</v>
      </c>
      <c r="P322" s="5" t="str">
        <f t="shared" si="138"/>
        <v>Waikato</v>
      </c>
      <c r="Q322" s="5">
        <f t="shared" si="139"/>
        <v>3596</v>
      </c>
      <c r="R322" s="5">
        <f t="shared" si="140"/>
        <v>6401.75</v>
      </c>
      <c r="S322" s="10">
        <f t="shared" si="141"/>
        <v>1.780241935483871</v>
      </c>
      <c r="T322" s="10">
        <f t="shared" si="142"/>
        <v>1.5960741153103426</v>
      </c>
      <c r="U322" s="10">
        <f t="shared" si="143"/>
        <v>1.4820170151293841</v>
      </c>
    </row>
    <row r="323" spans="1:21" x14ac:dyDescent="0.2">
      <c r="A323" s="74" t="s">
        <v>86</v>
      </c>
      <c r="B323" s="75">
        <v>132</v>
      </c>
      <c r="C323" s="75">
        <v>2497.5</v>
      </c>
      <c r="D323" s="75">
        <v>2720.7045469885666</v>
      </c>
      <c r="E323" s="75"/>
      <c r="F323" s="74" t="s">
        <v>86</v>
      </c>
      <c r="G323" s="75">
        <f t="shared" si="132"/>
        <v>132</v>
      </c>
      <c r="H323" s="75">
        <f t="shared" si="133"/>
        <v>2497.5</v>
      </c>
      <c r="I323" s="75">
        <f t="shared" si="134"/>
        <v>2720.7045469885666</v>
      </c>
      <c r="J323" s="75"/>
      <c r="K323" s="10">
        <f t="shared" si="135"/>
        <v>0.78835227272727282</v>
      </c>
      <c r="L323" s="10">
        <f t="shared" si="136"/>
        <v>0.91796075496855312</v>
      </c>
      <c r="M323" s="10">
        <f t="shared" si="137"/>
        <v>1.3247829911828215</v>
      </c>
      <c r="P323" s="5" t="str">
        <f t="shared" si="138"/>
        <v>Wairarapa</v>
      </c>
      <c r="Q323" s="5">
        <f t="shared" si="139"/>
        <v>132</v>
      </c>
      <c r="R323" s="5">
        <f t="shared" si="140"/>
        <v>104.0625</v>
      </c>
      <c r="S323" s="10">
        <f t="shared" si="141"/>
        <v>0.78835227272727282</v>
      </c>
      <c r="T323" s="10">
        <f t="shared" si="142"/>
        <v>1.3247829911828215</v>
      </c>
      <c r="U323" s="10">
        <f t="shared" si="143"/>
        <v>1.4820170151293841</v>
      </c>
    </row>
    <row r="324" spans="1:21" x14ac:dyDescent="0.2">
      <c r="A324" s="74" t="s">
        <v>87</v>
      </c>
      <c r="B324" s="75">
        <v>678</v>
      </c>
      <c r="C324" s="75">
        <v>29157.5</v>
      </c>
      <c r="D324" s="75">
        <v>29672.505734540464</v>
      </c>
      <c r="E324" s="75"/>
      <c r="F324" s="74" t="s">
        <v>87</v>
      </c>
      <c r="G324" s="75">
        <f t="shared" si="132"/>
        <v>678</v>
      </c>
      <c r="H324" s="75">
        <f t="shared" si="133"/>
        <v>29157.5</v>
      </c>
      <c r="I324" s="75">
        <f t="shared" si="134"/>
        <v>29672.505734540464</v>
      </c>
      <c r="J324" s="75"/>
      <c r="K324" s="10">
        <f t="shared" si="135"/>
        <v>1.791881760078663</v>
      </c>
      <c r="L324" s="10">
        <f t="shared" si="136"/>
        <v>0.98264367225512173</v>
      </c>
      <c r="M324" s="10">
        <f t="shared" si="137"/>
        <v>1.4181321111506648</v>
      </c>
      <c r="P324" s="5" t="str">
        <f t="shared" si="138"/>
        <v>Waitemata</v>
      </c>
      <c r="Q324" s="5">
        <f t="shared" si="139"/>
        <v>678</v>
      </c>
      <c r="R324" s="5">
        <f t="shared" si="140"/>
        <v>1214.8958333333333</v>
      </c>
      <c r="S324" s="10">
        <f t="shared" si="141"/>
        <v>1.791881760078663</v>
      </c>
      <c r="T324" s="10">
        <f t="shared" si="142"/>
        <v>1.4181321111506648</v>
      </c>
      <c r="U324" s="10">
        <f t="shared" si="143"/>
        <v>1.4820170151293841</v>
      </c>
    </row>
    <row r="325" spans="1:21" x14ac:dyDescent="0.2">
      <c r="A325" s="74" t="s">
        <v>88</v>
      </c>
      <c r="B325" s="75">
        <v>296</v>
      </c>
      <c r="C325" s="75">
        <v>5496</v>
      </c>
      <c r="D325" s="75">
        <v>7207.5253564602335</v>
      </c>
      <c r="E325" s="75"/>
      <c r="F325" s="74" t="s">
        <v>88</v>
      </c>
      <c r="G325" s="75">
        <f t="shared" si="132"/>
        <v>296</v>
      </c>
      <c r="H325" s="75">
        <f t="shared" si="133"/>
        <v>5496</v>
      </c>
      <c r="I325" s="75">
        <f t="shared" si="134"/>
        <v>7207.5253564602335</v>
      </c>
      <c r="J325" s="75"/>
      <c r="K325" s="10">
        <f t="shared" si="135"/>
        <v>0.77364864864864868</v>
      </c>
      <c r="L325" s="10">
        <f t="shared" si="136"/>
        <v>0.76253633919911734</v>
      </c>
      <c r="M325" s="10">
        <f t="shared" si="137"/>
        <v>1.1004775169984384</v>
      </c>
      <c r="P325" s="5" t="str">
        <f t="shared" si="138"/>
        <v>West Coast</v>
      </c>
      <c r="Q325" s="5">
        <f t="shared" si="139"/>
        <v>296</v>
      </c>
      <c r="R325" s="5">
        <f t="shared" si="140"/>
        <v>229</v>
      </c>
      <c r="S325" s="10">
        <f t="shared" si="141"/>
        <v>0.77364864864864868</v>
      </c>
      <c r="T325" s="10">
        <f t="shared" si="142"/>
        <v>1.1004775169984384</v>
      </c>
      <c r="U325" s="10">
        <f t="shared" si="143"/>
        <v>1.4820170151293841</v>
      </c>
    </row>
    <row r="326" spans="1:21" x14ac:dyDescent="0.2">
      <c r="A326" s="74" t="s">
        <v>89</v>
      </c>
      <c r="B326" s="75">
        <v>1217</v>
      </c>
      <c r="C326" s="75">
        <v>37029</v>
      </c>
      <c r="D326" s="75">
        <v>34928.732844176076</v>
      </c>
      <c r="E326" s="75"/>
      <c r="F326" s="74" t="s">
        <v>89</v>
      </c>
      <c r="G326" s="75">
        <f t="shared" si="132"/>
        <v>1217</v>
      </c>
      <c r="H326" s="75">
        <f t="shared" si="133"/>
        <v>37029</v>
      </c>
      <c r="I326" s="75">
        <f t="shared" si="134"/>
        <v>34928.732844176076</v>
      </c>
      <c r="J326" s="75"/>
      <c r="K326" s="10">
        <f t="shared" si="135"/>
        <v>1.2677691043549713</v>
      </c>
      <c r="L326" s="10">
        <f t="shared" si="136"/>
        <v>1.0601300701400658</v>
      </c>
      <c r="M326" s="10">
        <f t="shared" si="137"/>
        <v>1.5299589636717348</v>
      </c>
      <c r="P326" s="5" t="str">
        <f t="shared" si="138"/>
        <v>Whanganui</v>
      </c>
      <c r="Q326" s="5">
        <f t="shared" si="139"/>
        <v>1217</v>
      </c>
      <c r="R326" s="5">
        <f t="shared" si="140"/>
        <v>1542.875</v>
      </c>
      <c r="S326" s="10">
        <f t="shared" si="141"/>
        <v>1.2677691043549713</v>
      </c>
      <c r="T326" s="10">
        <f t="shared" si="142"/>
        <v>1.5299589636717348</v>
      </c>
      <c r="U326" s="10">
        <f t="shared" si="143"/>
        <v>1.4820170151293841</v>
      </c>
    </row>
    <row r="327" spans="1:21" x14ac:dyDescent="0.2">
      <c r="A327" s="74" t="s">
        <v>106</v>
      </c>
      <c r="B327" s="75">
        <v>28519</v>
      </c>
      <c r="C327" s="75">
        <v>987793.5</v>
      </c>
      <c r="D327" s="75">
        <v>961908.14760140423</v>
      </c>
      <c r="E327" s="75"/>
      <c r="F327" s="78" t="s">
        <v>106</v>
      </c>
      <c r="G327" s="75">
        <f t="shared" si="132"/>
        <v>28519</v>
      </c>
      <c r="H327" s="75">
        <f t="shared" si="133"/>
        <v>987793.5</v>
      </c>
      <c r="I327" s="75">
        <f t="shared" si="134"/>
        <v>961908.14760140423</v>
      </c>
      <c r="J327" s="75"/>
      <c r="K327" s="10">
        <f t="shared" si="135"/>
        <v>1.4431804235772641</v>
      </c>
      <c r="L327" s="10">
        <f t="shared" si="136"/>
        <v>1.0269104201509707</v>
      </c>
      <c r="M327" s="10">
        <f t="shared" si="137"/>
        <v>1.4820170151293841</v>
      </c>
      <c r="P327" s="5" t="str">
        <f t="shared" si="138"/>
        <v>Grand Total</v>
      </c>
      <c r="Q327" s="5">
        <f t="shared" si="139"/>
        <v>28519</v>
      </c>
      <c r="R327" s="5">
        <f t="shared" si="140"/>
        <v>41158.0625</v>
      </c>
      <c r="S327" s="10">
        <f t="shared" si="141"/>
        <v>1.4431804235772641</v>
      </c>
      <c r="T327" s="10">
        <f t="shared" si="142"/>
        <v>1.4820170151293841</v>
      </c>
      <c r="U327" s="10">
        <f t="shared" si="143"/>
        <v>1.4820170151293841</v>
      </c>
    </row>
  </sheetData>
  <mergeCells count="12">
    <mergeCell ref="K305:M305"/>
    <mergeCell ref="K4:M4"/>
    <mergeCell ref="K32:M32"/>
    <mergeCell ref="K60:M60"/>
    <mergeCell ref="K87:M87"/>
    <mergeCell ref="K114:M114"/>
    <mergeCell ref="K141:M141"/>
    <mergeCell ref="K168:M168"/>
    <mergeCell ref="K196:M196"/>
    <mergeCell ref="K224:M224"/>
    <mergeCell ref="K251:M251"/>
    <mergeCell ref="K278:M278"/>
  </mergeCells>
  <pageMargins left="0.7" right="0.7" top="0.75" bottom="0.75" header="0.3" footer="0.3"/>
  <pageSetup paperSize="9" orientation="portrait"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tabColor rgb="FFFFFF00"/>
  </sheetPr>
  <dimension ref="A1:I41"/>
  <sheetViews>
    <sheetView workbookViewId="0">
      <selection activeCell="I7" sqref="I7"/>
    </sheetView>
  </sheetViews>
  <sheetFormatPr defaultColWidth="14.28515625" defaultRowHeight="12.75" x14ac:dyDescent="0.2"/>
  <cols>
    <col min="1" max="1" width="13.85546875" bestFit="1" customWidth="1"/>
    <col min="2" max="2" width="14.140625" bestFit="1" customWidth="1"/>
    <col min="3" max="3" width="17.7109375" bestFit="1" customWidth="1"/>
    <col min="4" max="4" width="13.140625" bestFit="1" customWidth="1"/>
    <col min="5" max="5" width="22" bestFit="1" customWidth="1"/>
    <col min="6" max="6" width="6" bestFit="1" customWidth="1"/>
    <col min="7" max="7" width="14.28515625" customWidth="1"/>
    <col min="8" max="8" width="17.85546875" bestFit="1" customWidth="1"/>
  </cols>
  <sheetData>
    <row r="1" spans="1:9" s="1" customFormat="1" x14ac:dyDescent="0.2">
      <c r="A1" t="s">
        <v>21</v>
      </c>
      <c r="B1" t="s">
        <v>22</v>
      </c>
      <c r="C1" t="s">
        <v>23</v>
      </c>
      <c r="D1" t="s">
        <v>24</v>
      </c>
      <c r="E1" t="s">
        <v>18</v>
      </c>
      <c r="F1" t="s">
        <v>26</v>
      </c>
      <c r="H1" s="2"/>
      <c r="I1"/>
    </row>
    <row r="2" spans="1:9" s="1" customFormat="1" ht="15" x14ac:dyDescent="0.25">
      <c r="A2" s="151" t="s">
        <v>144</v>
      </c>
      <c r="B2" s="151" t="s">
        <v>12</v>
      </c>
      <c r="C2" s="151" t="s">
        <v>70</v>
      </c>
      <c r="D2" s="151">
        <v>5098202.5</v>
      </c>
      <c r="E2" s="151">
        <v>5143841.5402929541</v>
      </c>
      <c r="F2" s="151">
        <v>77381</v>
      </c>
      <c r="I2"/>
    </row>
    <row r="3" spans="1:9" s="1" customFormat="1" ht="15" x14ac:dyDescent="0.25">
      <c r="A3" s="151" t="s">
        <v>144</v>
      </c>
      <c r="B3" s="151" t="s">
        <v>12</v>
      </c>
      <c r="C3" s="151" t="s">
        <v>71</v>
      </c>
      <c r="D3" s="151">
        <v>2150535</v>
      </c>
      <c r="E3" s="151">
        <v>2098029.3377466714</v>
      </c>
      <c r="F3" s="151">
        <v>35399</v>
      </c>
      <c r="I3"/>
    </row>
    <row r="4" spans="1:9" s="1" customFormat="1" ht="15" x14ac:dyDescent="0.25">
      <c r="A4" s="151" t="s">
        <v>144</v>
      </c>
      <c r="B4" s="151" t="s">
        <v>12</v>
      </c>
      <c r="C4" s="151" t="s">
        <v>72</v>
      </c>
      <c r="D4" s="151">
        <v>4262931</v>
      </c>
      <c r="E4" s="151">
        <v>4381212.6528035188</v>
      </c>
      <c r="F4" s="151">
        <v>54674</v>
      </c>
      <c r="I4"/>
    </row>
    <row r="5" spans="1:9" s="1" customFormat="1" ht="15" x14ac:dyDescent="0.25">
      <c r="A5" s="151" t="s">
        <v>144</v>
      </c>
      <c r="B5" s="151" t="s">
        <v>12</v>
      </c>
      <c r="C5" s="151" t="s">
        <v>73</v>
      </c>
      <c r="D5" s="151">
        <v>2225020.5</v>
      </c>
      <c r="E5" s="151">
        <v>2393325.6025467059</v>
      </c>
      <c r="F5" s="151">
        <v>40425</v>
      </c>
      <c r="I5"/>
    </row>
    <row r="6" spans="1:9" s="1" customFormat="1" ht="15" x14ac:dyDescent="0.25">
      <c r="A6" s="151" t="s">
        <v>144</v>
      </c>
      <c r="B6" s="151" t="s">
        <v>12</v>
      </c>
      <c r="C6" s="151" t="s">
        <v>74</v>
      </c>
      <c r="D6" s="151">
        <v>4214434</v>
      </c>
      <c r="E6" s="151">
        <v>3724908.3014188525</v>
      </c>
      <c r="F6" s="151">
        <v>57945</v>
      </c>
      <c r="I6"/>
    </row>
    <row r="7" spans="1:9" s="1" customFormat="1" ht="15" x14ac:dyDescent="0.25">
      <c r="A7" s="151" t="s">
        <v>144</v>
      </c>
      <c r="B7" s="151" t="s">
        <v>12</v>
      </c>
      <c r="C7" s="151" t="s">
        <v>75</v>
      </c>
      <c r="D7" s="151">
        <v>1586469</v>
      </c>
      <c r="E7" s="151">
        <v>1594225.5732022088</v>
      </c>
      <c r="F7" s="151">
        <v>25709</v>
      </c>
      <c r="I7"/>
    </row>
    <row r="8" spans="1:9" s="1" customFormat="1" ht="15" x14ac:dyDescent="0.25">
      <c r="A8" s="151" t="s">
        <v>144</v>
      </c>
      <c r="B8" s="151" t="s">
        <v>12</v>
      </c>
      <c r="C8" s="151" t="s">
        <v>76</v>
      </c>
      <c r="D8" s="151">
        <v>984559.5</v>
      </c>
      <c r="E8" s="151">
        <v>1064950.8901051632</v>
      </c>
      <c r="F8" s="151">
        <v>19362</v>
      </c>
      <c r="I8"/>
    </row>
    <row r="9" spans="1:9" s="1" customFormat="1" ht="15" x14ac:dyDescent="0.25">
      <c r="A9" s="151" t="s">
        <v>144</v>
      </c>
      <c r="B9" s="151" t="s">
        <v>12</v>
      </c>
      <c r="C9" s="151" t="s">
        <v>77</v>
      </c>
      <c r="D9" s="151">
        <v>846428.5</v>
      </c>
      <c r="E9" s="151">
        <v>915748.6181652447</v>
      </c>
      <c r="F9" s="151">
        <v>15731</v>
      </c>
      <c r="I9"/>
    </row>
    <row r="10" spans="1:9" s="1" customFormat="1" ht="15" x14ac:dyDescent="0.25">
      <c r="A10" s="151" t="s">
        <v>144</v>
      </c>
      <c r="B10" s="151" t="s">
        <v>12</v>
      </c>
      <c r="C10" s="151" t="s">
        <v>78</v>
      </c>
      <c r="D10" s="151">
        <v>1581947</v>
      </c>
      <c r="E10" s="151">
        <v>1335781.8959002628</v>
      </c>
      <c r="F10" s="151">
        <v>23158</v>
      </c>
      <c r="I10"/>
    </row>
    <row r="11" spans="1:9" s="1" customFormat="1" ht="15" x14ac:dyDescent="0.25">
      <c r="A11" s="151" t="s">
        <v>144</v>
      </c>
      <c r="B11" s="151" t="s">
        <v>12</v>
      </c>
      <c r="C11" s="151" t="s">
        <v>79</v>
      </c>
      <c r="D11" s="151">
        <v>933740</v>
      </c>
      <c r="E11" s="151">
        <v>1056865.7805468235</v>
      </c>
      <c r="F11" s="151">
        <v>19635</v>
      </c>
      <c r="I11"/>
    </row>
    <row r="12" spans="1:9" s="1" customFormat="1" ht="15" x14ac:dyDescent="0.25">
      <c r="A12" s="151" t="s">
        <v>144</v>
      </c>
      <c r="B12" s="151" t="s">
        <v>12</v>
      </c>
      <c r="C12" s="151" t="s">
        <v>80</v>
      </c>
      <c r="D12" s="151">
        <v>1547705.5</v>
      </c>
      <c r="E12" s="151">
        <v>1502509.0737465261</v>
      </c>
      <c r="F12" s="151">
        <v>27366</v>
      </c>
      <c r="I12"/>
    </row>
    <row r="13" spans="1:9" s="1" customFormat="1" ht="15" x14ac:dyDescent="0.25">
      <c r="A13" s="151" t="s">
        <v>144</v>
      </c>
      <c r="B13" s="151" t="s">
        <v>12</v>
      </c>
      <c r="C13" s="151" t="s">
        <v>81</v>
      </c>
      <c r="D13" s="151">
        <v>454732</v>
      </c>
      <c r="E13" s="151">
        <v>473424.96957509668</v>
      </c>
      <c r="F13" s="151">
        <v>7920</v>
      </c>
      <c r="I13"/>
    </row>
    <row r="14" spans="1:9" s="1" customFormat="1" ht="15" x14ac:dyDescent="0.25">
      <c r="A14" s="151" t="s">
        <v>144</v>
      </c>
      <c r="B14" s="151" t="s">
        <v>12</v>
      </c>
      <c r="C14" s="151" t="s">
        <v>82</v>
      </c>
      <c r="D14" s="151">
        <v>2171382.5</v>
      </c>
      <c r="E14" s="151">
        <v>2351767.8922256469</v>
      </c>
      <c r="F14" s="151">
        <v>37790</v>
      </c>
      <c r="I14"/>
    </row>
    <row r="15" spans="1:9" s="1" customFormat="1" ht="15" x14ac:dyDescent="0.25">
      <c r="A15" s="151" t="s">
        <v>144</v>
      </c>
      <c r="B15" s="151" t="s">
        <v>12</v>
      </c>
      <c r="C15" s="151" t="s">
        <v>83</v>
      </c>
      <c r="D15" s="151">
        <v>379249</v>
      </c>
      <c r="E15" s="151">
        <v>396424.1527658074</v>
      </c>
      <c r="F15" s="151">
        <v>6726</v>
      </c>
      <c r="I15"/>
    </row>
    <row r="16" spans="1:9" s="1" customFormat="1" ht="15" x14ac:dyDescent="0.25">
      <c r="A16" s="151" t="s">
        <v>144</v>
      </c>
      <c r="B16" s="151" t="s">
        <v>12</v>
      </c>
      <c r="C16" s="151" t="s">
        <v>84</v>
      </c>
      <c r="D16" s="151">
        <v>1041558</v>
      </c>
      <c r="E16" s="151">
        <v>968050.58073665132</v>
      </c>
      <c r="F16" s="151">
        <v>18757</v>
      </c>
      <c r="I16"/>
    </row>
    <row r="17" spans="1:9" s="1" customFormat="1" ht="15" x14ac:dyDescent="0.25">
      <c r="A17" s="151" t="s">
        <v>144</v>
      </c>
      <c r="B17" s="151" t="s">
        <v>12</v>
      </c>
      <c r="C17" s="151" t="s">
        <v>85</v>
      </c>
      <c r="D17" s="151">
        <v>3772513.5</v>
      </c>
      <c r="E17" s="151">
        <v>3871775.8304091659</v>
      </c>
      <c r="F17" s="151">
        <v>57899</v>
      </c>
      <c r="I17"/>
    </row>
    <row r="18" spans="1:9" s="1" customFormat="1" ht="15" x14ac:dyDescent="0.25">
      <c r="A18" s="151" t="s">
        <v>144</v>
      </c>
      <c r="B18" s="151" t="s">
        <v>12</v>
      </c>
      <c r="C18" s="151" t="s">
        <v>86</v>
      </c>
      <c r="D18" s="151">
        <v>252497.5</v>
      </c>
      <c r="E18" s="151">
        <v>260959.16275582061</v>
      </c>
      <c r="F18" s="151">
        <v>4865</v>
      </c>
      <c r="I18"/>
    </row>
    <row r="19" spans="1:9" s="1" customFormat="1" ht="15" x14ac:dyDescent="0.25">
      <c r="A19" s="151" t="s">
        <v>144</v>
      </c>
      <c r="B19" s="151" t="s">
        <v>12</v>
      </c>
      <c r="C19" s="151" t="s">
        <v>87</v>
      </c>
      <c r="D19" s="151">
        <v>4248983.5</v>
      </c>
      <c r="E19" s="151">
        <v>4137038.5078525874</v>
      </c>
      <c r="F19" s="151">
        <v>66071</v>
      </c>
      <c r="I19"/>
    </row>
    <row r="20" spans="1:9" s="1" customFormat="1" ht="15" x14ac:dyDescent="0.25">
      <c r="A20" s="151" t="s">
        <v>144</v>
      </c>
      <c r="B20" s="151" t="s">
        <v>12</v>
      </c>
      <c r="C20" s="151" t="s">
        <v>88</v>
      </c>
      <c r="D20" s="151">
        <v>164114</v>
      </c>
      <c r="E20" s="151">
        <v>212156.94889013941</v>
      </c>
      <c r="F20" s="151">
        <v>3838</v>
      </c>
      <c r="I20"/>
    </row>
    <row r="21" spans="1:9" s="1" customFormat="1" ht="15" x14ac:dyDescent="0.25">
      <c r="A21" s="151" t="s">
        <v>144</v>
      </c>
      <c r="B21" s="151" t="s">
        <v>12</v>
      </c>
      <c r="C21" s="151" t="s">
        <v>89</v>
      </c>
      <c r="D21" s="151">
        <v>503253.5</v>
      </c>
      <c r="E21" s="151">
        <v>537258.68831225904</v>
      </c>
      <c r="F21" s="151">
        <v>11351</v>
      </c>
      <c r="I21"/>
    </row>
    <row r="22" spans="1:9" s="1" customFormat="1" ht="15" x14ac:dyDescent="0.25">
      <c r="A22" s="151" t="s">
        <v>144</v>
      </c>
      <c r="B22" s="151" t="s">
        <v>13</v>
      </c>
      <c r="C22" s="151" t="s">
        <v>70</v>
      </c>
      <c r="D22" s="151">
        <v>711227.5</v>
      </c>
      <c r="E22" s="151">
        <v>694770.19404431107</v>
      </c>
      <c r="F22" s="151">
        <v>18471</v>
      </c>
      <c r="I22"/>
    </row>
    <row r="23" spans="1:9" s="1" customFormat="1" ht="15" x14ac:dyDescent="0.25">
      <c r="A23" s="151" t="s">
        <v>144</v>
      </c>
      <c r="B23" s="151" t="s">
        <v>13</v>
      </c>
      <c r="C23" s="151" t="s">
        <v>71</v>
      </c>
      <c r="D23" s="151">
        <v>191086.5</v>
      </c>
      <c r="E23" s="151">
        <v>191029.96589268415</v>
      </c>
      <c r="F23" s="151">
        <v>6265</v>
      </c>
      <c r="I23"/>
    </row>
    <row r="24" spans="1:9" s="1" customFormat="1" ht="15" x14ac:dyDescent="0.25">
      <c r="A24" s="151" t="s">
        <v>144</v>
      </c>
      <c r="B24" s="151" t="s">
        <v>13</v>
      </c>
      <c r="C24" s="151" t="s">
        <v>72</v>
      </c>
      <c r="D24" s="151">
        <v>615636.5</v>
      </c>
      <c r="E24" s="151">
        <v>624730.13859393238</v>
      </c>
      <c r="F24" s="151">
        <v>15252</v>
      </c>
      <c r="I24"/>
    </row>
    <row r="25" spans="1:9" ht="15" x14ac:dyDescent="0.25">
      <c r="A25" s="151" t="s">
        <v>144</v>
      </c>
      <c r="B25" s="151" t="s">
        <v>13</v>
      </c>
      <c r="C25" s="151" t="s">
        <v>73</v>
      </c>
      <c r="D25" s="151">
        <v>393403.5</v>
      </c>
      <c r="E25" s="151">
        <v>387470.01272207568</v>
      </c>
      <c r="F25" s="151">
        <v>9630</v>
      </c>
      <c r="H25" s="1"/>
    </row>
    <row r="26" spans="1:9" ht="15" x14ac:dyDescent="0.25">
      <c r="A26" s="151" t="s">
        <v>144</v>
      </c>
      <c r="B26" s="151" t="s">
        <v>13</v>
      </c>
      <c r="C26" s="151" t="s">
        <v>74</v>
      </c>
      <c r="D26" s="151">
        <v>347263</v>
      </c>
      <c r="E26" s="151">
        <v>355798.42172220285</v>
      </c>
      <c r="F26" s="151">
        <v>12181</v>
      </c>
      <c r="H26" s="1"/>
    </row>
    <row r="27" spans="1:9" ht="15" x14ac:dyDescent="0.25">
      <c r="A27" s="151" t="s">
        <v>144</v>
      </c>
      <c r="B27" s="151" t="s">
        <v>13</v>
      </c>
      <c r="C27" s="151" t="s">
        <v>75</v>
      </c>
      <c r="D27" s="151">
        <v>149313</v>
      </c>
      <c r="E27" s="151">
        <v>148083.64552723942</v>
      </c>
      <c r="F27" s="151">
        <v>4789</v>
      </c>
      <c r="H27" s="1"/>
    </row>
    <row r="28" spans="1:9" ht="15" x14ac:dyDescent="0.25">
      <c r="A28" s="151" t="s">
        <v>144</v>
      </c>
      <c r="B28" s="151" t="s">
        <v>13</v>
      </c>
      <c r="C28" s="151" t="s">
        <v>76</v>
      </c>
      <c r="D28" s="151">
        <v>150440</v>
      </c>
      <c r="E28" s="151">
        <v>155517.74971031916</v>
      </c>
      <c r="F28" s="151">
        <v>5051</v>
      </c>
      <c r="H28" s="1"/>
    </row>
    <row r="29" spans="1:9" ht="15" x14ac:dyDescent="0.25">
      <c r="A29" s="151" t="s">
        <v>144</v>
      </c>
      <c r="B29" s="151" t="s">
        <v>13</v>
      </c>
      <c r="C29" s="151" t="s">
        <v>77</v>
      </c>
      <c r="D29" s="151">
        <v>87565</v>
      </c>
      <c r="E29" s="151">
        <v>94101.632923965371</v>
      </c>
      <c r="F29" s="151">
        <v>2902</v>
      </c>
      <c r="H29" s="1"/>
    </row>
    <row r="30" spans="1:9" ht="15" x14ac:dyDescent="0.25">
      <c r="A30" s="151" t="s">
        <v>144</v>
      </c>
      <c r="B30" s="151" t="s">
        <v>13</v>
      </c>
      <c r="C30" s="151" t="s">
        <v>78</v>
      </c>
      <c r="D30" s="151">
        <v>173116</v>
      </c>
      <c r="E30" s="151">
        <v>150888.96211758451</v>
      </c>
      <c r="F30" s="151">
        <v>4702</v>
      </c>
      <c r="H30" s="1"/>
    </row>
    <row r="31" spans="1:9" ht="15" x14ac:dyDescent="0.25">
      <c r="A31" s="151" t="s">
        <v>144</v>
      </c>
      <c r="B31" s="151" t="s">
        <v>13</v>
      </c>
      <c r="C31" s="151" t="s">
        <v>79</v>
      </c>
      <c r="D31" s="151">
        <v>120009.5</v>
      </c>
      <c r="E31" s="151">
        <v>130741.09562039084</v>
      </c>
      <c r="F31" s="151">
        <v>4079</v>
      </c>
      <c r="H31" s="1"/>
    </row>
    <row r="32" spans="1:9" ht="15" x14ac:dyDescent="0.25">
      <c r="A32" s="151" t="s">
        <v>144</v>
      </c>
      <c r="B32" s="151" t="s">
        <v>13</v>
      </c>
      <c r="C32" s="151" t="s">
        <v>80</v>
      </c>
      <c r="D32" s="151">
        <v>172403.5</v>
      </c>
      <c r="E32" s="151">
        <v>164084.3428472486</v>
      </c>
      <c r="F32" s="151">
        <v>5365</v>
      </c>
      <c r="H32" s="1"/>
    </row>
    <row r="33" spans="1:8" ht="15" x14ac:dyDescent="0.25">
      <c r="A33" s="151" t="s">
        <v>144</v>
      </c>
      <c r="B33" s="151" t="s">
        <v>13</v>
      </c>
      <c r="C33" s="151" t="s">
        <v>81</v>
      </c>
      <c r="D33" s="151">
        <v>60767.5</v>
      </c>
      <c r="E33" s="151">
        <v>66629.168634123795</v>
      </c>
      <c r="F33" s="151">
        <v>2127</v>
      </c>
      <c r="H33" s="1"/>
    </row>
    <row r="34" spans="1:8" ht="15" x14ac:dyDescent="0.25">
      <c r="A34" s="151" t="s">
        <v>144</v>
      </c>
      <c r="B34" s="151" t="s">
        <v>13</v>
      </c>
      <c r="C34" s="151" t="s">
        <v>82</v>
      </c>
      <c r="D34" s="151">
        <v>323085</v>
      </c>
      <c r="E34" s="151">
        <v>318189.60867322423</v>
      </c>
      <c r="F34" s="151">
        <v>7961</v>
      </c>
      <c r="H34" s="1"/>
    </row>
    <row r="35" spans="1:8" ht="15" x14ac:dyDescent="0.25">
      <c r="A35" s="151" t="s">
        <v>144</v>
      </c>
      <c r="B35" s="151" t="s">
        <v>13</v>
      </c>
      <c r="C35" s="151" t="s">
        <v>83</v>
      </c>
      <c r="D35" s="151">
        <v>45474</v>
      </c>
      <c r="E35" s="151">
        <v>45918.189575584896</v>
      </c>
      <c r="F35" s="151">
        <v>1738</v>
      </c>
      <c r="H35" s="1"/>
    </row>
    <row r="36" spans="1:8" ht="15" x14ac:dyDescent="0.25">
      <c r="A36" s="151" t="s">
        <v>144</v>
      </c>
      <c r="B36" s="151" t="s">
        <v>13</v>
      </c>
      <c r="C36" s="151" t="s">
        <v>84</v>
      </c>
      <c r="D36" s="151">
        <v>109818</v>
      </c>
      <c r="E36" s="151">
        <v>112282.55905442947</v>
      </c>
      <c r="F36" s="151">
        <v>3448</v>
      </c>
      <c r="H36" s="1"/>
    </row>
    <row r="37" spans="1:8" ht="15" x14ac:dyDescent="0.25">
      <c r="A37" s="151" t="s">
        <v>144</v>
      </c>
      <c r="B37" s="151" t="s">
        <v>13</v>
      </c>
      <c r="C37" s="151" t="s">
        <v>85</v>
      </c>
      <c r="D37" s="151">
        <v>496173.5</v>
      </c>
      <c r="E37" s="151">
        <v>463487.48352694383</v>
      </c>
      <c r="F37" s="151">
        <v>12287</v>
      </c>
      <c r="H37" s="1"/>
    </row>
    <row r="38" spans="1:8" ht="15" x14ac:dyDescent="0.25">
      <c r="A38" s="151" t="s">
        <v>144</v>
      </c>
      <c r="B38" s="151" t="s">
        <v>13</v>
      </c>
      <c r="C38" s="151" t="s">
        <v>86</v>
      </c>
      <c r="D38" s="151">
        <v>23373.5</v>
      </c>
      <c r="E38" s="151">
        <v>26518.942380122382</v>
      </c>
      <c r="F38" s="151">
        <v>1145</v>
      </c>
      <c r="H38" s="1"/>
    </row>
    <row r="39" spans="1:8" ht="15" x14ac:dyDescent="0.25">
      <c r="A39" s="151" t="s">
        <v>144</v>
      </c>
      <c r="B39" s="151" t="s">
        <v>13</v>
      </c>
      <c r="C39" s="151" t="s">
        <v>87</v>
      </c>
      <c r="D39" s="151">
        <v>343744</v>
      </c>
      <c r="E39" s="151">
        <v>381635.73441556387</v>
      </c>
      <c r="F39" s="151">
        <v>9474</v>
      </c>
      <c r="H39" s="1"/>
    </row>
    <row r="40" spans="1:8" ht="15" x14ac:dyDescent="0.25">
      <c r="A40" s="151" t="s">
        <v>144</v>
      </c>
      <c r="B40" s="151" t="s">
        <v>13</v>
      </c>
      <c r="C40" s="151" t="s">
        <v>88</v>
      </c>
      <c r="D40" s="151">
        <v>16609</v>
      </c>
      <c r="E40" s="151">
        <v>21321.815802433764</v>
      </c>
      <c r="F40" s="151">
        <v>825</v>
      </c>
      <c r="H40" s="1"/>
    </row>
    <row r="41" spans="1:8" ht="15" x14ac:dyDescent="0.25">
      <c r="A41" s="151" t="s">
        <v>144</v>
      </c>
      <c r="B41" s="151" t="s">
        <v>13</v>
      </c>
      <c r="C41" s="151" t="s">
        <v>89</v>
      </c>
      <c r="D41" s="151">
        <v>69107</v>
      </c>
      <c r="E41" s="151">
        <v>66415.836215699295</v>
      </c>
      <c r="F41" s="151">
        <v>2302</v>
      </c>
      <c r="H41" s="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48F99-6C64-4A47-A7AD-8666C4746C31}">
  <sheetPr codeName="Sheet5">
    <tabColor theme="0" tint="-0.249977111117893"/>
  </sheetPr>
  <dimension ref="A1:H656"/>
  <sheetViews>
    <sheetView topLeftCell="A630" workbookViewId="0">
      <selection activeCell="R663" sqref="R663"/>
    </sheetView>
  </sheetViews>
  <sheetFormatPr defaultRowHeight="12.75" x14ac:dyDescent="0.2"/>
  <cols>
    <col min="1" max="1" width="13.42578125" bestFit="1" customWidth="1"/>
    <col min="2" max="2" width="13.7109375" bestFit="1" customWidth="1"/>
    <col min="3" max="3" width="17.28515625" bestFit="1" customWidth="1"/>
    <col min="4" max="4" width="7.7109375" bestFit="1" customWidth="1"/>
    <col min="6" max="6" width="12.7109375" bestFit="1" customWidth="1"/>
    <col min="7" max="7" width="21.5703125" bestFit="1" customWidth="1"/>
  </cols>
  <sheetData>
    <row r="1" spans="1:8" x14ac:dyDescent="0.2">
      <c r="A1" t="s">
        <v>21</v>
      </c>
      <c r="B1" t="s">
        <v>22</v>
      </c>
      <c r="C1" t="s">
        <v>23</v>
      </c>
      <c r="D1" t="s">
        <v>103</v>
      </c>
      <c r="E1" t="s">
        <v>104</v>
      </c>
      <c r="F1" t="s">
        <v>24</v>
      </c>
      <c r="G1" t="s">
        <v>18</v>
      </c>
      <c r="H1" t="s">
        <v>26</v>
      </c>
    </row>
    <row r="2" spans="1:8" ht="15" x14ac:dyDescent="0.25">
      <c r="A2" s="152" t="s">
        <v>144</v>
      </c>
      <c r="B2" s="152" t="s">
        <v>12</v>
      </c>
      <c r="C2" s="152" t="s">
        <v>70</v>
      </c>
      <c r="D2" s="152" t="s">
        <v>97</v>
      </c>
      <c r="E2" s="152">
        <v>0</v>
      </c>
      <c r="F2" s="152">
        <v>21</v>
      </c>
      <c r="G2" s="152">
        <v>49.845275038003763</v>
      </c>
      <c r="H2" s="152">
        <v>2</v>
      </c>
    </row>
    <row r="3" spans="1:8" ht="15" x14ac:dyDescent="0.25">
      <c r="A3" s="152" t="s">
        <v>144</v>
      </c>
      <c r="B3" s="152" t="s">
        <v>12</v>
      </c>
      <c r="C3" s="152" t="s">
        <v>70</v>
      </c>
      <c r="D3" s="152" t="s">
        <v>97</v>
      </c>
      <c r="E3" s="152">
        <v>1</v>
      </c>
      <c r="F3" s="152">
        <v>29650.5</v>
      </c>
      <c r="G3" s="152">
        <v>31469.673898376674</v>
      </c>
      <c r="H3" s="152">
        <v>586</v>
      </c>
    </row>
    <row r="4" spans="1:8" ht="15" x14ac:dyDescent="0.25">
      <c r="A4" s="152" t="s">
        <v>144</v>
      </c>
      <c r="B4" s="152" t="s">
        <v>12</v>
      </c>
      <c r="C4" s="152" t="s">
        <v>70</v>
      </c>
      <c r="D4" s="152" t="s">
        <v>97</v>
      </c>
      <c r="E4" s="152">
        <v>2</v>
      </c>
      <c r="F4" s="152">
        <v>88714.5</v>
      </c>
      <c r="G4" s="152">
        <v>95951.049131607127</v>
      </c>
      <c r="H4" s="152">
        <v>1500</v>
      </c>
    </row>
    <row r="5" spans="1:8" ht="15" x14ac:dyDescent="0.25">
      <c r="A5" s="152" t="s">
        <v>144</v>
      </c>
      <c r="B5" s="152" t="s">
        <v>12</v>
      </c>
      <c r="C5" s="152" t="s">
        <v>70</v>
      </c>
      <c r="D5" s="152" t="s">
        <v>97</v>
      </c>
      <c r="E5" s="152">
        <v>3</v>
      </c>
      <c r="F5" s="152">
        <v>128860.5</v>
      </c>
      <c r="G5" s="152">
        <v>124661.63120763132</v>
      </c>
      <c r="H5" s="152">
        <v>1839</v>
      </c>
    </row>
    <row r="6" spans="1:8" ht="15" x14ac:dyDescent="0.25">
      <c r="A6" s="152" t="s">
        <v>144</v>
      </c>
      <c r="B6" s="152" t="s">
        <v>12</v>
      </c>
      <c r="C6" s="152" t="s">
        <v>70</v>
      </c>
      <c r="D6" s="152" t="s">
        <v>97</v>
      </c>
      <c r="E6" s="152">
        <v>4</v>
      </c>
      <c r="F6" s="152">
        <v>182304.5</v>
      </c>
      <c r="G6" s="152">
        <v>180164.51477385033</v>
      </c>
      <c r="H6" s="152">
        <v>2683</v>
      </c>
    </row>
    <row r="7" spans="1:8" ht="15" x14ac:dyDescent="0.25">
      <c r="A7" s="152" t="s">
        <v>144</v>
      </c>
      <c r="B7" s="152" t="s">
        <v>12</v>
      </c>
      <c r="C7" s="152" t="s">
        <v>70</v>
      </c>
      <c r="D7" s="152" t="s">
        <v>97</v>
      </c>
      <c r="E7" s="152">
        <v>5</v>
      </c>
      <c r="F7" s="152">
        <v>269419</v>
      </c>
      <c r="G7" s="152">
        <v>249493.94572805014</v>
      </c>
      <c r="H7" s="152">
        <v>2878</v>
      </c>
    </row>
    <row r="8" spans="1:8" ht="15" x14ac:dyDescent="0.25">
      <c r="A8" s="152" t="s">
        <v>144</v>
      </c>
      <c r="B8" s="152" t="s">
        <v>12</v>
      </c>
      <c r="C8" s="152" t="s">
        <v>70</v>
      </c>
      <c r="D8" s="152" t="s">
        <v>99</v>
      </c>
      <c r="E8" s="152">
        <v>0</v>
      </c>
      <c r="F8" s="152">
        <v>1549.5</v>
      </c>
      <c r="G8" s="152">
        <v>1764.3908377326798</v>
      </c>
      <c r="H8" s="152">
        <v>55</v>
      </c>
    </row>
    <row r="9" spans="1:8" ht="15" x14ac:dyDescent="0.25">
      <c r="A9" s="152" t="s">
        <v>144</v>
      </c>
      <c r="B9" s="152" t="s">
        <v>12</v>
      </c>
      <c r="C9" s="152" t="s">
        <v>70</v>
      </c>
      <c r="D9" s="152" t="s">
        <v>99</v>
      </c>
      <c r="E9" s="152">
        <v>1</v>
      </c>
      <c r="F9" s="152">
        <v>592763.5</v>
      </c>
      <c r="G9" s="152">
        <v>616335.07456992439</v>
      </c>
      <c r="H9" s="152">
        <v>9860</v>
      </c>
    </row>
    <row r="10" spans="1:8" ht="15" x14ac:dyDescent="0.25">
      <c r="A10" s="152" t="s">
        <v>144</v>
      </c>
      <c r="B10" s="152" t="s">
        <v>12</v>
      </c>
      <c r="C10" s="152" t="s">
        <v>70</v>
      </c>
      <c r="D10" s="152" t="s">
        <v>99</v>
      </c>
      <c r="E10" s="152">
        <v>2</v>
      </c>
      <c r="F10" s="152">
        <v>906598</v>
      </c>
      <c r="G10" s="152">
        <v>937805.2160647437</v>
      </c>
      <c r="H10" s="152">
        <v>14494</v>
      </c>
    </row>
    <row r="11" spans="1:8" ht="15" x14ac:dyDescent="0.25">
      <c r="A11" s="152" t="s">
        <v>144</v>
      </c>
      <c r="B11" s="152" t="s">
        <v>12</v>
      </c>
      <c r="C11" s="152" t="s">
        <v>70</v>
      </c>
      <c r="D11" s="152" t="s">
        <v>99</v>
      </c>
      <c r="E11" s="152">
        <v>3</v>
      </c>
      <c r="F11" s="152">
        <v>971501</v>
      </c>
      <c r="G11" s="152">
        <v>963373.10178294731</v>
      </c>
      <c r="H11" s="152">
        <v>14394</v>
      </c>
    </row>
    <row r="12" spans="1:8" ht="15" x14ac:dyDescent="0.25">
      <c r="A12" s="152" t="s">
        <v>144</v>
      </c>
      <c r="B12" s="152" t="s">
        <v>12</v>
      </c>
      <c r="C12" s="152" t="s">
        <v>70</v>
      </c>
      <c r="D12" s="152" t="s">
        <v>99</v>
      </c>
      <c r="E12" s="152">
        <v>4</v>
      </c>
      <c r="F12" s="152">
        <v>645043.5</v>
      </c>
      <c r="G12" s="152">
        <v>674640.42707524612</v>
      </c>
      <c r="H12" s="152">
        <v>11177</v>
      </c>
    </row>
    <row r="13" spans="1:8" ht="15" x14ac:dyDescent="0.25">
      <c r="A13" s="152" t="s">
        <v>144</v>
      </c>
      <c r="B13" s="152" t="s">
        <v>12</v>
      </c>
      <c r="C13" s="152" t="s">
        <v>70</v>
      </c>
      <c r="D13" s="152" t="s">
        <v>99</v>
      </c>
      <c r="E13" s="152">
        <v>5</v>
      </c>
      <c r="F13" s="152">
        <v>395935.5</v>
      </c>
      <c r="G13" s="152">
        <v>399045.21961292718</v>
      </c>
      <c r="H13" s="152">
        <v>5954</v>
      </c>
    </row>
    <row r="14" spans="1:8" ht="15" x14ac:dyDescent="0.25">
      <c r="A14" s="152" t="s">
        <v>144</v>
      </c>
      <c r="B14" s="152" t="s">
        <v>12</v>
      </c>
      <c r="C14" s="152" t="s">
        <v>70</v>
      </c>
      <c r="D14" s="152" t="s">
        <v>98</v>
      </c>
      <c r="E14" s="152">
        <v>0</v>
      </c>
      <c r="F14" s="152">
        <v>14306.5</v>
      </c>
      <c r="G14" s="152">
        <v>9677.5937818094335</v>
      </c>
      <c r="H14" s="152">
        <v>55</v>
      </c>
    </row>
    <row r="15" spans="1:8" ht="15" x14ac:dyDescent="0.25">
      <c r="A15" s="152" t="s">
        <v>144</v>
      </c>
      <c r="B15" s="152" t="s">
        <v>12</v>
      </c>
      <c r="C15" s="152" t="s">
        <v>70</v>
      </c>
      <c r="D15" s="152" t="s">
        <v>98</v>
      </c>
      <c r="E15" s="152">
        <v>1</v>
      </c>
      <c r="F15" s="152">
        <v>26131.5</v>
      </c>
      <c r="G15" s="152">
        <v>25346.923880775434</v>
      </c>
      <c r="H15" s="152">
        <v>365</v>
      </c>
    </row>
    <row r="16" spans="1:8" ht="15" x14ac:dyDescent="0.25">
      <c r="A16" s="152" t="s">
        <v>144</v>
      </c>
      <c r="B16" s="152" t="s">
        <v>12</v>
      </c>
      <c r="C16" s="152" t="s">
        <v>70</v>
      </c>
      <c r="D16" s="152" t="s">
        <v>98</v>
      </c>
      <c r="E16" s="152">
        <v>2</v>
      </c>
      <c r="F16" s="152">
        <v>97602</v>
      </c>
      <c r="G16" s="152">
        <v>93538.635428623937</v>
      </c>
      <c r="H16" s="152">
        <v>1430</v>
      </c>
    </row>
    <row r="17" spans="1:8" ht="15" x14ac:dyDescent="0.25">
      <c r="A17" s="152" t="s">
        <v>144</v>
      </c>
      <c r="B17" s="152" t="s">
        <v>12</v>
      </c>
      <c r="C17" s="152" t="s">
        <v>70</v>
      </c>
      <c r="D17" s="152" t="s">
        <v>98</v>
      </c>
      <c r="E17" s="152">
        <v>3</v>
      </c>
      <c r="F17" s="152">
        <v>118193</v>
      </c>
      <c r="G17" s="152">
        <v>111398.53695097308</v>
      </c>
      <c r="H17" s="152">
        <v>1543</v>
      </c>
    </row>
    <row r="18" spans="1:8" ht="15" x14ac:dyDescent="0.25">
      <c r="A18" s="152" t="s">
        <v>144</v>
      </c>
      <c r="B18" s="152" t="s">
        <v>12</v>
      </c>
      <c r="C18" s="152" t="s">
        <v>70</v>
      </c>
      <c r="D18" s="152" t="s">
        <v>98</v>
      </c>
      <c r="E18" s="152">
        <v>4</v>
      </c>
      <c r="F18" s="152">
        <v>226031</v>
      </c>
      <c r="G18" s="152">
        <v>220258.58400760326</v>
      </c>
      <c r="H18" s="152">
        <v>3219</v>
      </c>
    </row>
    <row r="19" spans="1:8" ht="15" x14ac:dyDescent="0.25">
      <c r="A19" s="152" t="s">
        <v>144</v>
      </c>
      <c r="B19" s="152" t="s">
        <v>12</v>
      </c>
      <c r="C19" s="152" t="s">
        <v>70</v>
      </c>
      <c r="D19" s="152" t="s">
        <v>98</v>
      </c>
      <c r="E19" s="152">
        <v>5</v>
      </c>
      <c r="F19" s="152">
        <v>403577.5</v>
      </c>
      <c r="G19" s="152">
        <v>408867.17628551187</v>
      </c>
      <c r="H19" s="152">
        <v>5347</v>
      </c>
    </row>
    <row r="20" spans="1:8" ht="15" x14ac:dyDescent="0.25">
      <c r="A20" s="152" t="s">
        <v>144</v>
      </c>
      <c r="B20" s="152" t="s">
        <v>12</v>
      </c>
      <c r="C20" s="152" t="s">
        <v>71</v>
      </c>
      <c r="D20" s="152" t="s">
        <v>97</v>
      </c>
      <c r="E20" s="152">
        <v>0</v>
      </c>
      <c r="F20" s="152">
        <v>1343.5</v>
      </c>
      <c r="G20" s="152">
        <v>726.21230173327194</v>
      </c>
      <c r="H20" s="152">
        <v>14</v>
      </c>
    </row>
    <row r="21" spans="1:8" ht="15" x14ac:dyDescent="0.25">
      <c r="A21" s="152" t="s">
        <v>144</v>
      </c>
      <c r="B21" s="152" t="s">
        <v>12</v>
      </c>
      <c r="C21" s="152" t="s">
        <v>71</v>
      </c>
      <c r="D21" s="152" t="s">
        <v>97</v>
      </c>
      <c r="E21" s="152">
        <v>1</v>
      </c>
      <c r="F21" s="152">
        <v>19092</v>
      </c>
      <c r="G21" s="152">
        <v>20461.152072182973</v>
      </c>
      <c r="H21" s="152">
        <v>426</v>
      </c>
    </row>
    <row r="22" spans="1:8" ht="15" x14ac:dyDescent="0.25">
      <c r="A22" s="152" t="s">
        <v>144</v>
      </c>
      <c r="B22" s="152" t="s">
        <v>12</v>
      </c>
      <c r="C22" s="152" t="s">
        <v>71</v>
      </c>
      <c r="D22" s="152" t="s">
        <v>97</v>
      </c>
      <c r="E22" s="152">
        <v>2</v>
      </c>
      <c r="F22" s="152">
        <v>45537</v>
      </c>
      <c r="G22" s="152">
        <v>46174.907938802397</v>
      </c>
      <c r="H22" s="152">
        <v>986</v>
      </c>
    </row>
    <row r="23" spans="1:8" ht="15" x14ac:dyDescent="0.25">
      <c r="A23" s="152" t="s">
        <v>144</v>
      </c>
      <c r="B23" s="152" t="s">
        <v>12</v>
      </c>
      <c r="C23" s="152" t="s">
        <v>71</v>
      </c>
      <c r="D23" s="152" t="s">
        <v>97</v>
      </c>
      <c r="E23" s="152">
        <v>3</v>
      </c>
      <c r="F23" s="152">
        <v>64558.5</v>
      </c>
      <c r="G23" s="152">
        <v>69241.890460148468</v>
      </c>
      <c r="H23" s="152">
        <v>1304</v>
      </c>
    </row>
    <row r="24" spans="1:8" ht="15" x14ac:dyDescent="0.25">
      <c r="A24" s="152" t="s">
        <v>144</v>
      </c>
      <c r="B24" s="152" t="s">
        <v>12</v>
      </c>
      <c r="C24" s="152" t="s">
        <v>71</v>
      </c>
      <c r="D24" s="152" t="s">
        <v>97</v>
      </c>
      <c r="E24" s="152">
        <v>4</v>
      </c>
      <c r="F24" s="152">
        <v>120233.5</v>
      </c>
      <c r="G24" s="152">
        <v>130513.87927726211</v>
      </c>
      <c r="H24" s="152">
        <v>2402</v>
      </c>
    </row>
    <row r="25" spans="1:8" ht="15" x14ac:dyDescent="0.25">
      <c r="A25" s="152" t="s">
        <v>144</v>
      </c>
      <c r="B25" s="152" t="s">
        <v>12</v>
      </c>
      <c r="C25" s="152" t="s">
        <v>71</v>
      </c>
      <c r="D25" s="152" t="s">
        <v>97</v>
      </c>
      <c r="E25" s="152">
        <v>5</v>
      </c>
      <c r="F25" s="152">
        <v>222911</v>
      </c>
      <c r="G25" s="152">
        <v>248661.65547201515</v>
      </c>
      <c r="H25" s="152">
        <v>4441</v>
      </c>
    </row>
    <row r="26" spans="1:8" ht="15" x14ac:dyDescent="0.25">
      <c r="A26" s="152" t="s">
        <v>144</v>
      </c>
      <c r="B26" s="152" t="s">
        <v>12</v>
      </c>
      <c r="C26" s="152" t="s">
        <v>71</v>
      </c>
      <c r="D26" s="152" t="s">
        <v>99</v>
      </c>
      <c r="E26" s="152">
        <v>0</v>
      </c>
      <c r="F26" s="152">
        <v>1374</v>
      </c>
      <c r="G26" s="152">
        <v>1415.1534323621361</v>
      </c>
      <c r="H26" s="152">
        <v>24</v>
      </c>
    </row>
    <row r="27" spans="1:8" ht="15" x14ac:dyDescent="0.25">
      <c r="A27" s="152" t="s">
        <v>144</v>
      </c>
      <c r="B27" s="152" t="s">
        <v>12</v>
      </c>
      <c r="C27" s="152" t="s">
        <v>71</v>
      </c>
      <c r="D27" s="152" t="s">
        <v>99</v>
      </c>
      <c r="E27" s="152">
        <v>1</v>
      </c>
      <c r="F27" s="152">
        <v>253257</v>
      </c>
      <c r="G27" s="152">
        <v>239626.62793640303</v>
      </c>
      <c r="H27" s="152">
        <v>3902</v>
      </c>
    </row>
    <row r="28" spans="1:8" ht="15" x14ac:dyDescent="0.25">
      <c r="A28" s="152" t="s">
        <v>144</v>
      </c>
      <c r="B28" s="152" t="s">
        <v>12</v>
      </c>
      <c r="C28" s="152" t="s">
        <v>71</v>
      </c>
      <c r="D28" s="152" t="s">
        <v>99</v>
      </c>
      <c r="E28" s="152">
        <v>2</v>
      </c>
      <c r="F28" s="152">
        <v>347297</v>
      </c>
      <c r="G28" s="152">
        <v>334818.63535997993</v>
      </c>
      <c r="H28" s="152">
        <v>5722</v>
      </c>
    </row>
    <row r="29" spans="1:8" ht="15" x14ac:dyDescent="0.25">
      <c r="A29" s="152" t="s">
        <v>144</v>
      </c>
      <c r="B29" s="152" t="s">
        <v>12</v>
      </c>
      <c r="C29" s="152" t="s">
        <v>71</v>
      </c>
      <c r="D29" s="152" t="s">
        <v>99</v>
      </c>
      <c r="E29" s="152">
        <v>3</v>
      </c>
      <c r="F29" s="152">
        <v>337249.5</v>
      </c>
      <c r="G29" s="152">
        <v>319084.05103002494</v>
      </c>
      <c r="H29" s="152">
        <v>5287</v>
      </c>
    </row>
    <row r="30" spans="1:8" ht="15" x14ac:dyDescent="0.25">
      <c r="A30" s="152" t="s">
        <v>144</v>
      </c>
      <c r="B30" s="152" t="s">
        <v>12</v>
      </c>
      <c r="C30" s="152" t="s">
        <v>71</v>
      </c>
      <c r="D30" s="152" t="s">
        <v>99</v>
      </c>
      <c r="E30" s="152">
        <v>4</v>
      </c>
      <c r="F30" s="152">
        <v>452902</v>
      </c>
      <c r="G30" s="152">
        <v>406087.18211769714</v>
      </c>
      <c r="H30" s="152">
        <v>6275</v>
      </c>
    </row>
    <row r="31" spans="1:8" ht="15" x14ac:dyDescent="0.25">
      <c r="A31" s="152" t="s">
        <v>144</v>
      </c>
      <c r="B31" s="152" t="s">
        <v>12</v>
      </c>
      <c r="C31" s="152" t="s">
        <v>71</v>
      </c>
      <c r="D31" s="152" t="s">
        <v>99</v>
      </c>
      <c r="E31" s="152">
        <v>5</v>
      </c>
      <c r="F31" s="152">
        <v>256670</v>
      </c>
      <c r="G31" s="152">
        <v>250576.35777007422</v>
      </c>
      <c r="H31" s="152">
        <v>4046</v>
      </c>
    </row>
    <row r="32" spans="1:8" ht="15" x14ac:dyDescent="0.25">
      <c r="A32" s="152" t="s">
        <v>144</v>
      </c>
      <c r="B32" s="152" t="s">
        <v>12</v>
      </c>
      <c r="C32" s="152" t="s">
        <v>71</v>
      </c>
      <c r="D32" s="152" t="s">
        <v>98</v>
      </c>
      <c r="E32" s="152">
        <v>1</v>
      </c>
      <c r="F32" s="152">
        <v>1831.5</v>
      </c>
      <c r="G32" s="152">
        <v>1396.5656994423075</v>
      </c>
      <c r="H32" s="152">
        <v>34</v>
      </c>
    </row>
    <row r="33" spans="1:8" ht="15" x14ac:dyDescent="0.25">
      <c r="A33" s="152" t="s">
        <v>144</v>
      </c>
      <c r="B33" s="152" t="s">
        <v>12</v>
      </c>
      <c r="C33" s="152" t="s">
        <v>71</v>
      </c>
      <c r="D33" s="152" t="s">
        <v>98</v>
      </c>
      <c r="E33" s="152">
        <v>2</v>
      </c>
      <c r="F33" s="152">
        <v>4458</v>
      </c>
      <c r="G33" s="152">
        <v>4651.1395072302503</v>
      </c>
      <c r="H33" s="152">
        <v>86</v>
      </c>
    </row>
    <row r="34" spans="1:8" ht="15" x14ac:dyDescent="0.25">
      <c r="A34" s="152" t="s">
        <v>144</v>
      </c>
      <c r="B34" s="152" t="s">
        <v>12</v>
      </c>
      <c r="C34" s="152" t="s">
        <v>71</v>
      </c>
      <c r="D34" s="152" t="s">
        <v>98</v>
      </c>
      <c r="E34" s="152">
        <v>3</v>
      </c>
      <c r="F34" s="152">
        <v>4326.5</v>
      </c>
      <c r="G34" s="152">
        <v>5323.2245694691937</v>
      </c>
      <c r="H34" s="152">
        <v>97</v>
      </c>
    </row>
    <row r="35" spans="1:8" ht="15" x14ac:dyDescent="0.25">
      <c r="A35" s="152" t="s">
        <v>144</v>
      </c>
      <c r="B35" s="152" t="s">
        <v>12</v>
      </c>
      <c r="C35" s="152" t="s">
        <v>71</v>
      </c>
      <c r="D35" s="152" t="s">
        <v>98</v>
      </c>
      <c r="E35" s="152">
        <v>4</v>
      </c>
      <c r="F35" s="152">
        <v>9605.5</v>
      </c>
      <c r="G35" s="152">
        <v>10083.98273905202</v>
      </c>
      <c r="H35" s="152">
        <v>184</v>
      </c>
    </row>
    <row r="36" spans="1:8" ht="15" x14ac:dyDescent="0.25">
      <c r="A36" s="152" t="s">
        <v>144</v>
      </c>
      <c r="B36" s="152" t="s">
        <v>12</v>
      </c>
      <c r="C36" s="152" t="s">
        <v>71</v>
      </c>
      <c r="D36" s="152" t="s">
        <v>98</v>
      </c>
      <c r="E36" s="152">
        <v>5</v>
      </c>
      <c r="F36" s="152">
        <v>7888.5</v>
      </c>
      <c r="G36" s="152">
        <v>9186.7200628135051</v>
      </c>
      <c r="H36" s="152">
        <v>169</v>
      </c>
    </row>
    <row r="37" spans="1:8" ht="15" x14ac:dyDescent="0.25">
      <c r="A37" s="152" t="s">
        <v>144</v>
      </c>
      <c r="B37" s="152" t="s">
        <v>12</v>
      </c>
      <c r="C37" s="152" t="s">
        <v>72</v>
      </c>
      <c r="D37" s="152" t="s">
        <v>97</v>
      </c>
      <c r="E37" s="152">
        <v>0</v>
      </c>
      <c r="F37" s="152">
        <v>1058</v>
      </c>
      <c r="G37" s="152">
        <v>792.93081886960397</v>
      </c>
      <c r="H37" s="152">
        <v>2</v>
      </c>
    </row>
    <row r="38" spans="1:8" ht="15" x14ac:dyDescent="0.25">
      <c r="A38" s="152" t="s">
        <v>144</v>
      </c>
      <c r="B38" s="152" t="s">
        <v>12</v>
      </c>
      <c r="C38" s="152" t="s">
        <v>72</v>
      </c>
      <c r="D38" s="152" t="s">
        <v>97</v>
      </c>
      <c r="E38" s="152">
        <v>1</v>
      </c>
      <c r="F38" s="152">
        <v>56512.5</v>
      </c>
      <c r="G38" s="152">
        <v>60525.603726574947</v>
      </c>
      <c r="H38" s="152">
        <v>949</v>
      </c>
    </row>
    <row r="39" spans="1:8" ht="15" x14ac:dyDescent="0.25">
      <c r="A39" s="152" t="s">
        <v>144</v>
      </c>
      <c r="B39" s="152" t="s">
        <v>12</v>
      </c>
      <c r="C39" s="152" t="s">
        <v>72</v>
      </c>
      <c r="D39" s="152" t="s">
        <v>97</v>
      </c>
      <c r="E39" s="152">
        <v>2</v>
      </c>
      <c r="F39" s="152">
        <v>69262.5</v>
      </c>
      <c r="G39" s="152">
        <v>71125.329513002711</v>
      </c>
      <c r="H39" s="152">
        <v>1044</v>
      </c>
    </row>
    <row r="40" spans="1:8" ht="15" x14ac:dyDescent="0.25">
      <c r="A40" s="152" t="s">
        <v>144</v>
      </c>
      <c r="B40" s="152" t="s">
        <v>12</v>
      </c>
      <c r="C40" s="152" t="s">
        <v>72</v>
      </c>
      <c r="D40" s="152" t="s">
        <v>97</v>
      </c>
      <c r="E40" s="152">
        <v>3</v>
      </c>
      <c r="F40" s="152">
        <v>67711</v>
      </c>
      <c r="G40" s="152">
        <v>69980.747485625208</v>
      </c>
      <c r="H40" s="152">
        <v>967</v>
      </c>
    </row>
    <row r="41" spans="1:8" ht="15" x14ac:dyDescent="0.25">
      <c r="A41" s="152" t="s">
        <v>144</v>
      </c>
      <c r="B41" s="152" t="s">
        <v>12</v>
      </c>
      <c r="C41" s="152" t="s">
        <v>72</v>
      </c>
      <c r="D41" s="152" t="s">
        <v>97</v>
      </c>
      <c r="E41" s="152">
        <v>4</v>
      </c>
      <c r="F41" s="152">
        <v>136769.5</v>
      </c>
      <c r="G41" s="152">
        <v>138347.27540201935</v>
      </c>
      <c r="H41" s="152">
        <v>1791</v>
      </c>
    </row>
    <row r="42" spans="1:8" ht="15" x14ac:dyDescent="0.25">
      <c r="A42" s="152" t="s">
        <v>144</v>
      </c>
      <c r="B42" s="152" t="s">
        <v>12</v>
      </c>
      <c r="C42" s="152" t="s">
        <v>72</v>
      </c>
      <c r="D42" s="152" t="s">
        <v>97</v>
      </c>
      <c r="E42" s="152">
        <v>5</v>
      </c>
      <c r="F42" s="152">
        <v>75101</v>
      </c>
      <c r="G42" s="152">
        <v>74705.87604208292</v>
      </c>
      <c r="H42" s="152">
        <v>968</v>
      </c>
    </row>
    <row r="43" spans="1:8" ht="15" x14ac:dyDescent="0.25">
      <c r="A43" s="152" t="s">
        <v>144</v>
      </c>
      <c r="B43" s="152" t="s">
        <v>12</v>
      </c>
      <c r="C43" s="152" t="s">
        <v>72</v>
      </c>
      <c r="D43" s="152" t="s">
        <v>99</v>
      </c>
      <c r="E43" s="152">
        <v>0</v>
      </c>
      <c r="F43" s="152">
        <v>2469.5</v>
      </c>
      <c r="G43" s="152">
        <v>2805.4805370981435</v>
      </c>
      <c r="H43" s="152">
        <v>38</v>
      </c>
    </row>
    <row r="44" spans="1:8" ht="15" x14ac:dyDescent="0.25">
      <c r="A44" s="152" t="s">
        <v>144</v>
      </c>
      <c r="B44" s="152" t="s">
        <v>12</v>
      </c>
      <c r="C44" s="152" t="s">
        <v>72</v>
      </c>
      <c r="D44" s="152" t="s">
        <v>99</v>
      </c>
      <c r="E44" s="152">
        <v>1</v>
      </c>
      <c r="F44" s="152">
        <v>1022983</v>
      </c>
      <c r="G44" s="152">
        <v>1081690.6843658153</v>
      </c>
      <c r="H44" s="152">
        <v>13856</v>
      </c>
    </row>
    <row r="45" spans="1:8" ht="15" x14ac:dyDescent="0.25">
      <c r="A45" s="152" t="s">
        <v>144</v>
      </c>
      <c r="B45" s="152" t="s">
        <v>12</v>
      </c>
      <c r="C45" s="152" t="s">
        <v>72</v>
      </c>
      <c r="D45" s="152" t="s">
        <v>99</v>
      </c>
      <c r="E45" s="152">
        <v>2</v>
      </c>
      <c r="F45" s="152">
        <v>870499</v>
      </c>
      <c r="G45" s="152">
        <v>888649.99175832316</v>
      </c>
      <c r="H45" s="152">
        <v>10910</v>
      </c>
    </row>
    <row r="46" spans="1:8" ht="15" x14ac:dyDescent="0.25">
      <c r="A46" s="152" t="s">
        <v>144</v>
      </c>
      <c r="B46" s="152" t="s">
        <v>12</v>
      </c>
      <c r="C46" s="152" t="s">
        <v>72</v>
      </c>
      <c r="D46" s="152" t="s">
        <v>99</v>
      </c>
      <c r="E46" s="152">
        <v>3</v>
      </c>
      <c r="F46" s="152">
        <v>656491.5</v>
      </c>
      <c r="G46" s="152">
        <v>676844.50486453634</v>
      </c>
      <c r="H46" s="152">
        <v>8126</v>
      </c>
    </row>
    <row r="47" spans="1:8" ht="15" x14ac:dyDescent="0.25">
      <c r="A47" s="152" t="s">
        <v>144</v>
      </c>
      <c r="B47" s="152" t="s">
        <v>12</v>
      </c>
      <c r="C47" s="152" t="s">
        <v>72</v>
      </c>
      <c r="D47" s="152" t="s">
        <v>99</v>
      </c>
      <c r="E47" s="152">
        <v>4</v>
      </c>
      <c r="F47" s="152">
        <v>912287.5</v>
      </c>
      <c r="G47" s="152">
        <v>923198.1598562717</v>
      </c>
      <c r="H47" s="152">
        <v>11126</v>
      </c>
    </row>
    <row r="48" spans="1:8" ht="15" x14ac:dyDescent="0.25">
      <c r="A48" s="152" t="s">
        <v>144</v>
      </c>
      <c r="B48" s="152" t="s">
        <v>12</v>
      </c>
      <c r="C48" s="152" t="s">
        <v>72</v>
      </c>
      <c r="D48" s="152" t="s">
        <v>99</v>
      </c>
      <c r="E48" s="152">
        <v>5</v>
      </c>
      <c r="F48" s="152">
        <v>269598.5</v>
      </c>
      <c r="G48" s="152">
        <v>265607.65427818266</v>
      </c>
      <c r="H48" s="152">
        <v>3206</v>
      </c>
    </row>
    <row r="49" spans="1:8" ht="15" x14ac:dyDescent="0.25">
      <c r="A49" s="152" t="s">
        <v>144</v>
      </c>
      <c r="B49" s="152" t="s">
        <v>12</v>
      </c>
      <c r="C49" s="152" t="s">
        <v>72</v>
      </c>
      <c r="D49" s="152" t="s">
        <v>98</v>
      </c>
      <c r="E49" s="152">
        <v>1</v>
      </c>
      <c r="F49" s="152">
        <v>14925</v>
      </c>
      <c r="G49" s="152">
        <v>15650.436320960414</v>
      </c>
      <c r="H49" s="152">
        <v>199</v>
      </c>
    </row>
    <row r="50" spans="1:8" ht="15" x14ac:dyDescent="0.25">
      <c r="A50" s="152" t="s">
        <v>144</v>
      </c>
      <c r="B50" s="152" t="s">
        <v>12</v>
      </c>
      <c r="C50" s="152" t="s">
        <v>72</v>
      </c>
      <c r="D50" s="152" t="s">
        <v>98</v>
      </c>
      <c r="E50" s="152">
        <v>2</v>
      </c>
      <c r="F50" s="152">
        <v>15470</v>
      </c>
      <c r="G50" s="152">
        <v>18520.552839094325</v>
      </c>
      <c r="H50" s="152">
        <v>249</v>
      </c>
    </row>
    <row r="51" spans="1:8" ht="15" x14ac:dyDescent="0.25">
      <c r="A51" s="152" t="s">
        <v>144</v>
      </c>
      <c r="B51" s="152" t="s">
        <v>12</v>
      </c>
      <c r="C51" s="152" t="s">
        <v>72</v>
      </c>
      <c r="D51" s="152" t="s">
        <v>98</v>
      </c>
      <c r="E51" s="152">
        <v>3</v>
      </c>
      <c r="F51" s="152">
        <v>15756</v>
      </c>
      <c r="G51" s="152">
        <v>16221.39684233604</v>
      </c>
      <c r="H51" s="152">
        <v>233</v>
      </c>
    </row>
    <row r="52" spans="1:8" ht="15" x14ac:dyDescent="0.25">
      <c r="A52" s="152" t="s">
        <v>144</v>
      </c>
      <c r="B52" s="152" t="s">
        <v>12</v>
      </c>
      <c r="C52" s="152" t="s">
        <v>72</v>
      </c>
      <c r="D52" s="152" t="s">
        <v>98</v>
      </c>
      <c r="E52" s="152">
        <v>4</v>
      </c>
      <c r="F52" s="152">
        <v>46548.5</v>
      </c>
      <c r="G52" s="152">
        <v>47936.375332123527</v>
      </c>
      <c r="H52" s="152">
        <v>658</v>
      </c>
    </row>
    <row r="53" spans="1:8" ht="15" x14ac:dyDescent="0.25">
      <c r="A53" s="152" t="s">
        <v>144</v>
      </c>
      <c r="B53" s="152" t="s">
        <v>12</v>
      </c>
      <c r="C53" s="152" t="s">
        <v>72</v>
      </c>
      <c r="D53" s="152" t="s">
        <v>98</v>
      </c>
      <c r="E53" s="152">
        <v>5</v>
      </c>
      <c r="F53" s="152">
        <v>29488</v>
      </c>
      <c r="G53" s="152">
        <v>28609.652820815259</v>
      </c>
      <c r="H53" s="152">
        <v>352</v>
      </c>
    </row>
    <row r="54" spans="1:8" ht="15" x14ac:dyDescent="0.25">
      <c r="A54" s="152" t="s">
        <v>144</v>
      </c>
      <c r="B54" s="152" t="s">
        <v>12</v>
      </c>
      <c r="C54" s="152" t="s">
        <v>73</v>
      </c>
      <c r="D54" s="152" t="s">
        <v>97</v>
      </c>
      <c r="E54" s="152">
        <v>0</v>
      </c>
      <c r="F54" s="152">
        <v>850.5</v>
      </c>
      <c r="G54" s="152">
        <v>567.7092298768664</v>
      </c>
      <c r="H54" s="152">
        <v>6</v>
      </c>
    </row>
    <row r="55" spans="1:8" ht="15" x14ac:dyDescent="0.25">
      <c r="A55" s="152" t="s">
        <v>144</v>
      </c>
      <c r="B55" s="152" t="s">
        <v>12</v>
      </c>
      <c r="C55" s="152" t="s">
        <v>73</v>
      </c>
      <c r="D55" s="152" t="s">
        <v>97</v>
      </c>
      <c r="E55" s="152">
        <v>1</v>
      </c>
      <c r="F55" s="152">
        <v>40144.5</v>
      </c>
      <c r="G55" s="152">
        <v>46858.533785700973</v>
      </c>
      <c r="H55" s="152">
        <v>966</v>
      </c>
    </row>
    <row r="56" spans="1:8" ht="15" x14ac:dyDescent="0.25">
      <c r="A56" s="152" t="s">
        <v>144</v>
      </c>
      <c r="B56" s="152" t="s">
        <v>12</v>
      </c>
      <c r="C56" s="152" t="s">
        <v>73</v>
      </c>
      <c r="D56" s="152" t="s">
        <v>97</v>
      </c>
      <c r="E56" s="152">
        <v>2</v>
      </c>
      <c r="F56" s="152">
        <v>42921.5</v>
      </c>
      <c r="G56" s="152">
        <v>48774.292843594179</v>
      </c>
      <c r="H56" s="152">
        <v>891</v>
      </c>
    </row>
    <row r="57" spans="1:8" ht="15" x14ac:dyDescent="0.25">
      <c r="A57" s="152" t="s">
        <v>144</v>
      </c>
      <c r="B57" s="152" t="s">
        <v>12</v>
      </c>
      <c r="C57" s="152" t="s">
        <v>73</v>
      </c>
      <c r="D57" s="152" t="s">
        <v>97</v>
      </c>
      <c r="E57" s="152">
        <v>3</v>
      </c>
      <c r="F57" s="152">
        <v>66398</v>
      </c>
      <c r="G57" s="152">
        <v>76292.429059989488</v>
      </c>
      <c r="H57" s="152">
        <v>1442</v>
      </c>
    </row>
    <row r="58" spans="1:8" ht="15" x14ac:dyDescent="0.25">
      <c r="A58" s="152" t="s">
        <v>144</v>
      </c>
      <c r="B58" s="152" t="s">
        <v>12</v>
      </c>
      <c r="C58" s="152" t="s">
        <v>73</v>
      </c>
      <c r="D58" s="152" t="s">
        <v>97</v>
      </c>
      <c r="E58" s="152">
        <v>4</v>
      </c>
      <c r="F58" s="152">
        <v>63862</v>
      </c>
      <c r="G58" s="152">
        <v>74490.459688751071</v>
      </c>
      <c r="H58" s="152">
        <v>1152</v>
      </c>
    </row>
    <row r="59" spans="1:8" ht="15" x14ac:dyDescent="0.25">
      <c r="A59" s="152" t="s">
        <v>144</v>
      </c>
      <c r="B59" s="152" t="s">
        <v>12</v>
      </c>
      <c r="C59" s="152" t="s">
        <v>73</v>
      </c>
      <c r="D59" s="152" t="s">
        <v>97</v>
      </c>
      <c r="E59" s="152">
        <v>5</v>
      </c>
      <c r="F59" s="152">
        <v>98032.5</v>
      </c>
      <c r="G59" s="152">
        <v>113049.00614897624</v>
      </c>
      <c r="H59" s="152">
        <v>1622</v>
      </c>
    </row>
    <row r="60" spans="1:8" ht="15" x14ac:dyDescent="0.25">
      <c r="A60" s="152" t="s">
        <v>144</v>
      </c>
      <c r="B60" s="152" t="s">
        <v>12</v>
      </c>
      <c r="C60" s="152" t="s">
        <v>73</v>
      </c>
      <c r="D60" s="152" t="s">
        <v>99</v>
      </c>
      <c r="E60" s="152">
        <v>0</v>
      </c>
      <c r="F60" s="152">
        <v>978</v>
      </c>
      <c r="G60" s="152">
        <v>1358.2687894545973</v>
      </c>
      <c r="H60" s="152">
        <v>29</v>
      </c>
    </row>
    <row r="61" spans="1:8" ht="15" x14ac:dyDescent="0.25">
      <c r="A61" s="152" t="s">
        <v>144</v>
      </c>
      <c r="B61" s="152" t="s">
        <v>12</v>
      </c>
      <c r="C61" s="152" t="s">
        <v>73</v>
      </c>
      <c r="D61" s="152" t="s">
        <v>99</v>
      </c>
      <c r="E61" s="152">
        <v>1</v>
      </c>
      <c r="F61" s="152">
        <v>536278.5</v>
      </c>
      <c r="G61" s="152">
        <v>555308.50855653721</v>
      </c>
      <c r="H61" s="152">
        <v>9680</v>
      </c>
    </row>
    <row r="62" spans="1:8" ht="15" x14ac:dyDescent="0.25">
      <c r="A62" s="152" t="s">
        <v>144</v>
      </c>
      <c r="B62" s="152" t="s">
        <v>12</v>
      </c>
      <c r="C62" s="152" t="s">
        <v>73</v>
      </c>
      <c r="D62" s="152" t="s">
        <v>99</v>
      </c>
      <c r="E62" s="152">
        <v>2</v>
      </c>
      <c r="F62" s="152">
        <v>408321.5</v>
      </c>
      <c r="G62" s="152">
        <v>421096.38936148951</v>
      </c>
      <c r="H62" s="152">
        <v>7118</v>
      </c>
    </row>
    <row r="63" spans="1:8" ht="15" x14ac:dyDescent="0.25">
      <c r="A63" s="152" t="s">
        <v>144</v>
      </c>
      <c r="B63" s="152" t="s">
        <v>12</v>
      </c>
      <c r="C63" s="152" t="s">
        <v>73</v>
      </c>
      <c r="D63" s="152" t="s">
        <v>99</v>
      </c>
      <c r="E63" s="152">
        <v>3</v>
      </c>
      <c r="F63" s="152">
        <v>420604.5</v>
      </c>
      <c r="G63" s="152">
        <v>457859.05406406679</v>
      </c>
      <c r="H63" s="152">
        <v>7804</v>
      </c>
    </row>
    <row r="64" spans="1:8" ht="15" x14ac:dyDescent="0.25">
      <c r="A64" s="152" t="s">
        <v>144</v>
      </c>
      <c r="B64" s="152" t="s">
        <v>12</v>
      </c>
      <c r="C64" s="152" t="s">
        <v>73</v>
      </c>
      <c r="D64" s="152" t="s">
        <v>99</v>
      </c>
      <c r="E64" s="152">
        <v>4</v>
      </c>
      <c r="F64" s="152">
        <v>220213</v>
      </c>
      <c r="G64" s="152">
        <v>249524.64284155864</v>
      </c>
      <c r="H64" s="152">
        <v>4348</v>
      </c>
    </row>
    <row r="65" spans="1:8" ht="15" x14ac:dyDescent="0.25">
      <c r="A65" s="152" t="s">
        <v>144</v>
      </c>
      <c r="B65" s="152" t="s">
        <v>12</v>
      </c>
      <c r="C65" s="152" t="s">
        <v>73</v>
      </c>
      <c r="D65" s="152" t="s">
        <v>99</v>
      </c>
      <c r="E65" s="152">
        <v>5</v>
      </c>
      <c r="F65" s="152">
        <v>123083.5</v>
      </c>
      <c r="G65" s="152">
        <v>124273.76305835959</v>
      </c>
      <c r="H65" s="152">
        <v>1768</v>
      </c>
    </row>
    <row r="66" spans="1:8" ht="15" x14ac:dyDescent="0.25">
      <c r="A66" s="152" t="s">
        <v>144</v>
      </c>
      <c r="B66" s="152" t="s">
        <v>12</v>
      </c>
      <c r="C66" s="152" t="s">
        <v>73</v>
      </c>
      <c r="D66" s="152" t="s">
        <v>98</v>
      </c>
      <c r="E66" s="152">
        <v>0</v>
      </c>
      <c r="F66" s="152">
        <v>381</v>
      </c>
      <c r="G66" s="152">
        <v>408.03615278205837</v>
      </c>
      <c r="H66" s="152">
        <v>2</v>
      </c>
    </row>
    <row r="67" spans="1:8" ht="15" x14ac:dyDescent="0.25">
      <c r="A67" s="152" t="s">
        <v>144</v>
      </c>
      <c r="B67" s="152" t="s">
        <v>12</v>
      </c>
      <c r="C67" s="152" t="s">
        <v>73</v>
      </c>
      <c r="D67" s="152" t="s">
        <v>98</v>
      </c>
      <c r="E67" s="152">
        <v>1</v>
      </c>
      <c r="F67" s="152">
        <v>25617</v>
      </c>
      <c r="G67" s="152">
        <v>25073.584489408786</v>
      </c>
      <c r="H67" s="152">
        <v>431</v>
      </c>
    </row>
    <row r="68" spans="1:8" ht="15" x14ac:dyDescent="0.25">
      <c r="A68" s="152" t="s">
        <v>144</v>
      </c>
      <c r="B68" s="152" t="s">
        <v>12</v>
      </c>
      <c r="C68" s="152" t="s">
        <v>73</v>
      </c>
      <c r="D68" s="152" t="s">
        <v>98</v>
      </c>
      <c r="E68" s="152">
        <v>2</v>
      </c>
      <c r="F68" s="152">
        <v>16376.5</v>
      </c>
      <c r="G68" s="152">
        <v>20199.742342842917</v>
      </c>
      <c r="H68" s="152">
        <v>364</v>
      </c>
    </row>
    <row r="69" spans="1:8" ht="15" x14ac:dyDescent="0.25">
      <c r="A69" s="152" t="s">
        <v>144</v>
      </c>
      <c r="B69" s="152" t="s">
        <v>12</v>
      </c>
      <c r="C69" s="152" t="s">
        <v>73</v>
      </c>
      <c r="D69" s="152" t="s">
        <v>98</v>
      </c>
      <c r="E69" s="152">
        <v>3</v>
      </c>
      <c r="F69" s="152">
        <v>33346.5</v>
      </c>
      <c r="G69" s="152">
        <v>37385.056824818712</v>
      </c>
      <c r="H69" s="152">
        <v>617</v>
      </c>
    </row>
    <row r="70" spans="1:8" ht="15" x14ac:dyDescent="0.25">
      <c r="A70" s="152" t="s">
        <v>144</v>
      </c>
      <c r="B70" s="152" t="s">
        <v>12</v>
      </c>
      <c r="C70" s="152" t="s">
        <v>73</v>
      </c>
      <c r="D70" s="152" t="s">
        <v>98</v>
      </c>
      <c r="E70" s="152">
        <v>4</v>
      </c>
      <c r="F70" s="152">
        <v>30920.5</v>
      </c>
      <c r="G70" s="152">
        <v>32609.478705797432</v>
      </c>
      <c r="H70" s="152">
        <v>541</v>
      </c>
    </row>
    <row r="71" spans="1:8" ht="15" x14ac:dyDescent="0.25">
      <c r="A71" s="152" t="s">
        <v>144</v>
      </c>
      <c r="B71" s="152" t="s">
        <v>12</v>
      </c>
      <c r="C71" s="152" t="s">
        <v>73</v>
      </c>
      <c r="D71" s="152" t="s">
        <v>98</v>
      </c>
      <c r="E71" s="152">
        <v>5</v>
      </c>
      <c r="F71" s="152">
        <v>96691</v>
      </c>
      <c r="G71" s="152">
        <v>108196.64660279037</v>
      </c>
      <c r="H71" s="152">
        <v>1644</v>
      </c>
    </row>
    <row r="72" spans="1:8" ht="15" x14ac:dyDescent="0.25">
      <c r="A72" s="152" t="s">
        <v>144</v>
      </c>
      <c r="B72" s="152" t="s">
        <v>12</v>
      </c>
      <c r="C72" s="152" t="s">
        <v>74</v>
      </c>
      <c r="D72" s="152" t="s">
        <v>97</v>
      </c>
      <c r="E72" s="152">
        <v>0</v>
      </c>
      <c r="F72" s="152">
        <v>507.5</v>
      </c>
      <c r="G72" s="152">
        <v>327.42083971561675</v>
      </c>
      <c r="H72" s="152">
        <v>9</v>
      </c>
    </row>
    <row r="73" spans="1:8" ht="15" x14ac:dyDescent="0.25">
      <c r="A73" s="152" t="s">
        <v>144</v>
      </c>
      <c r="B73" s="152" t="s">
        <v>12</v>
      </c>
      <c r="C73" s="152" t="s">
        <v>74</v>
      </c>
      <c r="D73" s="152" t="s">
        <v>97</v>
      </c>
      <c r="E73" s="152">
        <v>1</v>
      </c>
      <c r="F73" s="152">
        <v>24962</v>
      </c>
      <c r="G73" s="152">
        <v>22934.557345036283</v>
      </c>
      <c r="H73" s="152">
        <v>354</v>
      </c>
    </row>
    <row r="74" spans="1:8" ht="15" x14ac:dyDescent="0.25">
      <c r="A74" s="152" t="s">
        <v>144</v>
      </c>
      <c r="B74" s="152" t="s">
        <v>12</v>
      </c>
      <c r="C74" s="152" t="s">
        <v>74</v>
      </c>
      <c r="D74" s="152" t="s">
        <v>97</v>
      </c>
      <c r="E74" s="152">
        <v>2</v>
      </c>
      <c r="F74" s="152">
        <v>56197.5</v>
      </c>
      <c r="G74" s="152">
        <v>48460.449913575321</v>
      </c>
      <c r="H74" s="152">
        <v>780</v>
      </c>
    </row>
    <row r="75" spans="1:8" ht="15" x14ac:dyDescent="0.25">
      <c r="A75" s="152" t="s">
        <v>144</v>
      </c>
      <c r="B75" s="152" t="s">
        <v>12</v>
      </c>
      <c r="C75" s="152" t="s">
        <v>74</v>
      </c>
      <c r="D75" s="152" t="s">
        <v>97</v>
      </c>
      <c r="E75" s="152">
        <v>3</v>
      </c>
      <c r="F75" s="152">
        <v>72220</v>
      </c>
      <c r="G75" s="152">
        <v>61509.63267847745</v>
      </c>
      <c r="H75" s="152">
        <v>897</v>
      </c>
    </row>
    <row r="76" spans="1:8" ht="15" x14ac:dyDescent="0.25">
      <c r="A76" s="152" t="s">
        <v>144</v>
      </c>
      <c r="B76" s="152" t="s">
        <v>12</v>
      </c>
      <c r="C76" s="152" t="s">
        <v>74</v>
      </c>
      <c r="D76" s="152" t="s">
        <v>97</v>
      </c>
      <c r="E76" s="152">
        <v>4</v>
      </c>
      <c r="F76" s="152">
        <v>152140.5</v>
      </c>
      <c r="G76" s="152">
        <v>138515.39094742434</v>
      </c>
      <c r="H76" s="152">
        <v>2213</v>
      </c>
    </row>
    <row r="77" spans="1:8" ht="15" x14ac:dyDescent="0.25">
      <c r="A77" s="152" t="s">
        <v>144</v>
      </c>
      <c r="B77" s="152" t="s">
        <v>12</v>
      </c>
      <c r="C77" s="152" t="s">
        <v>74</v>
      </c>
      <c r="D77" s="152" t="s">
        <v>97</v>
      </c>
      <c r="E77" s="152">
        <v>5</v>
      </c>
      <c r="F77" s="152">
        <v>437811</v>
      </c>
      <c r="G77" s="152">
        <v>427024.17295505834</v>
      </c>
      <c r="H77" s="152">
        <v>6791</v>
      </c>
    </row>
    <row r="78" spans="1:8" ht="15" x14ac:dyDescent="0.25">
      <c r="A78" s="152" t="s">
        <v>144</v>
      </c>
      <c r="B78" s="152" t="s">
        <v>12</v>
      </c>
      <c r="C78" s="152" t="s">
        <v>74</v>
      </c>
      <c r="D78" s="152" t="s">
        <v>99</v>
      </c>
      <c r="E78" s="152">
        <v>0</v>
      </c>
      <c r="F78" s="152">
        <v>263</v>
      </c>
      <c r="G78" s="152">
        <v>777.44021256081669</v>
      </c>
      <c r="H78" s="152">
        <v>13</v>
      </c>
    </row>
    <row r="79" spans="1:8" ht="15" x14ac:dyDescent="0.25">
      <c r="A79" s="152" t="s">
        <v>144</v>
      </c>
      <c r="B79" s="152" t="s">
        <v>12</v>
      </c>
      <c r="C79" s="152" t="s">
        <v>74</v>
      </c>
      <c r="D79" s="152" t="s">
        <v>99</v>
      </c>
      <c r="E79" s="152">
        <v>1</v>
      </c>
      <c r="F79" s="152">
        <v>351949</v>
      </c>
      <c r="G79" s="152">
        <v>291978.89225256204</v>
      </c>
      <c r="H79" s="152">
        <v>4644</v>
      </c>
    </row>
    <row r="80" spans="1:8" ht="15" x14ac:dyDescent="0.25">
      <c r="A80" s="152" t="s">
        <v>144</v>
      </c>
      <c r="B80" s="152" t="s">
        <v>12</v>
      </c>
      <c r="C80" s="152" t="s">
        <v>74</v>
      </c>
      <c r="D80" s="152" t="s">
        <v>99</v>
      </c>
      <c r="E80" s="152">
        <v>2</v>
      </c>
      <c r="F80" s="152">
        <v>485753.5</v>
      </c>
      <c r="G80" s="152">
        <v>407127.08477979375</v>
      </c>
      <c r="H80" s="152">
        <v>6484</v>
      </c>
    </row>
    <row r="81" spans="1:8" ht="15" x14ac:dyDescent="0.25">
      <c r="A81" s="152" t="s">
        <v>144</v>
      </c>
      <c r="B81" s="152" t="s">
        <v>12</v>
      </c>
      <c r="C81" s="152" t="s">
        <v>74</v>
      </c>
      <c r="D81" s="152" t="s">
        <v>99</v>
      </c>
      <c r="E81" s="152">
        <v>3</v>
      </c>
      <c r="F81" s="152">
        <v>399978</v>
      </c>
      <c r="G81" s="152">
        <v>330644.14707243105</v>
      </c>
      <c r="H81" s="152">
        <v>4812</v>
      </c>
    </row>
    <row r="82" spans="1:8" ht="15" x14ac:dyDescent="0.25">
      <c r="A82" s="152" t="s">
        <v>144</v>
      </c>
      <c r="B82" s="152" t="s">
        <v>12</v>
      </c>
      <c r="C82" s="152" t="s">
        <v>74</v>
      </c>
      <c r="D82" s="152" t="s">
        <v>99</v>
      </c>
      <c r="E82" s="152">
        <v>4</v>
      </c>
      <c r="F82" s="152">
        <v>517708</v>
      </c>
      <c r="G82" s="152">
        <v>437729.21092263429</v>
      </c>
      <c r="H82" s="152">
        <v>6621</v>
      </c>
    </row>
    <row r="83" spans="1:8" ht="15" x14ac:dyDescent="0.25">
      <c r="A83" s="152" t="s">
        <v>144</v>
      </c>
      <c r="B83" s="152" t="s">
        <v>12</v>
      </c>
      <c r="C83" s="152" t="s">
        <v>74</v>
      </c>
      <c r="D83" s="152" t="s">
        <v>99</v>
      </c>
      <c r="E83" s="152">
        <v>5</v>
      </c>
      <c r="F83" s="152">
        <v>540086.5</v>
      </c>
      <c r="G83" s="152">
        <v>446260.1151299054</v>
      </c>
      <c r="H83" s="152">
        <v>6702</v>
      </c>
    </row>
    <row r="84" spans="1:8" ht="15" x14ac:dyDescent="0.25">
      <c r="A84" s="152" t="s">
        <v>144</v>
      </c>
      <c r="B84" s="152" t="s">
        <v>12</v>
      </c>
      <c r="C84" s="152" t="s">
        <v>74</v>
      </c>
      <c r="D84" s="152" t="s">
        <v>98</v>
      </c>
      <c r="E84" s="152">
        <v>0</v>
      </c>
      <c r="F84" s="152">
        <v>1180.5</v>
      </c>
      <c r="G84" s="152">
        <v>1151.8999991981573</v>
      </c>
      <c r="H84" s="152">
        <v>14</v>
      </c>
    </row>
    <row r="85" spans="1:8" ht="15" x14ac:dyDescent="0.25">
      <c r="A85" s="152" t="s">
        <v>144</v>
      </c>
      <c r="B85" s="152" t="s">
        <v>12</v>
      </c>
      <c r="C85" s="152" t="s">
        <v>74</v>
      </c>
      <c r="D85" s="152" t="s">
        <v>98</v>
      </c>
      <c r="E85" s="152">
        <v>1</v>
      </c>
      <c r="F85" s="152">
        <v>14004.5</v>
      </c>
      <c r="G85" s="152">
        <v>11769.586384906275</v>
      </c>
      <c r="H85" s="152">
        <v>220</v>
      </c>
    </row>
    <row r="86" spans="1:8" ht="15" x14ac:dyDescent="0.25">
      <c r="A86" s="152" t="s">
        <v>144</v>
      </c>
      <c r="B86" s="152" t="s">
        <v>12</v>
      </c>
      <c r="C86" s="152" t="s">
        <v>74</v>
      </c>
      <c r="D86" s="152" t="s">
        <v>98</v>
      </c>
      <c r="E86" s="152">
        <v>2</v>
      </c>
      <c r="F86" s="152">
        <v>41603.5</v>
      </c>
      <c r="G86" s="152">
        <v>39069.365257880323</v>
      </c>
      <c r="H86" s="152">
        <v>676</v>
      </c>
    </row>
    <row r="87" spans="1:8" ht="15" x14ac:dyDescent="0.25">
      <c r="A87" s="152" t="s">
        <v>144</v>
      </c>
      <c r="B87" s="152" t="s">
        <v>12</v>
      </c>
      <c r="C87" s="152" t="s">
        <v>74</v>
      </c>
      <c r="D87" s="152" t="s">
        <v>98</v>
      </c>
      <c r="E87" s="152">
        <v>3</v>
      </c>
      <c r="F87" s="152">
        <v>42280</v>
      </c>
      <c r="G87" s="152">
        <v>40766.389493091752</v>
      </c>
      <c r="H87" s="152">
        <v>639</v>
      </c>
    </row>
    <row r="88" spans="1:8" ht="15" x14ac:dyDescent="0.25">
      <c r="A88" s="152" t="s">
        <v>144</v>
      </c>
      <c r="B88" s="152" t="s">
        <v>12</v>
      </c>
      <c r="C88" s="152" t="s">
        <v>74</v>
      </c>
      <c r="D88" s="152" t="s">
        <v>98</v>
      </c>
      <c r="E88" s="152">
        <v>4</v>
      </c>
      <c r="F88" s="152">
        <v>165919</v>
      </c>
      <c r="G88" s="152">
        <v>153529.84697393115</v>
      </c>
      <c r="H88" s="152">
        <v>2573</v>
      </c>
    </row>
    <row r="89" spans="1:8" ht="15" x14ac:dyDescent="0.25">
      <c r="A89" s="152" t="s">
        <v>144</v>
      </c>
      <c r="B89" s="152" t="s">
        <v>12</v>
      </c>
      <c r="C89" s="152" t="s">
        <v>74</v>
      </c>
      <c r="D89" s="152" t="s">
        <v>98</v>
      </c>
      <c r="E89" s="152">
        <v>5</v>
      </c>
      <c r="F89" s="152">
        <v>909870</v>
      </c>
      <c r="G89" s="152">
        <v>865332.698260854</v>
      </c>
      <c r="H89" s="152">
        <v>13503</v>
      </c>
    </row>
    <row r="90" spans="1:8" ht="15" x14ac:dyDescent="0.25">
      <c r="A90" s="152" t="s">
        <v>144</v>
      </c>
      <c r="B90" s="152" t="s">
        <v>12</v>
      </c>
      <c r="C90" s="152" t="s">
        <v>75</v>
      </c>
      <c r="D90" s="152" t="s">
        <v>97</v>
      </c>
      <c r="E90" s="152">
        <v>0</v>
      </c>
      <c r="F90" s="152">
        <v>1258</v>
      </c>
      <c r="G90" s="152">
        <v>1145.4360535755486</v>
      </c>
      <c r="H90" s="152">
        <v>31</v>
      </c>
    </row>
    <row r="91" spans="1:8" ht="15" x14ac:dyDescent="0.25">
      <c r="A91" s="152" t="s">
        <v>144</v>
      </c>
      <c r="B91" s="152" t="s">
        <v>12</v>
      </c>
      <c r="C91" s="152" t="s">
        <v>75</v>
      </c>
      <c r="D91" s="152" t="s">
        <v>97</v>
      </c>
      <c r="E91" s="152">
        <v>1</v>
      </c>
      <c r="F91" s="152">
        <v>12507</v>
      </c>
      <c r="G91" s="152">
        <v>16376.574407403732</v>
      </c>
      <c r="H91" s="152">
        <v>306</v>
      </c>
    </row>
    <row r="92" spans="1:8" ht="15" x14ac:dyDescent="0.25">
      <c r="A92" s="152" t="s">
        <v>144</v>
      </c>
      <c r="B92" s="152" t="s">
        <v>12</v>
      </c>
      <c r="C92" s="152" t="s">
        <v>75</v>
      </c>
      <c r="D92" s="152" t="s">
        <v>97</v>
      </c>
      <c r="E92" s="152">
        <v>2</v>
      </c>
      <c r="F92" s="152">
        <v>39671.5</v>
      </c>
      <c r="G92" s="152">
        <v>43413.25041650662</v>
      </c>
      <c r="H92" s="152">
        <v>758</v>
      </c>
    </row>
    <row r="93" spans="1:8" ht="15" x14ac:dyDescent="0.25">
      <c r="A93" s="152" t="s">
        <v>144</v>
      </c>
      <c r="B93" s="152" t="s">
        <v>12</v>
      </c>
      <c r="C93" s="152" t="s">
        <v>75</v>
      </c>
      <c r="D93" s="152" t="s">
        <v>97</v>
      </c>
      <c r="E93" s="152">
        <v>3</v>
      </c>
      <c r="F93" s="152">
        <v>22967</v>
      </c>
      <c r="G93" s="152">
        <v>23039.300727360889</v>
      </c>
      <c r="H93" s="152">
        <v>376</v>
      </c>
    </row>
    <row r="94" spans="1:8" ht="15" x14ac:dyDescent="0.25">
      <c r="A94" s="152" t="s">
        <v>144</v>
      </c>
      <c r="B94" s="152" t="s">
        <v>12</v>
      </c>
      <c r="C94" s="152" t="s">
        <v>75</v>
      </c>
      <c r="D94" s="152" t="s">
        <v>97</v>
      </c>
      <c r="E94" s="152">
        <v>4</v>
      </c>
      <c r="F94" s="152">
        <v>87897.5</v>
      </c>
      <c r="G94" s="152">
        <v>93433.068542662833</v>
      </c>
      <c r="H94" s="152">
        <v>1640</v>
      </c>
    </row>
    <row r="95" spans="1:8" ht="15" x14ac:dyDescent="0.25">
      <c r="A95" s="152" t="s">
        <v>144</v>
      </c>
      <c r="B95" s="152" t="s">
        <v>12</v>
      </c>
      <c r="C95" s="152" t="s">
        <v>75</v>
      </c>
      <c r="D95" s="152" t="s">
        <v>97</v>
      </c>
      <c r="E95" s="152">
        <v>5</v>
      </c>
      <c r="F95" s="152">
        <v>220057.5</v>
      </c>
      <c r="G95" s="152">
        <v>255851.43952559735</v>
      </c>
      <c r="H95" s="152">
        <v>4212</v>
      </c>
    </row>
    <row r="96" spans="1:8" ht="15" x14ac:dyDescent="0.25">
      <c r="A96" s="152" t="s">
        <v>144</v>
      </c>
      <c r="B96" s="152" t="s">
        <v>12</v>
      </c>
      <c r="C96" s="152" t="s">
        <v>75</v>
      </c>
      <c r="D96" s="152" t="s">
        <v>99</v>
      </c>
      <c r="E96" s="152">
        <v>0</v>
      </c>
      <c r="F96" s="152">
        <v>2717</v>
      </c>
      <c r="G96" s="152">
        <v>2388.0699412964541</v>
      </c>
      <c r="H96" s="152">
        <v>45</v>
      </c>
    </row>
    <row r="97" spans="1:8" ht="15" x14ac:dyDescent="0.25">
      <c r="A97" s="152" t="s">
        <v>144</v>
      </c>
      <c r="B97" s="152" t="s">
        <v>12</v>
      </c>
      <c r="C97" s="152" t="s">
        <v>75</v>
      </c>
      <c r="D97" s="152" t="s">
        <v>99</v>
      </c>
      <c r="E97" s="152">
        <v>1</v>
      </c>
      <c r="F97" s="152">
        <v>195388.5</v>
      </c>
      <c r="G97" s="152">
        <v>186726.58299531706</v>
      </c>
      <c r="H97" s="152">
        <v>2955</v>
      </c>
    </row>
    <row r="98" spans="1:8" ht="15" x14ac:dyDescent="0.25">
      <c r="A98" s="152" t="s">
        <v>144</v>
      </c>
      <c r="B98" s="152" t="s">
        <v>12</v>
      </c>
      <c r="C98" s="152" t="s">
        <v>75</v>
      </c>
      <c r="D98" s="152" t="s">
        <v>99</v>
      </c>
      <c r="E98" s="152">
        <v>2</v>
      </c>
      <c r="F98" s="152">
        <v>310055.5</v>
      </c>
      <c r="G98" s="152">
        <v>288732.23655782611</v>
      </c>
      <c r="H98" s="152">
        <v>4402</v>
      </c>
    </row>
    <row r="99" spans="1:8" ht="15" x14ac:dyDescent="0.25">
      <c r="A99" s="152" t="s">
        <v>144</v>
      </c>
      <c r="B99" s="152" t="s">
        <v>12</v>
      </c>
      <c r="C99" s="152" t="s">
        <v>75</v>
      </c>
      <c r="D99" s="152" t="s">
        <v>99</v>
      </c>
      <c r="E99" s="152">
        <v>3</v>
      </c>
      <c r="F99" s="152">
        <v>109476</v>
      </c>
      <c r="G99" s="152">
        <v>108092.70621681356</v>
      </c>
      <c r="H99" s="152">
        <v>1586</v>
      </c>
    </row>
    <row r="100" spans="1:8" ht="15" x14ac:dyDescent="0.25">
      <c r="A100" s="152" t="s">
        <v>144</v>
      </c>
      <c r="B100" s="152" t="s">
        <v>12</v>
      </c>
      <c r="C100" s="152" t="s">
        <v>75</v>
      </c>
      <c r="D100" s="152" t="s">
        <v>99</v>
      </c>
      <c r="E100" s="152">
        <v>4</v>
      </c>
      <c r="F100" s="152">
        <v>245642</v>
      </c>
      <c r="G100" s="152">
        <v>245869.50121572029</v>
      </c>
      <c r="H100" s="152">
        <v>3954</v>
      </c>
    </row>
    <row r="101" spans="1:8" ht="15" x14ac:dyDescent="0.25">
      <c r="A101" s="152" t="s">
        <v>144</v>
      </c>
      <c r="B101" s="152" t="s">
        <v>12</v>
      </c>
      <c r="C101" s="152" t="s">
        <v>75</v>
      </c>
      <c r="D101" s="152" t="s">
        <v>99</v>
      </c>
      <c r="E101" s="152">
        <v>5</v>
      </c>
      <c r="F101" s="152">
        <v>279948</v>
      </c>
      <c r="G101" s="152">
        <v>268913.11765877309</v>
      </c>
      <c r="H101" s="152">
        <v>4276</v>
      </c>
    </row>
    <row r="102" spans="1:8" ht="15" x14ac:dyDescent="0.25">
      <c r="A102" s="152" t="s">
        <v>144</v>
      </c>
      <c r="B102" s="152" t="s">
        <v>12</v>
      </c>
      <c r="C102" s="152" t="s">
        <v>75</v>
      </c>
      <c r="D102" s="152" t="s">
        <v>98</v>
      </c>
      <c r="E102" s="152">
        <v>0</v>
      </c>
      <c r="F102" s="152">
        <v>126</v>
      </c>
      <c r="G102" s="152">
        <v>276.42345877419518</v>
      </c>
      <c r="H102" s="152">
        <v>5</v>
      </c>
    </row>
    <row r="103" spans="1:8" ht="15" x14ac:dyDescent="0.25">
      <c r="A103" s="152" t="s">
        <v>144</v>
      </c>
      <c r="B103" s="152" t="s">
        <v>12</v>
      </c>
      <c r="C103" s="152" t="s">
        <v>75</v>
      </c>
      <c r="D103" s="152" t="s">
        <v>98</v>
      </c>
      <c r="E103" s="152">
        <v>1</v>
      </c>
      <c r="F103" s="152">
        <v>2428</v>
      </c>
      <c r="G103" s="152">
        <v>2575.0926727572714</v>
      </c>
      <c r="H103" s="152">
        <v>33</v>
      </c>
    </row>
    <row r="104" spans="1:8" ht="15" x14ac:dyDescent="0.25">
      <c r="A104" s="152" t="s">
        <v>144</v>
      </c>
      <c r="B104" s="152" t="s">
        <v>12</v>
      </c>
      <c r="C104" s="152" t="s">
        <v>75</v>
      </c>
      <c r="D104" s="152" t="s">
        <v>98</v>
      </c>
      <c r="E104" s="152">
        <v>2</v>
      </c>
      <c r="F104" s="152">
        <v>3924</v>
      </c>
      <c r="G104" s="152">
        <v>3949.9808734156331</v>
      </c>
      <c r="H104" s="152">
        <v>97</v>
      </c>
    </row>
    <row r="105" spans="1:8" ht="15" x14ac:dyDescent="0.25">
      <c r="A105" s="152" t="s">
        <v>144</v>
      </c>
      <c r="B105" s="152" t="s">
        <v>12</v>
      </c>
      <c r="C105" s="152" t="s">
        <v>75</v>
      </c>
      <c r="D105" s="152" t="s">
        <v>98</v>
      </c>
      <c r="E105" s="152">
        <v>3</v>
      </c>
      <c r="F105" s="152">
        <v>2800.5</v>
      </c>
      <c r="G105" s="152">
        <v>2988.1104499592761</v>
      </c>
      <c r="H105" s="152">
        <v>48</v>
      </c>
    </row>
    <row r="106" spans="1:8" ht="15" x14ac:dyDescent="0.25">
      <c r="A106" s="152" t="s">
        <v>144</v>
      </c>
      <c r="B106" s="152" t="s">
        <v>12</v>
      </c>
      <c r="C106" s="152" t="s">
        <v>75</v>
      </c>
      <c r="D106" s="152" t="s">
        <v>98</v>
      </c>
      <c r="E106" s="152">
        <v>4</v>
      </c>
      <c r="F106" s="152">
        <v>8392</v>
      </c>
      <c r="G106" s="152">
        <v>9017.5343325430404</v>
      </c>
      <c r="H106" s="152">
        <v>185</v>
      </c>
    </row>
    <row r="107" spans="1:8" ht="15" x14ac:dyDescent="0.25">
      <c r="A107" s="152" t="s">
        <v>144</v>
      </c>
      <c r="B107" s="152" t="s">
        <v>12</v>
      </c>
      <c r="C107" s="152" t="s">
        <v>75</v>
      </c>
      <c r="D107" s="152" t="s">
        <v>98</v>
      </c>
      <c r="E107" s="152">
        <v>5</v>
      </c>
      <c r="F107" s="152">
        <v>41213</v>
      </c>
      <c r="G107" s="152">
        <v>41437.1471559411</v>
      </c>
      <c r="H107" s="152">
        <v>800</v>
      </c>
    </row>
    <row r="108" spans="1:8" ht="15" x14ac:dyDescent="0.25">
      <c r="A108" s="152" t="s">
        <v>144</v>
      </c>
      <c r="B108" s="152" t="s">
        <v>12</v>
      </c>
      <c r="C108" s="152" t="s">
        <v>76</v>
      </c>
      <c r="D108" s="152" t="s">
        <v>97</v>
      </c>
      <c r="E108" s="152">
        <v>0</v>
      </c>
      <c r="F108" s="152">
        <v>101</v>
      </c>
      <c r="G108" s="152">
        <v>209.88281444471056</v>
      </c>
      <c r="H108" s="152">
        <v>6</v>
      </c>
    </row>
    <row r="109" spans="1:8" ht="15" x14ac:dyDescent="0.25">
      <c r="A109" s="152" t="s">
        <v>144</v>
      </c>
      <c r="B109" s="152" t="s">
        <v>12</v>
      </c>
      <c r="C109" s="152" t="s">
        <v>76</v>
      </c>
      <c r="D109" s="152" t="s">
        <v>97</v>
      </c>
      <c r="E109" s="152">
        <v>1</v>
      </c>
      <c r="F109" s="152">
        <v>14139</v>
      </c>
      <c r="G109" s="152">
        <v>18026.020020473476</v>
      </c>
      <c r="H109" s="152">
        <v>371</v>
      </c>
    </row>
    <row r="110" spans="1:8" ht="15" x14ac:dyDescent="0.25">
      <c r="A110" s="152" t="s">
        <v>144</v>
      </c>
      <c r="B110" s="152" t="s">
        <v>12</v>
      </c>
      <c r="C110" s="152" t="s">
        <v>76</v>
      </c>
      <c r="D110" s="152" t="s">
        <v>97</v>
      </c>
      <c r="E110" s="152">
        <v>2</v>
      </c>
      <c r="F110" s="152">
        <v>16275.5</v>
      </c>
      <c r="G110" s="152">
        <v>19076.213971441</v>
      </c>
      <c r="H110" s="152">
        <v>334</v>
      </c>
    </row>
    <row r="111" spans="1:8" ht="15" x14ac:dyDescent="0.25">
      <c r="A111" s="152" t="s">
        <v>144</v>
      </c>
      <c r="B111" s="152" t="s">
        <v>12</v>
      </c>
      <c r="C111" s="152" t="s">
        <v>76</v>
      </c>
      <c r="D111" s="152" t="s">
        <v>97</v>
      </c>
      <c r="E111" s="152">
        <v>3</v>
      </c>
      <c r="F111" s="152">
        <v>18850.5</v>
      </c>
      <c r="G111" s="152">
        <v>22947.315255624613</v>
      </c>
      <c r="H111" s="152">
        <v>412</v>
      </c>
    </row>
    <row r="112" spans="1:8" ht="15" x14ac:dyDescent="0.25">
      <c r="A112" s="152" t="s">
        <v>144</v>
      </c>
      <c r="B112" s="152" t="s">
        <v>12</v>
      </c>
      <c r="C112" s="152" t="s">
        <v>76</v>
      </c>
      <c r="D112" s="152" t="s">
        <v>97</v>
      </c>
      <c r="E112" s="152">
        <v>4</v>
      </c>
      <c r="F112" s="152">
        <v>75331.5</v>
      </c>
      <c r="G112" s="152">
        <v>73581.87061595016</v>
      </c>
      <c r="H112" s="152">
        <v>1526</v>
      </c>
    </row>
    <row r="113" spans="1:8" ht="15" x14ac:dyDescent="0.25">
      <c r="A113" s="152" t="s">
        <v>144</v>
      </c>
      <c r="B113" s="152" t="s">
        <v>12</v>
      </c>
      <c r="C113" s="152" t="s">
        <v>76</v>
      </c>
      <c r="D113" s="152" t="s">
        <v>97</v>
      </c>
      <c r="E113" s="152">
        <v>5</v>
      </c>
      <c r="F113" s="152">
        <v>52235.5</v>
      </c>
      <c r="G113" s="152">
        <v>61764.694315533437</v>
      </c>
      <c r="H113" s="152">
        <v>1130</v>
      </c>
    </row>
    <row r="114" spans="1:8" ht="15" x14ac:dyDescent="0.25">
      <c r="A114" s="152" t="s">
        <v>144</v>
      </c>
      <c r="B114" s="152" t="s">
        <v>12</v>
      </c>
      <c r="C114" s="152" t="s">
        <v>76</v>
      </c>
      <c r="D114" s="152" t="s">
        <v>99</v>
      </c>
      <c r="E114" s="152">
        <v>0</v>
      </c>
      <c r="F114" s="152">
        <v>230.5</v>
      </c>
      <c r="G114" s="152">
        <v>608.51984316531718</v>
      </c>
      <c r="H114" s="152">
        <v>15</v>
      </c>
    </row>
    <row r="115" spans="1:8" ht="15" x14ac:dyDescent="0.25">
      <c r="A115" s="152" t="s">
        <v>144</v>
      </c>
      <c r="B115" s="152" t="s">
        <v>12</v>
      </c>
      <c r="C115" s="152" t="s">
        <v>76</v>
      </c>
      <c r="D115" s="152" t="s">
        <v>99</v>
      </c>
      <c r="E115" s="152">
        <v>1</v>
      </c>
      <c r="F115" s="152">
        <v>135903.5</v>
      </c>
      <c r="G115" s="152">
        <v>162081.0912739601</v>
      </c>
      <c r="H115" s="152">
        <v>3159</v>
      </c>
    </row>
    <row r="116" spans="1:8" ht="15" x14ac:dyDescent="0.25">
      <c r="A116" s="152" t="s">
        <v>144</v>
      </c>
      <c r="B116" s="152" t="s">
        <v>12</v>
      </c>
      <c r="C116" s="152" t="s">
        <v>76</v>
      </c>
      <c r="D116" s="152" t="s">
        <v>99</v>
      </c>
      <c r="E116" s="152">
        <v>2</v>
      </c>
      <c r="F116" s="152">
        <v>116926</v>
      </c>
      <c r="G116" s="152">
        <v>125938.55018157981</v>
      </c>
      <c r="H116" s="152">
        <v>2188</v>
      </c>
    </row>
    <row r="117" spans="1:8" ht="15" x14ac:dyDescent="0.25">
      <c r="A117" s="152" t="s">
        <v>144</v>
      </c>
      <c r="B117" s="152" t="s">
        <v>12</v>
      </c>
      <c r="C117" s="152" t="s">
        <v>76</v>
      </c>
      <c r="D117" s="152" t="s">
        <v>99</v>
      </c>
      <c r="E117" s="152">
        <v>3</v>
      </c>
      <c r="F117" s="152">
        <v>122402.5</v>
      </c>
      <c r="G117" s="152">
        <v>125907.07225615799</v>
      </c>
      <c r="H117" s="152">
        <v>2079</v>
      </c>
    </row>
    <row r="118" spans="1:8" ht="15" x14ac:dyDescent="0.25">
      <c r="A118" s="152" t="s">
        <v>144</v>
      </c>
      <c r="B118" s="152" t="s">
        <v>12</v>
      </c>
      <c r="C118" s="152" t="s">
        <v>76</v>
      </c>
      <c r="D118" s="152" t="s">
        <v>99</v>
      </c>
      <c r="E118" s="152">
        <v>4</v>
      </c>
      <c r="F118" s="152">
        <v>257916.5</v>
      </c>
      <c r="G118" s="152">
        <v>257116.14794829374</v>
      </c>
      <c r="H118" s="152">
        <v>4651</v>
      </c>
    </row>
    <row r="119" spans="1:8" ht="15" x14ac:dyDescent="0.25">
      <c r="A119" s="152" t="s">
        <v>144</v>
      </c>
      <c r="B119" s="152" t="s">
        <v>12</v>
      </c>
      <c r="C119" s="152" t="s">
        <v>76</v>
      </c>
      <c r="D119" s="152" t="s">
        <v>99</v>
      </c>
      <c r="E119" s="152">
        <v>5</v>
      </c>
      <c r="F119" s="152">
        <v>92662.5</v>
      </c>
      <c r="G119" s="152">
        <v>99055.993460881626</v>
      </c>
      <c r="H119" s="152">
        <v>1753</v>
      </c>
    </row>
    <row r="120" spans="1:8" ht="15" x14ac:dyDescent="0.25">
      <c r="A120" s="152" t="s">
        <v>144</v>
      </c>
      <c r="B120" s="152" t="s">
        <v>12</v>
      </c>
      <c r="C120" s="152" t="s">
        <v>76</v>
      </c>
      <c r="D120" s="152" t="s">
        <v>98</v>
      </c>
      <c r="E120" s="152">
        <v>0</v>
      </c>
      <c r="F120" s="152">
        <v>12</v>
      </c>
      <c r="G120" s="152">
        <v>20.225662714296504</v>
      </c>
      <c r="H120" s="152">
        <v>2</v>
      </c>
    </row>
    <row r="121" spans="1:8" ht="15" x14ac:dyDescent="0.25">
      <c r="A121" s="152" t="s">
        <v>144</v>
      </c>
      <c r="B121" s="152" t="s">
        <v>12</v>
      </c>
      <c r="C121" s="152" t="s">
        <v>76</v>
      </c>
      <c r="D121" s="152" t="s">
        <v>98</v>
      </c>
      <c r="E121" s="152">
        <v>1</v>
      </c>
      <c r="F121" s="152">
        <v>6833</v>
      </c>
      <c r="G121" s="152">
        <v>7699.2217374675338</v>
      </c>
      <c r="H121" s="152">
        <v>139</v>
      </c>
    </row>
    <row r="122" spans="1:8" ht="15" x14ac:dyDescent="0.25">
      <c r="A122" s="152" t="s">
        <v>144</v>
      </c>
      <c r="B122" s="152" t="s">
        <v>12</v>
      </c>
      <c r="C122" s="152" t="s">
        <v>76</v>
      </c>
      <c r="D122" s="152" t="s">
        <v>98</v>
      </c>
      <c r="E122" s="152">
        <v>2</v>
      </c>
      <c r="F122" s="152">
        <v>7301.5</v>
      </c>
      <c r="G122" s="152">
        <v>8361.6142164911162</v>
      </c>
      <c r="H122" s="152">
        <v>153</v>
      </c>
    </row>
    <row r="123" spans="1:8" ht="15" x14ac:dyDescent="0.25">
      <c r="A123" s="152" t="s">
        <v>144</v>
      </c>
      <c r="B123" s="152" t="s">
        <v>12</v>
      </c>
      <c r="C123" s="152" t="s">
        <v>76</v>
      </c>
      <c r="D123" s="152" t="s">
        <v>98</v>
      </c>
      <c r="E123" s="152">
        <v>3</v>
      </c>
      <c r="F123" s="152">
        <v>9057</v>
      </c>
      <c r="G123" s="152">
        <v>10943.804498358357</v>
      </c>
      <c r="H123" s="152">
        <v>181</v>
      </c>
    </row>
    <row r="124" spans="1:8" ht="15" x14ac:dyDescent="0.25">
      <c r="A124" s="152" t="s">
        <v>144</v>
      </c>
      <c r="B124" s="152" t="s">
        <v>12</v>
      </c>
      <c r="C124" s="152" t="s">
        <v>76</v>
      </c>
      <c r="D124" s="152" t="s">
        <v>98</v>
      </c>
      <c r="E124" s="152">
        <v>4</v>
      </c>
      <c r="F124" s="152">
        <v>28622.5</v>
      </c>
      <c r="G124" s="152">
        <v>32232.758339027871</v>
      </c>
      <c r="H124" s="152">
        <v>572</v>
      </c>
    </row>
    <row r="125" spans="1:8" ht="15" x14ac:dyDescent="0.25">
      <c r="A125" s="152" t="s">
        <v>144</v>
      </c>
      <c r="B125" s="152" t="s">
        <v>12</v>
      </c>
      <c r="C125" s="152" t="s">
        <v>76</v>
      </c>
      <c r="D125" s="152" t="s">
        <v>98</v>
      </c>
      <c r="E125" s="152">
        <v>5</v>
      </c>
      <c r="F125" s="152">
        <v>29759</v>
      </c>
      <c r="G125" s="152">
        <v>39379.893693610225</v>
      </c>
      <c r="H125" s="152">
        <v>691</v>
      </c>
    </row>
    <row r="126" spans="1:8" ht="15" x14ac:dyDescent="0.25">
      <c r="A126" s="152" t="s">
        <v>144</v>
      </c>
      <c r="B126" s="152" t="s">
        <v>12</v>
      </c>
      <c r="C126" s="152" t="s">
        <v>77</v>
      </c>
      <c r="D126" s="152" t="s">
        <v>97</v>
      </c>
      <c r="E126" s="152">
        <v>0</v>
      </c>
      <c r="F126" s="152">
        <v>29</v>
      </c>
      <c r="G126" s="152">
        <v>123.25533453141665</v>
      </c>
      <c r="H126" s="152">
        <v>3</v>
      </c>
    </row>
    <row r="127" spans="1:8" ht="15" x14ac:dyDescent="0.25">
      <c r="A127" s="152" t="s">
        <v>144</v>
      </c>
      <c r="B127" s="152" t="s">
        <v>12</v>
      </c>
      <c r="C127" s="152" t="s">
        <v>77</v>
      </c>
      <c r="D127" s="152" t="s">
        <v>97</v>
      </c>
      <c r="E127" s="152">
        <v>1</v>
      </c>
      <c r="F127" s="152">
        <v>5424</v>
      </c>
      <c r="G127" s="152">
        <v>5847.8983263618911</v>
      </c>
      <c r="H127" s="152">
        <v>138</v>
      </c>
    </row>
    <row r="128" spans="1:8" ht="15" x14ac:dyDescent="0.25">
      <c r="A128" s="152" t="s">
        <v>144</v>
      </c>
      <c r="B128" s="152" t="s">
        <v>12</v>
      </c>
      <c r="C128" s="152" t="s">
        <v>77</v>
      </c>
      <c r="D128" s="152" t="s">
        <v>97</v>
      </c>
      <c r="E128" s="152">
        <v>2</v>
      </c>
      <c r="F128" s="152">
        <v>20421.5</v>
      </c>
      <c r="G128" s="152">
        <v>23626.744896997094</v>
      </c>
      <c r="H128" s="152">
        <v>477</v>
      </c>
    </row>
    <row r="129" spans="1:8" ht="15" x14ac:dyDescent="0.25">
      <c r="A129" s="152" t="s">
        <v>144</v>
      </c>
      <c r="B129" s="152" t="s">
        <v>12</v>
      </c>
      <c r="C129" s="152" t="s">
        <v>77</v>
      </c>
      <c r="D129" s="152" t="s">
        <v>97</v>
      </c>
      <c r="E129" s="152">
        <v>3</v>
      </c>
      <c r="F129" s="152">
        <v>22841</v>
      </c>
      <c r="G129" s="152">
        <v>26782.685434723331</v>
      </c>
      <c r="H129" s="152">
        <v>490</v>
      </c>
    </row>
    <row r="130" spans="1:8" ht="15" x14ac:dyDescent="0.25">
      <c r="A130" s="152" t="s">
        <v>144</v>
      </c>
      <c r="B130" s="152" t="s">
        <v>12</v>
      </c>
      <c r="C130" s="152" t="s">
        <v>77</v>
      </c>
      <c r="D130" s="152" t="s">
        <v>97</v>
      </c>
      <c r="E130" s="152">
        <v>4</v>
      </c>
      <c r="F130" s="152">
        <v>44163.5</v>
      </c>
      <c r="G130" s="152">
        <v>52979.744353306291</v>
      </c>
      <c r="H130" s="152">
        <v>1016</v>
      </c>
    </row>
    <row r="131" spans="1:8" ht="15" x14ac:dyDescent="0.25">
      <c r="A131" s="152" t="s">
        <v>144</v>
      </c>
      <c r="B131" s="152" t="s">
        <v>12</v>
      </c>
      <c r="C131" s="152" t="s">
        <v>77</v>
      </c>
      <c r="D131" s="152" t="s">
        <v>97</v>
      </c>
      <c r="E131" s="152">
        <v>5</v>
      </c>
      <c r="F131" s="152">
        <v>216667.5</v>
      </c>
      <c r="G131" s="152">
        <v>238175.59589619454</v>
      </c>
      <c r="H131" s="152">
        <v>4104</v>
      </c>
    </row>
    <row r="132" spans="1:8" ht="15" x14ac:dyDescent="0.25">
      <c r="A132" s="152" t="s">
        <v>144</v>
      </c>
      <c r="B132" s="152" t="s">
        <v>12</v>
      </c>
      <c r="C132" s="152" t="s">
        <v>77</v>
      </c>
      <c r="D132" s="152" t="s">
        <v>99</v>
      </c>
      <c r="E132" s="152">
        <v>0</v>
      </c>
      <c r="F132" s="152">
        <v>55.5</v>
      </c>
      <c r="G132" s="152">
        <v>179.98719142281931</v>
      </c>
      <c r="H132" s="152">
        <v>6</v>
      </c>
    </row>
    <row r="133" spans="1:8" ht="15" x14ac:dyDescent="0.25">
      <c r="A133" s="152" t="s">
        <v>144</v>
      </c>
      <c r="B133" s="152" t="s">
        <v>12</v>
      </c>
      <c r="C133" s="152" t="s">
        <v>77</v>
      </c>
      <c r="D133" s="152" t="s">
        <v>99</v>
      </c>
      <c r="E133" s="152">
        <v>1</v>
      </c>
      <c r="F133" s="152">
        <v>44298</v>
      </c>
      <c r="G133" s="152">
        <v>48956.586894454209</v>
      </c>
      <c r="H133" s="152">
        <v>902</v>
      </c>
    </row>
    <row r="134" spans="1:8" ht="15" x14ac:dyDescent="0.25">
      <c r="A134" s="152" t="s">
        <v>144</v>
      </c>
      <c r="B134" s="152" t="s">
        <v>12</v>
      </c>
      <c r="C134" s="152" t="s">
        <v>77</v>
      </c>
      <c r="D134" s="152" t="s">
        <v>99</v>
      </c>
      <c r="E134" s="152">
        <v>2</v>
      </c>
      <c r="F134" s="152">
        <v>118646</v>
      </c>
      <c r="G134" s="152">
        <v>125793.01920513881</v>
      </c>
      <c r="H134" s="152">
        <v>2066</v>
      </c>
    </row>
    <row r="135" spans="1:8" ht="15" x14ac:dyDescent="0.25">
      <c r="A135" s="152" t="s">
        <v>144</v>
      </c>
      <c r="B135" s="152" t="s">
        <v>12</v>
      </c>
      <c r="C135" s="152" t="s">
        <v>77</v>
      </c>
      <c r="D135" s="152" t="s">
        <v>99</v>
      </c>
      <c r="E135" s="152">
        <v>3</v>
      </c>
      <c r="F135" s="152">
        <v>43738</v>
      </c>
      <c r="G135" s="152">
        <v>49730.932097148616</v>
      </c>
      <c r="H135" s="152">
        <v>911</v>
      </c>
    </row>
    <row r="136" spans="1:8" ht="15" x14ac:dyDescent="0.25">
      <c r="A136" s="152" t="s">
        <v>144</v>
      </c>
      <c r="B136" s="152" t="s">
        <v>12</v>
      </c>
      <c r="C136" s="152" t="s">
        <v>77</v>
      </c>
      <c r="D136" s="152" t="s">
        <v>99</v>
      </c>
      <c r="E136" s="152">
        <v>4</v>
      </c>
      <c r="F136" s="152">
        <v>120446.5</v>
      </c>
      <c r="G136" s="152">
        <v>131064.59748671639</v>
      </c>
      <c r="H136" s="152">
        <v>2133</v>
      </c>
    </row>
    <row r="137" spans="1:8" ht="15" x14ac:dyDescent="0.25">
      <c r="A137" s="152" t="s">
        <v>144</v>
      </c>
      <c r="B137" s="152" t="s">
        <v>12</v>
      </c>
      <c r="C137" s="152" t="s">
        <v>77</v>
      </c>
      <c r="D137" s="152" t="s">
        <v>99</v>
      </c>
      <c r="E137" s="152">
        <v>5</v>
      </c>
      <c r="F137" s="152">
        <v>188547</v>
      </c>
      <c r="G137" s="152">
        <v>190148.06733352196</v>
      </c>
      <c r="H137" s="152">
        <v>3088</v>
      </c>
    </row>
    <row r="138" spans="1:8" ht="15" x14ac:dyDescent="0.25">
      <c r="A138" s="152" t="s">
        <v>144</v>
      </c>
      <c r="B138" s="152" t="s">
        <v>12</v>
      </c>
      <c r="C138" s="152" t="s">
        <v>77</v>
      </c>
      <c r="D138" s="152" t="s">
        <v>98</v>
      </c>
      <c r="E138" s="152">
        <v>1</v>
      </c>
      <c r="F138" s="152">
        <v>162</v>
      </c>
      <c r="G138" s="152">
        <v>269.43322554683823</v>
      </c>
      <c r="H138" s="152">
        <v>8</v>
      </c>
    </row>
    <row r="139" spans="1:8" ht="15" x14ac:dyDescent="0.25">
      <c r="A139" s="152" t="s">
        <v>144</v>
      </c>
      <c r="B139" s="152" t="s">
        <v>12</v>
      </c>
      <c r="C139" s="152" t="s">
        <v>77</v>
      </c>
      <c r="D139" s="152" t="s">
        <v>98</v>
      </c>
      <c r="E139" s="152">
        <v>2</v>
      </c>
      <c r="F139" s="152">
        <v>1058.5</v>
      </c>
      <c r="G139" s="152">
        <v>2034.5375787832954</v>
      </c>
      <c r="H139" s="152">
        <v>34</v>
      </c>
    </row>
    <row r="140" spans="1:8" ht="15" x14ac:dyDescent="0.25">
      <c r="A140" s="152" t="s">
        <v>144</v>
      </c>
      <c r="B140" s="152" t="s">
        <v>12</v>
      </c>
      <c r="C140" s="152" t="s">
        <v>77</v>
      </c>
      <c r="D140" s="152" t="s">
        <v>98</v>
      </c>
      <c r="E140" s="152">
        <v>3</v>
      </c>
      <c r="F140" s="152">
        <v>1177</v>
      </c>
      <c r="G140" s="152">
        <v>1448.6032819337881</v>
      </c>
      <c r="H140" s="152">
        <v>23</v>
      </c>
    </row>
    <row r="141" spans="1:8" ht="15" x14ac:dyDescent="0.25">
      <c r="A141" s="152" t="s">
        <v>144</v>
      </c>
      <c r="B141" s="152" t="s">
        <v>12</v>
      </c>
      <c r="C141" s="152" t="s">
        <v>77</v>
      </c>
      <c r="D141" s="152" t="s">
        <v>98</v>
      </c>
      <c r="E141" s="152">
        <v>4</v>
      </c>
      <c r="F141" s="152">
        <v>4793</v>
      </c>
      <c r="G141" s="152">
        <v>4415.4671606315287</v>
      </c>
      <c r="H141" s="152">
        <v>85</v>
      </c>
    </row>
    <row r="142" spans="1:8" ht="15" x14ac:dyDescent="0.25">
      <c r="A142" s="152" t="s">
        <v>144</v>
      </c>
      <c r="B142" s="152" t="s">
        <v>12</v>
      </c>
      <c r="C142" s="152" t="s">
        <v>77</v>
      </c>
      <c r="D142" s="152" t="s">
        <v>98</v>
      </c>
      <c r="E142" s="152">
        <v>5</v>
      </c>
      <c r="F142" s="152">
        <v>13960.5</v>
      </c>
      <c r="G142" s="152">
        <v>14171.462467835216</v>
      </c>
      <c r="H142" s="152">
        <v>247</v>
      </c>
    </row>
    <row r="143" spans="1:8" ht="15" x14ac:dyDescent="0.25">
      <c r="A143" s="152" t="s">
        <v>144</v>
      </c>
      <c r="B143" s="152" t="s">
        <v>12</v>
      </c>
      <c r="C143" s="152" t="s">
        <v>78</v>
      </c>
      <c r="D143" s="152" t="s">
        <v>97</v>
      </c>
      <c r="E143" s="152">
        <v>0</v>
      </c>
      <c r="F143" s="152">
        <v>79</v>
      </c>
      <c r="G143" s="152">
        <v>203.33615392584767</v>
      </c>
      <c r="H143" s="152">
        <v>7</v>
      </c>
    </row>
    <row r="144" spans="1:8" ht="15" x14ac:dyDescent="0.25">
      <c r="A144" s="152" t="s">
        <v>144</v>
      </c>
      <c r="B144" s="152" t="s">
        <v>12</v>
      </c>
      <c r="C144" s="152" t="s">
        <v>78</v>
      </c>
      <c r="D144" s="152" t="s">
        <v>97</v>
      </c>
      <c r="E144" s="152">
        <v>1</v>
      </c>
      <c r="F144" s="152">
        <v>7143</v>
      </c>
      <c r="G144" s="152">
        <v>7403.9813503057176</v>
      </c>
      <c r="H144" s="152">
        <v>149</v>
      </c>
    </row>
    <row r="145" spans="1:8" ht="15" x14ac:dyDescent="0.25">
      <c r="A145" s="152" t="s">
        <v>144</v>
      </c>
      <c r="B145" s="152" t="s">
        <v>12</v>
      </c>
      <c r="C145" s="152" t="s">
        <v>78</v>
      </c>
      <c r="D145" s="152" t="s">
        <v>97</v>
      </c>
      <c r="E145" s="152">
        <v>2</v>
      </c>
      <c r="F145" s="152">
        <v>23255.5</v>
      </c>
      <c r="G145" s="152">
        <v>20507.636762483988</v>
      </c>
      <c r="H145" s="152">
        <v>402</v>
      </c>
    </row>
    <row r="146" spans="1:8" ht="15" x14ac:dyDescent="0.25">
      <c r="A146" s="152" t="s">
        <v>144</v>
      </c>
      <c r="B146" s="152" t="s">
        <v>12</v>
      </c>
      <c r="C146" s="152" t="s">
        <v>78</v>
      </c>
      <c r="D146" s="152" t="s">
        <v>97</v>
      </c>
      <c r="E146" s="152">
        <v>3</v>
      </c>
      <c r="F146" s="152">
        <v>41204</v>
      </c>
      <c r="G146" s="152">
        <v>37039.589180608615</v>
      </c>
      <c r="H146" s="152">
        <v>730</v>
      </c>
    </row>
    <row r="147" spans="1:8" ht="15" x14ac:dyDescent="0.25">
      <c r="A147" s="152" t="s">
        <v>144</v>
      </c>
      <c r="B147" s="152" t="s">
        <v>12</v>
      </c>
      <c r="C147" s="152" t="s">
        <v>78</v>
      </c>
      <c r="D147" s="152" t="s">
        <v>97</v>
      </c>
      <c r="E147" s="152">
        <v>4</v>
      </c>
      <c r="F147" s="152">
        <v>77481</v>
      </c>
      <c r="G147" s="152">
        <v>69095.591647390305</v>
      </c>
      <c r="H147" s="152">
        <v>1245</v>
      </c>
    </row>
    <row r="148" spans="1:8" ht="15" x14ac:dyDescent="0.25">
      <c r="A148" s="152" t="s">
        <v>144</v>
      </c>
      <c r="B148" s="152" t="s">
        <v>12</v>
      </c>
      <c r="C148" s="152" t="s">
        <v>78</v>
      </c>
      <c r="D148" s="152" t="s">
        <v>97</v>
      </c>
      <c r="E148" s="152">
        <v>5</v>
      </c>
      <c r="F148" s="152">
        <v>138064.5</v>
      </c>
      <c r="G148" s="152">
        <v>119353.46035204755</v>
      </c>
      <c r="H148" s="152">
        <v>2083</v>
      </c>
    </row>
    <row r="149" spans="1:8" ht="15" x14ac:dyDescent="0.25">
      <c r="A149" s="152" t="s">
        <v>144</v>
      </c>
      <c r="B149" s="152" t="s">
        <v>12</v>
      </c>
      <c r="C149" s="152" t="s">
        <v>78</v>
      </c>
      <c r="D149" s="152" t="s">
        <v>99</v>
      </c>
      <c r="E149" s="152">
        <v>0</v>
      </c>
      <c r="F149" s="152">
        <v>579</v>
      </c>
      <c r="G149" s="152">
        <v>851.68660011022291</v>
      </c>
      <c r="H149" s="152">
        <v>14</v>
      </c>
    </row>
    <row r="150" spans="1:8" ht="15" x14ac:dyDescent="0.25">
      <c r="A150" s="152" t="s">
        <v>144</v>
      </c>
      <c r="B150" s="152" t="s">
        <v>12</v>
      </c>
      <c r="C150" s="152" t="s">
        <v>78</v>
      </c>
      <c r="D150" s="152" t="s">
        <v>99</v>
      </c>
      <c r="E150" s="152">
        <v>1</v>
      </c>
      <c r="F150" s="152">
        <v>113841.5</v>
      </c>
      <c r="G150" s="152">
        <v>87541.75966300047</v>
      </c>
      <c r="H150" s="152">
        <v>1623</v>
      </c>
    </row>
    <row r="151" spans="1:8" ht="15" x14ac:dyDescent="0.25">
      <c r="A151" s="152" t="s">
        <v>144</v>
      </c>
      <c r="B151" s="152" t="s">
        <v>12</v>
      </c>
      <c r="C151" s="152" t="s">
        <v>78</v>
      </c>
      <c r="D151" s="152" t="s">
        <v>99</v>
      </c>
      <c r="E151" s="152">
        <v>2</v>
      </c>
      <c r="F151" s="152">
        <v>155362</v>
      </c>
      <c r="G151" s="152">
        <v>131004.89474600594</v>
      </c>
      <c r="H151" s="152">
        <v>2386</v>
      </c>
    </row>
    <row r="152" spans="1:8" ht="15" x14ac:dyDescent="0.25">
      <c r="A152" s="152" t="s">
        <v>144</v>
      </c>
      <c r="B152" s="152" t="s">
        <v>12</v>
      </c>
      <c r="C152" s="152" t="s">
        <v>78</v>
      </c>
      <c r="D152" s="152" t="s">
        <v>99</v>
      </c>
      <c r="E152" s="152">
        <v>3</v>
      </c>
      <c r="F152" s="152">
        <v>283453</v>
      </c>
      <c r="G152" s="152">
        <v>250284.30058610425</v>
      </c>
      <c r="H152" s="152">
        <v>4256</v>
      </c>
    </row>
    <row r="153" spans="1:8" ht="15" x14ac:dyDescent="0.25">
      <c r="A153" s="152" t="s">
        <v>144</v>
      </c>
      <c r="B153" s="152" t="s">
        <v>12</v>
      </c>
      <c r="C153" s="152" t="s">
        <v>78</v>
      </c>
      <c r="D153" s="152" t="s">
        <v>99</v>
      </c>
      <c r="E153" s="152">
        <v>4</v>
      </c>
      <c r="F153" s="152">
        <v>327715.5</v>
      </c>
      <c r="G153" s="152">
        <v>278593.65653381537</v>
      </c>
      <c r="H153" s="152">
        <v>4671</v>
      </c>
    </row>
    <row r="154" spans="1:8" ht="15" x14ac:dyDescent="0.25">
      <c r="A154" s="152" t="s">
        <v>144</v>
      </c>
      <c r="B154" s="152" t="s">
        <v>12</v>
      </c>
      <c r="C154" s="152" t="s">
        <v>78</v>
      </c>
      <c r="D154" s="152" t="s">
        <v>99</v>
      </c>
      <c r="E154" s="152">
        <v>5</v>
      </c>
      <c r="F154" s="152">
        <v>373791</v>
      </c>
      <c r="G154" s="152">
        <v>295919.24700332934</v>
      </c>
      <c r="H154" s="152">
        <v>4870</v>
      </c>
    </row>
    <row r="155" spans="1:8" ht="15" x14ac:dyDescent="0.25">
      <c r="A155" s="152" t="s">
        <v>144</v>
      </c>
      <c r="B155" s="152" t="s">
        <v>12</v>
      </c>
      <c r="C155" s="152" t="s">
        <v>78</v>
      </c>
      <c r="D155" s="152" t="s">
        <v>98</v>
      </c>
      <c r="E155" s="152">
        <v>1</v>
      </c>
      <c r="F155" s="152">
        <v>1887</v>
      </c>
      <c r="G155" s="152">
        <v>1844.811734839398</v>
      </c>
      <c r="H155" s="152">
        <v>23</v>
      </c>
    </row>
    <row r="156" spans="1:8" ht="15" x14ac:dyDescent="0.25">
      <c r="A156" s="152" t="s">
        <v>144</v>
      </c>
      <c r="B156" s="152" t="s">
        <v>12</v>
      </c>
      <c r="C156" s="152" t="s">
        <v>78</v>
      </c>
      <c r="D156" s="152" t="s">
        <v>98</v>
      </c>
      <c r="E156" s="152">
        <v>2</v>
      </c>
      <c r="F156" s="152">
        <v>2114.5</v>
      </c>
      <c r="G156" s="152">
        <v>2644.2680927774404</v>
      </c>
      <c r="H156" s="152">
        <v>63</v>
      </c>
    </row>
    <row r="157" spans="1:8" ht="15" x14ac:dyDescent="0.25">
      <c r="A157" s="152" t="s">
        <v>144</v>
      </c>
      <c r="B157" s="152" t="s">
        <v>12</v>
      </c>
      <c r="C157" s="152" t="s">
        <v>78</v>
      </c>
      <c r="D157" s="152" t="s">
        <v>98</v>
      </c>
      <c r="E157" s="152">
        <v>3</v>
      </c>
      <c r="F157" s="152">
        <v>7029</v>
      </c>
      <c r="G157" s="152">
        <v>6796.6700593412761</v>
      </c>
      <c r="H157" s="152">
        <v>125</v>
      </c>
    </row>
    <row r="158" spans="1:8" ht="15" x14ac:dyDescent="0.25">
      <c r="A158" s="152" t="s">
        <v>144</v>
      </c>
      <c r="B158" s="152" t="s">
        <v>12</v>
      </c>
      <c r="C158" s="152" t="s">
        <v>78</v>
      </c>
      <c r="D158" s="152" t="s">
        <v>98</v>
      </c>
      <c r="E158" s="152">
        <v>4</v>
      </c>
      <c r="F158" s="152">
        <v>11301.5</v>
      </c>
      <c r="G158" s="152">
        <v>9178.4149655049296</v>
      </c>
      <c r="H158" s="152">
        <v>192</v>
      </c>
    </row>
    <row r="159" spans="1:8" ht="15" x14ac:dyDescent="0.25">
      <c r="A159" s="152" t="s">
        <v>144</v>
      </c>
      <c r="B159" s="152" t="s">
        <v>12</v>
      </c>
      <c r="C159" s="152" t="s">
        <v>78</v>
      </c>
      <c r="D159" s="152" t="s">
        <v>98</v>
      </c>
      <c r="E159" s="152">
        <v>5</v>
      </c>
      <c r="F159" s="152">
        <v>17646</v>
      </c>
      <c r="G159" s="152">
        <v>17518.590468703314</v>
      </c>
      <c r="H159" s="152">
        <v>319</v>
      </c>
    </row>
    <row r="160" spans="1:8" ht="15" x14ac:dyDescent="0.25">
      <c r="A160" s="152" t="s">
        <v>144</v>
      </c>
      <c r="B160" s="152" t="s">
        <v>12</v>
      </c>
      <c r="C160" s="152" t="s">
        <v>79</v>
      </c>
      <c r="D160" s="152" t="s">
        <v>97</v>
      </c>
      <c r="E160" s="152">
        <v>0</v>
      </c>
      <c r="F160" s="152">
        <v>193</v>
      </c>
      <c r="G160" s="152">
        <v>203.07790271994031</v>
      </c>
      <c r="H160" s="152">
        <v>3</v>
      </c>
    </row>
    <row r="161" spans="1:8" ht="15" x14ac:dyDescent="0.25">
      <c r="A161" s="152" t="s">
        <v>144</v>
      </c>
      <c r="B161" s="152" t="s">
        <v>12</v>
      </c>
      <c r="C161" s="152" t="s">
        <v>79</v>
      </c>
      <c r="D161" s="152" t="s">
        <v>97</v>
      </c>
      <c r="E161" s="152">
        <v>1</v>
      </c>
      <c r="F161" s="152">
        <v>6452.5</v>
      </c>
      <c r="G161" s="152">
        <v>9104.2090015321573</v>
      </c>
      <c r="H161" s="152">
        <v>213</v>
      </c>
    </row>
    <row r="162" spans="1:8" ht="15" x14ac:dyDescent="0.25">
      <c r="A162" s="152" t="s">
        <v>144</v>
      </c>
      <c r="B162" s="152" t="s">
        <v>12</v>
      </c>
      <c r="C162" s="152" t="s">
        <v>79</v>
      </c>
      <c r="D162" s="152" t="s">
        <v>97</v>
      </c>
      <c r="E162" s="152">
        <v>2</v>
      </c>
      <c r="F162" s="152">
        <v>10981</v>
      </c>
      <c r="G162" s="152">
        <v>14618.843087196417</v>
      </c>
      <c r="H162" s="152">
        <v>334</v>
      </c>
    </row>
    <row r="163" spans="1:8" ht="15" x14ac:dyDescent="0.25">
      <c r="A163" s="152" t="s">
        <v>144</v>
      </c>
      <c r="B163" s="152" t="s">
        <v>12</v>
      </c>
      <c r="C163" s="152" t="s">
        <v>79</v>
      </c>
      <c r="D163" s="152" t="s">
        <v>97</v>
      </c>
      <c r="E163" s="152">
        <v>3</v>
      </c>
      <c r="F163" s="152">
        <v>23225.5</v>
      </c>
      <c r="G163" s="152">
        <v>27782.466183788092</v>
      </c>
      <c r="H163" s="152">
        <v>577</v>
      </c>
    </row>
    <row r="164" spans="1:8" ht="15" x14ac:dyDescent="0.25">
      <c r="A164" s="152" t="s">
        <v>144</v>
      </c>
      <c r="B164" s="152" t="s">
        <v>12</v>
      </c>
      <c r="C164" s="152" t="s">
        <v>79</v>
      </c>
      <c r="D164" s="152" t="s">
        <v>97</v>
      </c>
      <c r="E164" s="152">
        <v>4</v>
      </c>
      <c r="F164" s="152">
        <v>33410.5</v>
      </c>
      <c r="G164" s="152">
        <v>41891.666329163658</v>
      </c>
      <c r="H164" s="152">
        <v>884</v>
      </c>
    </row>
    <row r="165" spans="1:8" ht="15" x14ac:dyDescent="0.25">
      <c r="A165" s="152" t="s">
        <v>144</v>
      </c>
      <c r="B165" s="152" t="s">
        <v>12</v>
      </c>
      <c r="C165" s="152" t="s">
        <v>79</v>
      </c>
      <c r="D165" s="152" t="s">
        <v>97</v>
      </c>
      <c r="E165" s="152">
        <v>5</v>
      </c>
      <c r="F165" s="152">
        <v>3298.5</v>
      </c>
      <c r="G165" s="152">
        <v>4306.6634604055653</v>
      </c>
      <c r="H165" s="152">
        <v>96</v>
      </c>
    </row>
    <row r="166" spans="1:8" ht="15" x14ac:dyDescent="0.25">
      <c r="A166" s="152" t="s">
        <v>144</v>
      </c>
      <c r="B166" s="152" t="s">
        <v>12</v>
      </c>
      <c r="C166" s="152" t="s">
        <v>79</v>
      </c>
      <c r="D166" s="152" t="s">
        <v>99</v>
      </c>
      <c r="E166" s="152">
        <v>0</v>
      </c>
      <c r="F166" s="152">
        <v>1319.5</v>
      </c>
      <c r="G166" s="152">
        <v>1558.4482762459127</v>
      </c>
      <c r="H166" s="152">
        <v>35</v>
      </c>
    </row>
    <row r="167" spans="1:8" ht="15" x14ac:dyDescent="0.25">
      <c r="A167" s="152" t="s">
        <v>144</v>
      </c>
      <c r="B167" s="152" t="s">
        <v>12</v>
      </c>
      <c r="C167" s="152" t="s">
        <v>79</v>
      </c>
      <c r="D167" s="152" t="s">
        <v>99</v>
      </c>
      <c r="E167" s="152">
        <v>1</v>
      </c>
      <c r="F167" s="152">
        <v>140655.5</v>
      </c>
      <c r="G167" s="152">
        <v>161793.42253947057</v>
      </c>
      <c r="H167" s="152">
        <v>3122</v>
      </c>
    </row>
    <row r="168" spans="1:8" ht="15" x14ac:dyDescent="0.25">
      <c r="A168" s="152" t="s">
        <v>144</v>
      </c>
      <c r="B168" s="152" t="s">
        <v>12</v>
      </c>
      <c r="C168" s="152" t="s">
        <v>79</v>
      </c>
      <c r="D168" s="152" t="s">
        <v>99</v>
      </c>
      <c r="E168" s="152">
        <v>2</v>
      </c>
      <c r="F168" s="152">
        <v>162536</v>
      </c>
      <c r="G168" s="152">
        <v>194029.87643255506</v>
      </c>
      <c r="H168" s="152">
        <v>3533</v>
      </c>
    </row>
    <row r="169" spans="1:8" ht="15" x14ac:dyDescent="0.25">
      <c r="A169" s="152" t="s">
        <v>144</v>
      </c>
      <c r="B169" s="152" t="s">
        <v>12</v>
      </c>
      <c r="C169" s="152" t="s">
        <v>79</v>
      </c>
      <c r="D169" s="152" t="s">
        <v>99</v>
      </c>
      <c r="E169" s="152">
        <v>3</v>
      </c>
      <c r="F169" s="152">
        <v>282035.5</v>
      </c>
      <c r="G169" s="152">
        <v>317300.15421373711</v>
      </c>
      <c r="H169" s="152">
        <v>5660</v>
      </c>
    </row>
    <row r="170" spans="1:8" ht="15" x14ac:dyDescent="0.25">
      <c r="A170" s="152" t="s">
        <v>144</v>
      </c>
      <c r="B170" s="152" t="s">
        <v>12</v>
      </c>
      <c r="C170" s="152" t="s">
        <v>79</v>
      </c>
      <c r="D170" s="152" t="s">
        <v>99</v>
      </c>
      <c r="E170" s="152">
        <v>4</v>
      </c>
      <c r="F170" s="152">
        <v>247343.5</v>
      </c>
      <c r="G170" s="152">
        <v>254662.50947252143</v>
      </c>
      <c r="H170" s="152">
        <v>4538</v>
      </c>
    </row>
    <row r="171" spans="1:8" ht="15" x14ac:dyDescent="0.25">
      <c r="A171" s="152" t="s">
        <v>144</v>
      </c>
      <c r="B171" s="152" t="s">
        <v>12</v>
      </c>
      <c r="C171" s="152" t="s">
        <v>79</v>
      </c>
      <c r="D171" s="152" t="s">
        <v>99</v>
      </c>
      <c r="E171" s="152">
        <v>5</v>
      </c>
      <c r="F171" s="152">
        <v>9792.5</v>
      </c>
      <c r="G171" s="152">
        <v>12145.293105639221</v>
      </c>
      <c r="H171" s="152">
        <v>254</v>
      </c>
    </row>
    <row r="172" spans="1:8" ht="15" x14ac:dyDescent="0.25">
      <c r="A172" s="152" t="s">
        <v>144</v>
      </c>
      <c r="B172" s="152" t="s">
        <v>12</v>
      </c>
      <c r="C172" s="152" t="s">
        <v>79</v>
      </c>
      <c r="D172" s="152" t="s">
        <v>98</v>
      </c>
      <c r="E172" s="152">
        <v>0</v>
      </c>
      <c r="F172" s="152">
        <v>141.5</v>
      </c>
      <c r="G172" s="152">
        <v>363.37443708241818</v>
      </c>
      <c r="H172" s="152">
        <v>9</v>
      </c>
    </row>
    <row r="173" spans="1:8" ht="15" x14ac:dyDescent="0.25">
      <c r="A173" s="152" t="s">
        <v>144</v>
      </c>
      <c r="B173" s="152" t="s">
        <v>12</v>
      </c>
      <c r="C173" s="152" t="s">
        <v>79</v>
      </c>
      <c r="D173" s="152" t="s">
        <v>98</v>
      </c>
      <c r="E173" s="152">
        <v>1</v>
      </c>
      <c r="F173" s="152">
        <v>1270.5</v>
      </c>
      <c r="G173" s="152">
        <v>2143.9305577047435</v>
      </c>
      <c r="H173" s="152">
        <v>56</v>
      </c>
    </row>
    <row r="174" spans="1:8" ht="15" x14ac:dyDescent="0.25">
      <c r="A174" s="152" t="s">
        <v>144</v>
      </c>
      <c r="B174" s="152" t="s">
        <v>12</v>
      </c>
      <c r="C174" s="152" t="s">
        <v>79</v>
      </c>
      <c r="D174" s="152" t="s">
        <v>98</v>
      </c>
      <c r="E174" s="152">
        <v>2</v>
      </c>
      <c r="F174" s="152">
        <v>2156</v>
      </c>
      <c r="G174" s="152">
        <v>3228.1929218282448</v>
      </c>
      <c r="H174" s="152">
        <v>68</v>
      </c>
    </row>
    <row r="175" spans="1:8" ht="15" x14ac:dyDescent="0.25">
      <c r="A175" s="152" t="s">
        <v>144</v>
      </c>
      <c r="B175" s="152" t="s">
        <v>12</v>
      </c>
      <c r="C175" s="152" t="s">
        <v>79</v>
      </c>
      <c r="D175" s="152" t="s">
        <v>98</v>
      </c>
      <c r="E175" s="152">
        <v>3</v>
      </c>
      <c r="F175" s="152">
        <v>3489</v>
      </c>
      <c r="G175" s="152">
        <v>4395.7844288256647</v>
      </c>
      <c r="H175" s="152">
        <v>92</v>
      </c>
    </row>
    <row r="176" spans="1:8" ht="15" x14ac:dyDescent="0.25">
      <c r="A176" s="152" t="s">
        <v>144</v>
      </c>
      <c r="B176" s="152" t="s">
        <v>12</v>
      </c>
      <c r="C176" s="152" t="s">
        <v>79</v>
      </c>
      <c r="D176" s="152" t="s">
        <v>98</v>
      </c>
      <c r="E176" s="152">
        <v>4</v>
      </c>
      <c r="F176" s="152">
        <v>4915</v>
      </c>
      <c r="G176" s="152">
        <v>6766.0004211608375</v>
      </c>
      <c r="H176" s="152">
        <v>149</v>
      </c>
    </row>
    <row r="177" spans="1:8" ht="15" x14ac:dyDescent="0.25">
      <c r="A177" s="152" t="s">
        <v>144</v>
      </c>
      <c r="B177" s="152" t="s">
        <v>12</v>
      </c>
      <c r="C177" s="152" t="s">
        <v>79</v>
      </c>
      <c r="D177" s="152" t="s">
        <v>98</v>
      </c>
      <c r="E177" s="152">
        <v>5</v>
      </c>
      <c r="F177" s="152">
        <v>524.5</v>
      </c>
      <c r="G177" s="152">
        <v>571.86777525592959</v>
      </c>
      <c r="H177" s="152">
        <v>12</v>
      </c>
    </row>
    <row r="178" spans="1:8" ht="15" x14ac:dyDescent="0.25">
      <c r="A178" s="152" t="s">
        <v>144</v>
      </c>
      <c r="B178" s="152" t="s">
        <v>12</v>
      </c>
      <c r="C178" s="152" t="s">
        <v>80</v>
      </c>
      <c r="D178" s="152" t="s">
        <v>97</v>
      </c>
      <c r="E178" s="152">
        <v>0</v>
      </c>
      <c r="F178" s="152">
        <v>4</v>
      </c>
      <c r="G178" s="152">
        <v>23.658996728462377</v>
      </c>
      <c r="H178" s="152">
        <v>1</v>
      </c>
    </row>
    <row r="179" spans="1:8" ht="15" x14ac:dyDescent="0.25">
      <c r="A179" s="152" t="s">
        <v>144</v>
      </c>
      <c r="B179" s="152" t="s">
        <v>12</v>
      </c>
      <c r="C179" s="152" t="s">
        <v>80</v>
      </c>
      <c r="D179" s="152" t="s">
        <v>97</v>
      </c>
      <c r="E179" s="152">
        <v>1</v>
      </c>
      <c r="F179" s="152">
        <v>1082.5</v>
      </c>
      <c r="G179" s="152">
        <v>1575.9999931348441</v>
      </c>
      <c r="H179" s="152">
        <v>44</v>
      </c>
    </row>
    <row r="180" spans="1:8" ht="15" x14ac:dyDescent="0.25">
      <c r="A180" s="152" t="s">
        <v>144</v>
      </c>
      <c r="B180" s="152" t="s">
        <v>12</v>
      </c>
      <c r="C180" s="152" t="s">
        <v>80</v>
      </c>
      <c r="D180" s="152" t="s">
        <v>97</v>
      </c>
      <c r="E180" s="152">
        <v>2</v>
      </c>
      <c r="F180" s="152">
        <v>13170.5</v>
      </c>
      <c r="G180" s="152">
        <v>15696.337582333506</v>
      </c>
      <c r="H180" s="152">
        <v>360</v>
      </c>
    </row>
    <row r="181" spans="1:8" ht="15" x14ac:dyDescent="0.25">
      <c r="A181" s="152" t="s">
        <v>144</v>
      </c>
      <c r="B181" s="152" t="s">
        <v>12</v>
      </c>
      <c r="C181" s="152" t="s">
        <v>80</v>
      </c>
      <c r="D181" s="152" t="s">
        <v>97</v>
      </c>
      <c r="E181" s="152">
        <v>3</v>
      </c>
      <c r="F181" s="152">
        <v>47573.5</v>
      </c>
      <c r="G181" s="152">
        <v>50053.864934418751</v>
      </c>
      <c r="H181" s="152">
        <v>1093</v>
      </c>
    </row>
    <row r="182" spans="1:8" ht="15" x14ac:dyDescent="0.25">
      <c r="A182" s="152" t="s">
        <v>144</v>
      </c>
      <c r="B182" s="152" t="s">
        <v>12</v>
      </c>
      <c r="C182" s="152" t="s">
        <v>80</v>
      </c>
      <c r="D182" s="152" t="s">
        <v>97</v>
      </c>
      <c r="E182" s="152">
        <v>4</v>
      </c>
      <c r="F182" s="152">
        <v>77731.5</v>
      </c>
      <c r="G182" s="152">
        <v>81370.319300634204</v>
      </c>
      <c r="H182" s="152">
        <v>1639</v>
      </c>
    </row>
    <row r="183" spans="1:8" ht="15" x14ac:dyDescent="0.25">
      <c r="A183" s="152" t="s">
        <v>144</v>
      </c>
      <c r="B183" s="152" t="s">
        <v>12</v>
      </c>
      <c r="C183" s="152" t="s">
        <v>80</v>
      </c>
      <c r="D183" s="152" t="s">
        <v>97</v>
      </c>
      <c r="E183" s="152">
        <v>5</v>
      </c>
      <c r="F183" s="152">
        <v>373392.5</v>
      </c>
      <c r="G183" s="152">
        <v>378512.71412082418</v>
      </c>
      <c r="H183" s="152">
        <v>6966</v>
      </c>
    </row>
    <row r="184" spans="1:8" ht="15" x14ac:dyDescent="0.25">
      <c r="A184" s="152" t="s">
        <v>144</v>
      </c>
      <c r="B184" s="152" t="s">
        <v>12</v>
      </c>
      <c r="C184" s="152" t="s">
        <v>80</v>
      </c>
      <c r="D184" s="152" t="s">
        <v>99</v>
      </c>
      <c r="E184" s="152">
        <v>0</v>
      </c>
      <c r="F184" s="152">
        <v>1248</v>
      </c>
      <c r="G184" s="152">
        <v>936.20792148935311</v>
      </c>
      <c r="H184" s="152">
        <v>10</v>
      </c>
    </row>
    <row r="185" spans="1:8" ht="15" x14ac:dyDescent="0.25">
      <c r="A185" s="152" t="s">
        <v>144</v>
      </c>
      <c r="B185" s="152" t="s">
        <v>12</v>
      </c>
      <c r="C185" s="152" t="s">
        <v>80</v>
      </c>
      <c r="D185" s="152" t="s">
        <v>99</v>
      </c>
      <c r="E185" s="152">
        <v>1</v>
      </c>
      <c r="F185" s="152">
        <v>18550.5</v>
      </c>
      <c r="G185" s="152">
        <v>18916.3909826856</v>
      </c>
      <c r="H185" s="152">
        <v>399</v>
      </c>
    </row>
    <row r="186" spans="1:8" ht="15" x14ac:dyDescent="0.25">
      <c r="A186" s="152" t="s">
        <v>144</v>
      </c>
      <c r="B186" s="152" t="s">
        <v>12</v>
      </c>
      <c r="C186" s="152" t="s">
        <v>80</v>
      </c>
      <c r="D186" s="152" t="s">
        <v>99</v>
      </c>
      <c r="E186" s="152">
        <v>2</v>
      </c>
      <c r="F186" s="152">
        <v>81988.5</v>
      </c>
      <c r="G186" s="152">
        <v>84858.65830673599</v>
      </c>
      <c r="H186" s="152">
        <v>1724</v>
      </c>
    </row>
    <row r="187" spans="1:8" ht="15" x14ac:dyDescent="0.25">
      <c r="A187" s="152" t="s">
        <v>144</v>
      </c>
      <c r="B187" s="152" t="s">
        <v>12</v>
      </c>
      <c r="C187" s="152" t="s">
        <v>80</v>
      </c>
      <c r="D187" s="152" t="s">
        <v>99</v>
      </c>
      <c r="E187" s="152">
        <v>3</v>
      </c>
      <c r="F187" s="152">
        <v>273978.5</v>
      </c>
      <c r="G187" s="152">
        <v>261546.78949319807</v>
      </c>
      <c r="H187" s="152">
        <v>4345</v>
      </c>
    </row>
    <row r="188" spans="1:8" ht="15" x14ac:dyDescent="0.25">
      <c r="A188" s="152" t="s">
        <v>144</v>
      </c>
      <c r="B188" s="152" t="s">
        <v>12</v>
      </c>
      <c r="C188" s="152" t="s">
        <v>80</v>
      </c>
      <c r="D188" s="152" t="s">
        <v>99</v>
      </c>
      <c r="E188" s="152">
        <v>4</v>
      </c>
      <c r="F188" s="152">
        <v>238991.5</v>
      </c>
      <c r="G188" s="152">
        <v>224571.08054506651</v>
      </c>
      <c r="H188" s="152">
        <v>4060</v>
      </c>
    </row>
    <row r="189" spans="1:8" ht="15" x14ac:dyDescent="0.25">
      <c r="A189" s="152" t="s">
        <v>144</v>
      </c>
      <c r="B189" s="152" t="s">
        <v>12</v>
      </c>
      <c r="C189" s="152" t="s">
        <v>80</v>
      </c>
      <c r="D189" s="152" t="s">
        <v>99</v>
      </c>
      <c r="E189" s="152">
        <v>5</v>
      </c>
      <c r="F189" s="152">
        <v>398051</v>
      </c>
      <c r="G189" s="152">
        <v>362461.97635034495</v>
      </c>
      <c r="H189" s="152">
        <v>6243</v>
      </c>
    </row>
    <row r="190" spans="1:8" ht="15" x14ac:dyDescent="0.25">
      <c r="A190" s="152" t="s">
        <v>144</v>
      </c>
      <c r="B190" s="152" t="s">
        <v>12</v>
      </c>
      <c r="C190" s="152" t="s">
        <v>80</v>
      </c>
      <c r="D190" s="152" t="s">
        <v>98</v>
      </c>
      <c r="E190" s="152">
        <v>0</v>
      </c>
      <c r="F190" s="152">
        <v>4.5</v>
      </c>
      <c r="G190" s="152">
        <v>14.693328359799638</v>
      </c>
      <c r="H190" s="152">
        <v>1</v>
      </c>
    </row>
    <row r="191" spans="1:8" ht="15" x14ac:dyDescent="0.25">
      <c r="A191" s="152" t="s">
        <v>144</v>
      </c>
      <c r="B191" s="152" t="s">
        <v>12</v>
      </c>
      <c r="C191" s="152" t="s">
        <v>80</v>
      </c>
      <c r="D191" s="152" t="s">
        <v>98</v>
      </c>
      <c r="E191" s="152">
        <v>1</v>
      </c>
      <c r="F191" s="152">
        <v>24</v>
      </c>
      <c r="G191" s="152">
        <v>137.61531982710667</v>
      </c>
      <c r="H191" s="152">
        <v>6</v>
      </c>
    </row>
    <row r="192" spans="1:8" ht="15" x14ac:dyDescent="0.25">
      <c r="A192" s="152" t="s">
        <v>144</v>
      </c>
      <c r="B192" s="152" t="s">
        <v>12</v>
      </c>
      <c r="C192" s="152" t="s">
        <v>80</v>
      </c>
      <c r="D192" s="152" t="s">
        <v>98</v>
      </c>
      <c r="E192" s="152">
        <v>2</v>
      </c>
      <c r="F192" s="152">
        <v>1824</v>
      </c>
      <c r="G192" s="152">
        <v>1297.8398876804795</v>
      </c>
      <c r="H192" s="152">
        <v>29</v>
      </c>
    </row>
    <row r="193" spans="1:8" ht="15" x14ac:dyDescent="0.25">
      <c r="A193" s="152" t="s">
        <v>144</v>
      </c>
      <c r="B193" s="152" t="s">
        <v>12</v>
      </c>
      <c r="C193" s="152" t="s">
        <v>80</v>
      </c>
      <c r="D193" s="152" t="s">
        <v>98</v>
      </c>
      <c r="E193" s="152">
        <v>3</v>
      </c>
      <c r="F193" s="152">
        <v>5409</v>
      </c>
      <c r="G193" s="152">
        <v>4179.0213729737407</v>
      </c>
      <c r="H193" s="152">
        <v>82</v>
      </c>
    </row>
    <row r="194" spans="1:8" ht="15" x14ac:dyDescent="0.25">
      <c r="A194" s="152" t="s">
        <v>144</v>
      </c>
      <c r="B194" s="152" t="s">
        <v>12</v>
      </c>
      <c r="C194" s="152" t="s">
        <v>80</v>
      </c>
      <c r="D194" s="152" t="s">
        <v>98</v>
      </c>
      <c r="E194" s="152">
        <v>4</v>
      </c>
      <c r="F194" s="152">
        <v>3224.5</v>
      </c>
      <c r="G194" s="152">
        <v>3808.4738657251423</v>
      </c>
      <c r="H194" s="152">
        <v>79</v>
      </c>
    </row>
    <row r="195" spans="1:8" ht="15" x14ac:dyDescent="0.25">
      <c r="A195" s="152" t="s">
        <v>144</v>
      </c>
      <c r="B195" s="152" t="s">
        <v>12</v>
      </c>
      <c r="C195" s="152" t="s">
        <v>80</v>
      </c>
      <c r="D195" s="152" t="s">
        <v>98</v>
      </c>
      <c r="E195" s="152">
        <v>5</v>
      </c>
      <c r="F195" s="152">
        <v>11457</v>
      </c>
      <c r="G195" s="152">
        <v>12547.431444412681</v>
      </c>
      <c r="H195" s="152">
        <v>285</v>
      </c>
    </row>
    <row r="196" spans="1:8" ht="15" x14ac:dyDescent="0.25">
      <c r="A196" s="152" t="s">
        <v>144</v>
      </c>
      <c r="B196" s="152" t="s">
        <v>12</v>
      </c>
      <c r="C196" s="152" t="s">
        <v>81</v>
      </c>
      <c r="D196" s="152" t="s">
        <v>97</v>
      </c>
      <c r="E196" s="152">
        <v>1</v>
      </c>
      <c r="F196" s="152">
        <v>2097</v>
      </c>
      <c r="G196" s="152">
        <v>1922.9217862662308</v>
      </c>
      <c r="H196" s="152">
        <v>52</v>
      </c>
    </row>
    <row r="197" spans="1:8" ht="15" x14ac:dyDescent="0.25">
      <c r="A197" s="152" t="s">
        <v>144</v>
      </c>
      <c r="B197" s="152" t="s">
        <v>12</v>
      </c>
      <c r="C197" s="152" t="s">
        <v>81</v>
      </c>
      <c r="D197" s="152" t="s">
        <v>97</v>
      </c>
      <c r="E197" s="152">
        <v>2</v>
      </c>
      <c r="F197" s="152">
        <v>3981.5</v>
      </c>
      <c r="G197" s="152">
        <v>3472.6205399393539</v>
      </c>
      <c r="H197" s="152">
        <v>74</v>
      </c>
    </row>
    <row r="198" spans="1:8" ht="15" x14ac:dyDescent="0.25">
      <c r="A198" s="152" t="s">
        <v>144</v>
      </c>
      <c r="B198" s="152" t="s">
        <v>12</v>
      </c>
      <c r="C198" s="152" t="s">
        <v>81</v>
      </c>
      <c r="D198" s="152" t="s">
        <v>97</v>
      </c>
      <c r="E198" s="152">
        <v>3</v>
      </c>
      <c r="F198" s="152">
        <v>9874</v>
      </c>
      <c r="G198" s="152">
        <v>12656.567126346603</v>
      </c>
      <c r="H198" s="152">
        <v>240</v>
      </c>
    </row>
    <row r="199" spans="1:8" ht="15" x14ac:dyDescent="0.25">
      <c r="A199" s="152" t="s">
        <v>144</v>
      </c>
      <c r="B199" s="152" t="s">
        <v>12</v>
      </c>
      <c r="C199" s="152" t="s">
        <v>81</v>
      </c>
      <c r="D199" s="152" t="s">
        <v>97</v>
      </c>
      <c r="E199" s="152">
        <v>4</v>
      </c>
      <c r="F199" s="152">
        <v>9400</v>
      </c>
      <c r="G199" s="152">
        <v>10724.761893251314</v>
      </c>
      <c r="H199" s="152">
        <v>211</v>
      </c>
    </row>
    <row r="200" spans="1:8" ht="15" x14ac:dyDescent="0.25">
      <c r="A200" s="152" t="s">
        <v>144</v>
      </c>
      <c r="B200" s="152" t="s">
        <v>12</v>
      </c>
      <c r="C200" s="152" t="s">
        <v>81</v>
      </c>
      <c r="D200" s="152" t="s">
        <v>97</v>
      </c>
      <c r="E200" s="152">
        <v>5</v>
      </c>
      <c r="F200" s="152">
        <v>2946.5</v>
      </c>
      <c r="G200" s="152">
        <v>2946.0414009227625</v>
      </c>
      <c r="H200" s="152">
        <v>50</v>
      </c>
    </row>
    <row r="201" spans="1:8" ht="15" x14ac:dyDescent="0.25">
      <c r="A201" s="152" t="s">
        <v>144</v>
      </c>
      <c r="B201" s="152" t="s">
        <v>12</v>
      </c>
      <c r="C201" s="152" t="s">
        <v>81</v>
      </c>
      <c r="D201" s="152" t="s">
        <v>99</v>
      </c>
      <c r="E201" s="152">
        <v>0</v>
      </c>
      <c r="F201" s="152">
        <v>338.5</v>
      </c>
      <c r="G201" s="152">
        <v>399.85694791630755</v>
      </c>
      <c r="H201" s="152">
        <v>5</v>
      </c>
    </row>
    <row r="202" spans="1:8" ht="15" x14ac:dyDescent="0.25">
      <c r="A202" s="152" t="s">
        <v>144</v>
      </c>
      <c r="B202" s="152" t="s">
        <v>12</v>
      </c>
      <c r="C202" s="152" t="s">
        <v>81</v>
      </c>
      <c r="D202" s="152" t="s">
        <v>99</v>
      </c>
      <c r="E202" s="152">
        <v>1</v>
      </c>
      <c r="F202" s="152">
        <v>47426.5</v>
      </c>
      <c r="G202" s="152">
        <v>51849.430452030341</v>
      </c>
      <c r="H202" s="152">
        <v>866</v>
      </c>
    </row>
    <row r="203" spans="1:8" ht="15" x14ac:dyDescent="0.25">
      <c r="A203" s="152" t="s">
        <v>144</v>
      </c>
      <c r="B203" s="152" t="s">
        <v>12</v>
      </c>
      <c r="C203" s="152" t="s">
        <v>81</v>
      </c>
      <c r="D203" s="152" t="s">
        <v>99</v>
      </c>
      <c r="E203" s="152">
        <v>2</v>
      </c>
      <c r="F203" s="152">
        <v>61960</v>
      </c>
      <c r="G203" s="152">
        <v>65869.324774508612</v>
      </c>
      <c r="H203" s="152">
        <v>1109</v>
      </c>
    </row>
    <row r="204" spans="1:8" ht="15" x14ac:dyDescent="0.25">
      <c r="A204" s="152" t="s">
        <v>144</v>
      </c>
      <c r="B204" s="152" t="s">
        <v>12</v>
      </c>
      <c r="C204" s="152" t="s">
        <v>81</v>
      </c>
      <c r="D204" s="152" t="s">
        <v>99</v>
      </c>
      <c r="E204" s="152">
        <v>3</v>
      </c>
      <c r="F204" s="152">
        <v>157503.5</v>
      </c>
      <c r="G204" s="152">
        <v>164792.62834994137</v>
      </c>
      <c r="H204" s="152">
        <v>2745</v>
      </c>
    </row>
    <row r="205" spans="1:8" ht="15" x14ac:dyDescent="0.25">
      <c r="A205" s="152" t="s">
        <v>144</v>
      </c>
      <c r="B205" s="152" t="s">
        <v>12</v>
      </c>
      <c r="C205" s="152" t="s">
        <v>81</v>
      </c>
      <c r="D205" s="152" t="s">
        <v>99</v>
      </c>
      <c r="E205" s="152">
        <v>4</v>
      </c>
      <c r="F205" s="152">
        <v>109097.5</v>
      </c>
      <c r="G205" s="152">
        <v>108711.24475752639</v>
      </c>
      <c r="H205" s="152">
        <v>1779</v>
      </c>
    </row>
    <row r="206" spans="1:8" ht="15" x14ac:dyDescent="0.25">
      <c r="A206" s="152" t="s">
        <v>144</v>
      </c>
      <c r="B206" s="152" t="s">
        <v>12</v>
      </c>
      <c r="C206" s="152" t="s">
        <v>81</v>
      </c>
      <c r="D206" s="152" t="s">
        <v>99</v>
      </c>
      <c r="E206" s="152">
        <v>5</v>
      </c>
      <c r="F206" s="152">
        <v>44657</v>
      </c>
      <c r="G206" s="152">
        <v>42931.379112483402</v>
      </c>
      <c r="H206" s="152">
        <v>627</v>
      </c>
    </row>
    <row r="207" spans="1:8" ht="15" x14ac:dyDescent="0.25">
      <c r="A207" s="152" t="s">
        <v>144</v>
      </c>
      <c r="B207" s="152" t="s">
        <v>12</v>
      </c>
      <c r="C207" s="152" t="s">
        <v>81</v>
      </c>
      <c r="D207" s="152" t="s">
        <v>98</v>
      </c>
      <c r="E207" s="152">
        <v>1</v>
      </c>
      <c r="F207" s="152">
        <v>20</v>
      </c>
      <c r="G207" s="152">
        <v>203.92968443642786</v>
      </c>
      <c r="H207" s="152">
        <v>6</v>
      </c>
    </row>
    <row r="208" spans="1:8" ht="15" x14ac:dyDescent="0.25">
      <c r="A208" s="152" t="s">
        <v>144</v>
      </c>
      <c r="B208" s="152" t="s">
        <v>12</v>
      </c>
      <c r="C208" s="152" t="s">
        <v>81</v>
      </c>
      <c r="D208" s="152" t="s">
        <v>98</v>
      </c>
      <c r="E208" s="152">
        <v>2</v>
      </c>
      <c r="F208" s="152">
        <v>453.5</v>
      </c>
      <c r="G208" s="152">
        <v>546.49620307519331</v>
      </c>
      <c r="H208" s="152">
        <v>12</v>
      </c>
    </row>
    <row r="209" spans="1:8" ht="15" x14ac:dyDescent="0.25">
      <c r="A209" s="152" t="s">
        <v>144</v>
      </c>
      <c r="B209" s="152" t="s">
        <v>12</v>
      </c>
      <c r="C209" s="152" t="s">
        <v>81</v>
      </c>
      <c r="D209" s="152" t="s">
        <v>98</v>
      </c>
      <c r="E209" s="152">
        <v>3</v>
      </c>
      <c r="F209" s="152">
        <v>1829.5</v>
      </c>
      <c r="G209" s="152">
        <v>2509.8315926828359</v>
      </c>
      <c r="H209" s="152">
        <v>55</v>
      </c>
    </row>
    <row r="210" spans="1:8" ht="15" x14ac:dyDescent="0.25">
      <c r="A210" s="152" t="s">
        <v>144</v>
      </c>
      <c r="B210" s="152" t="s">
        <v>12</v>
      </c>
      <c r="C210" s="152" t="s">
        <v>81</v>
      </c>
      <c r="D210" s="152" t="s">
        <v>98</v>
      </c>
      <c r="E210" s="152">
        <v>4</v>
      </c>
      <c r="F210" s="152">
        <v>3049.5</v>
      </c>
      <c r="G210" s="152">
        <v>3694.2974239654704</v>
      </c>
      <c r="H210" s="152">
        <v>82</v>
      </c>
    </row>
    <row r="211" spans="1:8" ht="15" x14ac:dyDescent="0.25">
      <c r="A211" s="152" t="s">
        <v>144</v>
      </c>
      <c r="B211" s="152" t="s">
        <v>12</v>
      </c>
      <c r="C211" s="152" t="s">
        <v>81</v>
      </c>
      <c r="D211" s="152" t="s">
        <v>98</v>
      </c>
      <c r="E211" s="152">
        <v>5</v>
      </c>
      <c r="F211" s="152">
        <v>97.5</v>
      </c>
      <c r="G211" s="152">
        <v>193.63752979699669</v>
      </c>
      <c r="H211" s="152">
        <v>7</v>
      </c>
    </row>
    <row r="212" spans="1:8" ht="15" x14ac:dyDescent="0.25">
      <c r="A212" s="152" t="s">
        <v>144</v>
      </c>
      <c r="B212" s="152" t="s">
        <v>12</v>
      </c>
      <c r="C212" s="152" t="s">
        <v>82</v>
      </c>
      <c r="D212" s="152" t="s">
        <v>97</v>
      </c>
      <c r="E212" s="152">
        <v>0</v>
      </c>
      <c r="F212" s="152">
        <v>54.5</v>
      </c>
      <c r="G212" s="152">
        <v>78.793738431352722</v>
      </c>
      <c r="H212" s="152">
        <v>4</v>
      </c>
    </row>
    <row r="213" spans="1:8" ht="15" x14ac:dyDescent="0.25">
      <c r="A213" s="152" t="s">
        <v>144</v>
      </c>
      <c r="B213" s="152" t="s">
        <v>12</v>
      </c>
      <c r="C213" s="152" t="s">
        <v>82</v>
      </c>
      <c r="D213" s="152" t="s">
        <v>97</v>
      </c>
      <c r="E213" s="152">
        <v>1</v>
      </c>
      <c r="F213" s="152">
        <v>21462.5</v>
      </c>
      <c r="G213" s="152">
        <v>25327.144231049751</v>
      </c>
      <c r="H213" s="152">
        <v>439</v>
      </c>
    </row>
    <row r="214" spans="1:8" ht="15" x14ac:dyDescent="0.25">
      <c r="A214" s="152" t="s">
        <v>144</v>
      </c>
      <c r="B214" s="152" t="s">
        <v>12</v>
      </c>
      <c r="C214" s="152" t="s">
        <v>82</v>
      </c>
      <c r="D214" s="152" t="s">
        <v>97</v>
      </c>
      <c r="E214" s="152">
        <v>2</v>
      </c>
      <c r="F214" s="152">
        <v>33332.5</v>
      </c>
      <c r="G214" s="152">
        <v>38065.152952961129</v>
      </c>
      <c r="H214" s="152">
        <v>624</v>
      </c>
    </row>
    <row r="215" spans="1:8" ht="15" x14ac:dyDescent="0.25">
      <c r="A215" s="152" t="s">
        <v>144</v>
      </c>
      <c r="B215" s="152" t="s">
        <v>12</v>
      </c>
      <c r="C215" s="152" t="s">
        <v>82</v>
      </c>
      <c r="D215" s="152" t="s">
        <v>97</v>
      </c>
      <c r="E215" s="152">
        <v>3</v>
      </c>
      <c r="F215" s="152">
        <v>31012.5</v>
      </c>
      <c r="G215" s="152">
        <v>37472.587433942317</v>
      </c>
      <c r="H215" s="152">
        <v>750</v>
      </c>
    </row>
    <row r="216" spans="1:8" ht="15" x14ac:dyDescent="0.25">
      <c r="A216" s="152" t="s">
        <v>144</v>
      </c>
      <c r="B216" s="152" t="s">
        <v>12</v>
      </c>
      <c r="C216" s="152" t="s">
        <v>82</v>
      </c>
      <c r="D216" s="152" t="s">
        <v>97</v>
      </c>
      <c r="E216" s="152">
        <v>4</v>
      </c>
      <c r="F216" s="152">
        <v>60983.5</v>
      </c>
      <c r="G216" s="152">
        <v>69419.40468404445</v>
      </c>
      <c r="H216" s="152">
        <v>1157</v>
      </c>
    </row>
    <row r="217" spans="1:8" ht="15" x14ac:dyDescent="0.25">
      <c r="A217" s="152" t="s">
        <v>144</v>
      </c>
      <c r="B217" s="152" t="s">
        <v>12</v>
      </c>
      <c r="C217" s="152" t="s">
        <v>82</v>
      </c>
      <c r="D217" s="152" t="s">
        <v>97</v>
      </c>
      <c r="E217" s="152">
        <v>5</v>
      </c>
      <c r="F217" s="152">
        <v>50893.5</v>
      </c>
      <c r="G217" s="152">
        <v>60598.347969456998</v>
      </c>
      <c r="H217" s="152">
        <v>1221</v>
      </c>
    </row>
    <row r="218" spans="1:8" ht="15" x14ac:dyDescent="0.25">
      <c r="A218" s="152" t="s">
        <v>144</v>
      </c>
      <c r="B218" s="152" t="s">
        <v>12</v>
      </c>
      <c r="C218" s="152" t="s">
        <v>82</v>
      </c>
      <c r="D218" s="152" t="s">
        <v>99</v>
      </c>
      <c r="E218" s="152">
        <v>0</v>
      </c>
      <c r="F218" s="152">
        <v>1098</v>
      </c>
      <c r="G218" s="152">
        <v>1011.4342848062466</v>
      </c>
      <c r="H218" s="152">
        <v>17</v>
      </c>
    </row>
    <row r="219" spans="1:8" ht="15" x14ac:dyDescent="0.25">
      <c r="A219" s="152" t="s">
        <v>144</v>
      </c>
      <c r="B219" s="152" t="s">
        <v>12</v>
      </c>
      <c r="C219" s="152" t="s">
        <v>82</v>
      </c>
      <c r="D219" s="152" t="s">
        <v>99</v>
      </c>
      <c r="E219" s="152">
        <v>1</v>
      </c>
      <c r="F219" s="152">
        <v>356624</v>
      </c>
      <c r="G219" s="152">
        <v>370221.97767201543</v>
      </c>
      <c r="H219" s="152">
        <v>5755</v>
      </c>
    </row>
    <row r="220" spans="1:8" ht="15" x14ac:dyDescent="0.25">
      <c r="A220" s="152" t="s">
        <v>144</v>
      </c>
      <c r="B220" s="152" t="s">
        <v>12</v>
      </c>
      <c r="C220" s="152" t="s">
        <v>82</v>
      </c>
      <c r="D220" s="152" t="s">
        <v>99</v>
      </c>
      <c r="E220" s="152">
        <v>2</v>
      </c>
      <c r="F220" s="152">
        <v>365214</v>
      </c>
      <c r="G220" s="152">
        <v>400024.83324588084</v>
      </c>
      <c r="H220" s="152">
        <v>6092</v>
      </c>
    </row>
    <row r="221" spans="1:8" ht="15" x14ac:dyDescent="0.25">
      <c r="A221" s="152" t="s">
        <v>144</v>
      </c>
      <c r="B221" s="152" t="s">
        <v>12</v>
      </c>
      <c r="C221" s="152" t="s">
        <v>82</v>
      </c>
      <c r="D221" s="152" t="s">
        <v>99</v>
      </c>
      <c r="E221" s="152">
        <v>3</v>
      </c>
      <c r="F221" s="152">
        <v>413190.5</v>
      </c>
      <c r="G221" s="152">
        <v>436952.09476084687</v>
      </c>
      <c r="H221" s="152">
        <v>6935</v>
      </c>
    </row>
    <row r="222" spans="1:8" ht="15" x14ac:dyDescent="0.25">
      <c r="A222" s="152" t="s">
        <v>144</v>
      </c>
      <c r="B222" s="152" t="s">
        <v>12</v>
      </c>
      <c r="C222" s="152" t="s">
        <v>82</v>
      </c>
      <c r="D222" s="152" t="s">
        <v>99</v>
      </c>
      <c r="E222" s="152">
        <v>4</v>
      </c>
      <c r="F222" s="152">
        <v>500448.5</v>
      </c>
      <c r="G222" s="152">
        <v>540050.39946557779</v>
      </c>
      <c r="H222" s="152">
        <v>8235</v>
      </c>
    </row>
    <row r="223" spans="1:8" ht="15" x14ac:dyDescent="0.25">
      <c r="A223" s="152" t="s">
        <v>144</v>
      </c>
      <c r="B223" s="152" t="s">
        <v>12</v>
      </c>
      <c r="C223" s="152" t="s">
        <v>82</v>
      </c>
      <c r="D223" s="152" t="s">
        <v>99</v>
      </c>
      <c r="E223" s="152">
        <v>5</v>
      </c>
      <c r="F223" s="152">
        <v>291964.5</v>
      </c>
      <c r="G223" s="152">
        <v>317974.17296880117</v>
      </c>
      <c r="H223" s="152">
        <v>5539</v>
      </c>
    </row>
    <row r="224" spans="1:8" ht="15" x14ac:dyDescent="0.25">
      <c r="A224" s="152" t="s">
        <v>144</v>
      </c>
      <c r="B224" s="152" t="s">
        <v>12</v>
      </c>
      <c r="C224" s="152" t="s">
        <v>82</v>
      </c>
      <c r="D224" s="152" t="s">
        <v>98</v>
      </c>
      <c r="E224" s="152">
        <v>1</v>
      </c>
      <c r="F224" s="152">
        <v>3032</v>
      </c>
      <c r="G224" s="152">
        <v>4029.5713283073551</v>
      </c>
      <c r="H224" s="152">
        <v>81</v>
      </c>
    </row>
    <row r="225" spans="1:8" ht="15" x14ac:dyDescent="0.25">
      <c r="A225" s="152" t="s">
        <v>144</v>
      </c>
      <c r="B225" s="152" t="s">
        <v>12</v>
      </c>
      <c r="C225" s="152" t="s">
        <v>82</v>
      </c>
      <c r="D225" s="152" t="s">
        <v>98</v>
      </c>
      <c r="E225" s="152">
        <v>2</v>
      </c>
      <c r="F225" s="152">
        <v>7913.5</v>
      </c>
      <c r="G225" s="152">
        <v>8290.3797283959084</v>
      </c>
      <c r="H225" s="152">
        <v>122</v>
      </c>
    </row>
    <row r="226" spans="1:8" ht="15" x14ac:dyDescent="0.25">
      <c r="A226" s="152" t="s">
        <v>144</v>
      </c>
      <c r="B226" s="152" t="s">
        <v>12</v>
      </c>
      <c r="C226" s="152" t="s">
        <v>82</v>
      </c>
      <c r="D226" s="152" t="s">
        <v>98</v>
      </c>
      <c r="E226" s="152">
        <v>3</v>
      </c>
      <c r="F226" s="152">
        <v>5773</v>
      </c>
      <c r="G226" s="152">
        <v>8656.4421863266398</v>
      </c>
      <c r="H226" s="152">
        <v>162</v>
      </c>
    </row>
    <row r="227" spans="1:8" ht="15" x14ac:dyDescent="0.25">
      <c r="A227" s="152" t="s">
        <v>144</v>
      </c>
      <c r="B227" s="152" t="s">
        <v>12</v>
      </c>
      <c r="C227" s="152" t="s">
        <v>82</v>
      </c>
      <c r="D227" s="152" t="s">
        <v>98</v>
      </c>
      <c r="E227" s="152">
        <v>4</v>
      </c>
      <c r="F227" s="152">
        <v>16889</v>
      </c>
      <c r="G227" s="152">
        <v>19419.70708377946</v>
      </c>
      <c r="H227" s="152">
        <v>356</v>
      </c>
    </row>
    <row r="228" spans="1:8" ht="15" x14ac:dyDescent="0.25">
      <c r="A228" s="152" t="s">
        <v>144</v>
      </c>
      <c r="B228" s="152" t="s">
        <v>12</v>
      </c>
      <c r="C228" s="152" t="s">
        <v>82</v>
      </c>
      <c r="D228" s="152" t="s">
        <v>98</v>
      </c>
      <c r="E228" s="152">
        <v>5</v>
      </c>
      <c r="F228" s="152">
        <v>11496.5</v>
      </c>
      <c r="G228" s="152">
        <v>14175.448491136192</v>
      </c>
      <c r="H228" s="152">
        <v>301</v>
      </c>
    </row>
    <row r="229" spans="1:8" ht="15" x14ac:dyDescent="0.25">
      <c r="A229" s="152" t="s">
        <v>144</v>
      </c>
      <c r="B229" s="152" t="s">
        <v>12</v>
      </c>
      <c r="C229" s="152" t="s">
        <v>83</v>
      </c>
      <c r="D229" s="152" t="s">
        <v>97</v>
      </c>
      <c r="E229" s="152">
        <v>1</v>
      </c>
      <c r="F229" s="152">
        <v>2238.5</v>
      </c>
      <c r="G229" s="152">
        <v>2052.6195873037923</v>
      </c>
      <c r="H229" s="152">
        <v>46</v>
      </c>
    </row>
    <row r="230" spans="1:8" ht="15" x14ac:dyDescent="0.25">
      <c r="A230" s="152" t="s">
        <v>144</v>
      </c>
      <c r="B230" s="152" t="s">
        <v>12</v>
      </c>
      <c r="C230" s="152" t="s">
        <v>83</v>
      </c>
      <c r="D230" s="152" t="s">
        <v>97</v>
      </c>
      <c r="E230" s="152">
        <v>2</v>
      </c>
      <c r="F230" s="152">
        <v>5885.5</v>
      </c>
      <c r="G230" s="152">
        <v>6846.5929742006174</v>
      </c>
      <c r="H230" s="152">
        <v>139</v>
      </c>
    </row>
    <row r="231" spans="1:8" ht="15" x14ac:dyDescent="0.25">
      <c r="A231" s="152" t="s">
        <v>144</v>
      </c>
      <c r="B231" s="152" t="s">
        <v>12</v>
      </c>
      <c r="C231" s="152" t="s">
        <v>83</v>
      </c>
      <c r="D231" s="152" t="s">
        <v>97</v>
      </c>
      <c r="E231" s="152">
        <v>3</v>
      </c>
      <c r="F231" s="152">
        <v>17513</v>
      </c>
      <c r="G231" s="152">
        <v>16403.852973601155</v>
      </c>
      <c r="H231" s="152">
        <v>301</v>
      </c>
    </row>
    <row r="232" spans="1:8" ht="15" x14ac:dyDescent="0.25">
      <c r="A232" s="152" t="s">
        <v>144</v>
      </c>
      <c r="B232" s="152" t="s">
        <v>12</v>
      </c>
      <c r="C232" s="152" t="s">
        <v>83</v>
      </c>
      <c r="D232" s="152" t="s">
        <v>97</v>
      </c>
      <c r="E232" s="152">
        <v>4</v>
      </c>
      <c r="F232" s="152">
        <v>17931</v>
      </c>
      <c r="G232" s="152">
        <v>17433.59071965648</v>
      </c>
      <c r="H232" s="152">
        <v>302</v>
      </c>
    </row>
    <row r="233" spans="1:8" ht="15" x14ac:dyDescent="0.25">
      <c r="A233" s="152" t="s">
        <v>144</v>
      </c>
      <c r="B233" s="152" t="s">
        <v>12</v>
      </c>
      <c r="C233" s="152" t="s">
        <v>83</v>
      </c>
      <c r="D233" s="152" t="s">
        <v>97</v>
      </c>
      <c r="E233" s="152">
        <v>5</v>
      </c>
      <c r="F233" s="152">
        <v>141884</v>
      </c>
      <c r="G233" s="152">
        <v>160270.55119004755</v>
      </c>
      <c r="H233" s="152">
        <v>2718</v>
      </c>
    </row>
    <row r="234" spans="1:8" ht="15" x14ac:dyDescent="0.25">
      <c r="A234" s="152" t="s">
        <v>144</v>
      </c>
      <c r="B234" s="152" t="s">
        <v>12</v>
      </c>
      <c r="C234" s="152" t="s">
        <v>83</v>
      </c>
      <c r="D234" s="152" t="s">
        <v>99</v>
      </c>
      <c r="E234" s="152">
        <v>0</v>
      </c>
      <c r="F234" s="152">
        <v>159</v>
      </c>
      <c r="G234" s="152">
        <v>220.38093639149889</v>
      </c>
      <c r="H234" s="152">
        <v>5</v>
      </c>
    </row>
    <row r="235" spans="1:8" ht="15" x14ac:dyDescent="0.25">
      <c r="A235" s="152" t="s">
        <v>144</v>
      </c>
      <c r="B235" s="152" t="s">
        <v>12</v>
      </c>
      <c r="C235" s="152" t="s">
        <v>83</v>
      </c>
      <c r="D235" s="152" t="s">
        <v>99</v>
      </c>
      <c r="E235" s="152">
        <v>1</v>
      </c>
      <c r="F235" s="152">
        <v>6646.5</v>
      </c>
      <c r="G235" s="152">
        <v>8558.3630705569576</v>
      </c>
      <c r="H235" s="152">
        <v>172</v>
      </c>
    </row>
    <row r="236" spans="1:8" ht="15" x14ac:dyDescent="0.25">
      <c r="A236" s="152" t="s">
        <v>144</v>
      </c>
      <c r="B236" s="152" t="s">
        <v>12</v>
      </c>
      <c r="C236" s="152" t="s">
        <v>83</v>
      </c>
      <c r="D236" s="152" t="s">
        <v>99</v>
      </c>
      <c r="E236" s="152">
        <v>2</v>
      </c>
      <c r="F236" s="152">
        <v>31088</v>
      </c>
      <c r="G236" s="152">
        <v>31740.428193895299</v>
      </c>
      <c r="H236" s="152">
        <v>553</v>
      </c>
    </row>
    <row r="237" spans="1:8" ht="15" x14ac:dyDescent="0.25">
      <c r="A237" s="152" t="s">
        <v>144</v>
      </c>
      <c r="B237" s="152" t="s">
        <v>12</v>
      </c>
      <c r="C237" s="152" t="s">
        <v>83</v>
      </c>
      <c r="D237" s="152" t="s">
        <v>99</v>
      </c>
      <c r="E237" s="152">
        <v>3</v>
      </c>
      <c r="F237" s="152">
        <v>39906.5</v>
      </c>
      <c r="G237" s="152">
        <v>36392.815428226786</v>
      </c>
      <c r="H237" s="152">
        <v>581</v>
      </c>
    </row>
    <row r="238" spans="1:8" ht="15" x14ac:dyDescent="0.25">
      <c r="A238" s="152" t="s">
        <v>144</v>
      </c>
      <c r="B238" s="152" t="s">
        <v>12</v>
      </c>
      <c r="C238" s="152" t="s">
        <v>83</v>
      </c>
      <c r="D238" s="152" t="s">
        <v>99</v>
      </c>
      <c r="E238" s="152">
        <v>4</v>
      </c>
      <c r="F238" s="152">
        <v>18501.5</v>
      </c>
      <c r="G238" s="152">
        <v>17771.474551525655</v>
      </c>
      <c r="H238" s="152">
        <v>294</v>
      </c>
    </row>
    <row r="239" spans="1:8" ht="15" x14ac:dyDescent="0.25">
      <c r="A239" s="152" t="s">
        <v>144</v>
      </c>
      <c r="B239" s="152" t="s">
        <v>12</v>
      </c>
      <c r="C239" s="152" t="s">
        <v>83</v>
      </c>
      <c r="D239" s="152" t="s">
        <v>99</v>
      </c>
      <c r="E239" s="152">
        <v>5</v>
      </c>
      <c r="F239" s="152">
        <v>90262.5</v>
      </c>
      <c r="G239" s="152">
        <v>90092.437468383374</v>
      </c>
      <c r="H239" s="152">
        <v>1460</v>
      </c>
    </row>
    <row r="240" spans="1:8" ht="15" x14ac:dyDescent="0.25">
      <c r="A240" s="152" t="s">
        <v>144</v>
      </c>
      <c r="B240" s="152" t="s">
        <v>12</v>
      </c>
      <c r="C240" s="152" t="s">
        <v>83</v>
      </c>
      <c r="D240" s="152" t="s">
        <v>98</v>
      </c>
      <c r="E240" s="152">
        <v>0</v>
      </c>
      <c r="F240" s="152">
        <v>3.5</v>
      </c>
      <c r="G240" s="152">
        <v>23.658996728462377</v>
      </c>
      <c r="H240" s="152">
        <v>1</v>
      </c>
    </row>
    <row r="241" spans="1:8" ht="15" x14ac:dyDescent="0.25">
      <c r="A241" s="152" t="s">
        <v>144</v>
      </c>
      <c r="B241" s="152" t="s">
        <v>12</v>
      </c>
      <c r="C241" s="152" t="s">
        <v>83</v>
      </c>
      <c r="D241" s="152" t="s">
        <v>98</v>
      </c>
      <c r="E241" s="152">
        <v>1</v>
      </c>
      <c r="F241" s="152">
        <v>24.5</v>
      </c>
      <c r="G241" s="152">
        <v>60.510533707865171</v>
      </c>
      <c r="H241" s="152">
        <v>2</v>
      </c>
    </row>
    <row r="242" spans="1:8" ht="15" x14ac:dyDescent="0.25">
      <c r="A242" s="152" t="s">
        <v>144</v>
      </c>
      <c r="B242" s="152" t="s">
        <v>12</v>
      </c>
      <c r="C242" s="152" t="s">
        <v>83</v>
      </c>
      <c r="D242" s="152" t="s">
        <v>98</v>
      </c>
      <c r="E242" s="152">
        <v>2</v>
      </c>
      <c r="F242" s="152">
        <v>122.5</v>
      </c>
      <c r="G242" s="152">
        <v>153.92282621742567</v>
      </c>
      <c r="H242" s="152">
        <v>3</v>
      </c>
    </row>
    <row r="243" spans="1:8" ht="15" x14ac:dyDescent="0.25">
      <c r="A243" s="152" t="s">
        <v>144</v>
      </c>
      <c r="B243" s="152" t="s">
        <v>12</v>
      </c>
      <c r="C243" s="152" t="s">
        <v>83</v>
      </c>
      <c r="D243" s="152" t="s">
        <v>98</v>
      </c>
      <c r="E243" s="152">
        <v>3</v>
      </c>
      <c r="F243" s="152">
        <v>266.5</v>
      </c>
      <c r="G243" s="152">
        <v>287.04175135170959</v>
      </c>
      <c r="H243" s="152">
        <v>8</v>
      </c>
    </row>
    <row r="244" spans="1:8" ht="15" x14ac:dyDescent="0.25">
      <c r="A244" s="152" t="s">
        <v>144</v>
      </c>
      <c r="B244" s="152" t="s">
        <v>12</v>
      </c>
      <c r="C244" s="152" t="s">
        <v>83</v>
      </c>
      <c r="D244" s="152" t="s">
        <v>98</v>
      </c>
      <c r="E244" s="152">
        <v>4</v>
      </c>
      <c r="F244" s="152">
        <v>75.5</v>
      </c>
      <c r="G244" s="152">
        <v>186.12625220534167</v>
      </c>
      <c r="H244" s="152">
        <v>6</v>
      </c>
    </row>
    <row r="245" spans="1:8" ht="15" x14ac:dyDescent="0.25">
      <c r="A245" s="152" t="s">
        <v>144</v>
      </c>
      <c r="B245" s="152" t="s">
        <v>12</v>
      </c>
      <c r="C245" s="152" t="s">
        <v>83</v>
      </c>
      <c r="D245" s="152" t="s">
        <v>98</v>
      </c>
      <c r="E245" s="152">
        <v>5</v>
      </c>
      <c r="F245" s="152">
        <v>6740.5</v>
      </c>
      <c r="G245" s="152">
        <v>7929.7853118026151</v>
      </c>
      <c r="H245" s="152">
        <v>135</v>
      </c>
    </row>
    <row r="246" spans="1:8" ht="15" x14ac:dyDescent="0.25">
      <c r="A246" s="152" t="s">
        <v>144</v>
      </c>
      <c r="B246" s="152" t="s">
        <v>12</v>
      </c>
      <c r="C246" s="152" t="s">
        <v>84</v>
      </c>
      <c r="D246" s="152" t="s">
        <v>97</v>
      </c>
      <c r="E246" s="152">
        <v>0</v>
      </c>
      <c r="F246" s="152">
        <v>78.5</v>
      </c>
      <c r="G246" s="152">
        <v>72.782662756702692</v>
      </c>
      <c r="H246" s="152">
        <v>6</v>
      </c>
    </row>
    <row r="247" spans="1:8" ht="15" x14ac:dyDescent="0.25">
      <c r="A247" s="152" t="s">
        <v>144</v>
      </c>
      <c r="B247" s="152" t="s">
        <v>12</v>
      </c>
      <c r="C247" s="152" t="s">
        <v>84</v>
      </c>
      <c r="D247" s="152" t="s">
        <v>97</v>
      </c>
      <c r="E247" s="152">
        <v>1</v>
      </c>
      <c r="F247" s="152">
        <v>5100.5</v>
      </c>
      <c r="G247" s="152">
        <v>5454.9277658676983</v>
      </c>
      <c r="H247" s="152">
        <v>122</v>
      </c>
    </row>
    <row r="248" spans="1:8" ht="15" x14ac:dyDescent="0.25">
      <c r="A248" s="152" t="s">
        <v>144</v>
      </c>
      <c r="B248" s="152" t="s">
        <v>12</v>
      </c>
      <c r="C248" s="152" t="s">
        <v>84</v>
      </c>
      <c r="D248" s="152" t="s">
        <v>97</v>
      </c>
      <c r="E248" s="152">
        <v>2</v>
      </c>
      <c r="F248" s="152">
        <v>10110</v>
      </c>
      <c r="G248" s="152">
        <v>8672.1426723376717</v>
      </c>
      <c r="H248" s="152">
        <v>209</v>
      </c>
    </row>
    <row r="249" spans="1:8" ht="15" x14ac:dyDescent="0.25">
      <c r="A249" s="152" t="s">
        <v>144</v>
      </c>
      <c r="B249" s="152" t="s">
        <v>12</v>
      </c>
      <c r="C249" s="152" t="s">
        <v>84</v>
      </c>
      <c r="D249" s="152" t="s">
        <v>97</v>
      </c>
      <c r="E249" s="152">
        <v>3</v>
      </c>
      <c r="F249" s="152">
        <v>31790.5</v>
      </c>
      <c r="G249" s="152">
        <v>32305.276305035015</v>
      </c>
      <c r="H249" s="152">
        <v>627</v>
      </c>
    </row>
    <row r="250" spans="1:8" ht="15" x14ac:dyDescent="0.25">
      <c r="A250" s="152" t="s">
        <v>144</v>
      </c>
      <c r="B250" s="152" t="s">
        <v>12</v>
      </c>
      <c r="C250" s="152" t="s">
        <v>84</v>
      </c>
      <c r="D250" s="152" t="s">
        <v>97</v>
      </c>
      <c r="E250" s="152">
        <v>4</v>
      </c>
      <c r="F250" s="152">
        <v>41091</v>
      </c>
      <c r="G250" s="152">
        <v>45768.704497901432</v>
      </c>
      <c r="H250" s="152">
        <v>993</v>
      </c>
    </row>
    <row r="251" spans="1:8" ht="15" x14ac:dyDescent="0.25">
      <c r="A251" s="152" t="s">
        <v>144</v>
      </c>
      <c r="B251" s="152" t="s">
        <v>12</v>
      </c>
      <c r="C251" s="152" t="s">
        <v>84</v>
      </c>
      <c r="D251" s="152" t="s">
        <v>97</v>
      </c>
      <c r="E251" s="152">
        <v>5</v>
      </c>
      <c r="F251" s="152">
        <v>83693.5</v>
      </c>
      <c r="G251" s="152">
        <v>81338.878347632184</v>
      </c>
      <c r="H251" s="152">
        <v>1633</v>
      </c>
    </row>
    <row r="252" spans="1:8" ht="15" x14ac:dyDescent="0.25">
      <c r="A252" s="152" t="s">
        <v>144</v>
      </c>
      <c r="B252" s="152" t="s">
        <v>12</v>
      </c>
      <c r="C252" s="152" t="s">
        <v>84</v>
      </c>
      <c r="D252" s="152" t="s">
        <v>99</v>
      </c>
      <c r="E252" s="152">
        <v>0</v>
      </c>
      <c r="F252" s="152">
        <v>1714.5</v>
      </c>
      <c r="G252" s="152">
        <v>2189.5378519025389</v>
      </c>
      <c r="H252" s="152">
        <v>28</v>
      </c>
    </row>
    <row r="253" spans="1:8" ht="15" x14ac:dyDescent="0.25">
      <c r="A253" s="152" t="s">
        <v>144</v>
      </c>
      <c r="B253" s="152" t="s">
        <v>12</v>
      </c>
      <c r="C253" s="152" t="s">
        <v>84</v>
      </c>
      <c r="D253" s="152" t="s">
        <v>99</v>
      </c>
      <c r="E253" s="152">
        <v>1</v>
      </c>
      <c r="F253" s="152">
        <v>93092.5</v>
      </c>
      <c r="G253" s="152">
        <v>84114.793701982344</v>
      </c>
      <c r="H253" s="152">
        <v>1656</v>
      </c>
    </row>
    <row r="254" spans="1:8" ht="15" x14ac:dyDescent="0.25">
      <c r="A254" s="152" t="s">
        <v>144</v>
      </c>
      <c r="B254" s="152" t="s">
        <v>12</v>
      </c>
      <c r="C254" s="152" t="s">
        <v>84</v>
      </c>
      <c r="D254" s="152" t="s">
        <v>99</v>
      </c>
      <c r="E254" s="152">
        <v>2</v>
      </c>
      <c r="F254" s="152">
        <v>90302.5</v>
      </c>
      <c r="G254" s="152">
        <v>79487.806743693611</v>
      </c>
      <c r="H254" s="152">
        <v>1598</v>
      </c>
    </row>
    <row r="255" spans="1:8" ht="15" x14ac:dyDescent="0.25">
      <c r="A255" s="152" t="s">
        <v>144</v>
      </c>
      <c r="B255" s="152" t="s">
        <v>12</v>
      </c>
      <c r="C255" s="152" t="s">
        <v>84</v>
      </c>
      <c r="D255" s="152" t="s">
        <v>99</v>
      </c>
      <c r="E255" s="152">
        <v>3</v>
      </c>
      <c r="F255" s="152">
        <v>189850.5</v>
      </c>
      <c r="G255" s="152">
        <v>172728.36385078478</v>
      </c>
      <c r="H255" s="152">
        <v>3436</v>
      </c>
    </row>
    <row r="256" spans="1:8" ht="15" x14ac:dyDescent="0.25">
      <c r="A256" s="152" t="s">
        <v>144</v>
      </c>
      <c r="B256" s="152" t="s">
        <v>12</v>
      </c>
      <c r="C256" s="152" t="s">
        <v>84</v>
      </c>
      <c r="D256" s="152" t="s">
        <v>99</v>
      </c>
      <c r="E256" s="152">
        <v>4</v>
      </c>
      <c r="F256" s="152">
        <v>274478</v>
      </c>
      <c r="G256" s="152">
        <v>256190.05626653272</v>
      </c>
      <c r="H256" s="152">
        <v>4689</v>
      </c>
    </row>
    <row r="257" spans="1:8" ht="15" x14ac:dyDescent="0.25">
      <c r="A257" s="152" t="s">
        <v>144</v>
      </c>
      <c r="B257" s="152" t="s">
        <v>12</v>
      </c>
      <c r="C257" s="152" t="s">
        <v>84</v>
      </c>
      <c r="D257" s="152" t="s">
        <v>99</v>
      </c>
      <c r="E257" s="152">
        <v>5</v>
      </c>
      <c r="F257" s="152">
        <v>208648</v>
      </c>
      <c r="G257" s="152">
        <v>188570.02374479911</v>
      </c>
      <c r="H257" s="152">
        <v>3507</v>
      </c>
    </row>
    <row r="258" spans="1:8" ht="15" x14ac:dyDescent="0.25">
      <c r="A258" s="152" t="s">
        <v>144</v>
      </c>
      <c r="B258" s="152" t="s">
        <v>12</v>
      </c>
      <c r="C258" s="152" t="s">
        <v>84</v>
      </c>
      <c r="D258" s="152" t="s">
        <v>98</v>
      </c>
      <c r="E258" s="152">
        <v>1</v>
      </c>
      <c r="F258" s="152">
        <v>714.5</v>
      </c>
      <c r="G258" s="152">
        <v>529.22613540165628</v>
      </c>
      <c r="H258" s="152">
        <v>13</v>
      </c>
    </row>
    <row r="259" spans="1:8" ht="15" x14ac:dyDescent="0.25">
      <c r="A259" s="152" t="s">
        <v>144</v>
      </c>
      <c r="B259" s="152" t="s">
        <v>12</v>
      </c>
      <c r="C259" s="152" t="s">
        <v>84</v>
      </c>
      <c r="D259" s="152" t="s">
        <v>98</v>
      </c>
      <c r="E259" s="152">
        <v>2</v>
      </c>
      <c r="F259" s="152">
        <v>458</v>
      </c>
      <c r="G259" s="152">
        <v>498.2311884745946</v>
      </c>
      <c r="H259" s="152">
        <v>14</v>
      </c>
    </row>
    <row r="260" spans="1:8" ht="15" x14ac:dyDescent="0.25">
      <c r="A260" s="152" t="s">
        <v>144</v>
      </c>
      <c r="B260" s="152" t="s">
        <v>12</v>
      </c>
      <c r="C260" s="152" t="s">
        <v>84</v>
      </c>
      <c r="D260" s="152" t="s">
        <v>98</v>
      </c>
      <c r="E260" s="152">
        <v>3</v>
      </c>
      <c r="F260" s="152">
        <v>1265</v>
      </c>
      <c r="G260" s="152">
        <v>1564.2683558634831</v>
      </c>
      <c r="H260" s="152">
        <v>38</v>
      </c>
    </row>
    <row r="261" spans="1:8" ht="15" x14ac:dyDescent="0.25">
      <c r="A261" s="152" t="s">
        <v>144</v>
      </c>
      <c r="B261" s="152" t="s">
        <v>12</v>
      </c>
      <c r="C261" s="152" t="s">
        <v>84</v>
      </c>
      <c r="D261" s="152" t="s">
        <v>98</v>
      </c>
      <c r="E261" s="152">
        <v>4</v>
      </c>
      <c r="F261" s="152">
        <v>4613.5</v>
      </c>
      <c r="G261" s="152">
        <v>4246.5902478897779</v>
      </c>
      <c r="H261" s="152">
        <v>83</v>
      </c>
    </row>
    <row r="262" spans="1:8" ht="15" x14ac:dyDescent="0.25">
      <c r="A262" s="152" t="s">
        <v>144</v>
      </c>
      <c r="B262" s="152" t="s">
        <v>12</v>
      </c>
      <c r="C262" s="152" t="s">
        <v>84</v>
      </c>
      <c r="D262" s="152" t="s">
        <v>98</v>
      </c>
      <c r="E262" s="152">
        <v>5</v>
      </c>
      <c r="F262" s="152">
        <v>4557</v>
      </c>
      <c r="G262" s="152">
        <v>4318.9703978014968</v>
      </c>
      <c r="H262" s="152">
        <v>105</v>
      </c>
    </row>
    <row r="263" spans="1:8" ht="15" x14ac:dyDescent="0.25">
      <c r="A263" s="152" t="s">
        <v>144</v>
      </c>
      <c r="B263" s="152" t="s">
        <v>12</v>
      </c>
      <c r="C263" s="152" t="s">
        <v>85</v>
      </c>
      <c r="D263" s="152" t="s">
        <v>97</v>
      </c>
      <c r="E263" s="152">
        <v>0</v>
      </c>
      <c r="F263" s="152">
        <v>348.5</v>
      </c>
      <c r="G263" s="152">
        <v>423.99291556764467</v>
      </c>
      <c r="H263" s="152">
        <v>13</v>
      </c>
    </row>
    <row r="264" spans="1:8" ht="15" x14ac:dyDescent="0.25">
      <c r="A264" s="152" t="s">
        <v>144</v>
      </c>
      <c r="B264" s="152" t="s">
        <v>12</v>
      </c>
      <c r="C264" s="152" t="s">
        <v>85</v>
      </c>
      <c r="D264" s="152" t="s">
        <v>97</v>
      </c>
      <c r="E264" s="152">
        <v>1</v>
      </c>
      <c r="F264" s="152">
        <v>46947.5</v>
      </c>
      <c r="G264" s="152">
        <v>43605.078055520709</v>
      </c>
      <c r="H264" s="152">
        <v>679</v>
      </c>
    </row>
    <row r="265" spans="1:8" ht="15" x14ac:dyDescent="0.25">
      <c r="A265" s="152" t="s">
        <v>144</v>
      </c>
      <c r="B265" s="152" t="s">
        <v>12</v>
      </c>
      <c r="C265" s="152" t="s">
        <v>85</v>
      </c>
      <c r="D265" s="152" t="s">
        <v>97</v>
      </c>
      <c r="E265" s="152">
        <v>2</v>
      </c>
      <c r="F265" s="152">
        <v>48605.5</v>
      </c>
      <c r="G265" s="152">
        <v>53293.348202268142</v>
      </c>
      <c r="H265" s="152">
        <v>817</v>
      </c>
    </row>
    <row r="266" spans="1:8" ht="15" x14ac:dyDescent="0.25">
      <c r="A266" s="152" t="s">
        <v>144</v>
      </c>
      <c r="B266" s="152" t="s">
        <v>12</v>
      </c>
      <c r="C266" s="152" t="s">
        <v>85</v>
      </c>
      <c r="D266" s="152" t="s">
        <v>97</v>
      </c>
      <c r="E266" s="152">
        <v>3</v>
      </c>
      <c r="F266" s="152">
        <v>131781</v>
      </c>
      <c r="G266" s="152">
        <v>139680.62151659775</v>
      </c>
      <c r="H266" s="152">
        <v>2095</v>
      </c>
    </row>
    <row r="267" spans="1:8" ht="15" x14ac:dyDescent="0.25">
      <c r="A267" s="152" t="s">
        <v>144</v>
      </c>
      <c r="B267" s="152" t="s">
        <v>12</v>
      </c>
      <c r="C267" s="152" t="s">
        <v>85</v>
      </c>
      <c r="D267" s="152" t="s">
        <v>97</v>
      </c>
      <c r="E267" s="152">
        <v>4</v>
      </c>
      <c r="F267" s="152">
        <v>256121</v>
      </c>
      <c r="G267" s="152">
        <v>273346.0889103174</v>
      </c>
      <c r="H267" s="152">
        <v>3929</v>
      </c>
    </row>
    <row r="268" spans="1:8" ht="15" x14ac:dyDescent="0.25">
      <c r="A268" s="152" t="s">
        <v>144</v>
      </c>
      <c r="B268" s="152" t="s">
        <v>12</v>
      </c>
      <c r="C268" s="152" t="s">
        <v>85</v>
      </c>
      <c r="D268" s="152" t="s">
        <v>97</v>
      </c>
      <c r="E268" s="152">
        <v>5</v>
      </c>
      <c r="F268" s="152">
        <v>521702</v>
      </c>
      <c r="G268" s="152">
        <v>571851.95368095022</v>
      </c>
      <c r="H268" s="152">
        <v>8078</v>
      </c>
    </row>
    <row r="269" spans="1:8" ht="15" x14ac:dyDescent="0.25">
      <c r="A269" s="152" t="s">
        <v>144</v>
      </c>
      <c r="B269" s="152" t="s">
        <v>12</v>
      </c>
      <c r="C269" s="152" t="s">
        <v>85</v>
      </c>
      <c r="D269" s="152" t="s">
        <v>99</v>
      </c>
      <c r="E269" s="152">
        <v>0</v>
      </c>
      <c r="F269" s="152">
        <v>1699.5</v>
      </c>
      <c r="G269" s="152">
        <v>2151.3053405272417</v>
      </c>
      <c r="H269" s="152">
        <v>28</v>
      </c>
    </row>
    <row r="270" spans="1:8" ht="15" x14ac:dyDescent="0.25">
      <c r="A270" s="152" t="s">
        <v>144</v>
      </c>
      <c r="B270" s="152" t="s">
        <v>12</v>
      </c>
      <c r="C270" s="152" t="s">
        <v>85</v>
      </c>
      <c r="D270" s="152" t="s">
        <v>99</v>
      </c>
      <c r="E270" s="152">
        <v>1</v>
      </c>
      <c r="F270" s="152">
        <v>339360</v>
      </c>
      <c r="G270" s="152">
        <v>348814.79703032121</v>
      </c>
      <c r="H270" s="152">
        <v>5224</v>
      </c>
    </row>
    <row r="271" spans="1:8" ht="15" x14ac:dyDescent="0.25">
      <c r="A271" s="152" t="s">
        <v>144</v>
      </c>
      <c r="B271" s="152" t="s">
        <v>12</v>
      </c>
      <c r="C271" s="152" t="s">
        <v>85</v>
      </c>
      <c r="D271" s="152" t="s">
        <v>99</v>
      </c>
      <c r="E271" s="152">
        <v>2</v>
      </c>
      <c r="F271" s="152">
        <v>283362.5</v>
      </c>
      <c r="G271" s="152">
        <v>292084.42550844915</v>
      </c>
      <c r="H271" s="152">
        <v>4328</v>
      </c>
    </row>
    <row r="272" spans="1:8" ht="15" x14ac:dyDescent="0.25">
      <c r="A272" s="152" t="s">
        <v>144</v>
      </c>
      <c r="B272" s="152" t="s">
        <v>12</v>
      </c>
      <c r="C272" s="152" t="s">
        <v>85</v>
      </c>
      <c r="D272" s="152" t="s">
        <v>99</v>
      </c>
      <c r="E272" s="152">
        <v>3</v>
      </c>
      <c r="F272" s="152">
        <v>574710</v>
      </c>
      <c r="G272" s="152">
        <v>584599.60325069912</v>
      </c>
      <c r="H272" s="152">
        <v>9162</v>
      </c>
    </row>
    <row r="273" spans="1:8" ht="15" x14ac:dyDescent="0.25">
      <c r="A273" s="152" t="s">
        <v>144</v>
      </c>
      <c r="B273" s="152" t="s">
        <v>12</v>
      </c>
      <c r="C273" s="152" t="s">
        <v>85</v>
      </c>
      <c r="D273" s="152" t="s">
        <v>99</v>
      </c>
      <c r="E273" s="152">
        <v>4</v>
      </c>
      <c r="F273" s="152">
        <v>734692</v>
      </c>
      <c r="G273" s="152">
        <v>746717.47311174858</v>
      </c>
      <c r="H273" s="152">
        <v>11260</v>
      </c>
    </row>
    <row r="274" spans="1:8" ht="15" x14ac:dyDescent="0.25">
      <c r="A274" s="152" t="s">
        <v>144</v>
      </c>
      <c r="B274" s="152" t="s">
        <v>12</v>
      </c>
      <c r="C274" s="152" t="s">
        <v>85</v>
      </c>
      <c r="D274" s="152" t="s">
        <v>99</v>
      </c>
      <c r="E274" s="152">
        <v>5</v>
      </c>
      <c r="F274" s="152">
        <v>728152</v>
      </c>
      <c r="G274" s="152">
        <v>709129.64559594321</v>
      </c>
      <c r="H274" s="152">
        <v>10530</v>
      </c>
    </row>
    <row r="275" spans="1:8" ht="15" x14ac:dyDescent="0.25">
      <c r="A275" s="152" t="s">
        <v>144</v>
      </c>
      <c r="B275" s="152" t="s">
        <v>12</v>
      </c>
      <c r="C275" s="152" t="s">
        <v>85</v>
      </c>
      <c r="D275" s="152" t="s">
        <v>98</v>
      </c>
      <c r="E275" s="152">
        <v>0</v>
      </c>
      <c r="F275" s="152">
        <v>325</v>
      </c>
      <c r="G275" s="152">
        <v>697.63578784016408</v>
      </c>
      <c r="H275" s="152">
        <v>3</v>
      </c>
    </row>
    <row r="276" spans="1:8" ht="15" x14ac:dyDescent="0.25">
      <c r="A276" s="152" t="s">
        <v>144</v>
      </c>
      <c r="B276" s="152" t="s">
        <v>12</v>
      </c>
      <c r="C276" s="152" t="s">
        <v>85</v>
      </c>
      <c r="D276" s="152" t="s">
        <v>98</v>
      </c>
      <c r="E276" s="152">
        <v>1</v>
      </c>
      <c r="F276" s="152">
        <v>4600.5</v>
      </c>
      <c r="G276" s="152">
        <v>5301.3113570403957</v>
      </c>
      <c r="H276" s="152">
        <v>103</v>
      </c>
    </row>
    <row r="277" spans="1:8" ht="15" x14ac:dyDescent="0.25">
      <c r="A277" s="152" t="s">
        <v>144</v>
      </c>
      <c r="B277" s="152" t="s">
        <v>12</v>
      </c>
      <c r="C277" s="152" t="s">
        <v>85</v>
      </c>
      <c r="D277" s="152" t="s">
        <v>98</v>
      </c>
      <c r="E277" s="152">
        <v>2</v>
      </c>
      <c r="F277" s="152">
        <v>4269</v>
      </c>
      <c r="G277" s="152">
        <v>5396.2677019018329</v>
      </c>
      <c r="H277" s="152">
        <v>93</v>
      </c>
    </row>
    <row r="278" spans="1:8" ht="15" x14ac:dyDescent="0.25">
      <c r="A278" s="152" t="s">
        <v>144</v>
      </c>
      <c r="B278" s="152" t="s">
        <v>12</v>
      </c>
      <c r="C278" s="152" t="s">
        <v>85</v>
      </c>
      <c r="D278" s="152" t="s">
        <v>98</v>
      </c>
      <c r="E278" s="152">
        <v>3</v>
      </c>
      <c r="F278" s="152">
        <v>11078</v>
      </c>
      <c r="G278" s="152">
        <v>12094.67711205569</v>
      </c>
      <c r="H278" s="152">
        <v>188</v>
      </c>
    </row>
    <row r="279" spans="1:8" ht="15" x14ac:dyDescent="0.25">
      <c r="A279" s="152" t="s">
        <v>144</v>
      </c>
      <c r="B279" s="152" t="s">
        <v>12</v>
      </c>
      <c r="C279" s="152" t="s">
        <v>85</v>
      </c>
      <c r="D279" s="152" t="s">
        <v>98</v>
      </c>
      <c r="E279" s="152">
        <v>4</v>
      </c>
      <c r="F279" s="152">
        <v>24675</v>
      </c>
      <c r="G279" s="152">
        <v>24211.696881141706</v>
      </c>
      <c r="H279" s="152">
        <v>414</v>
      </c>
    </row>
    <row r="280" spans="1:8" ht="15" x14ac:dyDescent="0.25">
      <c r="A280" s="152" t="s">
        <v>144</v>
      </c>
      <c r="B280" s="152" t="s">
        <v>12</v>
      </c>
      <c r="C280" s="152" t="s">
        <v>85</v>
      </c>
      <c r="D280" s="152" t="s">
        <v>98</v>
      </c>
      <c r="E280" s="152">
        <v>5</v>
      </c>
      <c r="F280" s="152">
        <v>60084.5</v>
      </c>
      <c r="G280" s="152">
        <v>58375.908450579678</v>
      </c>
      <c r="H280" s="152">
        <v>955</v>
      </c>
    </row>
    <row r="281" spans="1:8" ht="15" x14ac:dyDescent="0.25">
      <c r="A281" s="152" t="s">
        <v>144</v>
      </c>
      <c r="B281" s="152" t="s">
        <v>12</v>
      </c>
      <c r="C281" s="152" t="s">
        <v>86</v>
      </c>
      <c r="D281" s="152" t="s">
        <v>97</v>
      </c>
      <c r="E281" s="152">
        <v>0</v>
      </c>
      <c r="F281" s="152">
        <v>77</v>
      </c>
      <c r="G281" s="152">
        <v>106.7562803714369</v>
      </c>
      <c r="H281" s="152">
        <v>4</v>
      </c>
    </row>
    <row r="282" spans="1:8" ht="15" x14ac:dyDescent="0.25">
      <c r="A282" s="152" t="s">
        <v>144</v>
      </c>
      <c r="B282" s="152" t="s">
        <v>12</v>
      </c>
      <c r="C282" s="152" t="s">
        <v>86</v>
      </c>
      <c r="D282" s="152" t="s">
        <v>97</v>
      </c>
      <c r="E282" s="152">
        <v>1</v>
      </c>
      <c r="F282" s="152">
        <v>1928.5</v>
      </c>
      <c r="G282" s="152">
        <v>2674.9058135403243</v>
      </c>
      <c r="H282" s="152">
        <v>74</v>
      </c>
    </row>
    <row r="283" spans="1:8" ht="15" x14ac:dyDescent="0.25">
      <c r="A283" s="152" t="s">
        <v>144</v>
      </c>
      <c r="B283" s="152" t="s">
        <v>12</v>
      </c>
      <c r="C283" s="152" t="s">
        <v>86</v>
      </c>
      <c r="D283" s="152" t="s">
        <v>97</v>
      </c>
      <c r="E283" s="152">
        <v>2</v>
      </c>
      <c r="F283" s="152">
        <v>4890</v>
      </c>
      <c r="G283" s="152">
        <v>5252.2347283185172</v>
      </c>
      <c r="H283" s="152">
        <v>93</v>
      </c>
    </row>
    <row r="284" spans="1:8" ht="15" x14ac:dyDescent="0.25">
      <c r="A284" s="152" t="s">
        <v>144</v>
      </c>
      <c r="B284" s="152" t="s">
        <v>12</v>
      </c>
      <c r="C284" s="152" t="s">
        <v>86</v>
      </c>
      <c r="D284" s="152" t="s">
        <v>97</v>
      </c>
      <c r="E284" s="152">
        <v>3</v>
      </c>
      <c r="F284" s="152">
        <v>3513</v>
      </c>
      <c r="G284" s="152">
        <v>4283.2398050097308</v>
      </c>
      <c r="H284" s="152">
        <v>106</v>
      </c>
    </row>
    <row r="285" spans="1:8" ht="15" x14ac:dyDescent="0.25">
      <c r="A285" s="152" t="s">
        <v>144</v>
      </c>
      <c r="B285" s="152" t="s">
        <v>12</v>
      </c>
      <c r="C285" s="152" t="s">
        <v>86</v>
      </c>
      <c r="D285" s="152" t="s">
        <v>97</v>
      </c>
      <c r="E285" s="152">
        <v>4</v>
      </c>
      <c r="F285" s="152">
        <v>17093</v>
      </c>
      <c r="G285" s="152">
        <v>17845.320984319114</v>
      </c>
      <c r="H285" s="152">
        <v>392</v>
      </c>
    </row>
    <row r="286" spans="1:8" ht="15" x14ac:dyDescent="0.25">
      <c r="A286" s="152" t="s">
        <v>144</v>
      </c>
      <c r="B286" s="152" t="s">
        <v>12</v>
      </c>
      <c r="C286" s="152" t="s">
        <v>86</v>
      </c>
      <c r="D286" s="152" t="s">
        <v>97</v>
      </c>
      <c r="E286" s="152">
        <v>5</v>
      </c>
      <c r="F286" s="152">
        <v>12538.5</v>
      </c>
      <c r="G286" s="152">
        <v>12747.519592882514</v>
      </c>
      <c r="H286" s="152">
        <v>258</v>
      </c>
    </row>
    <row r="287" spans="1:8" ht="15" x14ac:dyDescent="0.25">
      <c r="A287" s="152" t="s">
        <v>144</v>
      </c>
      <c r="B287" s="152" t="s">
        <v>12</v>
      </c>
      <c r="C287" s="152" t="s">
        <v>86</v>
      </c>
      <c r="D287" s="152" t="s">
        <v>99</v>
      </c>
      <c r="E287" s="152">
        <v>0</v>
      </c>
      <c r="F287" s="152">
        <v>18</v>
      </c>
      <c r="G287" s="152">
        <v>63.18396991033017</v>
      </c>
      <c r="H287" s="152">
        <v>3</v>
      </c>
    </row>
    <row r="288" spans="1:8" ht="15" x14ac:dyDescent="0.25">
      <c r="A288" s="152" t="s">
        <v>144</v>
      </c>
      <c r="B288" s="152" t="s">
        <v>12</v>
      </c>
      <c r="C288" s="152" t="s">
        <v>86</v>
      </c>
      <c r="D288" s="152" t="s">
        <v>99</v>
      </c>
      <c r="E288" s="152">
        <v>1</v>
      </c>
      <c r="F288" s="152">
        <v>26639</v>
      </c>
      <c r="G288" s="152">
        <v>28136.466292764104</v>
      </c>
      <c r="H288" s="152">
        <v>572</v>
      </c>
    </row>
    <row r="289" spans="1:8" ht="15" x14ac:dyDescent="0.25">
      <c r="A289" s="152" t="s">
        <v>144</v>
      </c>
      <c r="B289" s="152" t="s">
        <v>12</v>
      </c>
      <c r="C289" s="152" t="s">
        <v>86</v>
      </c>
      <c r="D289" s="152" t="s">
        <v>99</v>
      </c>
      <c r="E289" s="152">
        <v>2</v>
      </c>
      <c r="F289" s="152">
        <v>27749</v>
      </c>
      <c r="G289" s="152">
        <v>29607.108392180024</v>
      </c>
      <c r="H289" s="152">
        <v>586</v>
      </c>
    </row>
    <row r="290" spans="1:8" ht="15" x14ac:dyDescent="0.25">
      <c r="A290" s="152" t="s">
        <v>144</v>
      </c>
      <c r="B290" s="152" t="s">
        <v>12</v>
      </c>
      <c r="C290" s="152" t="s">
        <v>86</v>
      </c>
      <c r="D290" s="152" t="s">
        <v>99</v>
      </c>
      <c r="E290" s="152">
        <v>3</v>
      </c>
      <c r="F290" s="152">
        <v>35830</v>
      </c>
      <c r="G290" s="152">
        <v>36229.244600227597</v>
      </c>
      <c r="H290" s="152">
        <v>623</v>
      </c>
    </row>
    <row r="291" spans="1:8" ht="15" x14ac:dyDescent="0.25">
      <c r="A291" s="152" t="s">
        <v>144</v>
      </c>
      <c r="B291" s="152" t="s">
        <v>12</v>
      </c>
      <c r="C291" s="152" t="s">
        <v>86</v>
      </c>
      <c r="D291" s="152" t="s">
        <v>99</v>
      </c>
      <c r="E291" s="152">
        <v>4</v>
      </c>
      <c r="F291" s="152">
        <v>88727.5</v>
      </c>
      <c r="G291" s="152">
        <v>90046.076983586972</v>
      </c>
      <c r="H291" s="152">
        <v>1553</v>
      </c>
    </row>
    <row r="292" spans="1:8" ht="15" x14ac:dyDescent="0.25">
      <c r="A292" s="152" t="s">
        <v>144</v>
      </c>
      <c r="B292" s="152" t="s">
        <v>12</v>
      </c>
      <c r="C292" s="152" t="s">
        <v>86</v>
      </c>
      <c r="D292" s="152" t="s">
        <v>99</v>
      </c>
      <c r="E292" s="152">
        <v>5</v>
      </c>
      <c r="F292" s="152">
        <v>29499.5</v>
      </c>
      <c r="G292" s="152">
        <v>28762.177239789205</v>
      </c>
      <c r="H292" s="152">
        <v>504</v>
      </c>
    </row>
    <row r="293" spans="1:8" ht="15" x14ac:dyDescent="0.25">
      <c r="A293" s="152" t="s">
        <v>144</v>
      </c>
      <c r="B293" s="152" t="s">
        <v>12</v>
      </c>
      <c r="C293" s="152" t="s">
        <v>86</v>
      </c>
      <c r="D293" s="152" t="s">
        <v>98</v>
      </c>
      <c r="E293" s="152">
        <v>1</v>
      </c>
      <c r="F293" s="152">
        <v>171.5</v>
      </c>
      <c r="G293" s="152">
        <v>245.22030484039809</v>
      </c>
      <c r="H293" s="152">
        <v>7</v>
      </c>
    </row>
    <row r="294" spans="1:8" ht="15" x14ac:dyDescent="0.25">
      <c r="A294" s="152" t="s">
        <v>144</v>
      </c>
      <c r="B294" s="152" t="s">
        <v>12</v>
      </c>
      <c r="C294" s="152" t="s">
        <v>86</v>
      </c>
      <c r="D294" s="152" t="s">
        <v>98</v>
      </c>
      <c r="E294" s="152">
        <v>2</v>
      </c>
      <c r="F294" s="152">
        <v>175.5</v>
      </c>
      <c r="G294" s="152">
        <v>204.16125644698502</v>
      </c>
      <c r="H294" s="152">
        <v>8</v>
      </c>
    </row>
    <row r="295" spans="1:8" ht="15" x14ac:dyDescent="0.25">
      <c r="A295" s="152" t="s">
        <v>144</v>
      </c>
      <c r="B295" s="152" t="s">
        <v>12</v>
      </c>
      <c r="C295" s="152" t="s">
        <v>86</v>
      </c>
      <c r="D295" s="152" t="s">
        <v>98</v>
      </c>
      <c r="E295" s="152">
        <v>3</v>
      </c>
      <c r="F295" s="152">
        <v>121</v>
      </c>
      <c r="G295" s="152">
        <v>312.53840192771105</v>
      </c>
      <c r="H295" s="152">
        <v>8</v>
      </c>
    </row>
    <row r="296" spans="1:8" ht="15" x14ac:dyDescent="0.25">
      <c r="A296" s="152" t="s">
        <v>144</v>
      </c>
      <c r="B296" s="152" t="s">
        <v>12</v>
      </c>
      <c r="C296" s="152" t="s">
        <v>86</v>
      </c>
      <c r="D296" s="152" t="s">
        <v>98</v>
      </c>
      <c r="E296" s="152">
        <v>4</v>
      </c>
      <c r="F296" s="152">
        <v>1859.5</v>
      </c>
      <c r="G296" s="152">
        <v>2055.2427098481471</v>
      </c>
      <c r="H296" s="152">
        <v>46</v>
      </c>
    </row>
    <row r="297" spans="1:8" ht="15" x14ac:dyDescent="0.25">
      <c r="A297" s="152" t="s">
        <v>144</v>
      </c>
      <c r="B297" s="152" t="s">
        <v>12</v>
      </c>
      <c r="C297" s="152" t="s">
        <v>86</v>
      </c>
      <c r="D297" s="152" t="s">
        <v>98</v>
      </c>
      <c r="E297" s="152">
        <v>5</v>
      </c>
      <c r="F297" s="152">
        <v>1667</v>
      </c>
      <c r="G297" s="152">
        <v>2387.7653998601463</v>
      </c>
      <c r="H297" s="152">
        <v>28</v>
      </c>
    </row>
    <row r="298" spans="1:8" ht="15" x14ac:dyDescent="0.25">
      <c r="A298" s="152" t="s">
        <v>144</v>
      </c>
      <c r="B298" s="152" t="s">
        <v>12</v>
      </c>
      <c r="C298" s="152" t="s">
        <v>87</v>
      </c>
      <c r="D298" s="152" t="s">
        <v>97</v>
      </c>
      <c r="E298" s="152">
        <v>0</v>
      </c>
      <c r="F298" s="152">
        <v>340.5</v>
      </c>
      <c r="G298" s="152">
        <v>184.18431715613445</v>
      </c>
      <c r="H298" s="152">
        <v>4</v>
      </c>
    </row>
    <row r="299" spans="1:8" ht="15" x14ac:dyDescent="0.25">
      <c r="A299" s="152" t="s">
        <v>144</v>
      </c>
      <c r="B299" s="152" t="s">
        <v>12</v>
      </c>
      <c r="C299" s="152" t="s">
        <v>87</v>
      </c>
      <c r="D299" s="152" t="s">
        <v>97</v>
      </c>
      <c r="E299" s="152">
        <v>1</v>
      </c>
      <c r="F299" s="152">
        <v>42423.5</v>
      </c>
      <c r="G299" s="152">
        <v>45141.010504489343</v>
      </c>
      <c r="H299" s="152">
        <v>854</v>
      </c>
    </row>
    <row r="300" spans="1:8" ht="15" x14ac:dyDescent="0.25">
      <c r="A300" s="152" t="s">
        <v>144</v>
      </c>
      <c r="B300" s="152" t="s">
        <v>12</v>
      </c>
      <c r="C300" s="152" t="s">
        <v>87</v>
      </c>
      <c r="D300" s="152" t="s">
        <v>97</v>
      </c>
      <c r="E300" s="152">
        <v>2</v>
      </c>
      <c r="F300" s="152">
        <v>64784.5</v>
      </c>
      <c r="G300" s="152">
        <v>69035.021317319377</v>
      </c>
      <c r="H300" s="152">
        <v>1272</v>
      </c>
    </row>
    <row r="301" spans="1:8" ht="15" x14ac:dyDescent="0.25">
      <c r="A301" s="152" t="s">
        <v>144</v>
      </c>
      <c r="B301" s="152" t="s">
        <v>12</v>
      </c>
      <c r="C301" s="152" t="s">
        <v>87</v>
      </c>
      <c r="D301" s="152" t="s">
        <v>97</v>
      </c>
      <c r="E301" s="152">
        <v>3</v>
      </c>
      <c r="F301" s="152">
        <v>82888</v>
      </c>
      <c r="G301" s="152">
        <v>94042.441074502261</v>
      </c>
      <c r="H301" s="152">
        <v>1595</v>
      </c>
    </row>
    <row r="302" spans="1:8" ht="15" x14ac:dyDescent="0.25">
      <c r="A302" s="152" t="s">
        <v>144</v>
      </c>
      <c r="B302" s="152" t="s">
        <v>12</v>
      </c>
      <c r="C302" s="152" t="s">
        <v>87</v>
      </c>
      <c r="D302" s="152" t="s">
        <v>97</v>
      </c>
      <c r="E302" s="152">
        <v>4</v>
      </c>
      <c r="F302" s="152">
        <v>123789</v>
      </c>
      <c r="G302" s="152">
        <v>128291.22395418955</v>
      </c>
      <c r="H302" s="152">
        <v>2230</v>
      </c>
    </row>
    <row r="303" spans="1:8" ht="15" x14ac:dyDescent="0.25">
      <c r="A303" s="152" t="s">
        <v>144</v>
      </c>
      <c r="B303" s="152" t="s">
        <v>12</v>
      </c>
      <c r="C303" s="152" t="s">
        <v>87</v>
      </c>
      <c r="D303" s="152" t="s">
        <v>97</v>
      </c>
      <c r="E303" s="152">
        <v>5</v>
      </c>
      <c r="F303" s="152">
        <v>70013.5</v>
      </c>
      <c r="G303" s="152">
        <v>75745.091578862921</v>
      </c>
      <c r="H303" s="152">
        <v>1339</v>
      </c>
    </row>
    <row r="304" spans="1:8" ht="15" x14ac:dyDescent="0.25">
      <c r="A304" s="152" t="s">
        <v>144</v>
      </c>
      <c r="B304" s="152" t="s">
        <v>12</v>
      </c>
      <c r="C304" s="152" t="s">
        <v>87</v>
      </c>
      <c r="D304" s="152" t="s">
        <v>99</v>
      </c>
      <c r="E304" s="152">
        <v>0</v>
      </c>
      <c r="F304" s="152">
        <v>857.5</v>
      </c>
      <c r="G304" s="152">
        <v>813.37236999646211</v>
      </c>
      <c r="H304" s="152">
        <v>14</v>
      </c>
    </row>
    <row r="305" spans="1:8" ht="15" x14ac:dyDescent="0.25">
      <c r="A305" s="152" t="s">
        <v>144</v>
      </c>
      <c r="B305" s="152" t="s">
        <v>12</v>
      </c>
      <c r="C305" s="152" t="s">
        <v>87</v>
      </c>
      <c r="D305" s="152" t="s">
        <v>99</v>
      </c>
      <c r="E305" s="152">
        <v>1</v>
      </c>
      <c r="F305" s="152">
        <v>832238.5</v>
      </c>
      <c r="G305" s="152">
        <v>813673.57518885471</v>
      </c>
      <c r="H305" s="152">
        <v>13334</v>
      </c>
    </row>
    <row r="306" spans="1:8" ht="15" x14ac:dyDescent="0.25">
      <c r="A306" s="152" t="s">
        <v>144</v>
      </c>
      <c r="B306" s="152" t="s">
        <v>12</v>
      </c>
      <c r="C306" s="152" t="s">
        <v>87</v>
      </c>
      <c r="D306" s="152" t="s">
        <v>99</v>
      </c>
      <c r="E306" s="152">
        <v>2</v>
      </c>
      <c r="F306" s="152">
        <v>959788</v>
      </c>
      <c r="G306" s="152">
        <v>916763.78313749935</v>
      </c>
      <c r="H306" s="152">
        <v>14026</v>
      </c>
    </row>
    <row r="307" spans="1:8" ht="15" x14ac:dyDescent="0.25">
      <c r="A307" s="152" t="s">
        <v>144</v>
      </c>
      <c r="B307" s="152" t="s">
        <v>12</v>
      </c>
      <c r="C307" s="152" t="s">
        <v>87</v>
      </c>
      <c r="D307" s="152" t="s">
        <v>99</v>
      </c>
      <c r="E307" s="152">
        <v>3</v>
      </c>
      <c r="F307" s="152">
        <v>873619</v>
      </c>
      <c r="G307" s="152">
        <v>826170.37145430385</v>
      </c>
      <c r="H307" s="152">
        <v>12780</v>
      </c>
    </row>
    <row r="308" spans="1:8" ht="15" x14ac:dyDescent="0.25">
      <c r="A308" s="152" t="s">
        <v>144</v>
      </c>
      <c r="B308" s="152" t="s">
        <v>12</v>
      </c>
      <c r="C308" s="152" t="s">
        <v>87</v>
      </c>
      <c r="D308" s="152" t="s">
        <v>99</v>
      </c>
      <c r="E308" s="152">
        <v>4</v>
      </c>
      <c r="F308" s="152">
        <v>603141.5</v>
      </c>
      <c r="G308" s="152">
        <v>560714.63854213932</v>
      </c>
      <c r="H308" s="152">
        <v>8655</v>
      </c>
    </row>
    <row r="309" spans="1:8" ht="15" x14ac:dyDescent="0.25">
      <c r="A309" s="152" t="s">
        <v>144</v>
      </c>
      <c r="B309" s="152" t="s">
        <v>12</v>
      </c>
      <c r="C309" s="152" t="s">
        <v>87</v>
      </c>
      <c r="D309" s="152" t="s">
        <v>99</v>
      </c>
      <c r="E309" s="152">
        <v>5</v>
      </c>
      <c r="F309" s="152">
        <v>213449</v>
      </c>
      <c r="G309" s="152">
        <v>201489.77076788188</v>
      </c>
      <c r="H309" s="152">
        <v>3243</v>
      </c>
    </row>
    <row r="310" spans="1:8" ht="15" x14ac:dyDescent="0.25">
      <c r="A310" s="152" t="s">
        <v>144</v>
      </c>
      <c r="B310" s="152" t="s">
        <v>12</v>
      </c>
      <c r="C310" s="152" t="s">
        <v>87</v>
      </c>
      <c r="D310" s="152" t="s">
        <v>98</v>
      </c>
      <c r="E310" s="152">
        <v>0</v>
      </c>
      <c r="F310" s="152">
        <v>46.5</v>
      </c>
      <c r="G310" s="152">
        <v>120.29094089768607</v>
      </c>
      <c r="H310" s="152">
        <v>3</v>
      </c>
    </row>
    <row r="311" spans="1:8" ht="15" x14ac:dyDescent="0.25">
      <c r="A311" s="152" t="s">
        <v>144</v>
      </c>
      <c r="B311" s="152" t="s">
        <v>12</v>
      </c>
      <c r="C311" s="152" t="s">
        <v>87</v>
      </c>
      <c r="D311" s="152" t="s">
        <v>98</v>
      </c>
      <c r="E311" s="152">
        <v>1</v>
      </c>
      <c r="F311" s="152">
        <v>19109.5</v>
      </c>
      <c r="G311" s="152">
        <v>21301.110987876957</v>
      </c>
      <c r="H311" s="152">
        <v>340</v>
      </c>
    </row>
    <row r="312" spans="1:8" ht="15" x14ac:dyDescent="0.25">
      <c r="A312" s="152" t="s">
        <v>144</v>
      </c>
      <c r="B312" s="152" t="s">
        <v>12</v>
      </c>
      <c r="C312" s="152" t="s">
        <v>87</v>
      </c>
      <c r="D312" s="152" t="s">
        <v>98</v>
      </c>
      <c r="E312" s="152">
        <v>2</v>
      </c>
      <c r="F312" s="152">
        <v>41086</v>
      </c>
      <c r="G312" s="152">
        <v>39419.363213106255</v>
      </c>
      <c r="H312" s="152">
        <v>681</v>
      </c>
    </row>
    <row r="313" spans="1:8" ht="15" x14ac:dyDescent="0.25">
      <c r="A313" s="152" t="s">
        <v>144</v>
      </c>
      <c r="B313" s="152" t="s">
        <v>12</v>
      </c>
      <c r="C313" s="152" t="s">
        <v>87</v>
      </c>
      <c r="D313" s="152" t="s">
        <v>98</v>
      </c>
      <c r="E313" s="152">
        <v>3</v>
      </c>
      <c r="F313" s="152">
        <v>65645.5</v>
      </c>
      <c r="G313" s="152">
        <v>68878.685635133515</v>
      </c>
      <c r="H313" s="152">
        <v>1096</v>
      </c>
    </row>
    <row r="314" spans="1:8" ht="15" x14ac:dyDescent="0.25">
      <c r="A314" s="152" t="s">
        <v>144</v>
      </c>
      <c r="B314" s="152" t="s">
        <v>12</v>
      </c>
      <c r="C314" s="152" t="s">
        <v>87</v>
      </c>
      <c r="D314" s="152" t="s">
        <v>98</v>
      </c>
      <c r="E314" s="152">
        <v>4</v>
      </c>
      <c r="F314" s="152">
        <v>150548.5</v>
      </c>
      <c r="G314" s="152">
        <v>164566.83693579398</v>
      </c>
      <c r="H314" s="152">
        <v>2767</v>
      </c>
    </row>
    <row r="315" spans="1:8" ht="15" x14ac:dyDescent="0.25">
      <c r="A315" s="152" t="s">
        <v>144</v>
      </c>
      <c r="B315" s="152" t="s">
        <v>12</v>
      </c>
      <c r="C315" s="152" t="s">
        <v>87</v>
      </c>
      <c r="D315" s="152" t="s">
        <v>98</v>
      </c>
      <c r="E315" s="152">
        <v>5</v>
      </c>
      <c r="F315" s="152">
        <v>105215</v>
      </c>
      <c r="G315" s="152">
        <v>110687.73593309072</v>
      </c>
      <c r="H315" s="152">
        <v>1838</v>
      </c>
    </row>
    <row r="316" spans="1:8" ht="15" x14ac:dyDescent="0.25">
      <c r="A316" s="152" t="s">
        <v>144</v>
      </c>
      <c r="B316" s="152" t="s">
        <v>12</v>
      </c>
      <c r="C316" s="152" t="s">
        <v>88</v>
      </c>
      <c r="D316" s="152" t="s">
        <v>97</v>
      </c>
      <c r="E316" s="152">
        <v>1</v>
      </c>
      <c r="F316" s="152">
        <v>1016.5</v>
      </c>
      <c r="G316" s="152">
        <v>1194.5249358895132</v>
      </c>
      <c r="H316" s="152">
        <v>24</v>
      </c>
    </row>
    <row r="317" spans="1:8" ht="15" x14ac:dyDescent="0.25">
      <c r="A317" s="152" t="s">
        <v>144</v>
      </c>
      <c r="B317" s="152" t="s">
        <v>12</v>
      </c>
      <c r="C317" s="152" t="s">
        <v>88</v>
      </c>
      <c r="D317" s="152" t="s">
        <v>97</v>
      </c>
      <c r="E317" s="152">
        <v>2</v>
      </c>
      <c r="F317" s="152">
        <v>2749</v>
      </c>
      <c r="G317" s="152">
        <v>2800.0795604126529</v>
      </c>
      <c r="H317" s="152">
        <v>52</v>
      </c>
    </row>
    <row r="318" spans="1:8" ht="15" x14ac:dyDescent="0.25">
      <c r="A318" s="152" t="s">
        <v>144</v>
      </c>
      <c r="B318" s="152" t="s">
        <v>12</v>
      </c>
      <c r="C318" s="152" t="s">
        <v>88</v>
      </c>
      <c r="D318" s="152" t="s">
        <v>97</v>
      </c>
      <c r="E318" s="152">
        <v>3</v>
      </c>
      <c r="F318" s="152">
        <v>2128.5</v>
      </c>
      <c r="G318" s="152">
        <v>2927.6131306964694</v>
      </c>
      <c r="H318" s="152">
        <v>78</v>
      </c>
    </row>
    <row r="319" spans="1:8" ht="15" x14ac:dyDescent="0.25">
      <c r="A319" s="152" t="s">
        <v>144</v>
      </c>
      <c r="B319" s="152" t="s">
        <v>12</v>
      </c>
      <c r="C319" s="152" t="s">
        <v>88</v>
      </c>
      <c r="D319" s="152" t="s">
        <v>97</v>
      </c>
      <c r="E319" s="152">
        <v>4</v>
      </c>
      <c r="F319" s="152">
        <v>2740</v>
      </c>
      <c r="G319" s="152">
        <v>5303.1014825697621</v>
      </c>
      <c r="H319" s="152">
        <v>111</v>
      </c>
    </row>
    <row r="320" spans="1:8" ht="15" x14ac:dyDescent="0.25">
      <c r="A320" s="152" t="s">
        <v>144</v>
      </c>
      <c r="B320" s="152" t="s">
        <v>12</v>
      </c>
      <c r="C320" s="152" t="s">
        <v>88</v>
      </c>
      <c r="D320" s="152" t="s">
        <v>97</v>
      </c>
      <c r="E320" s="152">
        <v>5</v>
      </c>
      <c r="F320" s="152">
        <v>3815.5</v>
      </c>
      <c r="G320" s="152">
        <v>6668.4666906194261</v>
      </c>
      <c r="H320" s="152">
        <v>145</v>
      </c>
    </row>
    <row r="321" spans="1:8" ht="15" x14ac:dyDescent="0.25">
      <c r="A321" s="152" t="s">
        <v>144</v>
      </c>
      <c r="B321" s="152" t="s">
        <v>12</v>
      </c>
      <c r="C321" s="152" t="s">
        <v>88</v>
      </c>
      <c r="D321" s="152" t="s">
        <v>99</v>
      </c>
      <c r="E321" s="152">
        <v>1</v>
      </c>
      <c r="F321" s="152">
        <v>4298</v>
      </c>
      <c r="G321" s="152">
        <v>7745.4573769950384</v>
      </c>
      <c r="H321" s="152">
        <v>177</v>
      </c>
    </row>
    <row r="322" spans="1:8" ht="15" x14ac:dyDescent="0.25">
      <c r="A322" s="152" t="s">
        <v>144</v>
      </c>
      <c r="B322" s="152" t="s">
        <v>12</v>
      </c>
      <c r="C322" s="152" t="s">
        <v>88</v>
      </c>
      <c r="D322" s="152" t="s">
        <v>99</v>
      </c>
      <c r="E322" s="152">
        <v>2</v>
      </c>
      <c r="F322" s="152">
        <v>14961</v>
      </c>
      <c r="G322" s="152">
        <v>22816.262808414529</v>
      </c>
      <c r="H322" s="152">
        <v>448</v>
      </c>
    </row>
    <row r="323" spans="1:8" ht="15" x14ac:dyDescent="0.25">
      <c r="A323" s="152" t="s">
        <v>144</v>
      </c>
      <c r="B323" s="152" t="s">
        <v>12</v>
      </c>
      <c r="C323" s="152" t="s">
        <v>88</v>
      </c>
      <c r="D323" s="152" t="s">
        <v>99</v>
      </c>
      <c r="E323" s="152">
        <v>3</v>
      </c>
      <c r="F323" s="152">
        <v>40077</v>
      </c>
      <c r="G323" s="152">
        <v>48831.905129009894</v>
      </c>
      <c r="H323" s="152">
        <v>866</v>
      </c>
    </row>
    <row r="324" spans="1:8" ht="15" x14ac:dyDescent="0.25">
      <c r="A324" s="152" t="s">
        <v>144</v>
      </c>
      <c r="B324" s="152" t="s">
        <v>12</v>
      </c>
      <c r="C324" s="152" t="s">
        <v>88</v>
      </c>
      <c r="D324" s="152" t="s">
        <v>99</v>
      </c>
      <c r="E324" s="152">
        <v>4</v>
      </c>
      <c r="F324" s="152">
        <v>38375</v>
      </c>
      <c r="G324" s="152">
        <v>48336.000408954067</v>
      </c>
      <c r="H324" s="152">
        <v>842</v>
      </c>
    </row>
    <row r="325" spans="1:8" ht="15" x14ac:dyDescent="0.25">
      <c r="A325" s="152" t="s">
        <v>144</v>
      </c>
      <c r="B325" s="152" t="s">
        <v>12</v>
      </c>
      <c r="C325" s="152" t="s">
        <v>88</v>
      </c>
      <c r="D325" s="152" t="s">
        <v>99</v>
      </c>
      <c r="E325" s="152">
        <v>5</v>
      </c>
      <c r="F325" s="152">
        <v>53162.5</v>
      </c>
      <c r="G325" s="152">
        <v>64367.74047081235</v>
      </c>
      <c r="H325" s="152">
        <v>1061</v>
      </c>
    </row>
    <row r="326" spans="1:8" ht="15" x14ac:dyDescent="0.25">
      <c r="A326" s="152" t="s">
        <v>144</v>
      </c>
      <c r="B326" s="152" t="s">
        <v>12</v>
      </c>
      <c r="C326" s="152" t="s">
        <v>88</v>
      </c>
      <c r="D326" s="152" t="s">
        <v>98</v>
      </c>
      <c r="E326" s="152">
        <v>1</v>
      </c>
      <c r="F326" s="152">
        <v>7</v>
      </c>
      <c r="G326" s="152">
        <v>14.823337028824835</v>
      </c>
      <c r="H326" s="152">
        <v>1</v>
      </c>
    </row>
    <row r="327" spans="1:8" ht="15" x14ac:dyDescent="0.25">
      <c r="A327" s="152" t="s">
        <v>144</v>
      </c>
      <c r="B327" s="152" t="s">
        <v>12</v>
      </c>
      <c r="C327" s="152" t="s">
        <v>88</v>
      </c>
      <c r="D327" s="152" t="s">
        <v>98</v>
      </c>
      <c r="E327" s="152">
        <v>2</v>
      </c>
      <c r="F327" s="152">
        <v>42.5</v>
      </c>
      <c r="G327" s="152">
        <v>22.490364025695932</v>
      </c>
      <c r="H327" s="152">
        <v>1</v>
      </c>
    </row>
    <row r="328" spans="1:8" ht="15" x14ac:dyDescent="0.25">
      <c r="A328" s="152" t="s">
        <v>144</v>
      </c>
      <c r="B328" s="152" t="s">
        <v>12</v>
      </c>
      <c r="C328" s="152" t="s">
        <v>88</v>
      </c>
      <c r="D328" s="152" t="s">
        <v>98</v>
      </c>
      <c r="E328" s="152">
        <v>3</v>
      </c>
      <c r="F328" s="152">
        <v>85</v>
      </c>
      <c r="G328" s="152">
        <v>149.05268659320987</v>
      </c>
      <c r="H328" s="152">
        <v>7</v>
      </c>
    </row>
    <row r="329" spans="1:8" ht="15" x14ac:dyDescent="0.25">
      <c r="A329" s="152" t="s">
        <v>144</v>
      </c>
      <c r="B329" s="152" t="s">
        <v>12</v>
      </c>
      <c r="C329" s="152" t="s">
        <v>88</v>
      </c>
      <c r="D329" s="152" t="s">
        <v>98</v>
      </c>
      <c r="E329" s="152">
        <v>4</v>
      </c>
      <c r="F329" s="152">
        <v>220.5</v>
      </c>
      <c r="G329" s="152">
        <v>225.54563479310599</v>
      </c>
      <c r="H329" s="152">
        <v>6</v>
      </c>
    </row>
    <row r="330" spans="1:8" ht="15" x14ac:dyDescent="0.25">
      <c r="A330" s="152" t="s">
        <v>144</v>
      </c>
      <c r="B330" s="152" t="s">
        <v>12</v>
      </c>
      <c r="C330" s="152" t="s">
        <v>88</v>
      </c>
      <c r="D330" s="152" t="s">
        <v>98</v>
      </c>
      <c r="E330" s="152">
        <v>5</v>
      </c>
      <c r="F330" s="152">
        <v>436</v>
      </c>
      <c r="G330" s="152">
        <v>753.88487332672798</v>
      </c>
      <c r="H330" s="152">
        <v>19</v>
      </c>
    </row>
    <row r="331" spans="1:8" ht="15" x14ac:dyDescent="0.25">
      <c r="A331" s="152" t="s">
        <v>144</v>
      </c>
      <c r="B331" s="152" t="s">
        <v>12</v>
      </c>
      <c r="C331" s="152" t="s">
        <v>89</v>
      </c>
      <c r="D331" s="152" t="s">
        <v>97</v>
      </c>
      <c r="E331" s="152">
        <v>0</v>
      </c>
      <c r="F331" s="152">
        <v>39</v>
      </c>
      <c r="G331" s="152">
        <v>141.75400056665367</v>
      </c>
      <c r="H331" s="152">
        <v>5</v>
      </c>
    </row>
    <row r="332" spans="1:8" ht="15" x14ac:dyDescent="0.25">
      <c r="A332" s="152" t="s">
        <v>144</v>
      </c>
      <c r="B332" s="152" t="s">
        <v>12</v>
      </c>
      <c r="C332" s="152" t="s">
        <v>89</v>
      </c>
      <c r="D332" s="152" t="s">
        <v>97</v>
      </c>
      <c r="E332" s="152">
        <v>1</v>
      </c>
      <c r="F332" s="152">
        <v>4928</v>
      </c>
      <c r="G332" s="152">
        <v>3112.4595796828407</v>
      </c>
      <c r="H332" s="152">
        <v>69</v>
      </c>
    </row>
    <row r="333" spans="1:8" ht="15" x14ac:dyDescent="0.25">
      <c r="A333" s="152" t="s">
        <v>144</v>
      </c>
      <c r="B333" s="152" t="s">
        <v>12</v>
      </c>
      <c r="C333" s="152" t="s">
        <v>89</v>
      </c>
      <c r="D333" s="152" t="s">
        <v>97</v>
      </c>
      <c r="E333" s="152">
        <v>2</v>
      </c>
      <c r="F333" s="152">
        <v>1364</v>
      </c>
      <c r="G333" s="152">
        <v>1486.3364292658034</v>
      </c>
      <c r="H333" s="152">
        <v>39</v>
      </c>
    </row>
    <row r="334" spans="1:8" ht="15" x14ac:dyDescent="0.25">
      <c r="A334" s="152" t="s">
        <v>144</v>
      </c>
      <c r="B334" s="152" t="s">
        <v>12</v>
      </c>
      <c r="C334" s="152" t="s">
        <v>89</v>
      </c>
      <c r="D334" s="152" t="s">
        <v>97</v>
      </c>
      <c r="E334" s="152">
        <v>3</v>
      </c>
      <c r="F334" s="152">
        <v>13238</v>
      </c>
      <c r="G334" s="152">
        <v>13006.454857249915</v>
      </c>
      <c r="H334" s="152">
        <v>293</v>
      </c>
    </row>
    <row r="335" spans="1:8" ht="15" x14ac:dyDescent="0.25">
      <c r="A335" s="152" t="s">
        <v>144</v>
      </c>
      <c r="B335" s="152" t="s">
        <v>12</v>
      </c>
      <c r="C335" s="152" t="s">
        <v>89</v>
      </c>
      <c r="D335" s="152" t="s">
        <v>97</v>
      </c>
      <c r="E335" s="152">
        <v>4</v>
      </c>
      <c r="F335" s="152">
        <v>24365</v>
      </c>
      <c r="G335" s="152">
        <v>23527.907605984827</v>
      </c>
      <c r="H335" s="152">
        <v>489</v>
      </c>
    </row>
    <row r="336" spans="1:8" ht="15" x14ac:dyDescent="0.25">
      <c r="A336" s="152" t="s">
        <v>144</v>
      </c>
      <c r="B336" s="152" t="s">
        <v>12</v>
      </c>
      <c r="C336" s="152" t="s">
        <v>89</v>
      </c>
      <c r="D336" s="152" t="s">
        <v>97</v>
      </c>
      <c r="E336" s="152">
        <v>5</v>
      </c>
      <c r="F336" s="152">
        <v>80957.5</v>
      </c>
      <c r="G336" s="152">
        <v>95352.796935987993</v>
      </c>
      <c r="H336" s="152">
        <v>2003</v>
      </c>
    </row>
    <row r="337" spans="1:8" ht="15" x14ac:dyDescent="0.25">
      <c r="A337" s="152" t="s">
        <v>144</v>
      </c>
      <c r="B337" s="152" t="s">
        <v>12</v>
      </c>
      <c r="C337" s="152" t="s">
        <v>89</v>
      </c>
      <c r="D337" s="152" t="s">
        <v>99</v>
      </c>
      <c r="E337" s="152">
        <v>0</v>
      </c>
      <c r="F337" s="152">
        <v>701.5</v>
      </c>
      <c r="G337" s="152">
        <v>737.64802319703938</v>
      </c>
      <c r="H337" s="152">
        <v>13</v>
      </c>
    </row>
    <row r="338" spans="1:8" ht="15" x14ac:dyDescent="0.25">
      <c r="A338" s="152" t="s">
        <v>144</v>
      </c>
      <c r="B338" s="152" t="s">
        <v>12</v>
      </c>
      <c r="C338" s="152" t="s">
        <v>89</v>
      </c>
      <c r="D338" s="152" t="s">
        <v>99</v>
      </c>
      <c r="E338" s="152">
        <v>1</v>
      </c>
      <c r="F338" s="152">
        <v>28426.5</v>
      </c>
      <c r="G338" s="152">
        <v>29917.612470192969</v>
      </c>
      <c r="H338" s="152">
        <v>658</v>
      </c>
    </row>
    <row r="339" spans="1:8" ht="15" x14ac:dyDescent="0.25">
      <c r="A339" s="152" t="s">
        <v>144</v>
      </c>
      <c r="B339" s="152" t="s">
        <v>12</v>
      </c>
      <c r="C339" s="152" t="s">
        <v>89</v>
      </c>
      <c r="D339" s="152" t="s">
        <v>99</v>
      </c>
      <c r="E339" s="152">
        <v>2</v>
      </c>
      <c r="F339" s="152">
        <v>11110.5</v>
      </c>
      <c r="G339" s="152">
        <v>11639.288906506245</v>
      </c>
      <c r="H339" s="152">
        <v>264</v>
      </c>
    </row>
    <row r="340" spans="1:8" ht="15" x14ac:dyDescent="0.25">
      <c r="A340" s="152" t="s">
        <v>144</v>
      </c>
      <c r="B340" s="152" t="s">
        <v>12</v>
      </c>
      <c r="C340" s="152" t="s">
        <v>89</v>
      </c>
      <c r="D340" s="152" t="s">
        <v>99</v>
      </c>
      <c r="E340" s="152">
        <v>3</v>
      </c>
      <c r="F340" s="152">
        <v>82505</v>
      </c>
      <c r="G340" s="152">
        <v>86448.741647105082</v>
      </c>
      <c r="H340" s="152">
        <v>1759</v>
      </c>
    </row>
    <row r="341" spans="1:8" ht="15" x14ac:dyDescent="0.25">
      <c r="A341" s="152" t="s">
        <v>144</v>
      </c>
      <c r="B341" s="152" t="s">
        <v>12</v>
      </c>
      <c r="C341" s="152" t="s">
        <v>89</v>
      </c>
      <c r="D341" s="152" t="s">
        <v>99</v>
      </c>
      <c r="E341" s="152">
        <v>4</v>
      </c>
      <c r="F341" s="152">
        <v>52268</v>
      </c>
      <c r="G341" s="152">
        <v>56037.265186681514</v>
      </c>
      <c r="H341" s="152">
        <v>1195</v>
      </c>
    </row>
    <row r="342" spans="1:8" ht="15" x14ac:dyDescent="0.25">
      <c r="A342" s="152" t="s">
        <v>144</v>
      </c>
      <c r="B342" s="152" t="s">
        <v>12</v>
      </c>
      <c r="C342" s="152" t="s">
        <v>89</v>
      </c>
      <c r="D342" s="152" t="s">
        <v>99</v>
      </c>
      <c r="E342" s="152">
        <v>5</v>
      </c>
      <c r="F342" s="152">
        <v>197014</v>
      </c>
      <c r="G342" s="152">
        <v>208040.19171098305</v>
      </c>
      <c r="H342" s="152">
        <v>4336</v>
      </c>
    </row>
    <row r="343" spans="1:8" ht="15" x14ac:dyDescent="0.25">
      <c r="A343" s="152" t="s">
        <v>144</v>
      </c>
      <c r="B343" s="152" t="s">
        <v>12</v>
      </c>
      <c r="C343" s="152" t="s">
        <v>89</v>
      </c>
      <c r="D343" s="152" t="s">
        <v>98</v>
      </c>
      <c r="E343" s="152">
        <v>1</v>
      </c>
      <c r="F343" s="152">
        <v>62</v>
      </c>
      <c r="G343" s="152">
        <v>179.74167177020311</v>
      </c>
      <c r="H343" s="152">
        <v>6</v>
      </c>
    </row>
    <row r="344" spans="1:8" ht="15" x14ac:dyDescent="0.25">
      <c r="A344" s="152" t="s">
        <v>144</v>
      </c>
      <c r="B344" s="152" t="s">
        <v>12</v>
      </c>
      <c r="C344" s="152" t="s">
        <v>89</v>
      </c>
      <c r="D344" s="152" t="s">
        <v>98</v>
      </c>
      <c r="E344" s="152">
        <v>2</v>
      </c>
      <c r="F344" s="152">
        <v>98.5</v>
      </c>
      <c r="G344" s="152">
        <v>184.62786998058897</v>
      </c>
      <c r="H344" s="152">
        <v>5</v>
      </c>
    </row>
    <row r="345" spans="1:8" ht="15" x14ac:dyDescent="0.25">
      <c r="A345" s="152" t="s">
        <v>144</v>
      </c>
      <c r="B345" s="152" t="s">
        <v>12</v>
      </c>
      <c r="C345" s="152" t="s">
        <v>89</v>
      </c>
      <c r="D345" s="152" t="s">
        <v>98</v>
      </c>
      <c r="E345" s="152">
        <v>3</v>
      </c>
      <c r="F345" s="152">
        <v>675.5</v>
      </c>
      <c r="G345" s="152">
        <v>1048.974334689352</v>
      </c>
      <c r="H345" s="152">
        <v>29</v>
      </c>
    </row>
    <row r="346" spans="1:8" ht="15" x14ac:dyDescent="0.25">
      <c r="A346" s="152" t="s">
        <v>144</v>
      </c>
      <c r="B346" s="152" t="s">
        <v>12</v>
      </c>
      <c r="C346" s="152" t="s">
        <v>89</v>
      </c>
      <c r="D346" s="152" t="s">
        <v>98</v>
      </c>
      <c r="E346" s="152">
        <v>4</v>
      </c>
      <c r="F346" s="152">
        <v>1603</v>
      </c>
      <c r="G346" s="152">
        <v>1371.1916162030002</v>
      </c>
      <c r="H346" s="152">
        <v>39</v>
      </c>
    </row>
    <row r="347" spans="1:8" ht="15" x14ac:dyDescent="0.25">
      <c r="A347" s="152" t="s">
        <v>144</v>
      </c>
      <c r="B347" s="152" t="s">
        <v>12</v>
      </c>
      <c r="C347" s="152" t="s">
        <v>89</v>
      </c>
      <c r="D347" s="152" t="s">
        <v>98</v>
      </c>
      <c r="E347" s="152">
        <v>5</v>
      </c>
      <c r="F347" s="152">
        <v>3897.5</v>
      </c>
      <c r="G347" s="152">
        <v>5025.6954661963828</v>
      </c>
      <c r="H347" s="152">
        <v>149</v>
      </c>
    </row>
    <row r="348" spans="1:8" ht="15" x14ac:dyDescent="0.25">
      <c r="A348" s="152" t="s">
        <v>144</v>
      </c>
      <c r="B348" s="152" t="s">
        <v>13</v>
      </c>
      <c r="C348" s="152" t="s">
        <v>70</v>
      </c>
      <c r="D348" s="152" t="s">
        <v>97</v>
      </c>
      <c r="E348" s="152">
        <v>0</v>
      </c>
      <c r="F348" s="152">
        <v>5.5</v>
      </c>
      <c r="G348" s="152">
        <v>6.1342592592592595</v>
      </c>
      <c r="H348" s="152">
        <v>1</v>
      </c>
    </row>
    <row r="349" spans="1:8" ht="15" x14ac:dyDescent="0.25">
      <c r="A349" s="152" t="s">
        <v>144</v>
      </c>
      <c r="B349" s="152" t="s">
        <v>13</v>
      </c>
      <c r="C349" s="152" t="s">
        <v>70</v>
      </c>
      <c r="D349" s="152" t="s">
        <v>97</v>
      </c>
      <c r="E349" s="152">
        <v>1</v>
      </c>
      <c r="F349" s="152">
        <v>5713</v>
      </c>
      <c r="G349" s="152">
        <v>5894.3077350901694</v>
      </c>
      <c r="H349" s="152">
        <v>149</v>
      </c>
    </row>
    <row r="350" spans="1:8" ht="15" x14ac:dyDescent="0.25">
      <c r="A350" s="152" t="s">
        <v>144</v>
      </c>
      <c r="B350" s="152" t="s">
        <v>13</v>
      </c>
      <c r="C350" s="152" t="s">
        <v>70</v>
      </c>
      <c r="D350" s="152" t="s">
        <v>97</v>
      </c>
      <c r="E350" s="152">
        <v>2</v>
      </c>
      <c r="F350" s="152">
        <v>10994.5</v>
      </c>
      <c r="G350" s="152">
        <v>11152.757682648289</v>
      </c>
      <c r="H350" s="152">
        <v>327</v>
      </c>
    </row>
    <row r="351" spans="1:8" ht="15" x14ac:dyDescent="0.25">
      <c r="A351" s="152" t="s">
        <v>144</v>
      </c>
      <c r="B351" s="152" t="s">
        <v>13</v>
      </c>
      <c r="C351" s="152" t="s">
        <v>70</v>
      </c>
      <c r="D351" s="152" t="s">
        <v>97</v>
      </c>
      <c r="E351" s="152">
        <v>3</v>
      </c>
      <c r="F351" s="152">
        <v>14259</v>
      </c>
      <c r="G351" s="152">
        <v>12443.585201834681</v>
      </c>
      <c r="H351" s="152">
        <v>346</v>
      </c>
    </row>
    <row r="352" spans="1:8" ht="15" x14ac:dyDescent="0.25">
      <c r="A352" s="152" t="s">
        <v>144</v>
      </c>
      <c r="B352" s="152" t="s">
        <v>13</v>
      </c>
      <c r="C352" s="152" t="s">
        <v>70</v>
      </c>
      <c r="D352" s="152" t="s">
        <v>97</v>
      </c>
      <c r="E352" s="152">
        <v>4</v>
      </c>
      <c r="F352" s="152">
        <v>22401</v>
      </c>
      <c r="G352" s="152">
        <v>22109.406056280233</v>
      </c>
      <c r="H352" s="152">
        <v>511</v>
      </c>
    </row>
    <row r="353" spans="1:8" ht="15" x14ac:dyDescent="0.25">
      <c r="A353" s="152" t="s">
        <v>144</v>
      </c>
      <c r="B353" s="152" t="s">
        <v>13</v>
      </c>
      <c r="C353" s="152" t="s">
        <v>70</v>
      </c>
      <c r="D353" s="152" t="s">
        <v>97</v>
      </c>
      <c r="E353" s="152">
        <v>5</v>
      </c>
      <c r="F353" s="152">
        <v>40790</v>
      </c>
      <c r="G353" s="152">
        <v>38648.465380365778</v>
      </c>
      <c r="H353" s="152">
        <v>736</v>
      </c>
    </row>
    <row r="354" spans="1:8" ht="15" x14ac:dyDescent="0.25">
      <c r="A354" s="152" t="s">
        <v>144</v>
      </c>
      <c r="B354" s="152" t="s">
        <v>13</v>
      </c>
      <c r="C354" s="152" t="s">
        <v>70</v>
      </c>
      <c r="D354" s="152" t="s">
        <v>99</v>
      </c>
      <c r="E354" s="152">
        <v>0</v>
      </c>
      <c r="F354" s="152">
        <v>262</v>
      </c>
      <c r="G354" s="152">
        <v>228.02384533553095</v>
      </c>
      <c r="H354" s="152">
        <v>5</v>
      </c>
    </row>
    <row r="355" spans="1:8" ht="15" x14ac:dyDescent="0.25">
      <c r="A355" s="152" t="s">
        <v>144</v>
      </c>
      <c r="B355" s="152" t="s">
        <v>13</v>
      </c>
      <c r="C355" s="152" t="s">
        <v>70</v>
      </c>
      <c r="D355" s="152" t="s">
        <v>99</v>
      </c>
      <c r="E355" s="152">
        <v>1</v>
      </c>
      <c r="F355" s="152">
        <v>98656</v>
      </c>
      <c r="G355" s="152">
        <v>95386.1264397622</v>
      </c>
      <c r="H355" s="152">
        <v>2473</v>
      </c>
    </row>
    <row r="356" spans="1:8" ht="15" x14ac:dyDescent="0.25">
      <c r="A356" s="152" t="s">
        <v>144</v>
      </c>
      <c r="B356" s="152" t="s">
        <v>13</v>
      </c>
      <c r="C356" s="152" t="s">
        <v>70</v>
      </c>
      <c r="D356" s="152" t="s">
        <v>99</v>
      </c>
      <c r="E356" s="152">
        <v>2</v>
      </c>
      <c r="F356" s="152">
        <v>130834</v>
      </c>
      <c r="G356" s="152">
        <v>128540.60099482522</v>
      </c>
      <c r="H356" s="152">
        <v>3542</v>
      </c>
    </row>
    <row r="357" spans="1:8" ht="15" x14ac:dyDescent="0.25">
      <c r="A357" s="152" t="s">
        <v>144</v>
      </c>
      <c r="B357" s="152" t="s">
        <v>13</v>
      </c>
      <c r="C357" s="152" t="s">
        <v>70</v>
      </c>
      <c r="D357" s="152" t="s">
        <v>99</v>
      </c>
      <c r="E357" s="152">
        <v>3</v>
      </c>
      <c r="F357" s="152">
        <v>125214.5</v>
      </c>
      <c r="G357" s="152">
        <v>123203.14087578881</v>
      </c>
      <c r="H357" s="152">
        <v>3578</v>
      </c>
    </row>
    <row r="358" spans="1:8" ht="15" x14ac:dyDescent="0.25">
      <c r="A358" s="152" t="s">
        <v>144</v>
      </c>
      <c r="B358" s="152" t="s">
        <v>13</v>
      </c>
      <c r="C358" s="152" t="s">
        <v>70</v>
      </c>
      <c r="D358" s="152" t="s">
        <v>99</v>
      </c>
      <c r="E358" s="152">
        <v>4</v>
      </c>
      <c r="F358" s="152">
        <v>102086</v>
      </c>
      <c r="G358" s="152">
        <v>103698.61481084689</v>
      </c>
      <c r="H358" s="152">
        <v>2693</v>
      </c>
    </row>
    <row r="359" spans="1:8" ht="15" x14ac:dyDescent="0.25">
      <c r="A359" s="152" t="s">
        <v>144</v>
      </c>
      <c r="B359" s="152" t="s">
        <v>13</v>
      </c>
      <c r="C359" s="152" t="s">
        <v>70</v>
      </c>
      <c r="D359" s="152" t="s">
        <v>99</v>
      </c>
      <c r="E359" s="152">
        <v>5</v>
      </c>
      <c r="F359" s="152">
        <v>73219.5</v>
      </c>
      <c r="G359" s="152">
        <v>67963.168665278179</v>
      </c>
      <c r="H359" s="152">
        <v>1569</v>
      </c>
    </row>
    <row r="360" spans="1:8" ht="15" x14ac:dyDescent="0.25">
      <c r="A360" s="152" t="s">
        <v>144</v>
      </c>
      <c r="B360" s="152" t="s">
        <v>13</v>
      </c>
      <c r="C360" s="152" t="s">
        <v>70</v>
      </c>
      <c r="D360" s="152" t="s">
        <v>98</v>
      </c>
      <c r="E360" s="152">
        <v>0</v>
      </c>
      <c r="F360" s="152">
        <v>906.5</v>
      </c>
      <c r="G360" s="152">
        <v>1205.7077118320396</v>
      </c>
      <c r="H360" s="152">
        <v>10</v>
      </c>
    </row>
    <row r="361" spans="1:8" ht="15" x14ac:dyDescent="0.25">
      <c r="A361" s="152" t="s">
        <v>144</v>
      </c>
      <c r="B361" s="152" t="s">
        <v>13</v>
      </c>
      <c r="C361" s="152" t="s">
        <v>70</v>
      </c>
      <c r="D361" s="152" t="s">
        <v>98</v>
      </c>
      <c r="E361" s="152">
        <v>1</v>
      </c>
      <c r="F361" s="152">
        <v>4763</v>
      </c>
      <c r="G361" s="152">
        <v>4024.1559973369544</v>
      </c>
      <c r="H361" s="152">
        <v>105</v>
      </c>
    </row>
    <row r="362" spans="1:8" ht="15" x14ac:dyDescent="0.25">
      <c r="A362" s="152" t="s">
        <v>144</v>
      </c>
      <c r="B362" s="152" t="s">
        <v>13</v>
      </c>
      <c r="C362" s="152" t="s">
        <v>70</v>
      </c>
      <c r="D362" s="152" t="s">
        <v>98</v>
      </c>
      <c r="E362" s="152">
        <v>2</v>
      </c>
      <c r="F362" s="152">
        <v>10346.5</v>
      </c>
      <c r="G362" s="152">
        <v>9415.620413023873</v>
      </c>
      <c r="H362" s="152">
        <v>269</v>
      </c>
    </row>
    <row r="363" spans="1:8" ht="15" x14ac:dyDescent="0.25">
      <c r="A363" s="152" t="s">
        <v>144</v>
      </c>
      <c r="B363" s="152" t="s">
        <v>13</v>
      </c>
      <c r="C363" s="152" t="s">
        <v>70</v>
      </c>
      <c r="D363" s="152" t="s">
        <v>98</v>
      </c>
      <c r="E363" s="152">
        <v>3</v>
      </c>
      <c r="F363" s="152">
        <v>9588</v>
      </c>
      <c r="G363" s="152">
        <v>10643.900258456517</v>
      </c>
      <c r="H363" s="152">
        <v>310</v>
      </c>
    </row>
    <row r="364" spans="1:8" ht="15" x14ac:dyDescent="0.25">
      <c r="A364" s="152" t="s">
        <v>144</v>
      </c>
      <c r="B364" s="152" t="s">
        <v>13</v>
      </c>
      <c r="C364" s="152" t="s">
        <v>70</v>
      </c>
      <c r="D364" s="152" t="s">
        <v>98</v>
      </c>
      <c r="E364" s="152">
        <v>4</v>
      </c>
      <c r="F364" s="152">
        <v>20869.5</v>
      </c>
      <c r="G364" s="152">
        <v>20670.836932297247</v>
      </c>
      <c r="H364" s="152">
        <v>663</v>
      </c>
    </row>
    <row r="365" spans="1:8" ht="15" x14ac:dyDescent="0.25">
      <c r="A365" s="152" t="s">
        <v>144</v>
      </c>
      <c r="B365" s="152" t="s">
        <v>13</v>
      </c>
      <c r="C365" s="152" t="s">
        <v>70</v>
      </c>
      <c r="D365" s="152" t="s">
        <v>98</v>
      </c>
      <c r="E365" s="152">
        <v>5</v>
      </c>
      <c r="F365" s="152">
        <v>40319</v>
      </c>
      <c r="G365" s="152">
        <v>39535.640784053074</v>
      </c>
      <c r="H365" s="152">
        <v>1184</v>
      </c>
    </row>
    <row r="366" spans="1:8" ht="15" x14ac:dyDescent="0.25">
      <c r="A366" s="152" t="s">
        <v>144</v>
      </c>
      <c r="B366" s="152" t="s">
        <v>13</v>
      </c>
      <c r="C366" s="152" t="s">
        <v>71</v>
      </c>
      <c r="D366" s="152" t="s">
        <v>97</v>
      </c>
      <c r="E366" s="152">
        <v>0</v>
      </c>
      <c r="F366" s="152">
        <v>3</v>
      </c>
      <c r="G366" s="152">
        <v>4.5316681534344339</v>
      </c>
      <c r="H366" s="152">
        <v>1</v>
      </c>
    </row>
    <row r="367" spans="1:8" ht="15" x14ac:dyDescent="0.25">
      <c r="A367" s="152" t="s">
        <v>144</v>
      </c>
      <c r="B367" s="152" t="s">
        <v>13</v>
      </c>
      <c r="C367" s="152" t="s">
        <v>71</v>
      </c>
      <c r="D367" s="152" t="s">
        <v>97</v>
      </c>
      <c r="E367" s="152">
        <v>1</v>
      </c>
      <c r="F367" s="152">
        <v>1100</v>
      </c>
      <c r="G367" s="152">
        <v>1064.6725209130777</v>
      </c>
      <c r="H367" s="152">
        <v>43</v>
      </c>
    </row>
    <row r="368" spans="1:8" ht="15" x14ac:dyDescent="0.25">
      <c r="A368" s="152" t="s">
        <v>144</v>
      </c>
      <c r="B368" s="152" t="s">
        <v>13</v>
      </c>
      <c r="C368" s="152" t="s">
        <v>71</v>
      </c>
      <c r="D368" s="152" t="s">
        <v>97</v>
      </c>
      <c r="E368" s="152">
        <v>2</v>
      </c>
      <c r="F368" s="152">
        <v>3428.5</v>
      </c>
      <c r="G368" s="152">
        <v>4075.7490047949764</v>
      </c>
      <c r="H368" s="152">
        <v>151</v>
      </c>
    </row>
    <row r="369" spans="1:8" ht="15" x14ac:dyDescent="0.25">
      <c r="A369" s="152" t="s">
        <v>144</v>
      </c>
      <c r="B369" s="152" t="s">
        <v>13</v>
      </c>
      <c r="C369" s="152" t="s">
        <v>71</v>
      </c>
      <c r="D369" s="152" t="s">
        <v>97</v>
      </c>
      <c r="E369" s="152">
        <v>3</v>
      </c>
      <c r="F369" s="152">
        <v>5597</v>
      </c>
      <c r="G369" s="152">
        <v>5692.5229791827069</v>
      </c>
      <c r="H369" s="152">
        <v>205</v>
      </c>
    </row>
    <row r="370" spans="1:8" ht="15" x14ac:dyDescent="0.25">
      <c r="A370" s="152" t="s">
        <v>144</v>
      </c>
      <c r="B370" s="152" t="s">
        <v>13</v>
      </c>
      <c r="C370" s="152" t="s">
        <v>71</v>
      </c>
      <c r="D370" s="152" t="s">
        <v>97</v>
      </c>
      <c r="E370" s="152">
        <v>4</v>
      </c>
      <c r="F370" s="152">
        <v>6947.5</v>
      </c>
      <c r="G370" s="152">
        <v>7823.7175548014711</v>
      </c>
      <c r="H370" s="152">
        <v>271</v>
      </c>
    </row>
    <row r="371" spans="1:8" ht="15" x14ac:dyDescent="0.25">
      <c r="A371" s="152" t="s">
        <v>144</v>
      </c>
      <c r="B371" s="152" t="s">
        <v>13</v>
      </c>
      <c r="C371" s="152" t="s">
        <v>71</v>
      </c>
      <c r="D371" s="152" t="s">
        <v>97</v>
      </c>
      <c r="E371" s="152">
        <v>5</v>
      </c>
      <c r="F371" s="152">
        <v>16184</v>
      </c>
      <c r="G371" s="152">
        <v>16133.652747515885</v>
      </c>
      <c r="H371" s="152">
        <v>581</v>
      </c>
    </row>
    <row r="372" spans="1:8" ht="15" x14ac:dyDescent="0.25">
      <c r="A372" s="152" t="s">
        <v>144</v>
      </c>
      <c r="B372" s="152" t="s">
        <v>13</v>
      </c>
      <c r="C372" s="152" t="s">
        <v>71</v>
      </c>
      <c r="D372" s="152" t="s">
        <v>99</v>
      </c>
      <c r="E372" s="152">
        <v>0</v>
      </c>
      <c r="F372" s="152">
        <v>54</v>
      </c>
      <c r="G372" s="152">
        <v>36.647778422850102</v>
      </c>
      <c r="H372" s="152">
        <v>3</v>
      </c>
    </row>
    <row r="373" spans="1:8" ht="15" x14ac:dyDescent="0.25">
      <c r="A373" s="152" t="s">
        <v>144</v>
      </c>
      <c r="B373" s="152" t="s">
        <v>13</v>
      </c>
      <c r="C373" s="152" t="s">
        <v>71</v>
      </c>
      <c r="D373" s="152" t="s">
        <v>99</v>
      </c>
      <c r="E373" s="152">
        <v>1</v>
      </c>
      <c r="F373" s="152">
        <v>24086.5</v>
      </c>
      <c r="G373" s="152">
        <v>23512.686552887066</v>
      </c>
      <c r="H373" s="152">
        <v>695</v>
      </c>
    </row>
    <row r="374" spans="1:8" ht="15" x14ac:dyDescent="0.25">
      <c r="A374" s="152" t="s">
        <v>144</v>
      </c>
      <c r="B374" s="152" t="s">
        <v>13</v>
      </c>
      <c r="C374" s="152" t="s">
        <v>71</v>
      </c>
      <c r="D374" s="152" t="s">
        <v>99</v>
      </c>
      <c r="E374" s="152">
        <v>2</v>
      </c>
      <c r="F374" s="152">
        <v>35417</v>
      </c>
      <c r="G374" s="152">
        <v>37363.751042592863</v>
      </c>
      <c r="H374" s="152">
        <v>1153</v>
      </c>
    </row>
    <row r="375" spans="1:8" ht="15" x14ac:dyDescent="0.25">
      <c r="A375" s="152" t="s">
        <v>144</v>
      </c>
      <c r="B375" s="152" t="s">
        <v>13</v>
      </c>
      <c r="C375" s="152" t="s">
        <v>71</v>
      </c>
      <c r="D375" s="152" t="s">
        <v>99</v>
      </c>
      <c r="E375" s="152">
        <v>3</v>
      </c>
      <c r="F375" s="152">
        <v>36752</v>
      </c>
      <c r="G375" s="152">
        <v>35636.964099027791</v>
      </c>
      <c r="H375" s="152">
        <v>1157</v>
      </c>
    </row>
    <row r="376" spans="1:8" ht="15" x14ac:dyDescent="0.25">
      <c r="A376" s="152" t="s">
        <v>144</v>
      </c>
      <c r="B376" s="152" t="s">
        <v>13</v>
      </c>
      <c r="C376" s="152" t="s">
        <v>71</v>
      </c>
      <c r="D376" s="152" t="s">
        <v>99</v>
      </c>
      <c r="E376" s="152">
        <v>4</v>
      </c>
      <c r="F376" s="152">
        <v>35848.5</v>
      </c>
      <c r="G376" s="152">
        <v>32902.868080254673</v>
      </c>
      <c r="H376" s="152">
        <v>1105</v>
      </c>
    </row>
    <row r="377" spans="1:8" ht="15" x14ac:dyDescent="0.25">
      <c r="A377" s="152" t="s">
        <v>144</v>
      </c>
      <c r="B377" s="152" t="s">
        <v>13</v>
      </c>
      <c r="C377" s="152" t="s">
        <v>71</v>
      </c>
      <c r="D377" s="152" t="s">
        <v>99</v>
      </c>
      <c r="E377" s="152">
        <v>5</v>
      </c>
      <c r="F377" s="152">
        <v>23777</v>
      </c>
      <c r="G377" s="152">
        <v>24895.124768406167</v>
      </c>
      <c r="H377" s="152">
        <v>833</v>
      </c>
    </row>
    <row r="378" spans="1:8" ht="15" x14ac:dyDescent="0.25">
      <c r="A378" s="152" t="s">
        <v>144</v>
      </c>
      <c r="B378" s="152" t="s">
        <v>13</v>
      </c>
      <c r="C378" s="152" t="s">
        <v>71</v>
      </c>
      <c r="D378" s="152" t="s">
        <v>98</v>
      </c>
      <c r="E378" s="152">
        <v>1</v>
      </c>
      <c r="F378" s="152">
        <v>379.5</v>
      </c>
      <c r="G378" s="152">
        <v>333.58251907876439</v>
      </c>
      <c r="H378" s="152">
        <v>9</v>
      </c>
    </row>
    <row r="379" spans="1:8" ht="15" x14ac:dyDescent="0.25">
      <c r="A379" s="152" t="s">
        <v>144</v>
      </c>
      <c r="B379" s="152" t="s">
        <v>13</v>
      </c>
      <c r="C379" s="152" t="s">
        <v>71</v>
      </c>
      <c r="D379" s="152" t="s">
        <v>98</v>
      </c>
      <c r="E379" s="152">
        <v>2</v>
      </c>
      <c r="F379" s="152">
        <v>351.5</v>
      </c>
      <c r="G379" s="152">
        <v>450.34183409352158</v>
      </c>
      <c r="H379" s="152">
        <v>15</v>
      </c>
    </row>
    <row r="380" spans="1:8" ht="15" x14ac:dyDescent="0.25">
      <c r="A380" s="152" t="s">
        <v>144</v>
      </c>
      <c r="B380" s="152" t="s">
        <v>13</v>
      </c>
      <c r="C380" s="152" t="s">
        <v>71</v>
      </c>
      <c r="D380" s="152" t="s">
        <v>98</v>
      </c>
      <c r="E380" s="152">
        <v>3</v>
      </c>
      <c r="F380" s="152">
        <v>339</v>
      </c>
      <c r="G380" s="152">
        <v>212.42073752520236</v>
      </c>
      <c r="H380" s="152">
        <v>8</v>
      </c>
    </row>
    <row r="381" spans="1:8" ht="15" x14ac:dyDescent="0.25">
      <c r="A381" s="152" t="s">
        <v>144</v>
      </c>
      <c r="B381" s="152" t="s">
        <v>13</v>
      </c>
      <c r="C381" s="152" t="s">
        <v>71</v>
      </c>
      <c r="D381" s="152" t="s">
        <v>98</v>
      </c>
      <c r="E381" s="152">
        <v>4</v>
      </c>
      <c r="F381" s="152">
        <v>428</v>
      </c>
      <c r="G381" s="152">
        <v>451.66843937596587</v>
      </c>
      <c r="H381" s="152">
        <v>20</v>
      </c>
    </row>
    <row r="382" spans="1:8" ht="15" x14ac:dyDescent="0.25">
      <c r="A382" s="152" t="s">
        <v>144</v>
      </c>
      <c r="B382" s="152" t="s">
        <v>13</v>
      </c>
      <c r="C382" s="152" t="s">
        <v>71</v>
      </c>
      <c r="D382" s="152" t="s">
        <v>98</v>
      </c>
      <c r="E382" s="152">
        <v>5</v>
      </c>
      <c r="F382" s="152">
        <v>393.5</v>
      </c>
      <c r="G382" s="152">
        <v>439.0635656538758</v>
      </c>
      <c r="H382" s="152">
        <v>15</v>
      </c>
    </row>
    <row r="383" spans="1:8" ht="15" x14ac:dyDescent="0.25">
      <c r="A383" s="152" t="s">
        <v>144</v>
      </c>
      <c r="B383" s="152" t="s">
        <v>13</v>
      </c>
      <c r="C383" s="152" t="s">
        <v>72</v>
      </c>
      <c r="D383" s="152" t="s">
        <v>97</v>
      </c>
      <c r="E383" s="152">
        <v>1</v>
      </c>
      <c r="F383" s="152">
        <v>6725.5</v>
      </c>
      <c r="G383" s="152">
        <v>6789.5003367013387</v>
      </c>
      <c r="H383" s="152">
        <v>213</v>
      </c>
    </row>
    <row r="384" spans="1:8" ht="15" x14ac:dyDescent="0.25">
      <c r="A384" s="152" t="s">
        <v>144</v>
      </c>
      <c r="B384" s="152" t="s">
        <v>13</v>
      </c>
      <c r="C384" s="152" t="s">
        <v>72</v>
      </c>
      <c r="D384" s="152" t="s">
        <v>97</v>
      </c>
      <c r="E384" s="152">
        <v>2</v>
      </c>
      <c r="F384" s="152">
        <v>8562</v>
      </c>
      <c r="G384" s="152">
        <v>9579.9915549869402</v>
      </c>
      <c r="H384" s="152">
        <v>242</v>
      </c>
    </row>
    <row r="385" spans="1:8" ht="15" x14ac:dyDescent="0.25">
      <c r="A385" s="152" t="s">
        <v>144</v>
      </c>
      <c r="B385" s="152" t="s">
        <v>13</v>
      </c>
      <c r="C385" s="152" t="s">
        <v>72</v>
      </c>
      <c r="D385" s="152" t="s">
        <v>97</v>
      </c>
      <c r="E385" s="152">
        <v>3</v>
      </c>
      <c r="F385" s="152">
        <v>9604</v>
      </c>
      <c r="G385" s="152">
        <v>9423.4646115285159</v>
      </c>
      <c r="H385" s="152">
        <v>225</v>
      </c>
    </row>
    <row r="386" spans="1:8" ht="15" x14ac:dyDescent="0.25">
      <c r="A386" s="152" t="s">
        <v>144</v>
      </c>
      <c r="B386" s="152" t="s">
        <v>13</v>
      </c>
      <c r="C386" s="152" t="s">
        <v>72</v>
      </c>
      <c r="D386" s="152" t="s">
        <v>97</v>
      </c>
      <c r="E386" s="152">
        <v>4</v>
      </c>
      <c r="F386" s="152">
        <v>14415</v>
      </c>
      <c r="G386" s="152">
        <v>15916.6803121966</v>
      </c>
      <c r="H386" s="152">
        <v>419</v>
      </c>
    </row>
    <row r="387" spans="1:8" ht="15" x14ac:dyDescent="0.25">
      <c r="A387" s="152" t="s">
        <v>144</v>
      </c>
      <c r="B387" s="152" t="s">
        <v>13</v>
      </c>
      <c r="C387" s="152" t="s">
        <v>72</v>
      </c>
      <c r="D387" s="152" t="s">
        <v>97</v>
      </c>
      <c r="E387" s="152">
        <v>5</v>
      </c>
      <c r="F387" s="152">
        <v>5531</v>
      </c>
      <c r="G387" s="152">
        <v>5314.5840985615496</v>
      </c>
      <c r="H387" s="152">
        <v>151</v>
      </c>
    </row>
    <row r="388" spans="1:8" ht="15" x14ac:dyDescent="0.25">
      <c r="A388" s="152" t="s">
        <v>144</v>
      </c>
      <c r="B388" s="152" t="s">
        <v>13</v>
      </c>
      <c r="C388" s="152" t="s">
        <v>72</v>
      </c>
      <c r="D388" s="152" t="s">
        <v>99</v>
      </c>
      <c r="E388" s="152">
        <v>1</v>
      </c>
      <c r="F388" s="152">
        <v>157476.5</v>
      </c>
      <c r="G388" s="152">
        <v>165921.88434194628</v>
      </c>
      <c r="H388" s="152">
        <v>3905</v>
      </c>
    </row>
    <row r="389" spans="1:8" ht="15" x14ac:dyDescent="0.25">
      <c r="A389" s="152" t="s">
        <v>144</v>
      </c>
      <c r="B389" s="152" t="s">
        <v>13</v>
      </c>
      <c r="C389" s="152" t="s">
        <v>72</v>
      </c>
      <c r="D389" s="152" t="s">
        <v>99</v>
      </c>
      <c r="E389" s="152">
        <v>2</v>
      </c>
      <c r="F389" s="152">
        <v>132254</v>
      </c>
      <c r="G389" s="152">
        <v>136576.39989070484</v>
      </c>
      <c r="H389" s="152">
        <v>3250</v>
      </c>
    </row>
    <row r="390" spans="1:8" ht="15" x14ac:dyDescent="0.25">
      <c r="A390" s="152" t="s">
        <v>144</v>
      </c>
      <c r="B390" s="152" t="s">
        <v>13</v>
      </c>
      <c r="C390" s="152" t="s">
        <v>72</v>
      </c>
      <c r="D390" s="152" t="s">
        <v>99</v>
      </c>
      <c r="E390" s="152">
        <v>3</v>
      </c>
      <c r="F390" s="152">
        <v>114991.5</v>
      </c>
      <c r="G390" s="152">
        <v>110073.95810235261</v>
      </c>
      <c r="H390" s="152">
        <v>2560</v>
      </c>
    </row>
    <row r="391" spans="1:8" ht="15" x14ac:dyDescent="0.25">
      <c r="A391" s="152" t="s">
        <v>144</v>
      </c>
      <c r="B391" s="152" t="s">
        <v>13</v>
      </c>
      <c r="C391" s="152" t="s">
        <v>72</v>
      </c>
      <c r="D391" s="152" t="s">
        <v>99</v>
      </c>
      <c r="E391" s="152">
        <v>4</v>
      </c>
      <c r="F391" s="152">
        <v>120744</v>
      </c>
      <c r="G391" s="152">
        <v>119977.71273442074</v>
      </c>
      <c r="H391" s="152">
        <v>3021</v>
      </c>
    </row>
    <row r="392" spans="1:8" ht="15" x14ac:dyDescent="0.25">
      <c r="A392" s="152" t="s">
        <v>144</v>
      </c>
      <c r="B392" s="152" t="s">
        <v>13</v>
      </c>
      <c r="C392" s="152" t="s">
        <v>72</v>
      </c>
      <c r="D392" s="152" t="s">
        <v>99</v>
      </c>
      <c r="E392" s="152">
        <v>5</v>
      </c>
      <c r="F392" s="152">
        <v>35260.5</v>
      </c>
      <c r="G392" s="152">
        <v>35584.960488655182</v>
      </c>
      <c r="H392" s="152">
        <v>957</v>
      </c>
    </row>
    <row r="393" spans="1:8" ht="15" x14ac:dyDescent="0.25">
      <c r="A393" s="152" t="s">
        <v>144</v>
      </c>
      <c r="B393" s="152" t="s">
        <v>13</v>
      </c>
      <c r="C393" s="152" t="s">
        <v>72</v>
      </c>
      <c r="D393" s="152" t="s">
        <v>98</v>
      </c>
      <c r="E393" s="152">
        <v>1</v>
      </c>
      <c r="F393" s="152">
        <v>2381</v>
      </c>
      <c r="G393" s="152">
        <v>1880.6637650587065</v>
      </c>
      <c r="H393" s="152">
        <v>46</v>
      </c>
    </row>
    <row r="394" spans="1:8" ht="15" x14ac:dyDescent="0.25">
      <c r="A394" s="152" t="s">
        <v>144</v>
      </c>
      <c r="B394" s="152" t="s">
        <v>13</v>
      </c>
      <c r="C394" s="152" t="s">
        <v>72</v>
      </c>
      <c r="D394" s="152" t="s">
        <v>98</v>
      </c>
      <c r="E394" s="152">
        <v>2</v>
      </c>
      <c r="F394" s="152">
        <v>1500</v>
      </c>
      <c r="G394" s="152">
        <v>1331.4415399215402</v>
      </c>
      <c r="H394" s="152">
        <v>48</v>
      </c>
    </row>
    <row r="395" spans="1:8" ht="15" x14ac:dyDescent="0.25">
      <c r="A395" s="152" t="s">
        <v>144</v>
      </c>
      <c r="B395" s="152" t="s">
        <v>13</v>
      </c>
      <c r="C395" s="152" t="s">
        <v>72</v>
      </c>
      <c r="D395" s="152" t="s">
        <v>98</v>
      </c>
      <c r="E395" s="152">
        <v>3</v>
      </c>
      <c r="F395" s="152">
        <v>1043.5</v>
      </c>
      <c r="G395" s="152">
        <v>1172.4837809977248</v>
      </c>
      <c r="H395" s="152">
        <v>43</v>
      </c>
    </row>
    <row r="396" spans="1:8" ht="15" x14ac:dyDescent="0.25">
      <c r="A396" s="152" t="s">
        <v>144</v>
      </c>
      <c r="B396" s="152" t="s">
        <v>13</v>
      </c>
      <c r="C396" s="152" t="s">
        <v>72</v>
      </c>
      <c r="D396" s="152" t="s">
        <v>98</v>
      </c>
      <c r="E396" s="152">
        <v>4</v>
      </c>
      <c r="F396" s="152">
        <v>3174.5</v>
      </c>
      <c r="G396" s="152">
        <v>2918.2694592439725</v>
      </c>
      <c r="H396" s="152">
        <v>107</v>
      </c>
    </row>
    <row r="397" spans="1:8" ht="15" x14ac:dyDescent="0.25">
      <c r="A397" s="152" t="s">
        <v>144</v>
      </c>
      <c r="B397" s="152" t="s">
        <v>13</v>
      </c>
      <c r="C397" s="152" t="s">
        <v>72</v>
      </c>
      <c r="D397" s="152" t="s">
        <v>98</v>
      </c>
      <c r="E397" s="152">
        <v>5</v>
      </c>
      <c r="F397" s="152">
        <v>1973.5</v>
      </c>
      <c r="G397" s="152">
        <v>2268.1435766465074</v>
      </c>
      <c r="H397" s="152">
        <v>65</v>
      </c>
    </row>
    <row r="398" spans="1:8" ht="15" x14ac:dyDescent="0.25">
      <c r="A398" s="152" t="s">
        <v>144</v>
      </c>
      <c r="B398" s="152" t="s">
        <v>13</v>
      </c>
      <c r="C398" s="152" t="s">
        <v>73</v>
      </c>
      <c r="D398" s="152" t="s">
        <v>97</v>
      </c>
      <c r="E398" s="152">
        <v>1</v>
      </c>
      <c r="F398" s="152">
        <v>5245.5</v>
      </c>
      <c r="G398" s="152">
        <v>5622.5866644370963</v>
      </c>
      <c r="H398" s="152">
        <v>179</v>
      </c>
    </row>
    <row r="399" spans="1:8" ht="15" x14ac:dyDescent="0.25">
      <c r="A399" s="152" t="s">
        <v>144</v>
      </c>
      <c r="B399" s="152" t="s">
        <v>13</v>
      </c>
      <c r="C399" s="152" t="s">
        <v>73</v>
      </c>
      <c r="D399" s="152" t="s">
        <v>97</v>
      </c>
      <c r="E399" s="152">
        <v>2</v>
      </c>
      <c r="F399" s="152">
        <v>6106.5</v>
      </c>
      <c r="G399" s="152">
        <v>6543.641948342578</v>
      </c>
      <c r="H399" s="152">
        <v>176</v>
      </c>
    </row>
    <row r="400" spans="1:8" ht="15" x14ac:dyDescent="0.25">
      <c r="A400" s="152" t="s">
        <v>144</v>
      </c>
      <c r="B400" s="152" t="s">
        <v>13</v>
      </c>
      <c r="C400" s="152" t="s">
        <v>73</v>
      </c>
      <c r="D400" s="152" t="s">
        <v>97</v>
      </c>
      <c r="E400" s="152">
        <v>3</v>
      </c>
      <c r="F400" s="152">
        <v>9663</v>
      </c>
      <c r="G400" s="152">
        <v>10103.750791049606</v>
      </c>
      <c r="H400" s="152">
        <v>264</v>
      </c>
    </row>
    <row r="401" spans="1:8" ht="15" x14ac:dyDescent="0.25">
      <c r="A401" s="152" t="s">
        <v>144</v>
      </c>
      <c r="B401" s="152" t="s">
        <v>13</v>
      </c>
      <c r="C401" s="152" t="s">
        <v>73</v>
      </c>
      <c r="D401" s="152" t="s">
        <v>97</v>
      </c>
      <c r="E401" s="152">
        <v>4</v>
      </c>
      <c r="F401" s="152">
        <v>12427</v>
      </c>
      <c r="G401" s="152">
        <v>11473.760864006941</v>
      </c>
      <c r="H401" s="152">
        <v>286</v>
      </c>
    </row>
    <row r="402" spans="1:8" ht="15" x14ac:dyDescent="0.25">
      <c r="A402" s="152" t="s">
        <v>144</v>
      </c>
      <c r="B402" s="152" t="s">
        <v>13</v>
      </c>
      <c r="C402" s="152" t="s">
        <v>73</v>
      </c>
      <c r="D402" s="152" t="s">
        <v>97</v>
      </c>
      <c r="E402" s="152">
        <v>5</v>
      </c>
      <c r="F402" s="152">
        <v>18175.5</v>
      </c>
      <c r="G402" s="152">
        <v>18997.031694243164</v>
      </c>
      <c r="H402" s="152">
        <v>406</v>
      </c>
    </row>
    <row r="403" spans="1:8" ht="15" x14ac:dyDescent="0.25">
      <c r="A403" s="152" t="s">
        <v>144</v>
      </c>
      <c r="B403" s="152" t="s">
        <v>13</v>
      </c>
      <c r="C403" s="152" t="s">
        <v>73</v>
      </c>
      <c r="D403" s="152" t="s">
        <v>99</v>
      </c>
      <c r="E403" s="152">
        <v>1</v>
      </c>
      <c r="F403" s="152">
        <v>85412</v>
      </c>
      <c r="G403" s="152">
        <v>84965.339868260504</v>
      </c>
      <c r="H403" s="152">
        <v>2135</v>
      </c>
    </row>
    <row r="404" spans="1:8" ht="15" x14ac:dyDescent="0.25">
      <c r="A404" s="152" t="s">
        <v>144</v>
      </c>
      <c r="B404" s="152" t="s">
        <v>13</v>
      </c>
      <c r="C404" s="152" t="s">
        <v>73</v>
      </c>
      <c r="D404" s="152" t="s">
        <v>99</v>
      </c>
      <c r="E404" s="152">
        <v>2</v>
      </c>
      <c r="F404" s="152">
        <v>74179</v>
      </c>
      <c r="G404" s="152">
        <v>74819.333602899555</v>
      </c>
      <c r="H404" s="152">
        <v>1742</v>
      </c>
    </row>
    <row r="405" spans="1:8" ht="15" x14ac:dyDescent="0.25">
      <c r="A405" s="152" t="s">
        <v>144</v>
      </c>
      <c r="B405" s="152" t="s">
        <v>13</v>
      </c>
      <c r="C405" s="152" t="s">
        <v>73</v>
      </c>
      <c r="D405" s="152" t="s">
        <v>99</v>
      </c>
      <c r="E405" s="152">
        <v>3</v>
      </c>
      <c r="F405" s="152">
        <v>74013</v>
      </c>
      <c r="G405" s="152">
        <v>70104.692753297175</v>
      </c>
      <c r="H405" s="152">
        <v>1819</v>
      </c>
    </row>
    <row r="406" spans="1:8" ht="15" x14ac:dyDescent="0.25">
      <c r="A406" s="152" t="s">
        <v>144</v>
      </c>
      <c r="B406" s="152" t="s">
        <v>13</v>
      </c>
      <c r="C406" s="152" t="s">
        <v>73</v>
      </c>
      <c r="D406" s="152" t="s">
        <v>99</v>
      </c>
      <c r="E406" s="152">
        <v>4</v>
      </c>
      <c r="F406" s="152">
        <v>49336.5</v>
      </c>
      <c r="G406" s="152">
        <v>48720.757770447803</v>
      </c>
      <c r="H406" s="152">
        <v>1195</v>
      </c>
    </row>
    <row r="407" spans="1:8" ht="15" x14ac:dyDescent="0.25">
      <c r="A407" s="152" t="s">
        <v>144</v>
      </c>
      <c r="B407" s="152" t="s">
        <v>13</v>
      </c>
      <c r="C407" s="152" t="s">
        <v>73</v>
      </c>
      <c r="D407" s="152" t="s">
        <v>99</v>
      </c>
      <c r="E407" s="152">
        <v>5</v>
      </c>
      <c r="F407" s="152">
        <v>28810.5</v>
      </c>
      <c r="G407" s="152">
        <v>26690.367999529379</v>
      </c>
      <c r="H407" s="152">
        <v>628</v>
      </c>
    </row>
    <row r="408" spans="1:8" ht="15" x14ac:dyDescent="0.25">
      <c r="A408" s="152" t="s">
        <v>144</v>
      </c>
      <c r="B408" s="152" t="s">
        <v>13</v>
      </c>
      <c r="C408" s="152" t="s">
        <v>73</v>
      </c>
      <c r="D408" s="152" t="s">
        <v>98</v>
      </c>
      <c r="E408" s="152">
        <v>1</v>
      </c>
      <c r="F408" s="152">
        <v>3868.5</v>
      </c>
      <c r="G408" s="152">
        <v>3302.1335566715488</v>
      </c>
      <c r="H408" s="152">
        <v>91</v>
      </c>
    </row>
    <row r="409" spans="1:8" ht="15" x14ac:dyDescent="0.25">
      <c r="A409" s="152" t="s">
        <v>144</v>
      </c>
      <c r="B409" s="152" t="s">
        <v>13</v>
      </c>
      <c r="C409" s="152" t="s">
        <v>73</v>
      </c>
      <c r="D409" s="152" t="s">
        <v>98</v>
      </c>
      <c r="E409" s="152">
        <v>2</v>
      </c>
      <c r="F409" s="152">
        <v>5035</v>
      </c>
      <c r="G409" s="152">
        <v>3560.1299502634092</v>
      </c>
      <c r="H409" s="152">
        <v>88</v>
      </c>
    </row>
    <row r="410" spans="1:8" ht="15" x14ac:dyDescent="0.25">
      <c r="A410" s="152" t="s">
        <v>144</v>
      </c>
      <c r="B410" s="152" t="s">
        <v>13</v>
      </c>
      <c r="C410" s="152" t="s">
        <v>73</v>
      </c>
      <c r="D410" s="152" t="s">
        <v>98</v>
      </c>
      <c r="E410" s="152">
        <v>3</v>
      </c>
      <c r="F410" s="152">
        <v>3280.5</v>
      </c>
      <c r="G410" s="152">
        <v>3724.6503329055522</v>
      </c>
      <c r="H410" s="152">
        <v>125</v>
      </c>
    </row>
    <row r="411" spans="1:8" ht="15" x14ac:dyDescent="0.25">
      <c r="A411" s="152" t="s">
        <v>144</v>
      </c>
      <c r="B411" s="152" t="s">
        <v>13</v>
      </c>
      <c r="C411" s="152" t="s">
        <v>73</v>
      </c>
      <c r="D411" s="152" t="s">
        <v>98</v>
      </c>
      <c r="E411" s="152">
        <v>4</v>
      </c>
      <c r="F411" s="152">
        <v>5137.5</v>
      </c>
      <c r="G411" s="152">
        <v>5170.7230171787814</v>
      </c>
      <c r="H411" s="152">
        <v>129</v>
      </c>
    </row>
    <row r="412" spans="1:8" ht="15" x14ac:dyDescent="0.25">
      <c r="A412" s="152" t="s">
        <v>144</v>
      </c>
      <c r="B412" s="152" t="s">
        <v>13</v>
      </c>
      <c r="C412" s="152" t="s">
        <v>73</v>
      </c>
      <c r="D412" s="152" t="s">
        <v>98</v>
      </c>
      <c r="E412" s="152">
        <v>5</v>
      </c>
      <c r="F412" s="152">
        <v>12713.5</v>
      </c>
      <c r="G412" s="152">
        <v>13671.111908536977</v>
      </c>
      <c r="H412" s="152">
        <v>367</v>
      </c>
    </row>
    <row r="413" spans="1:8" ht="15" x14ac:dyDescent="0.25">
      <c r="A413" s="152" t="s">
        <v>144</v>
      </c>
      <c r="B413" s="152" t="s">
        <v>13</v>
      </c>
      <c r="C413" s="152" t="s">
        <v>74</v>
      </c>
      <c r="D413" s="152" t="s">
        <v>97</v>
      </c>
      <c r="E413" s="152">
        <v>0</v>
      </c>
      <c r="F413" s="152">
        <v>29</v>
      </c>
      <c r="G413" s="152">
        <v>11.259967118783395</v>
      </c>
      <c r="H413" s="152">
        <v>1</v>
      </c>
    </row>
    <row r="414" spans="1:8" ht="15" x14ac:dyDescent="0.25">
      <c r="A414" s="152" t="s">
        <v>144</v>
      </c>
      <c r="B414" s="152" t="s">
        <v>13</v>
      </c>
      <c r="C414" s="152" t="s">
        <v>74</v>
      </c>
      <c r="D414" s="152" t="s">
        <v>97</v>
      </c>
      <c r="E414" s="152">
        <v>1</v>
      </c>
      <c r="F414" s="152">
        <v>2287</v>
      </c>
      <c r="G414" s="152">
        <v>2523.7829036624189</v>
      </c>
      <c r="H414" s="152">
        <v>77</v>
      </c>
    </row>
    <row r="415" spans="1:8" ht="15" x14ac:dyDescent="0.25">
      <c r="A415" s="152" t="s">
        <v>144</v>
      </c>
      <c r="B415" s="152" t="s">
        <v>13</v>
      </c>
      <c r="C415" s="152" t="s">
        <v>74</v>
      </c>
      <c r="D415" s="152" t="s">
        <v>97</v>
      </c>
      <c r="E415" s="152">
        <v>2</v>
      </c>
      <c r="F415" s="152">
        <v>4590</v>
      </c>
      <c r="G415" s="152">
        <v>4548.7454437379947</v>
      </c>
      <c r="H415" s="152">
        <v>145</v>
      </c>
    </row>
    <row r="416" spans="1:8" ht="15" x14ac:dyDescent="0.25">
      <c r="A416" s="152" t="s">
        <v>144</v>
      </c>
      <c r="B416" s="152" t="s">
        <v>13</v>
      </c>
      <c r="C416" s="152" t="s">
        <v>74</v>
      </c>
      <c r="D416" s="152" t="s">
        <v>97</v>
      </c>
      <c r="E416" s="152">
        <v>3</v>
      </c>
      <c r="F416" s="152">
        <v>4470</v>
      </c>
      <c r="G416" s="152">
        <v>4896.8240185494033</v>
      </c>
      <c r="H416" s="152">
        <v>164</v>
      </c>
    </row>
    <row r="417" spans="1:8" ht="15" x14ac:dyDescent="0.25">
      <c r="A417" s="152" t="s">
        <v>144</v>
      </c>
      <c r="B417" s="152" t="s">
        <v>13</v>
      </c>
      <c r="C417" s="152" t="s">
        <v>74</v>
      </c>
      <c r="D417" s="152" t="s">
        <v>97</v>
      </c>
      <c r="E417" s="152">
        <v>4</v>
      </c>
      <c r="F417" s="152">
        <v>10105</v>
      </c>
      <c r="G417" s="152">
        <v>9666.4397458050244</v>
      </c>
      <c r="H417" s="152">
        <v>320</v>
      </c>
    </row>
    <row r="418" spans="1:8" ht="15" x14ac:dyDescent="0.25">
      <c r="A418" s="152" t="s">
        <v>144</v>
      </c>
      <c r="B418" s="152" t="s">
        <v>13</v>
      </c>
      <c r="C418" s="152" t="s">
        <v>74</v>
      </c>
      <c r="D418" s="152" t="s">
        <v>97</v>
      </c>
      <c r="E418" s="152">
        <v>5</v>
      </c>
      <c r="F418" s="152">
        <v>21419.5</v>
      </c>
      <c r="G418" s="152">
        <v>23296.879401138689</v>
      </c>
      <c r="H418" s="152">
        <v>793</v>
      </c>
    </row>
    <row r="419" spans="1:8" ht="15" x14ac:dyDescent="0.25">
      <c r="A419" s="152" t="s">
        <v>144</v>
      </c>
      <c r="B419" s="152" t="s">
        <v>13</v>
      </c>
      <c r="C419" s="152" t="s">
        <v>74</v>
      </c>
      <c r="D419" s="152" t="s">
        <v>99</v>
      </c>
      <c r="E419" s="152">
        <v>0</v>
      </c>
      <c r="F419" s="152">
        <v>8.5</v>
      </c>
      <c r="G419" s="152">
        <v>19.822581163612988</v>
      </c>
      <c r="H419" s="152">
        <v>2</v>
      </c>
    </row>
    <row r="420" spans="1:8" ht="15" x14ac:dyDescent="0.25">
      <c r="A420" s="152" t="s">
        <v>144</v>
      </c>
      <c r="B420" s="152" t="s">
        <v>13</v>
      </c>
      <c r="C420" s="152" t="s">
        <v>74</v>
      </c>
      <c r="D420" s="152" t="s">
        <v>99</v>
      </c>
      <c r="E420" s="152">
        <v>1</v>
      </c>
      <c r="F420" s="152">
        <v>41209</v>
      </c>
      <c r="G420" s="152">
        <v>43837.527692411328</v>
      </c>
      <c r="H420" s="152">
        <v>1326</v>
      </c>
    </row>
    <row r="421" spans="1:8" ht="15" x14ac:dyDescent="0.25">
      <c r="A421" s="152" t="s">
        <v>144</v>
      </c>
      <c r="B421" s="152" t="s">
        <v>13</v>
      </c>
      <c r="C421" s="152" t="s">
        <v>74</v>
      </c>
      <c r="D421" s="152" t="s">
        <v>99</v>
      </c>
      <c r="E421" s="152">
        <v>2</v>
      </c>
      <c r="F421" s="152">
        <v>55863</v>
      </c>
      <c r="G421" s="152">
        <v>59448.604076240925</v>
      </c>
      <c r="H421" s="152">
        <v>1971</v>
      </c>
    </row>
    <row r="422" spans="1:8" ht="15" x14ac:dyDescent="0.25">
      <c r="A422" s="152" t="s">
        <v>144</v>
      </c>
      <c r="B422" s="152" t="s">
        <v>13</v>
      </c>
      <c r="C422" s="152" t="s">
        <v>74</v>
      </c>
      <c r="D422" s="152" t="s">
        <v>99</v>
      </c>
      <c r="E422" s="152">
        <v>3</v>
      </c>
      <c r="F422" s="152">
        <v>44785</v>
      </c>
      <c r="G422" s="152">
        <v>45607.766903481912</v>
      </c>
      <c r="H422" s="152">
        <v>1462</v>
      </c>
    </row>
    <row r="423" spans="1:8" ht="15" x14ac:dyDescent="0.25">
      <c r="A423" s="152" t="s">
        <v>144</v>
      </c>
      <c r="B423" s="152" t="s">
        <v>13</v>
      </c>
      <c r="C423" s="152" t="s">
        <v>74</v>
      </c>
      <c r="D423" s="152" t="s">
        <v>99</v>
      </c>
      <c r="E423" s="152">
        <v>4</v>
      </c>
      <c r="F423" s="152">
        <v>56107.5</v>
      </c>
      <c r="G423" s="152">
        <v>54675.838222225262</v>
      </c>
      <c r="H423" s="152">
        <v>1821</v>
      </c>
    </row>
    <row r="424" spans="1:8" ht="15" x14ac:dyDescent="0.25">
      <c r="A424" s="152" t="s">
        <v>144</v>
      </c>
      <c r="B424" s="152" t="s">
        <v>13</v>
      </c>
      <c r="C424" s="152" t="s">
        <v>74</v>
      </c>
      <c r="D424" s="152" t="s">
        <v>99</v>
      </c>
      <c r="E424" s="152">
        <v>5</v>
      </c>
      <c r="F424" s="152">
        <v>45056</v>
      </c>
      <c r="G424" s="152">
        <v>43721.11336381505</v>
      </c>
      <c r="H424" s="152">
        <v>1534</v>
      </c>
    </row>
    <row r="425" spans="1:8" ht="15" x14ac:dyDescent="0.25">
      <c r="A425" s="152" t="s">
        <v>144</v>
      </c>
      <c r="B425" s="152" t="s">
        <v>13</v>
      </c>
      <c r="C425" s="152" t="s">
        <v>74</v>
      </c>
      <c r="D425" s="152" t="s">
        <v>98</v>
      </c>
      <c r="E425" s="152">
        <v>0</v>
      </c>
      <c r="F425" s="152">
        <v>6</v>
      </c>
      <c r="G425" s="152">
        <v>14.515518028297581</v>
      </c>
      <c r="H425" s="152">
        <v>1</v>
      </c>
    </row>
    <row r="426" spans="1:8" ht="15" x14ac:dyDescent="0.25">
      <c r="A426" s="152" t="s">
        <v>144</v>
      </c>
      <c r="B426" s="152" t="s">
        <v>13</v>
      </c>
      <c r="C426" s="152" t="s">
        <v>74</v>
      </c>
      <c r="D426" s="152" t="s">
        <v>98</v>
      </c>
      <c r="E426" s="152">
        <v>1</v>
      </c>
      <c r="F426" s="152">
        <v>790.5</v>
      </c>
      <c r="G426" s="152">
        <v>909.74922221371855</v>
      </c>
      <c r="H426" s="152">
        <v>49</v>
      </c>
    </row>
    <row r="427" spans="1:8" ht="15" x14ac:dyDescent="0.25">
      <c r="A427" s="152" t="s">
        <v>144</v>
      </c>
      <c r="B427" s="152" t="s">
        <v>13</v>
      </c>
      <c r="C427" s="152" t="s">
        <v>74</v>
      </c>
      <c r="D427" s="152" t="s">
        <v>98</v>
      </c>
      <c r="E427" s="152">
        <v>2</v>
      </c>
      <c r="F427" s="152">
        <v>4560</v>
      </c>
      <c r="G427" s="152">
        <v>4251.1987828975907</v>
      </c>
      <c r="H427" s="152">
        <v>135</v>
      </c>
    </row>
    <row r="428" spans="1:8" ht="15" x14ac:dyDescent="0.25">
      <c r="A428" s="152" t="s">
        <v>144</v>
      </c>
      <c r="B428" s="152" t="s">
        <v>13</v>
      </c>
      <c r="C428" s="152" t="s">
        <v>74</v>
      </c>
      <c r="D428" s="152" t="s">
        <v>98</v>
      </c>
      <c r="E428" s="152">
        <v>3</v>
      </c>
      <c r="F428" s="152">
        <v>2959</v>
      </c>
      <c r="G428" s="152">
        <v>3302.5139171665323</v>
      </c>
      <c r="H428" s="152">
        <v>117</v>
      </c>
    </row>
    <row r="429" spans="1:8" ht="15" x14ac:dyDescent="0.25">
      <c r="A429" s="152" t="s">
        <v>144</v>
      </c>
      <c r="B429" s="152" t="s">
        <v>13</v>
      </c>
      <c r="C429" s="152" t="s">
        <v>74</v>
      </c>
      <c r="D429" s="152" t="s">
        <v>98</v>
      </c>
      <c r="E429" s="152">
        <v>4</v>
      </c>
      <c r="F429" s="152">
        <v>9631</v>
      </c>
      <c r="G429" s="152">
        <v>9856.1377143951686</v>
      </c>
      <c r="H429" s="152">
        <v>381</v>
      </c>
    </row>
    <row r="430" spans="1:8" ht="15" x14ac:dyDescent="0.25">
      <c r="A430" s="152" t="s">
        <v>144</v>
      </c>
      <c r="B430" s="152" t="s">
        <v>13</v>
      </c>
      <c r="C430" s="152" t="s">
        <v>74</v>
      </c>
      <c r="D430" s="152" t="s">
        <v>98</v>
      </c>
      <c r="E430" s="152">
        <v>5</v>
      </c>
      <c r="F430" s="152">
        <v>43387</v>
      </c>
      <c r="G430" s="152">
        <v>45209.702248138492</v>
      </c>
      <c r="H430" s="152">
        <v>1882</v>
      </c>
    </row>
    <row r="431" spans="1:8" ht="15" x14ac:dyDescent="0.25">
      <c r="A431" s="152" t="s">
        <v>144</v>
      </c>
      <c r="B431" s="152" t="s">
        <v>13</v>
      </c>
      <c r="C431" s="152" t="s">
        <v>75</v>
      </c>
      <c r="D431" s="152" t="s">
        <v>97</v>
      </c>
      <c r="E431" s="152">
        <v>0</v>
      </c>
      <c r="F431" s="152">
        <v>156.5</v>
      </c>
      <c r="G431" s="152">
        <v>169.80150962899953</v>
      </c>
      <c r="H431" s="152">
        <v>3</v>
      </c>
    </row>
    <row r="432" spans="1:8" ht="15" x14ac:dyDescent="0.25">
      <c r="A432" s="152" t="s">
        <v>144</v>
      </c>
      <c r="B432" s="152" t="s">
        <v>13</v>
      </c>
      <c r="C432" s="152" t="s">
        <v>75</v>
      </c>
      <c r="D432" s="152" t="s">
        <v>97</v>
      </c>
      <c r="E432" s="152">
        <v>1</v>
      </c>
      <c r="F432" s="152">
        <v>1185.5</v>
      </c>
      <c r="G432" s="152">
        <v>1397.6889612399696</v>
      </c>
      <c r="H432" s="152">
        <v>54</v>
      </c>
    </row>
    <row r="433" spans="1:8" ht="15" x14ac:dyDescent="0.25">
      <c r="A433" s="152" t="s">
        <v>144</v>
      </c>
      <c r="B433" s="152" t="s">
        <v>13</v>
      </c>
      <c r="C433" s="152" t="s">
        <v>75</v>
      </c>
      <c r="D433" s="152" t="s">
        <v>97</v>
      </c>
      <c r="E433" s="152">
        <v>2</v>
      </c>
      <c r="F433" s="152">
        <v>3464.5</v>
      </c>
      <c r="G433" s="152">
        <v>3785.9735665771436</v>
      </c>
      <c r="H433" s="152">
        <v>132</v>
      </c>
    </row>
    <row r="434" spans="1:8" ht="15" x14ac:dyDescent="0.25">
      <c r="A434" s="152" t="s">
        <v>144</v>
      </c>
      <c r="B434" s="152" t="s">
        <v>13</v>
      </c>
      <c r="C434" s="152" t="s">
        <v>75</v>
      </c>
      <c r="D434" s="152" t="s">
        <v>97</v>
      </c>
      <c r="E434" s="152">
        <v>3</v>
      </c>
      <c r="F434" s="152">
        <v>1430.5</v>
      </c>
      <c r="G434" s="152">
        <v>1572.6441220531865</v>
      </c>
      <c r="H434" s="152">
        <v>46</v>
      </c>
    </row>
    <row r="435" spans="1:8" ht="15" x14ac:dyDescent="0.25">
      <c r="A435" s="152" t="s">
        <v>144</v>
      </c>
      <c r="B435" s="152" t="s">
        <v>13</v>
      </c>
      <c r="C435" s="152" t="s">
        <v>75</v>
      </c>
      <c r="D435" s="152" t="s">
        <v>97</v>
      </c>
      <c r="E435" s="152">
        <v>4</v>
      </c>
      <c r="F435" s="152">
        <v>5785.5</v>
      </c>
      <c r="G435" s="152">
        <v>6706.4897760777358</v>
      </c>
      <c r="H435" s="152">
        <v>200</v>
      </c>
    </row>
    <row r="436" spans="1:8" ht="15" x14ac:dyDescent="0.25">
      <c r="A436" s="152" t="s">
        <v>144</v>
      </c>
      <c r="B436" s="152" t="s">
        <v>13</v>
      </c>
      <c r="C436" s="152" t="s">
        <v>75</v>
      </c>
      <c r="D436" s="152" t="s">
        <v>97</v>
      </c>
      <c r="E436" s="152">
        <v>5</v>
      </c>
      <c r="F436" s="152">
        <v>14496</v>
      </c>
      <c r="G436" s="152">
        <v>15654.481781159291</v>
      </c>
      <c r="H436" s="152">
        <v>537</v>
      </c>
    </row>
    <row r="437" spans="1:8" ht="15" x14ac:dyDescent="0.25">
      <c r="A437" s="152" t="s">
        <v>144</v>
      </c>
      <c r="B437" s="152" t="s">
        <v>13</v>
      </c>
      <c r="C437" s="152" t="s">
        <v>75</v>
      </c>
      <c r="D437" s="152" t="s">
        <v>99</v>
      </c>
      <c r="E437" s="152">
        <v>0</v>
      </c>
      <c r="F437" s="152">
        <v>307.5</v>
      </c>
      <c r="G437" s="152">
        <v>437.37194939451513</v>
      </c>
      <c r="H437" s="152">
        <v>14</v>
      </c>
    </row>
    <row r="438" spans="1:8" ht="15" x14ac:dyDescent="0.25">
      <c r="A438" s="152" t="s">
        <v>144</v>
      </c>
      <c r="B438" s="152" t="s">
        <v>13</v>
      </c>
      <c r="C438" s="152" t="s">
        <v>75</v>
      </c>
      <c r="D438" s="152" t="s">
        <v>99</v>
      </c>
      <c r="E438" s="152">
        <v>1</v>
      </c>
      <c r="F438" s="152">
        <v>18782.5</v>
      </c>
      <c r="G438" s="152">
        <v>19392.028503277641</v>
      </c>
      <c r="H438" s="152">
        <v>590</v>
      </c>
    </row>
    <row r="439" spans="1:8" ht="15" x14ac:dyDescent="0.25">
      <c r="A439" s="152" t="s">
        <v>144</v>
      </c>
      <c r="B439" s="152" t="s">
        <v>13</v>
      </c>
      <c r="C439" s="152" t="s">
        <v>75</v>
      </c>
      <c r="D439" s="152" t="s">
        <v>99</v>
      </c>
      <c r="E439" s="152">
        <v>2</v>
      </c>
      <c r="F439" s="152">
        <v>33029.5</v>
      </c>
      <c r="G439" s="152">
        <v>32814.130538708647</v>
      </c>
      <c r="H439" s="152">
        <v>993</v>
      </c>
    </row>
    <row r="440" spans="1:8" ht="15" x14ac:dyDescent="0.25">
      <c r="A440" s="152" t="s">
        <v>144</v>
      </c>
      <c r="B440" s="152" t="s">
        <v>13</v>
      </c>
      <c r="C440" s="152" t="s">
        <v>75</v>
      </c>
      <c r="D440" s="152" t="s">
        <v>99</v>
      </c>
      <c r="E440" s="152">
        <v>3</v>
      </c>
      <c r="F440" s="152">
        <v>15307.5</v>
      </c>
      <c r="G440" s="152">
        <v>12982.496205854797</v>
      </c>
      <c r="H440" s="152">
        <v>360</v>
      </c>
    </row>
    <row r="441" spans="1:8" ht="15" x14ac:dyDescent="0.25">
      <c r="A441" s="152" t="s">
        <v>144</v>
      </c>
      <c r="B441" s="152" t="s">
        <v>13</v>
      </c>
      <c r="C441" s="152" t="s">
        <v>75</v>
      </c>
      <c r="D441" s="152" t="s">
        <v>99</v>
      </c>
      <c r="E441" s="152">
        <v>4</v>
      </c>
      <c r="F441" s="152">
        <v>23831</v>
      </c>
      <c r="G441" s="152">
        <v>23379.034238086213</v>
      </c>
      <c r="H441" s="152">
        <v>796</v>
      </c>
    </row>
    <row r="442" spans="1:8" ht="15" x14ac:dyDescent="0.25">
      <c r="A442" s="152" t="s">
        <v>144</v>
      </c>
      <c r="B442" s="152" t="s">
        <v>13</v>
      </c>
      <c r="C442" s="152" t="s">
        <v>75</v>
      </c>
      <c r="D442" s="152" t="s">
        <v>99</v>
      </c>
      <c r="E442" s="152">
        <v>5</v>
      </c>
      <c r="F442" s="152">
        <v>29250</v>
      </c>
      <c r="G442" s="152">
        <v>27142.045610242676</v>
      </c>
      <c r="H442" s="152">
        <v>938</v>
      </c>
    </row>
    <row r="443" spans="1:8" ht="15" x14ac:dyDescent="0.25">
      <c r="A443" s="152" t="s">
        <v>144</v>
      </c>
      <c r="B443" s="152" t="s">
        <v>13</v>
      </c>
      <c r="C443" s="152" t="s">
        <v>75</v>
      </c>
      <c r="D443" s="152" t="s">
        <v>98</v>
      </c>
      <c r="E443" s="152">
        <v>1</v>
      </c>
      <c r="F443" s="152">
        <v>70</v>
      </c>
      <c r="G443" s="152">
        <v>138.88868342333379</v>
      </c>
      <c r="H443" s="152">
        <v>3</v>
      </c>
    </row>
    <row r="444" spans="1:8" ht="15" x14ac:dyDescent="0.25">
      <c r="A444" s="152" t="s">
        <v>144</v>
      </c>
      <c r="B444" s="152" t="s">
        <v>13</v>
      </c>
      <c r="C444" s="152" t="s">
        <v>75</v>
      </c>
      <c r="D444" s="152" t="s">
        <v>98</v>
      </c>
      <c r="E444" s="152">
        <v>2</v>
      </c>
      <c r="F444" s="152">
        <v>169.5</v>
      </c>
      <c r="G444" s="152">
        <v>219.46838445787614</v>
      </c>
      <c r="H444" s="152">
        <v>13</v>
      </c>
    </row>
    <row r="445" spans="1:8" ht="15" x14ac:dyDescent="0.25">
      <c r="A445" s="152" t="s">
        <v>144</v>
      </c>
      <c r="B445" s="152" t="s">
        <v>13</v>
      </c>
      <c r="C445" s="152" t="s">
        <v>75</v>
      </c>
      <c r="D445" s="152" t="s">
        <v>98</v>
      </c>
      <c r="E445" s="152">
        <v>3</v>
      </c>
      <c r="F445" s="152">
        <v>596</v>
      </c>
      <c r="G445" s="152">
        <v>501.15912260969111</v>
      </c>
      <c r="H445" s="152">
        <v>6</v>
      </c>
    </row>
    <row r="446" spans="1:8" ht="15" x14ac:dyDescent="0.25">
      <c r="A446" s="152" t="s">
        <v>144</v>
      </c>
      <c r="B446" s="152" t="s">
        <v>13</v>
      </c>
      <c r="C446" s="152" t="s">
        <v>75</v>
      </c>
      <c r="D446" s="152" t="s">
        <v>98</v>
      </c>
      <c r="E446" s="152">
        <v>4</v>
      </c>
      <c r="F446" s="152">
        <v>461.5</v>
      </c>
      <c r="G446" s="152">
        <v>447.05583784360823</v>
      </c>
      <c r="H446" s="152">
        <v>22</v>
      </c>
    </row>
    <row r="447" spans="1:8" ht="15" x14ac:dyDescent="0.25">
      <c r="A447" s="152" t="s">
        <v>144</v>
      </c>
      <c r="B447" s="152" t="s">
        <v>13</v>
      </c>
      <c r="C447" s="152" t="s">
        <v>75</v>
      </c>
      <c r="D447" s="152" t="s">
        <v>98</v>
      </c>
      <c r="E447" s="152">
        <v>5</v>
      </c>
      <c r="F447" s="152">
        <v>989.5</v>
      </c>
      <c r="G447" s="152">
        <v>1342.8867366017132</v>
      </c>
      <c r="H447" s="152">
        <v>82</v>
      </c>
    </row>
    <row r="448" spans="1:8" ht="15" x14ac:dyDescent="0.25">
      <c r="A448" s="152" t="s">
        <v>144</v>
      </c>
      <c r="B448" s="152" t="s">
        <v>13</v>
      </c>
      <c r="C448" s="152" t="s">
        <v>76</v>
      </c>
      <c r="D448" s="152" t="s">
        <v>97</v>
      </c>
      <c r="E448" s="152">
        <v>1</v>
      </c>
      <c r="F448" s="152">
        <v>998</v>
      </c>
      <c r="G448" s="152">
        <v>1434.7476785655874</v>
      </c>
      <c r="H448" s="152">
        <v>64</v>
      </c>
    </row>
    <row r="449" spans="1:8" ht="15" x14ac:dyDescent="0.25">
      <c r="A449" s="152" t="s">
        <v>144</v>
      </c>
      <c r="B449" s="152" t="s">
        <v>13</v>
      </c>
      <c r="C449" s="152" t="s">
        <v>76</v>
      </c>
      <c r="D449" s="152" t="s">
        <v>97</v>
      </c>
      <c r="E449" s="152">
        <v>2</v>
      </c>
      <c r="F449" s="152">
        <v>2289.5</v>
      </c>
      <c r="G449" s="152">
        <v>2530.8964690280663</v>
      </c>
      <c r="H449" s="152">
        <v>78</v>
      </c>
    </row>
    <row r="450" spans="1:8" ht="15" x14ac:dyDescent="0.25">
      <c r="A450" s="152" t="s">
        <v>144</v>
      </c>
      <c r="B450" s="152" t="s">
        <v>13</v>
      </c>
      <c r="C450" s="152" t="s">
        <v>76</v>
      </c>
      <c r="D450" s="152" t="s">
        <v>97</v>
      </c>
      <c r="E450" s="152">
        <v>3</v>
      </c>
      <c r="F450" s="152">
        <v>2116.5</v>
      </c>
      <c r="G450" s="152">
        <v>2368.0765893133762</v>
      </c>
      <c r="H450" s="152">
        <v>94</v>
      </c>
    </row>
    <row r="451" spans="1:8" ht="15" x14ac:dyDescent="0.25">
      <c r="A451" s="152" t="s">
        <v>144</v>
      </c>
      <c r="B451" s="152" t="s">
        <v>13</v>
      </c>
      <c r="C451" s="152" t="s">
        <v>76</v>
      </c>
      <c r="D451" s="152" t="s">
        <v>97</v>
      </c>
      <c r="E451" s="152">
        <v>4</v>
      </c>
      <c r="F451" s="152">
        <v>8188</v>
      </c>
      <c r="G451" s="152">
        <v>9317.2363818850281</v>
      </c>
      <c r="H451" s="152">
        <v>304</v>
      </c>
    </row>
    <row r="452" spans="1:8" ht="15" x14ac:dyDescent="0.25">
      <c r="A452" s="152" t="s">
        <v>144</v>
      </c>
      <c r="B452" s="152" t="s">
        <v>13</v>
      </c>
      <c r="C452" s="152" t="s">
        <v>76</v>
      </c>
      <c r="D452" s="152" t="s">
        <v>97</v>
      </c>
      <c r="E452" s="152">
        <v>5</v>
      </c>
      <c r="F452" s="152">
        <v>5974</v>
      </c>
      <c r="G452" s="152">
        <v>5561.2810127064349</v>
      </c>
      <c r="H452" s="152">
        <v>163</v>
      </c>
    </row>
    <row r="453" spans="1:8" ht="15" x14ac:dyDescent="0.25">
      <c r="A453" s="152" t="s">
        <v>144</v>
      </c>
      <c r="B453" s="152" t="s">
        <v>13</v>
      </c>
      <c r="C453" s="152" t="s">
        <v>76</v>
      </c>
      <c r="D453" s="152" t="s">
        <v>99</v>
      </c>
      <c r="E453" s="152">
        <v>0</v>
      </c>
      <c r="F453" s="152">
        <v>95</v>
      </c>
      <c r="G453" s="152">
        <v>295.76609696157283</v>
      </c>
      <c r="H453" s="152">
        <v>5</v>
      </c>
    </row>
    <row r="454" spans="1:8" ht="15" x14ac:dyDescent="0.25">
      <c r="A454" s="152" t="s">
        <v>144</v>
      </c>
      <c r="B454" s="152" t="s">
        <v>13</v>
      </c>
      <c r="C454" s="152" t="s">
        <v>76</v>
      </c>
      <c r="D454" s="152" t="s">
        <v>99</v>
      </c>
      <c r="E454" s="152">
        <v>1</v>
      </c>
      <c r="F454" s="152">
        <v>28205</v>
      </c>
      <c r="G454" s="152">
        <v>29351.50408432569</v>
      </c>
      <c r="H454" s="152">
        <v>970</v>
      </c>
    </row>
    <row r="455" spans="1:8" ht="15" x14ac:dyDescent="0.25">
      <c r="A455" s="152" t="s">
        <v>144</v>
      </c>
      <c r="B455" s="152" t="s">
        <v>13</v>
      </c>
      <c r="C455" s="152" t="s">
        <v>76</v>
      </c>
      <c r="D455" s="152" t="s">
        <v>99</v>
      </c>
      <c r="E455" s="152">
        <v>2</v>
      </c>
      <c r="F455" s="152">
        <v>23701</v>
      </c>
      <c r="G455" s="152">
        <v>23676.114178737949</v>
      </c>
      <c r="H455" s="152">
        <v>740</v>
      </c>
    </row>
    <row r="456" spans="1:8" ht="15" x14ac:dyDescent="0.25">
      <c r="A456" s="152" t="s">
        <v>144</v>
      </c>
      <c r="B456" s="152" t="s">
        <v>13</v>
      </c>
      <c r="C456" s="152" t="s">
        <v>76</v>
      </c>
      <c r="D456" s="152" t="s">
        <v>99</v>
      </c>
      <c r="E456" s="152">
        <v>3</v>
      </c>
      <c r="F456" s="152">
        <v>21257.5</v>
      </c>
      <c r="G456" s="152">
        <v>21120.601438077905</v>
      </c>
      <c r="H456" s="152">
        <v>754</v>
      </c>
    </row>
    <row r="457" spans="1:8" ht="15" x14ac:dyDescent="0.25">
      <c r="A457" s="152" t="s">
        <v>144</v>
      </c>
      <c r="B457" s="152" t="s">
        <v>13</v>
      </c>
      <c r="C457" s="152" t="s">
        <v>76</v>
      </c>
      <c r="D457" s="152" t="s">
        <v>99</v>
      </c>
      <c r="E457" s="152">
        <v>4</v>
      </c>
      <c r="F457" s="152">
        <v>34967.5</v>
      </c>
      <c r="G457" s="152">
        <v>36994.448800827879</v>
      </c>
      <c r="H457" s="152">
        <v>1136</v>
      </c>
    </row>
    <row r="458" spans="1:8" ht="15" x14ac:dyDescent="0.25">
      <c r="A458" s="152" t="s">
        <v>144</v>
      </c>
      <c r="B458" s="152" t="s">
        <v>13</v>
      </c>
      <c r="C458" s="152" t="s">
        <v>76</v>
      </c>
      <c r="D458" s="152" t="s">
        <v>99</v>
      </c>
      <c r="E458" s="152">
        <v>5</v>
      </c>
      <c r="F458" s="152">
        <v>16316.5</v>
      </c>
      <c r="G458" s="152">
        <v>15552.931155717886</v>
      </c>
      <c r="H458" s="152">
        <v>497</v>
      </c>
    </row>
    <row r="459" spans="1:8" ht="15" x14ac:dyDescent="0.25">
      <c r="A459" s="152" t="s">
        <v>144</v>
      </c>
      <c r="B459" s="152" t="s">
        <v>13</v>
      </c>
      <c r="C459" s="152" t="s">
        <v>76</v>
      </c>
      <c r="D459" s="152" t="s">
        <v>98</v>
      </c>
      <c r="E459" s="152">
        <v>1</v>
      </c>
      <c r="F459" s="152">
        <v>330</v>
      </c>
      <c r="G459" s="152">
        <v>481.44594375696187</v>
      </c>
      <c r="H459" s="152">
        <v>20</v>
      </c>
    </row>
    <row r="460" spans="1:8" ht="15" x14ac:dyDescent="0.25">
      <c r="A460" s="152" t="s">
        <v>144</v>
      </c>
      <c r="B460" s="152" t="s">
        <v>13</v>
      </c>
      <c r="C460" s="152" t="s">
        <v>76</v>
      </c>
      <c r="D460" s="152" t="s">
        <v>98</v>
      </c>
      <c r="E460" s="152">
        <v>2</v>
      </c>
      <c r="F460" s="152">
        <v>622.5</v>
      </c>
      <c r="G460" s="152">
        <v>680.41530992221021</v>
      </c>
      <c r="H460" s="152">
        <v>26</v>
      </c>
    </row>
    <row r="461" spans="1:8" ht="15" x14ac:dyDescent="0.25">
      <c r="A461" s="152" t="s">
        <v>144</v>
      </c>
      <c r="B461" s="152" t="s">
        <v>13</v>
      </c>
      <c r="C461" s="152" t="s">
        <v>76</v>
      </c>
      <c r="D461" s="152" t="s">
        <v>98</v>
      </c>
      <c r="E461" s="152">
        <v>3</v>
      </c>
      <c r="F461" s="152">
        <v>505.5</v>
      </c>
      <c r="G461" s="152">
        <v>565.21185960739763</v>
      </c>
      <c r="H461" s="152">
        <v>23</v>
      </c>
    </row>
    <row r="462" spans="1:8" ht="15" x14ac:dyDescent="0.25">
      <c r="A462" s="152" t="s">
        <v>144</v>
      </c>
      <c r="B462" s="152" t="s">
        <v>13</v>
      </c>
      <c r="C462" s="152" t="s">
        <v>76</v>
      </c>
      <c r="D462" s="152" t="s">
        <v>98</v>
      </c>
      <c r="E462" s="152">
        <v>4</v>
      </c>
      <c r="F462" s="152">
        <v>1969.5</v>
      </c>
      <c r="G462" s="152">
        <v>2146.9977597812372</v>
      </c>
      <c r="H462" s="152">
        <v>82</v>
      </c>
    </row>
    <row r="463" spans="1:8" ht="15" x14ac:dyDescent="0.25">
      <c r="A463" s="152" t="s">
        <v>144</v>
      </c>
      <c r="B463" s="152" t="s">
        <v>13</v>
      </c>
      <c r="C463" s="152" t="s">
        <v>76</v>
      </c>
      <c r="D463" s="152" t="s">
        <v>98</v>
      </c>
      <c r="E463" s="152">
        <v>5</v>
      </c>
      <c r="F463" s="152">
        <v>2904</v>
      </c>
      <c r="G463" s="152">
        <v>3440.0749511015947</v>
      </c>
      <c r="H463" s="152">
        <v>95</v>
      </c>
    </row>
    <row r="464" spans="1:8" ht="15" x14ac:dyDescent="0.25">
      <c r="A464" s="152" t="s">
        <v>144</v>
      </c>
      <c r="B464" s="152" t="s">
        <v>13</v>
      </c>
      <c r="C464" s="152" t="s">
        <v>77</v>
      </c>
      <c r="D464" s="152" t="s">
        <v>97</v>
      </c>
      <c r="E464" s="152">
        <v>0</v>
      </c>
      <c r="F464" s="152">
        <v>24</v>
      </c>
      <c r="G464" s="152">
        <v>21.655405405405407</v>
      </c>
      <c r="H464" s="152">
        <v>1</v>
      </c>
    </row>
    <row r="465" spans="1:8" ht="15" x14ac:dyDescent="0.25">
      <c r="A465" s="152" t="s">
        <v>144</v>
      </c>
      <c r="B465" s="152" t="s">
        <v>13</v>
      </c>
      <c r="C465" s="152" t="s">
        <v>77</v>
      </c>
      <c r="D465" s="152" t="s">
        <v>97</v>
      </c>
      <c r="E465" s="152">
        <v>1</v>
      </c>
      <c r="F465" s="152">
        <v>428.5</v>
      </c>
      <c r="G465" s="152">
        <v>643.83249419752929</v>
      </c>
      <c r="H465" s="152">
        <v>23</v>
      </c>
    </row>
    <row r="466" spans="1:8" ht="15" x14ac:dyDescent="0.25">
      <c r="A466" s="152" t="s">
        <v>144</v>
      </c>
      <c r="B466" s="152" t="s">
        <v>13</v>
      </c>
      <c r="C466" s="152" t="s">
        <v>77</v>
      </c>
      <c r="D466" s="152" t="s">
        <v>97</v>
      </c>
      <c r="E466" s="152">
        <v>2</v>
      </c>
      <c r="F466" s="152">
        <v>1628</v>
      </c>
      <c r="G466" s="152">
        <v>2242.028902028359</v>
      </c>
      <c r="H466" s="152">
        <v>87</v>
      </c>
    </row>
    <row r="467" spans="1:8" ht="15" x14ac:dyDescent="0.25">
      <c r="A467" s="152" t="s">
        <v>144</v>
      </c>
      <c r="B467" s="152" t="s">
        <v>13</v>
      </c>
      <c r="C467" s="152" t="s">
        <v>77</v>
      </c>
      <c r="D467" s="152" t="s">
        <v>97</v>
      </c>
      <c r="E467" s="152">
        <v>3</v>
      </c>
      <c r="F467" s="152">
        <v>1673</v>
      </c>
      <c r="G467" s="152">
        <v>1931.1895298409263</v>
      </c>
      <c r="H467" s="152">
        <v>88</v>
      </c>
    </row>
    <row r="468" spans="1:8" ht="15" x14ac:dyDescent="0.25">
      <c r="A468" s="152" t="s">
        <v>144</v>
      </c>
      <c r="B468" s="152" t="s">
        <v>13</v>
      </c>
      <c r="C468" s="152" t="s">
        <v>77</v>
      </c>
      <c r="D468" s="152" t="s">
        <v>97</v>
      </c>
      <c r="E468" s="152">
        <v>4</v>
      </c>
      <c r="F468" s="152">
        <v>3231.5</v>
      </c>
      <c r="G468" s="152">
        <v>3664.6086035454205</v>
      </c>
      <c r="H468" s="152">
        <v>150</v>
      </c>
    </row>
    <row r="469" spans="1:8" ht="15" x14ac:dyDescent="0.25">
      <c r="A469" s="152" t="s">
        <v>144</v>
      </c>
      <c r="B469" s="152" t="s">
        <v>13</v>
      </c>
      <c r="C469" s="152" t="s">
        <v>77</v>
      </c>
      <c r="D469" s="152" t="s">
        <v>97</v>
      </c>
      <c r="E469" s="152">
        <v>5</v>
      </c>
      <c r="F469" s="152">
        <v>12684</v>
      </c>
      <c r="G469" s="152">
        <v>14183.350570247456</v>
      </c>
      <c r="H469" s="152">
        <v>548</v>
      </c>
    </row>
    <row r="470" spans="1:8" ht="15" x14ac:dyDescent="0.25">
      <c r="A470" s="152" t="s">
        <v>144</v>
      </c>
      <c r="B470" s="152" t="s">
        <v>13</v>
      </c>
      <c r="C470" s="152" t="s">
        <v>77</v>
      </c>
      <c r="D470" s="152" t="s">
        <v>99</v>
      </c>
      <c r="E470" s="152">
        <v>1</v>
      </c>
      <c r="F470" s="152">
        <v>6677</v>
      </c>
      <c r="G470" s="152">
        <v>6967.7675234196859</v>
      </c>
      <c r="H470" s="152">
        <v>183</v>
      </c>
    </row>
    <row r="471" spans="1:8" ht="15" x14ac:dyDescent="0.25">
      <c r="A471" s="152" t="s">
        <v>144</v>
      </c>
      <c r="B471" s="152" t="s">
        <v>13</v>
      </c>
      <c r="C471" s="152" t="s">
        <v>77</v>
      </c>
      <c r="D471" s="152" t="s">
        <v>99</v>
      </c>
      <c r="E471" s="152">
        <v>2</v>
      </c>
      <c r="F471" s="152">
        <v>12279.5</v>
      </c>
      <c r="G471" s="152">
        <v>12788.372886976202</v>
      </c>
      <c r="H471" s="152">
        <v>411</v>
      </c>
    </row>
    <row r="472" spans="1:8" ht="15" x14ac:dyDescent="0.25">
      <c r="A472" s="152" t="s">
        <v>144</v>
      </c>
      <c r="B472" s="152" t="s">
        <v>13</v>
      </c>
      <c r="C472" s="152" t="s">
        <v>77</v>
      </c>
      <c r="D472" s="152" t="s">
        <v>99</v>
      </c>
      <c r="E472" s="152">
        <v>3</v>
      </c>
      <c r="F472" s="152">
        <v>5398</v>
      </c>
      <c r="G472" s="152">
        <v>5700.7426726914418</v>
      </c>
      <c r="H472" s="152">
        <v>184</v>
      </c>
    </row>
    <row r="473" spans="1:8" ht="15" x14ac:dyDescent="0.25">
      <c r="A473" s="152" t="s">
        <v>144</v>
      </c>
      <c r="B473" s="152" t="s">
        <v>13</v>
      </c>
      <c r="C473" s="152" t="s">
        <v>77</v>
      </c>
      <c r="D473" s="152" t="s">
        <v>99</v>
      </c>
      <c r="E473" s="152">
        <v>4</v>
      </c>
      <c r="F473" s="152">
        <v>14682</v>
      </c>
      <c r="G473" s="152">
        <v>15059.129013527741</v>
      </c>
      <c r="H473" s="152">
        <v>436</v>
      </c>
    </row>
    <row r="474" spans="1:8" ht="15" x14ac:dyDescent="0.25">
      <c r="A474" s="152" t="s">
        <v>144</v>
      </c>
      <c r="B474" s="152" t="s">
        <v>13</v>
      </c>
      <c r="C474" s="152" t="s">
        <v>77</v>
      </c>
      <c r="D474" s="152" t="s">
        <v>99</v>
      </c>
      <c r="E474" s="152">
        <v>5</v>
      </c>
      <c r="F474" s="152">
        <v>27269.5</v>
      </c>
      <c r="G474" s="152">
        <v>29248.585239761542</v>
      </c>
      <c r="H474" s="152">
        <v>717</v>
      </c>
    </row>
    <row r="475" spans="1:8" ht="15" x14ac:dyDescent="0.25">
      <c r="A475" s="152" t="s">
        <v>144</v>
      </c>
      <c r="B475" s="152" t="s">
        <v>13</v>
      </c>
      <c r="C475" s="152" t="s">
        <v>77</v>
      </c>
      <c r="D475" s="152" t="s">
        <v>98</v>
      </c>
      <c r="E475" s="152">
        <v>2</v>
      </c>
      <c r="F475" s="152">
        <v>190.5</v>
      </c>
      <c r="G475" s="152">
        <v>156.46948526662163</v>
      </c>
      <c r="H475" s="152">
        <v>5</v>
      </c>
    </row>
    <row r="476" spans="1:8" ht="15" x14ac:dyDescent="0.25">
      <c r="A476" s="152" t="s">
        <v>144</v>
      </c>
      <c r="B476" s="152" t="s">
        <v>13</v>
      </c>
      <c r="C476" s="152" t="s">
        <v>77</v>
      </c>
      <c r="D476" s="152" t="s">
        <v>98</v>
      </c>
      <c r="E476" s="152">
        <v>3</v>
      </c>
      <c r="F476" s="152">
        <v>118</v>
      </c>
      <c r="G476" s="152">
        <v>131.51997827006039</v>
      </c>
      <c r="H476" s="152">
        <v>6</v>
      </c>
    </row>
    <row r="477" spans="1:8" ht="15" x14ac:dyDescent="0.25">
      <c r="A477" s="152" t="s">
        <v>144</v>
      </c>
      <c r="B477" s="152" t="s">
        <v>13</v>
      </c>
      <c r="C477" s="152" t="s">
        <v>77</v>
      </c>
      <c r="D477" s="152" t="s">
        <v>98</v>
      </c>
      <c r="E477" s="152">
        <v>4</v>
      </c>
      <c r="F477" s="152">
        <v>419</v>
      </c>
      <c r="G477" s="152">
        <v>390.35361429891401</v>
      </c>
      <c r="H477" s="152">
        <v>20</v>
      </c>
    </row>
    <row r="478" spans="1:8" ht="15" x14ac:dyDescent="0.25">
      <c r="A478" s="152" t="s">
        <v>144</v>
      </c>
      <c r="B478" s="152" t="s">
        <v>13</v>
      </c>
      <c r="C478" s="152" t="s">
        <v>77</v>
      </c>
      <c r="D478" s="152" t="s">
        <v>98</v>
      </c>
      <c r="E478" s="152">
        <v>5</v>
      </c>
      <c r="F478" s="152">
        <v>862.5</v>
      </c>
      <c r="G478" s="152">
        <v>972.02700448805615</v>
      </c>
      <c r="H478" s="152">
        <v>43</v>
      </c>
    </row>
    <row r="479" spans="1:8" ht="15" x14ac:dyDescent="0.25">
      <c r="A479" s="152" t="s">
        <v>144</v>
      </c>
      <c r="B479" s="152" t="s">
        <v>13</v>
      </c>
      <c r="C479" s="152" t="s">
        <v>78</v>
      </c>
      <c r="D479" s="152" t="s">
        <v>97</v>
      </c>
      <c r="E479" s="152">
        <v>1</v>
      </c>
      <c r="F479" s="152">
        <v>1307</v>
      </c>
      <c r="G479" s="152">
        <v>1384.1685175647397</v>
      </c>
      <c r="H479" s="152">
        <v>34</v>
      </c>
    </row>
    <row r="480" spans="1:8" ht="15" x14ac:dyDescent="0.25">
      <c r="A480" s="152" t="s">
        <v>144</v>
      </c>
      <c r="B480" s="152" t="s">
        <v>13</v>
      </c>
      <c r="C480" s="152" t="s">
        <v>78</v>
      </c>
      <c r="D480" s="152" t="s">
        <v>97</v>
      </c>
      <c r="E480" s="152">
        <v>2</v>
      </c>
      <c r="F480" s="152">
        <v>3122.5</v>
      </c>
      <c r="G480" s="152">
        <v>1996.3812539191322</v>
      </c>
      <c r="H480" s="152">
        <v>56</v>
      </c>
    </row>
    <row r="481" spans="1:8" ht="15" x14ac:dyDescent="0.25">
      <c r="A481" s="152" t="s">
        <v>144</v>
      </c>
      <c r="B481" s="152" t="s">
        <v>13</v>
      </c>
      <c r="C481" s="152" t="s">
        <v>78</v>
      </c>
      <c r="D481" s="152" t="s">
        <v>97</v>
      </c>
      <c r="E481" s="152">
        <v>3</v>
      </c>
      <c r="F481" s="152">
        <v>3762</v>
      </c>
      <c r="G481" s="152">
        <v>3576.6610071921964</v>
      </c>
      <c r="H481" s="152">
        <v>114</v>
      </c>
    </row>
    <row r="482" spans="1:8" ht="15" x14ac:dyDescent="0.25">
      <c r="A482" s="152" t="s">
        <v>144</v>
      </c>
      <c r="B482" s="152" t="s">
        <v>13</v>
      </c>
      <c r="C482" s="152" t="s">
        <v>78</v>
      </c>
      <c r="D482" s="152" t="s">
        <v>97</v>
      </c>
      <c r="E482" s="152">
        <v>4</v>
      </c>
      <c r="F482" s="152">
        <v>6447.5</v>
      </c>
      <c r="G482" s="152">
        <v>5936.8836253007676</v>
      </c>
      <c r="H482" s="152">
        <v>162</v>
      </c>
    </row>
    <row r="483" spans="1:8" ht="15" x14ac:dyDescent="0.25">
      <c r="A483" s="152" t="s">
        <v>144</v>
      </c>
      <c r="B483" s="152" t="s">
        <v>13</v>
      </c>
      <c r="C483" s="152" t="s">
        <v>78</v>
      </c>
      <c r="D483" s="152" t="s">
        <v>97</v>
      </c>
      <c r="E483" s="152">
        <v>5</v>
      </c>
      <c r="F483" s="152">
        <v>11249.5</v>
      </c>
      <c r="G483" s="152">
        <v>9319.0258000817739</v>
      </c>
      <c r="H483" s="152">
        <v>298</v>
      </c>
    </row>
    <row r="484" spans="1:8" ht="15" x14ac:dyDescent="0.25">
      <c r="A484" s="152" t="s">
        <v>144</v>
      </c>
      <c r="B484" s="152" t="s">
        <v>13</v>
      </c>
      <c r="C484" s="152" t="s">
        <v>78</v>
      </c>
      <c r="D484" s="152" t="s">
        <v>99</v>
      </c>
      <c r="E484" s="152">
        <v>0</v>
      </c>
      <c r="F484" s="152">
        <v>41</v>
      </c>
      <c r="G484" s="152">
        <v>119.66754807692308</v>
      </c>
      <c r="H484" s="152">
        <v>2</v>
      </c>
    </row>
    <row r="485" spans="1:8" ht="15" x14ac:dyDescent="0.25">
      <c r="A485" s="152" t="s">
        <v>144</v>
      </c>
      <c r="B485" s="152" t="s">
        <v>13</v>
      </c>
      <c r="C485" s="152" t="s">
        <v>78</v>
      </c>
      <c r="D485" s="152" t="s">
        <v>99</v>
      </c>
      <c r="E485" s="152">
        <v>1</v>
      </c>
      <c r="F485" s="152">
        <v>13205.5</v>
      </c>
      <c r="G485" s="152">
        <v>12120.835276053927</v>
      </c>
      <c r="H485" s="152">
        <v>345</v>
      </c>
    </row>
    <row r="486" spans="1:8" ht="15" x14ac:dyDescent="0.25">
      <c r="A486" s="152" t="s">
        <v>144</v>
      </c>
      <c r="B486" s="152" t="s">
        <v>13</v>
      </c>
      <c r="C486" s="152" t="s">
        <v>78</v>
      </c>
      <c r="D486" s="152" t="s">
        <v>99</v>
      </c>
      <c r="E486" s="152">
        <v>2</v>
      </c>
      <c r="F486" s="152">
        <v>21431.5</v>
      </c>
      <c r="G486" s="152">
        <v>17786.305776908943</v>
      </c>
      <c r="H486" s="152">
        <v>550</v>
      </c>
    </row>
    <row r="487" spans="1:8" ht="15" x14ac:dyDescent="0.25">
      <c r="A487" s="152" t="s">
        <v>144</v>
      </c>
      <c r="B487" s="152" t="s">
        <v>13</v>
      </c>
      <c r="C487" s="152" t="s">
        <v>78</v>
      </c>
      <c r="D487" s="152" t="s">
        <v>99</v>
      </c>
      <c r="E487" s="152">
        <v>3</v>
      </c>
      <c r="F487" s="152">
        <v>36580.5</v>
      </c>
      <c r="G487" s="152">
        <v>32205.103180784899</v>
      </c>
      <c r="H487" s="152">
        <v>985</v>
      </c>
    </row>
    <row r="488" spans="1:8" ht="15" x14ac:dyDescent="0.25">
      <c r="A488" s="152" t="s">
        <v>144</v>
      </c>
      <c r="B488" s="152" t="s">
        <v>13</v>
      </c>
      <c r="C488" s="152" t="s">
        <v>78</v>
      </c>
      <c r="D488" s="152" t="s">
        <v>99</v>
      </c>
      <c r="E488" s="152">
        <v>4</v>
      </c>
      <c r="F488" s="152">
        <v>33725</v>
      </c>
      <c r="G488" s="152">
        <v>30437.552455877674</v>
      </c>
      <c r="H488" s="152">
        <v>966</v>
      </c>
    </row>
    <row r="489" spans="1:8" ht="15" x14ac:dyDescent="0.25">
      <c r="A489" s="152" t="s">
        <v>144</v>
      </c>
      <c r="B489" s="152" t="s">
        <v>13</v>
      </c>
      <c r="C489" s="152" t="s">
        <v>78</v>
      </c>
      <c r="D489" s="152" t="s">
        <v>99</v>
      </c>
      <c r="E489" s="152">
        <v>5</v>
      </c>
      <c r="F489" s="152">
        <v>39364.5</v>
      </c>
      <c r="G489" s="152">
        <v>33577.900716762852</v>
      </c>
      <c r="H489" s="152">
        <v>1083</v>
      </c>
    </row>
    <row r="490" spans="1:8" ht="15" x14ac:dyDescent="0.25">
      <c r="A490" s="152" t="s">
        <v>144</v>
      </c>
      <c r="B490" s="152" t="s">
        <v>13</v>
      </c>
      <c r="C490" s="152" t="s">
        <v>78</v>
      </c>
      <c r="D490" s="152" t="s">
        <v>98</v>
      </c>
      <c r="E490" s="152">
        <v>1</v>
      </c>
      <c r="F490" s="152">
        <v>204</v>
      </c>
      <c r="G490" s="152">
        <v>86.300178946000514</v>
      </c>
      <c r="H490" s="152">
        <v>3</v>
      </c>
    </row>
    <row r="491" spans="1:8" ht="15" x14ac:dyDescent="0.25">
      <c r="A491" s="152" t="s">
        <v>144</v>
      </c>
      <c r="B491" s="152" t="s">
        <v>13</v>
      </c>
      <c r="C491" s="152" t="s">
        <v>78</v>
      </c>
      <c r="D491" s="152" t="s">
        <v>98</v>
      </c>
      <c r="E491" s="152">
        <v>2</v>
      </c>
      <c r="F491" s="152">
        <v>263.5</v>
      </c>
      <c r="G491" s="152">
        <v>279.03653730414288</v>
      </c>
      <c r="H491" s="152">
        <v>14</v>
      </c>
    </row>
    <row r="492" spans="1:8" ht="15" x14ac:dyDescent="0.25">
      <c r="A492" s="152" t="s">
        <v>144</v>
      </c>
      <c r="B492" s="152" t="s">
        <v>13</v>
      </c>
      <c r="C492" s="152" t="s">
        <v>78</v>
      </c>
      <c r="D492" s="152" t="s">
        <v>98</v>
      </c>
      <c r="E492" s="152">
        <v>3</v>
      </c>
      <c r="F492" s="152">
        <v>668</v>
      </c>
      <c r="G492" s="152">
        <v>579.03086790428483</v>
      </c>
      <c r="H492" s="152">
        <v>22</v>
      </c>
    </row>
    <row r="493" spans="1:8" ht="15" x14ac:dyDescent="0.25">
      <c r="A493" s="152" t="s">
        <v>144</v>
      </c>
      <c r="B493" s="152" t="s">
        <v>13</v>
      </c>
      <c r="C493" s="152" t="s">
        <v>78</v>
      </c>
      <c r="D493" s="152" t="s">
        <v>98</v>
      </c>
      <c r="E493" s="152">
        <v>4</v>
      </c>
      <c r="F493" s="152">
        <v>989.5</v>
      </c>
      <c r="G493" s="152">
        <v>673.51088623977728</v>
      </c>
      <c r="H493" s="152">
        <v>25</v>
      </c>
    </row>
    <row r="494" spans="1:8" ht="15" x14ac:dyDescent="0.25">
      <c r="A494" s="152" t="s">
        <v>144</v>
      </c>
      <c r="B494" s="152" t="s">
        <v>13</v>
      </c>
      <c r="C494" s="152" t="s">
        <v>78</v>
      </c>
      <c r="D494" s="152" t="s">
        <v>98</v>
      </c>
      <c r="E494" s="152">
        <v>5</v>
      </c>
      <c r="F494" s="152">
        <v>754.5</v>
      </c>
      <c r="G494" s="152">
        <v>810.59848866379923</v>
      </c>
      <c r="H494" s="152">
        <v>43</v>
      </c>
    </row>
    <row r="495" spans="1:8" ht="15" x14ac:dyDescent="0.25">
      <c r="A495" s="152" t="s">
        <v>144</v>
      </c>
      <c r="B495" s="152" t="s">
        <v>13</v>
      </c>
      <c r="C495" s="152" t="s">
        <v>79</v>
      </c>
      <c r="D495" s="152" t="s">
        <v>97</v>
      </c>
      <c r="E495" s="152">
        <v>1</v>
      </c>
      <c r="F495" s="152">
        <v>1045</v>
      </c>
      <c r="G495" s="152">
        <v>1310.6356339924316</v>
      </c>
      <c r="H495" s="152">
        <v>57</v>
      </c>
    </row>
    <row r="496" spans="1:8" ht="15" x14ac:dyDescent="0.25">
      <c r="A496" s="152" t="s">
        <v>144</v>
      </c>
      <c r="B496" s="152" t="s">
        <v>13</v>
      </c>
      <c r="C496" s="152" t="s">
        <v>79</v>
      </c>
      <c r="D496" s="152" t="s">
        <v>97</v>
      </c>
      <c r="E496" s="152">
        <v>2</v>
      </c>
      <c r="F496" s="152">
        <v>1267.5</v>
      </c>
      <c r="G496" s="152">
        <v>1314.3746318465471</v>
      </c>
      <c r="H496" s="152">
        <v>55</v>
      </c>
    </row>
    <row r="497" spans="1:8" ht="15" x14ac:dyDescent="0.25">
      <c r="A497" s="152" t="s">
        <v>144</v>
      </c>
      <c r="B497" s="152" t="s">
        <v>13</v>
      </c>
      <c r="C497" s="152" t="s">
        <v>79</v>
      </c>
      <c r="D497" s="152" t="s">
        <v>97</v>
      </c>
      <c r="E497" s="152">
        <v>3</v>
      </c>
      <c r="F497" s="152">
        <v>2592</v>
      </c>
      <c r="G497" s="152">
        <v>2794.5293614658531</v>
      </c>
      <c r="H497" s="152">
        <v>97</v>
      </c>
    </row>
    <row r="498" spans="1:8" ht="15" x14ac:dyDescent="0.25">
      <c r="A498" s="152" t="s">
        <v>144</v>
      </c>
      <c r="B498" s="152" t="s">
        <v>13</v>
      </c>
      <c r="C498" s="152" t="s">
        <v>79</v>
      </c>
      <c r="D498" s="152" t="s">
        <v>97</v>
      </c>
      <c r="E498" s="152">
        <v>4</v>
      </c>
      <c r="F498" s="152">
        <v>2310</v>
      </c>
      <c r="G498" s="152">
        <v>2567.1452202785676</v>
      </c>
      <c r="H498" s="152">
        <v>112</v>
      </c>
    </row>
    <row r="499" spans="1:8" ht="15" x14ac:dyDescent="0.25">
      <c r="A499" s="152" t="s">
        <v>144</v>
      </c>
      <c r="B499" s="152" t="s">
        <v>13</v>
      </c>
      <c r="C499" s="152" t="s">
        <v>79</v>
      </c>
      <c r="D499" s="152" t="s">
        <v>97</v>
      </c>
      <c r="E499" s="152">
        <v>5</v>
      </c>
      <c r="F499" s="152">
        <v>51</v>
      </c>
      <c r="G499" s="152">
        <v>79.111578308544708</v>
      </c>
      <c r="H499" s="152">
        <v>3</v>
      </c>
    </row>
    <row r="500" spans="1:8" ht="15" x14ac:dyDescent="0.25">
      <c r="A500" s="152" t="s">
        <v>144</v>
      </c>
      <c r="B500" s="152" t="s">
        <v>13</v>
      </c>
      <c r="C500" s="152" t="s">
        <v>79</v>
      </c>
      <c r="D500" s="152" t="s">
        <v>99</v>
      </c>
      <c r="E500" s="152">
        <v>0</v>
      </c>
      <c r="F500" s="152">
        <v>76.5</v>
      </c>
      <c r="G500" s="152">
        <v>117.29209039196213</v>
      </c>
      <c r="H500" s="152">
        <v>5</v>
      </c>
    </row>
    <row r="501" spans="1:8" ht="15" x14ac:dyDescent="0.25">
      <c r="A501" s="152" t="s">
        <v>144</v>
      </c>
      <c r="B501" s="152" t="s">
        <v>13</v>
      </c>
      <c r="C501" s="152" t="s">
        <v>79</v>
      </c>
      <c r="D501" s="152" t="s">
        <v>99</v>
      </c>
      <c r="E501" s="152">
        <v>1</v>
      </c>
      <c r="F501" s="152">
        <v>21834.5</v>
      </c>
      <c r="G501" s="152">
        <v>23623.963554072638</v>
      </c>
      <c r="H501" s="152">
        <v>673</v>
      </c>
    </row>
    <row r="502" spans="1:8" ht="15" x14ac:dyDescent="0.25">
      <c r="A502" s="152" t="s">
        <v>144</v>
      </c>
      <c r="B502" s="152" t="s">
        <v>13</v>
      </c>
      <c r="C502" s="152" t="s">
        <v>79</v>
      </c>
      <c r="D502" s="152" t="s">
        <v>99</v>
      </c>
      <c r="E502" s="152">
        <v>2</v>
      </c>
      <c r="F502" s="152">
        <v>22916</v>
      </c>
      <c r="G502" s="152">
        <v>24077.041194415822</v>
      </c>
      <c r="H502" s="152">
        <v>768</v>
      </c>
    </row>
    <row r="503" spans="1:8" ht="15" x14ac:dyDescent="0.25">
      <c r="A503" s="152" t="s">
        <v>144</v>
      </c>
      <c r="B503" s="152" t="s">
        <v>13</v>
      </c>
      <c r="C503" s="152" t="s">
        <v>79</v>
      </c>
      <c r="D503" s="152" t="s">
        <v>99</v>
      </c>
      <c r="E503" s="152">
        <v>3</v>
      </c>
      <c r="F503" s="152">
        <v>38272</v>
      </c>
      <c r="G503" s="152">
        <v>42642.290783916185</v>
      </c>
      <c r="H503" s="152">
        <v>1254</v>
      </c>
    </row>
    <row r="504" spans="1:8" ht="15" x14ac:dyDescent="0.25">
      <c r="A504" s="152" t="s">
        <v>144</v>
      </c>
      <c r="B504" s="152" t="s">
        <v>13</v>
      </c>
      <c r="C504" s="152" t="s">
        <v>79</v>
      </c>
      <c r="D504" s="152" t="s">
        <v>99</v>
      </c>
      <c r="E504" s="152">
        <v>4</v>
      </c>
      <c r="F504" s="152">
        <v>27502.5</v>
      </c>
      <c r="G504" s="152">
        <v>29886.026051175195</v>
      </c>
      <c r="H504" s="152">
        <v>971</v>
      </c>
    </row>
    <row r="505" spans="1:8" ht="15" x14ac:dyDescent="0.25">
      <c r="A505" s="152" t="s">
        <v>144</v>
      </c>
      <c r="B505" s="152" t="s">
        <v>13</v>
      </c>
      <c r="C505" s="152" t="s">
        <v>79</v>
      </c>
      <c r="D505" s="152" t="s">
        <v>99</v>
      </c>
      <c r="E505" s="152">
        <v>5</v>
      </c>
      <c r="F505" s="152">
        <v>757.5</v>
      </c>
      <c r="G505" s="152">
        <v>918.64654093917704</v>
      </c>
      <c r="H505" s="152">
        <v>35</v>
      </c>
    </row>
    <row r="506" spans="1:8" ht="15" x14ac:dyDescent="0.25">
      <c r="A506" s="152" t="s">
        <v>144</v>
      </c>
      <c r="B506" s="152" t="s">
        <v>13</v>
      </c>
      <c r="C506" s="152" t="s">
        <v>79</v>
      </c>
      <c r="D506" s="152" t="s">
        <v>98</v>
      </c>
      <c r="E506" s="152">
        <v>1</v>
      </c>
      <c r="F506" s="152">
        <v>20.5</v>
      </c>
      <c r="G506" s="152">
        <v>51.480465630312551</v>
      </c>
      <c r="H506" s="152">
        <v>3</v>
      </c>
    </row>
    <row r="507" spans="1:8" ht="15" x14ac:dyDescent="0.25">
      <c r="A507" s="152" t="s">
        <v>144</v>
      </c>
      <c r="B507" s="152" t="s">
        <v>13</v>
      </c>
      <c r="C507" s="152" t="s">
        <v>79</v>
      </c>
      <c r="D507" s="152" t="s">
        <v>98</v>
      </c>
      <c r="E507" s="152">
        <v>2</v>
      </c>
      <c r="F507" s="152">
        <v>133</v>
      </c>
      <c r="G507" s="152">
        <v>164.53257630188921</v>
      </c>
      <c r="H507" s="152">
        <v>6</v>
      </c>
    </row>
    <row r="508" spans="1:8" ht="15" x14ac:dyDescent="0.25">
      <c r="A508" s="152" t="s">
        <v>144</v>
      </c>
      <c r="B508" s="152" t="s">
        <v>13</v>
      </c>
      <c r="C508" s="152" t="s">
        <v>79</v>
      </c>
      <c r="D508" s="152" t="s">
        <v>98</v>
      </c>
      <c r="E508" s="152">
        <v>3</v>
      </c>
      <c r="F508" s="152">
        <v>802.5</v>
      </c>
      <c r="G508" s="152">
        <v>805.4052724153338</v>
      </c>
      <c r="H508" s="152">
        <v>25</v>
      </c>
    </row>
    <row r="509" spans="1:8" ht="15" x14ac:dyDescent="0.25">
      <c r="A509" s="152" t="s">
        <v>144</v>
      </c>
      <c r="B509" s="152" t="s">
        <v>13</v>
      </c>
      <c r="C509" s="152" t="s">
        <v>79</v>
      </c>
      <c r="D509" s="152" t="s">
        <v>98</v>
      </c>
      <c r="E509" s="152">
        <v>4</v>
      </c>
      <c r="F509" s="152">
        <v>429</v>
      </c>
      <c r="G509" s="152">
        <v>388.62066523895498</v>
      </c>
      <c r="H509" s="152">
        <v>15</v>
      </c>
    </row>
    <row r="510" spans="1:8" ht="15" x14ac:dyDescent="0.25">
      <c r="A510" s="152" t="s">
        <v>144</v>
      </c>
      <c r="B510" s="152" t="s">
        <v>13</v>
      </c>
      <c r="C510" s="152" t="s">
        <v>80</v>
      </c>
      <c r="D510" s="152" t="s">
        <v>97</v>
      </c>
      <c r="E510" s="152">
        <v>1</v>
      </c>
      <c r="F510" s="152">
        <v>19</v>
      </c>
      <c r="G510" s="152">
        <v>49.491425241166482</v>
      </c>
      <c r="H510" s="152">
        <v>6</v>
      </c>
    </row>
    <row r="511" spans="1:8" ht="15" x14ac:dyDescent="0.25">
      <c r="A511" s="152" t="s">
        <v>144</v>
      </c>
      <c r="B511" s="152" t="s">
        <v>13</v>
      </c>
      <c r="C511" s="152" t="s">
        <v>80</v>
      </c>
      <c r="D511" s="152" t="s">
        <v>97</v>
      </c>
      <c r="E511" s="152">
        <v>2</v>
      </c>
      <c r="F511" s="152">
        <v>795.5</v>
      </c>
      <c r="G511" s="152">
        <v>1152.4042265896535</v>
      </c>
      <c r="H511" s="152">
        <v>38</v>
      </c>
    </row>
    <row r="512" spans="1:8" ht="15" x14ac:dyDescent="0.25">
      <c r="A512" s="152" t="s">
        <v>144</v>
      </c>
      <c r="B512" s="152" t="s">
        <v>13</v>
      </c>
      <c r="C512" s="152" t="s">
        <v>80</v>
      </c>
      <c r="D512" s="152" t="s">
        <v>97</v>
      </c>
      <c r="E512" s="152">
        <v>3</v>
      </c>
      <c r="F512" s="152">
        <v>4134.5</v>
      </c>
      <c r="G512" s="152">
        <v>4018.230690090295</v>
      </c>
      <c r="H512" s="152">
        <v>158</v>
      </c>
    </row>
    <row r="513" spans="1:8" ht="15" x14ac:dyDescent="0.25">
      <c r="A513" s="152" t="s">
        <v>144</v>
      </c>
      <c r="B513" s="152" t="s">
        <v>13</v>
      </c>
      <c r="C513" s="152" t="s">
        <v>80</v>
      </c>
      <c r="D513" s="152" t="s">
        <v>97</v>
      </c>
      <c r="E513" s="152">
        <v>4</v>
      </c>
      <c r="F513" s="152">
        <v>5939</v>
      </c>
      <c r="G513" s="152">
        <v>5524.1333015426126</v>
      </c>
      <c r="H513" s="152">
        <v>220</v>
      </c>
    </row>
    <row r="514" spans="1:8" ht="15" x14ac:dyDescent="0.25">
      <c r="A514" s="152" t="s">
        <v>144</v>
      </c>
      <c r="B514" s="152" t="s">
        <v>13</v>
      </c>
      <c r="C514" s="152" t="s">
        <v>80</v>
      </c>
      <c r="D514" s="152" t="s">
        <v>97</v>
      </c>
      <c r="E514" s="152">
        <v>5</v>
      </c>
      <c r="F514" s="152">
        <v>28580</v>
      </c>
      <c r="G514" s="152">
        <v>28314.372830329241</v>
      </c>
      <c r="H514" s="152">
        <v>988</v>
      </c>
    </row>
    <row r="515" spans="1:8" ht="15" x14ac:dyDescent="0.25">
      <c r="A515" s="152" t="s">
        <v>144</v>
      </c>
      <c r="B515" s="152" t="s">
        <v>13</v>
      </c>
      <c r="C515" s="152" t="s">
        <v>80</v>
      </c>
      <c r="D515" s="152" t="s">
        <v>99</v>
      </c>
      <c r="E515" s="152">
        <v>0</v>
      </c>
      <c r="F515" s="152">
        <v>6</v>
      </c>
      <c r="G515" s="152">
        <v>10.131055583885773</v>
      </c>
      <c r="H515" s="152">
        <v>1</v>
      </c>
    </row>
    <row r="516" spans="1:8" ht="15" x14ac:dyDescent="0.25">
      <c r="A516" s="152" t="s">
        <v>144</v>
      </c>
      <c r="B516" s="152" t="s">
        <v>13</v>
      </c>
      <c r="C516" s="152" t="s">
        <v>80</v>
      </c>
      <c r="D516" s="152" t="s">
        <v>99</v>
      </c>
      <c r="E516" s="152">
        <v>1</v>
      </c>
      <c r="F516" s="152">
        <v>1398.5</v>
      </c>
      <c r="G516" s="152">
        <v>1311.6604807352887</v>
      </c>
      <c r="H516" s="152">
        <v>35</v>
      </c>
    </row>
    <row r="517" spans="1:8" ht="15" x14ac:dyDescent="0.25">
      <c r="A517" s="152" t="s">
        <v>144</v>
      </c>
      <c r="B517" s="152" t="s">
        <v>13</v>
      </c>
      <c r="C517" s="152" t="s">
        <v>80</v>
      </c>
      <c r="D517" s="152" t="s">
        <v>99</v>
      </c>
      <c r="E517" s="152">
        <v>2</v>
      </c>
      <c r="F517" s="152">
        <v>11836</v>
      </c>
      <c r="G517" s="152">
        <v>11011.678550111201</v>
      </c>
      <c r="H517" s="152">
        <v>321</v>
      </c>
    </row>
    <row r="518" spans="1:8" ht="15" x14ac:dyDescent="0.25">
      <c r="A518" s="152" t="s">
        <v>144</v>
      </c>
      <c r="B518" s="152" t="s">
        <v>13</v>
      </c>
      <c r="C518" s="152" t="s">
        <v>80</v>
      </c>
      <c r="D518" s="152" t="s">
        <v>99</v>
      </c>
      <c r="E518" s="152">
        <v>3</v>
      </c>
      <c r="F518" s="152">
        <v>33215.5</v>
      </c>
      <c r="G518" s="152">
        <v>31385.807009650987</v>
      </c>
      <c r="H518" s="152">
        <v>1000</v>
      </c>
    </row>
    <row r="519" spans="1:8" ht="15" x14ac:dyDescent="0.25">
      <c r="A519" s="152" t="s">
        <v>144</v>
      </c>
      <c r="B519" s="152" t="s">
        <v>13</v>
      </c>
      <c r="C519" s="152" t="s">
        <v>80</v>
      </c>
      <c r="D519" s="152" t="s">
        <v>99</v>
      </c>
      <c r="E519" s="152">
        <v>4</v>
      </c>
      <c r="F519" s="152">
        <v>31978.5</v>
      </c>
      <c r="G519" s="152">
        <v>29942.154603746065</v>
      </c>
      <c r="H519" s="152">
        <v>931</v>
      </c>
    </row>
    <row r="520" spans="1:8" ht="15" x14ac:dyDescent="0.25">
      <c r="A520" s="152" t="s">
        <v>144</v>
      </c>
      <c r="B520" s="152" t="s">
        <v>13</v>
      </c>
      <c r="C520" s="152" t="s">
        <v>80</v>
      </c>
      <c r="D520" s="152" t="s">
        <v>99</v>
      </c>
      <c r="E520" s="152">
        <v>5</v>
      </c>
      <c r="F520" s="152">
        <v>51761.5</v>
      </c>
      <c r="G520" s="152">
        <v>48667.093602770474</v>
      </c>
      <c r="H520" s="152">
        <v>1587</v>
      </c>
    </row>
    <row r="521" spans="1:8" ht="15" x14ac:dyDescent="0.25">
      <c r="A521" s="152" t="s">
        <v>144</v>
      </c>
      <c r="B521" s="152" t="s">
        <v>13</v>
      </c>
      <c r="C521" s="152" t="s">
        <v>80</v>
      </c>
      <c r="D521" s="152" t="s">
        <v>98</v>
      </c>
      <c r="E521" s="152">
        <v>3</v>
      </c>
      <c r="F521" s="152">
        <v>422.5</v>
      </c>
      <c r="G521" s="152">
        <v>434.30798458736467</v>
      </c>
      <c r="H521" s="152">
        <v>13</v>
      </c>
    </row>
    <row r="522" spans="1:8" ht="15" x14ac:dyDescent="0.25">
      <c r="A522" s="152" t="s">
        <v>144</v>
      </c>
      <c r="B522" s="152" t="s">
        <v>13</v>
      </c>
      <c r="C522" s="152" t="s">
        <v>80</v>
      </c>
      <c r="D522" s="152" t="s">
        <v>98</v>
      </c>
      <c r="E522" s="152">
        <v>4</v>
      </c>
      <c r="F522" s="152">
        <v>368</v>
      </c>
      <c r="G522" s="152">
        <v>306.53055351750135</v>
      </c>
      <c r="H522" s="152">
        <v>19</v>
      </c>
    </row>
    <row r="523" spans="1:8" ht="15" x14ac:dyDescent="0.25">
      <c r="A523" s="152" t="s">
        <v>144</v>
      </c>
      <c r="B523" s="152" t="s">
        <v>13</v>
      </c>
      <c r="C523" s="152" t="s">
        <v>80</v>
      </c>
      <c r="D523" s="152" t="s">
        <v>98</v>
      </c>
      <c r="E523" s="152">
        <v>5</v>
      </c>
      <c r="F523" s="152">
        <v>1949</v>
      </c>
      <c r="G523" s="152">
        <v>1956.3465327502938</v>
      </c>
      <c r="H523" s="152">
        <v>48</v>
      </c>
    </row>
    <row r="524" spans="1:8" ht="15" x14ac:dyDescent="0.25">
      <c r="A524" s="152" t="s">
        <v>144</v>
      </c>
      <c r="B524" s="152" t="s">
        <v>13</v>
      </c>
      <c r="C524" s="152" t="s">
        <v>81</v>
      </c>
      <c r="D524" s="152" t="s">
        <v>97</v>
      </c>
      <c r="E524" s="152">
        <v>1</v>
      </c>
      <c r="F524" s="152">
        <v>198</v>
      </c>
      <c r="G524" s="152">
        <v>182.64337657674875</v>
      </c>
      <c r="H524" s="152">
        <v>6</v>
      </c>
    </row>
    <row r="525" spans="1:8" ht="15" x14ac:dyDescent="0.25">
      <c r="A525" s="152" t="s">
        <v>144</v>
      </c>
      <c r="B525" s="152" t="s">
        <v>13</v>
      </c>
      <c r="C525" s="152" t="s">
        <v>81</v>
      </c>
      <c r="D525" s="152" t="s">
        <v>97</v>
      </c>
      <c r="E525" s="152">
        <v>2</v>
      </c>
      <c r="F525" s="152">
        <v>160.5</v>
      </c>
      <c r="G525" s="152">
        <v>245.20983049834581</v>
      </c>
      <c r="H525" s="152">
        <v>8</v>
      </c>
    </row>
    <row r="526" spans="1:8" ht="15" x14ac:dyDescent="0.25">
      <c r="A526" s="152" t="s">
        <v>144</v>
      </c>
      <c r="B526" s="152" t="s">
        <v>13</v>
      </c>
      <c r="C526" s="152" t="s">
        <v>81</v>
      </c>
      <c r="D526" s="152" t="s">
        <v>97</v>
      </c>
      <c r="E526" s="152">
        <v>3</v>
      </c>
      <c r="F526" s="152">
        <v>856</v>
      </c>
      <c r="G526" s="152">
        <v>1039.7092735214176</v>
      </c>
      <c r="H526" s="152">
        <v>55</v>
      </c>
    </row>
    <row r="527" spans="1:8" ht="15" x14ac:dyDescent="0.25">
      <c r="A527" s="152" t="s">
        <v>144</v>
      </c>
      <c r="B527" s="152" t="s">
        <v>13</v>
      </c>
      <c r="C527" s="152" t="s">
        <v>81</v>
      </c>
      <c r="D527" s="152" t="s">
        <v>97</v>
      </c>
      <c r="E527" s="152">
        <v>4</v>
      </c>
      <c r="F527" s="152">
        <v>988</v>
      </c>
      <c r="G527" s="152">
        <v>1319.1472296339673</v>
      </c>
      <c r="H527" s="152">
        <v>43</v>
      </c>
    </row>
    <row r="528" spans="1:8" ht="15" x14ac:dyDescent="0.25">
      <c r="A528" s="152" t="s">
        <v>144</v>
      </c>
      <c r="B528" s="152" t="s">
        <v>13</v>
      </c>
      <c r="C528" s="152" t="s">
        <v>81</v>
      </c>
      <c r="D528" s="152" t="s">
        <v>97</v>
      </c>
      <c r="E528" s="152">
        <v>5</v>
      </c>
      <c r="F528" s="152">
        <v>151.5</v>
      </c>
      <c r="G528" s="152">
        <v>251.16135942635276</v>
      </c>
      <c r="H528" s="152">
        <v>10</v>
      </c>
    </row>
    <row r="529" spans="1:8" ht="15" x14ac:dyDescent="0.25">
      <c r="A529" s="152" t="s">
        <v>144</v>
      </c>
      <c r="B529" s="152" t="s">
        <v>13</v>
      </c>
      <c r="C529" s="152" t="s">
        <v>81</v>
      </c>
      <c r="D529" s="152" t="s">
        <v>99</v>
      </c>
      <c r="E529" s="152">
        <v>0</v>
      </c>
      <c r="F529" s="152">
        <v>142.5</v>
      </c>
      <c r="G529" s="152">
        <v>181.71147252724765</v>
      </c>
      <c r="H529" s="152">
        <v>5</v>
      </c>
    </row>
    <row r="530" spans="1:8" ht="15" x14ac:dyDescent="0.25">
      <c r="A530" s="152" t="s">
        <v>144</v>
      </c>
      <c r="B530" s="152" t="s">
        <v>13</v>
      </c>
      <c r="C530" s="152" t="s">
        <v>81</v>
      </c>
      <c r="D530" s="152" t="s">
        <v>99</v>
      </c>
      <c r="E530" s="152">
        <v>1</v>
      </c>
      <c r="F530" s="152">
        <v>5262</v>
      </c>
      <c r="G530" s="152">
        <v>6454.7768306043217</v>
      </c>
      <c r="H530" s="152">
        <v>235</v>
      </c>
    </row>
    <row r="531" spans="1:8" ht="15" x14ac:dyDescent="0.25">
      <c r="A531" s="152" t="s">
        <v>144</v>
      </c>
      <c r="B531" s="152" t="s">
        <v>13</v>
      </c>
      <c r="C531" s="152" t="s">
        <v>81</v>
      </c>
      <c r="D531" s="152" t="s">
        <v>99</v>
      </c>
      <c r="E531" s="152">
        <v>2</v>
      </c>
      <c r="F531" s="152">
        <v>9980.5</v>
      </c>
      <c r="G531" s="152">
        <v>10654.888572940161</v>
      </c>
      <c r="H531" s="152">
        <v>302</v>
      </c>
    </row>
    <row r="532" spans="1:8" ht="15" x14ac:dyDescent="0.25">
      <c r="A532" s="152" t="s">
        <v>144</v>
      </c>
      <c r="B532" s="152" t="s">
        <v>13</v>
      </c>
      <c r="C532" s="152" t="s">
        <v>81</v>
      </c>
      <c r="D532" s="152" t="s">
        <v>99</v>
      </c>
      <c r="E532" s="152">
        <v>3</v>
      </c>
      <c r="F532" s="152">
        <v>21159.5</v>
      </c>
      <c r="G532" s="152">
        <v>23523.237734740884</v>
      </c>
      <c r="H532" s="152">
        <v>755</v>
      </c>
    </row>
    <row r="533" spans="1:8" ht="15" x14ac:dyDescent="0.25">
      <c r="A533" s="152" t="s">
        <v>144</v>
      </c>
      <c r="B533" s="152" t="s">
        <v>13</v>
      </c>
      <c r="C533" s="152" t="s">
        <v>81</v>
      </c>
      <c r="D533" s="152" t="s">
        <v>99</v>
      </c>
      <c r="E533" s="152">
        <v>4</v>
      </c>
      <c r="F533" s="152">
        <v>14582.5</v>
      </c>
      <c r="G533" s="152">
        <v>15629.716877093404</v>
      </c>
      <c r="H533" s="152">
        <v>491</v>
      </c>
    </row>
    <row r="534" spans="1:8" ht="15" x14ac:dyDescent="0.25">
      <c r="A534" s="152" t="s">
        <v>144</v>
      </c>
      <c r="B534" s="152" t="s">
        <v>13</v>
      </c>
      <c r="C534" s="152" t="s">
        <v>81</v>
      </c>
      <c r="D534" s="152" t="s">
        <v>99</v>
      </c>
      <c r="E534" s="152">
        <v>5</v>
      </c>
      <c r="F534" s="152">
        <v>6796</v>
      </c>
      <c r="G534" s="152">
        <v>6529.7802354095584</v>
      </c>
      <c r="H534" s="152">
        <v>188</v>
      </c>
    </row>
    <row r="535" spans="1:8" ht="15" x14ac:dyDescent="0.25">
      <c r="A535" s="152" t="s">
        <v>144</v>
      </c>
      <c r="B535" s="152" t="s">
        <v>13</v>
      </c>
      <c r="C535" s="152" t="s">
        <v>81</v>
      </c>
      <c r="D535" s="152" t="s">
        <v>98</v>
      </c>
      <c r="E535" s="152">
        <v>2</v>
      </c>
      <c r="F535" s="152">
        <v>95</v>
      </c>
      <c r="G535" s="152">
        <v>133.03059163631158</v>
      </c>
      <c r="H535" s="152">
        <v>6</v>
      </c>
    </row>
    <row r="536" spans="1:8" ht="15" x14ac:dyDescent="0.25">
      <c r="A536" s="152" t="s">
        <v>144</v>
      </c>
      <c r="B536" s="152" t="s">
        <v>13</v>
      </c>
      <c r="C536" s="152" t="s">
        <v>81</v>
      </c>
      <c r="D536" s="152" t="s">
        <v>98</v>
      </c>
      <c r="E536" s="152">
        <v>3</v>
      </c>
      <c r="F536" s="152">
        <v>94</v>
      </c>
      <c r="G536" s="152">
        <v>144.30497987528688</v>
      </c>
      <c r="H536" s="152">
        <v>10</v>
      </c>
    </row>
    <row r="537" spans="1:8" ht="15" x14ac:dyDescent="0.25">
      <c r="A537" s="152" t="s">
        <v>144</v>
      </c>
      <c r="B537" s="152" t="s">
        <v>13</v>
      </c>
      <c r="C537" s="152" t="s">
        <v>81</v>
      </c>
      <c r="D537" s="152" t="s">
        <v>98</v>
      </c>
      <c r="E537" s="152">
        <v>4</v>
      </c>
      <c r="F537" s="152">
        <v>280.5</v>
      </c>
      <c r="G537" s="152">
        <v>332.26604024936756</v>
      </c>
      <c r="H537" s="152">
        <v>12</v>
      </c>
    </row>
    <row r="538" spans="1:8" ht="15" x14ac:dyDescent="0.25">
      <c r="A538" s="152" t="s">
        <v>144</v>
      </c>
      <c r="B538" s="152" t="s">
        <v>13</v>
      </c>
      <c r="C538" s="152" t="s">
        <v>81</v>
      </c>
      <c r="D538" s="152" t="s">
        <v>98</v>
      </c>
      <c r="E538" s="152">
        <v>5</v>
      </c>
      <c r="F538" s="152">
        <v>21</v>
      </c>
      <c r="G538" s="152">
        <v>7.5842293906810037</v>
      </c>
      <c r="H538" s="152">
        <v>1</v>
      </c>
    </row>
    <row r="539" spans="1:8" ht="15" x14ac:dyDescent="0.25">
      <c r="A539" s="152" t="s">
        <v>144</v>
      </c>
      <c r="B539" s="152" t="s">
        <v>13</v>
      </c>
      <c r="C539" s="152" t="s">
        <v>82</v>
      </c>
      <c r="D539" s="152" t="s">
        <v>97</v>
      </c>
      <c r="E539" s="152">
        <v>1</v>
      </c>
      <c r="F539" s="152">
        <v>2628.5</v>
      </c>
      <c r="G539" s="152">
        <v>2986.3661057443787</v>
      </c>
      <c r="H539" s="152">
        <v>86</v>
      </c>
    </row>
    <row r="540" spans="1:8" ht="15" x14ac:dyDescent="0.25">
      <c r="A540" s="152" t="s">
        <v>144</v>
      </c>
      <c r="B540" s="152" t="s">
        <v>13</v>
      </c>
      <c r="C540" s="152" t="s">
        <v>82</v>
      </c>
      <c r="D540" s="152" t="s">
        <v>97</v>
      </c>
      <c r="E540" s="152">
        <v>2</v>
      </c>
      <c r="F540" s="152">
        <v>3625.5</v>
      </c>
      <c r="G540" s="152">
        <v>3577.0718377018402</v>
      </c>
      <c r="H540" s="152">
        <v>109</v>
      </c>
    </row>
    <row r="541" spans="1:8" ht="15" x14ac:dyDescent="0.25">
      <c r="A541" s="152" t="s">
        <v>144</v>
      </c>
      <c r="B541" s="152" t="s">
        <v>13</v>
      </c>
      <c r="C541" s="152" t="s">
        <v>82</v>
      </c>
      <c r="D541" s="152" t="s">
        <v>97</v>
      </c>
      <c r="E541" s="152">
        <v>3</v>
      </c>
      <c r="F541" s="152">
        <v>4354</v>
      </c>
      <c r="G541" s="152">
        <v>5043.535414395019</v>
      </c>
      <c r="H541" s="152">
        <v>123</v>
      </c>
    </row>
    <row r="542" spans="1:8" ht="15" x14ac:dyDescent="0.25">
      <c r="A542" s="152" t="s">
        <v>144</v>
      </c>
      <c r="B542" s="152" t="s">
        <v>13</v>
      </c>
      <c r="C542" s="152" t="s">
        <v>82</v>
      </c>
      <c r="D542" s="152" t="s">
        <v>97</v>
      </c>
      <c r="E542" s="152">
        <v>4</v>
      </c>
      <c r="F542" s="152">
        <v>6066.5</v>
      </c>
      <c r="G542" s="152">
        <v>6246.7597171600501</v>
      </c>
      <c r="H542" s="152">
        <v>177</v>
      </c>
    </row>
    <row r="543" spans="1:8" ht="15" x14ac:dyDescent="0.25">
      <c r="A543" s="152" t="s">
        <v>144</v>
      </c>
      <c r="B543" s="152" t="s">
        <v>13</v>
      </c>
      <c r="C543" s="152" t="s">
        <v>82</v>
      </c>
      <c r="D543" s="152" t="s">
        <v>97</v>
      </c>
      <c r="E543" s="152">
        <v>5</v>
      </c>
      <c r="F543" s="152">
        <v>6482.5</v>
      </c>
      <c r="G543" s="152">
        <v>7701.4751114374549</v>
      </c>
      <c r="H543" s="152">
        <v>166</v>
      </c>
    </row>
    <row r="544" spans="1:8" ht="15" x14ac:dyDescent="0.25">
      <c r="A544" s="152" t="s">
        <v>144</v>
      </c>
      <c r="B544" s="152" t="s">
        <v>13</v>
      </c>
      <c r="C544" s="152" t="s">
        <v>82</v>
      </c>
      <c r="D544" s="152" t="s">
        <v>99</v>
      </c>
      <c r="E544" s="152">
        <v>1</v>
      </c>
      <c r="F544" s="152">
        <v>65522.5</v>
      </c>
      <c r="G544" s="152">
        <v>58316.761025480126</v>
      </c>
      <c r="H544" s="152">
        <v>1484</v>
      </c>
    </row>
    <row r="545" spans="1:8" ht="15" x14ac:dyDescent="0.25">
      <c r="A545" s="152" t="s">
        <v>144</v>
      </c>
      <c r="B545" s="152" t="s">
        <v>13</v>
      </c>
      <c r="C545" s="152" t="s">
        <v>82</v>
      </c>
      <c r="D545" s="152" t="s">
        <v>99</v>
      </c>
      <c r="E545" s="152">
        <v>2</v>
      </c>
      <c r="F545" s="152">
        <v>59833</v>
      </c>
      <c r="G545" s="152">
        <v>62151.731716903429</v>
      </c>
      <c r="H545" s="152">
        <v>1522</v>
      </c>
    </row>
    <row r="546" spans="1:8" ht="15" x14ac:dyDescent="0.25">
      <c r="A546" s="152" t="s">
        <v>144</v>
      </c>
      <c r="B546" s="152" t="s">
        <v>13</v>
      </c>
      <c r="C546" s="152" t="s">
        <v>82</v>
      </c>
      <c r="D546" s="152" t="s">
        <v>99</v>
      </c>
      <c r="E546" s="152">
        <v>3</v>
      </c>
      <c r="F546" s="152">
        <v>59847</v>
      </c>
      <c r="G546" s="152">
        <v>60818.919263543488</v>
      </c>
      <c r="H546" s="152">
        <v>1481</v>
      </c>
    </row>
    <row r="547" spans="1:8" ht="15" x14ac:dyDescent="0.25">
      <c r="A547" s="152" t="s">
        <v>144</v>
      </c>
      <c r="B547" s="152" t="s">
        <v>13</v>
      </c>
      <c r="C547" s="152" t="s">
        <v>82</v>
      </c>
      <c r="D547" s="152" t="s">
        <v>99</v>
      </c>
      <c r="E547" s="152">
        <v>4</v>
      </c>
      <c r="F547" s="152">
        <v>74502</v>
      </c>
      <c r="G547" s="152">
        <v>71058.889210582114</v>
      </c>
      <c r="H547" s="152">
        <v>1853</v>
      </c>
    </row>
    <row r="548" spans="1:8" ht="15" x14ac:dyDescent="0.25">
      <c r="A548" s="152" t="s">
        <v>144</v>
      </c>
      <c r="B548" s="152" t="s">
        <v>13</v>
      </c>
      <c r="C548" s="152" t="s">
        <v>82</v>
      </c>
      <c r="D548" s="152" t="s">
        <v>99</v>
      </c>
      <c r="E548" s="152">
        <v>5</v>
      </c>
      <c r="F548" s="152">
        <v>35374.5</v>
      </c>
      <c r="G548" s="152">
        <v>35684.304069047292</v>
      </c>
      <c r="H548" s="152">
        <v>843</v>
      </c>
    </row>
    <row r="549" spans="1:8" ht="15" x14ac:dyDescent="0.25">
      <c r="A549" s="152" t="s">
        <v>144</v>
      </c>
      <c r="B549" s="152" t="s">
        <v>13</v>
      </c>
      <c r="C549" s="152" t="s">
        <v>82</v>
      </c>
      <c r="D549" s="152" t="s">
        <v>98</v>
      </c>
      <c r="E549" s="152">
        <v>1</v>
      </c>
      <c r="F549" s="152">
        <v>882</v>
      </c>
      <c r="G549" s="152">
        <v>1010.9666184656705</v>
      </c>
      <c r="H549" s="152">
        <v>16</v>
      </c>
    </row>
    <row r="550" spans="1:8" ht="15" x14ac:dyDescent="0.25">
      <c r="A550" s="152" t="s">
        <v>144</v>
      </c>
      <c r="B550" s="152" t="s">
        <v>13</v>
      </c>
      <c r="C550" s="152" t="s">
        <v>82</v>
      </c>
      <c r="D550" s="152" t="s">
        <v>98</v>
      </c>
      <c r="E550" s="152">
        <v>2</v>
      </c>
      <c r="F550" s="152">
        <v>407</v>
      </c>
      <c r="G550" s="152">
        <v>417.7473750472833</v>
      </c>
      <c r="H550" s="152">
        <v>15</v>
      </c>
    </row>
    <row r="551" spans="1:8" ht="15" x14ac:dyDescent="0.25">
      <c r="A551" s="152" t="s">
        <v>144</v>
      </c>
      <c r="B551" s="152" t="s">
        <v>13</v>
      </c>
      <c r="C551" s="152" t="s">
        <v>82</v>
      </c>
      <c r="D551" s="152" t="s">
        <v>98</v>
      </c>
      <c r="E551" s="152">
        <v>3</v>
      </c>
      <c r="F551" s="152">
        <v>387</v>
      </c>
      <c r="G551" s="152">
        <v>401.81868495266372</v>
      </c>
      <c r="H551" s="152">
        <v>17</v>
      </c>
    </row>
    <row r="552" spans="1:8" ht="15" x14ac:dyDescent="0.25">
      <c r="A552" s="152" t="s">
        <v>144</v>
      </c>
      <c r="B552" s="152" t="s">
        <v>13</v>
      </c>
      <c r="C552" s="152" t="s">
        <v>82</v>
      </c>
      <c r="D552" s="152" t="s">
        <v>98</v>
      </c>
      <c r="E552" s="152">
        <v>4</v>
      </c>
      <c r="F552" s="152">
        <v>2035</v>
      </c>
      <c r="G552" s="152">
        <v>1768.866543322782</v>
      </c>
      <c r="H552" s="152">
        <v>43</v>
      </c>
    </row>
    <row r="553" spans="1:8" ht="15" x14ac:dyDescent="0.25">
      <c r="A553" s="152" t="s">
        <v>144</v>
      </c>
      <c r="B553" s="152" t="s">
        <v>13</v>
      </c>
      <c r="C553" s="152" t="s">
        <v>82</v>
      </c>
      <c r="D553" s="152" t="s">
        <v>98</v>
      </c>
      <c r="E553" s="152">
        <v>5</v>
      </c>
      <c r="F553" s="152">
        <v>1138</v>
      </c>
      <c r="G553" s="152">
        <v>1004.3959794334462</v>
      </c>
      <c r="H553" s="152">
        <v>26</v>
      </c>
    </row>
    <row r="554" spans="1:8" ht="15" x14ac:dyDescent="0.25">
      <c r="A554" s="152" t="s">
        <v>144</v>
      </c>
      <c r="B554" s="152" t="s">
        <v>13</v>
      </c>
      <c r="C554" s="152" t="s">
        <v>83</v>
      </c>
      <c r="D554" s="152" t="s">
        <v>97</v>
      </c>
      <c r="E554" s="152">
        <v>1</v>
      </c>
      <c r="F554" s="152">
        <v>83</v>
      </c>
      <c r="G554" s="152">
        <v>81.592532176294696</v>
      </c>
      <c r="H554" s="152">
        <v>6</v>
      </c>
    </row>
    <row r="555" spans="1:8" ht="15" x14ac:dyDescent="0.25">
      <c r="A555" s="152" t="s">
        <v>144</v>
      </c>
      <c r="B555" s="152" t="s">
        <v>13</v>
      </c>
      <c r="C555" s="152" t="s">
        <v>83</v>
      </c>
      <c r="D555" s="152" t="s">
        <v>97</v>
      </c>
      <c r="E555" s="152">
        <v>2</v>
      </c>
      <c r="F555" s="152">
        <v>825.5</v>
      </c>
      <c r="G555" s="152">
        <v>998.16302333313308</v>
      </c>
      <c r="H555" s="152">
        <v>53</v>
      </c>
    </row>
    <row r="556" spans="1:8" ht="15" x14ac:dyDescent="0.25">
      <c r="A556" s="152" t="s">
        <v>144</v>
      </c>
      <c r="B556" s="152" t="s">
        <v>13</v>
      </c>
      <c r="C556" s="152" t="s">
        <v>83</v>
      </c>
      <c r="D556" s="152" t="s">
        <v>97</v>
      </c>
      <c r="E556" s="152">
        <v>3</v>
      </c>
      <c r="F556" s="152">
        <v>1572.5</v>
      </c>
      <c r="G556" s="152">
        <v>1381.2589709783335</v>
      </c>
      <c r="H556" s="152">
        <v>55</v>
      </c>
    </row>
    <row r="557" spans="1:8" ht="15" x14ac:dyDescent="0.25">
      <c r="A557" s="152" t="s">
        <v>144</v>
      </c>
      <c r="B557" s="152" t="s">
        <v>13</v>
      </c>
      <c r="C557" s="152" t="s">
        <v>83</v>
      </c>
      <c r="D557" s="152" t="s">
        <v>97</v>
      </c>
      <c r="E557" s="152">
        <v>4</v>
      </c>
      <c r="F557" s="152">
        <v>2300.5</v>
      </c>
      <c r="G557" s="152">
        <v>1973.2717359650717</v>
      </c>
      <c r="H557" s="152">
        <v>59</v>
      </c>
    </row>
    <row r="558" spans="1:8" ht="15" x14ac:dyDescent="0.25">
      <c r="A558" s="152" t="s">
        <v>144</v>
      </c>
      <c r="B558" s="152" t="s">
        <v>13</v>
      </c>
      <c r="C558" s="152" t="s">
        <v>83</v>
      </c>
      <c r="D558" s="152" t="s">
        <v>97</v>
      </c>
      <c r="E558" s="152">
        <v>5</v>
      </c>
      <c r="F558" s="152">
        <v>14193</v>
      </c>
      <c r="G558" s="152">
        <v>15160.549856890537</v>
      </c>
      <c r="H558" s="152">
        <v>560</v>
      </c>
    </row>
    <row r="559" spans="1:8" ht="15" x14ac:dyDescent="0.25">
      <c r="A559" s="152" t="s">
        <v>144</v>
      </c>
      <c r="B559" s="152" t="s">
        <v>13</v>
      </c>
      <c r="C559" s="152" t="s">
        <v>83</v>
      </c>
      <c r="D559" s="152" t="s">
        <v>99</v>
      </c>
      <c r="E559" s="152">
        <v>1</v>
      </c>
      <c r="F559" s="152">
        <v>1235</v>
      </c>
      <c r="G559" s="152">
        <v>1209.5694062046214</v>
      </c>
      <c r="H559" s="152">
        <v>70</v>
      </c>
    </row>
    <row r="560" spans="1:8" ht="15" x14ac:dyDescent="0.25">
      <c r="A560" s="152" t="s">
        <v>144</v>
      </c>
      <c r="B560" s="152" t="s">
        <v>13</v>
      </c>
      <c r="C560" s="152" t="s">
        <v>83</v>
      </c>
      <c r="D560" s="152" t="s">
        <v>99</v>
      </c>
      <c r="E560" s="152">
        <v>2</v>
      </c>
      <c r="F560" s="152">
        <v>4386.5</v>
      </c>
      <c r="G560" s="152">
        <v>5322.160417029776</v>
      </c>
      <c r="H560" s="152">
        <v>186</v>
      </c>
    </row>
    <row r="561" spans="1:8" ht="15" x14ac:dyDescent="0.25">
      <c r="A561" s="152" t="s">
        <v>144</v>
      </c>
      <c r="B561" s="152" t="s">
        <v>13</v>
      </c>
      <c r="C561" s="152" t="s">
        <v>83</v>
      </c>
      <c r="D561" s="152" t="s">
        <v>99</v>
      </c>
      <c r="E561" s="152">
        <v>3</v>
      </c>
      <c r="F561" s="152">
        <v>5596</v>
      </c>
      <c r="G561" s="152">
        <v>5205.4483495854911</v>
      </c>
      <c r="H561" s="152">
        <v>173</v>
      </c>
    </row>
    <row r="562" spans="1:8" ht="15" x14ac:dyDescent="0.25">
      <c r="A562" s="152" t="s">
        <v>144</v>
      </c>
      <c r="B562" s="152" t="s">
        <v>13</v>
      </c>
      <c r="C562" s="152" t="s">
        <v>83</v>
      </c>
      <c r="D562" s="152" t="s">
        <v>99</v>
      </c>
      <c r="E562" s="152">
        <v>4</v>
      </c>
      <c r="F562" s="152">
        <v>2658.5</v>
      </c>
      <c r="G562" s="152">
        <v>2534.2873225405692</v>
      </c>
      <c r="H562" s="152">
        <v>85</v>
      </c>
    </row>
    <row r="563" spans="1:8" ht="15" x14ac:dyDescent="0.25">
      <c r="A563" s="152" t="s">
        <v>144</v>
      </c>
      <c r="B563" s="152" t="s">
        <v>13</v>
      </c>
      <c r="C563" s="152" t="s">
        <v>83</v>
      </c>
      <c r="D563" s="152" t="s">
        <v>99</v>
      </c>
      <c r="E563" s="152">
        <v>5</v>
      </c>
      <c r="F563" s="152">
        <v>12082.5</v>
      </c>
      <c r="G563" s="152">
        <v>11331.244845855852</v>
      </c>
      <c r="H563" s="152">
        <v>460</v>
      </c>
    </row>
    <row r="564" spans="1:8" ht="15" x14ac:dyDescent="0.25">
      <c r="A564" s="152" t="s">
        <v>144</v>
      </c>
      <c r="B564" s="152" t="s">
        <v>13</v>
      </c>
      <c r="C564" s="152" t="s">
        <v>83</v>
      </c>
      <c r="D564" s="152" t="s">
        <v>98</v>
      </c>
      <c r="E564" s="152">
        <v>2</v>
      </c>
      <c r="F564" s="152">
        <v>65.5</v>
      </c>
      <c r="G564" s="152">
        <v>151.50499751020811</v>
      </c>
      <c r="H564" s="152">
        <v>3</v>
      </c>
    </row>
    <row r="565" spans="1:8" ht="15" x14ac:dyDescent="0.25">
      <c r="A565" s="152" t="s">
        <v>144</v>
      </c>
      <c r="B565" s="152" t="s">
        <v>13</v>
      </c>
      <c r="C565" s="152" t="s">
        <v>83</v>
      </c>
      <c r="D565" s="152" t="s">
        <v>98</v>
      </c>
      <c r="E565" s="152">
        <v>3</v>
      </c>
      <c r="F565" s="152">
        <v>10.5</v>
      </c>
      <c r="G565" s="152">
        <v>24.626728110599078</v>
      </c>
      <c r="H565" s="152">
        <v>1</v>
      </c>
    </row>
    <row r="566" spans="1:8" ht="15" x14ac:dyDescent="0.25">
      <c r="A566" s="152" t="s">
        <v>144</v>
      </c>
      <c r="B566" s="152" t="s">
        <v>13</v>
      </c>
      <c r="C566" s="152" t="s">
        <v>83</v>
      </c>
      <c r="D566" s="152" t="s">
        <v>98</v>
      </c>
      <c r="E566" s="152">
        <v>4</v>
      </c>
      <c r="F566" s="152">
        <v>6</v>
      </c>
      <c r="G566" s="152">
        <v>4.5217125915591208</v>
      </c>
      <c r="H566" s="152">
        <v>1</v>
      </c>
    </row>
    <row r="567" spans="1:8" ht="15" x14ac:dyDescent="0.25">
      <c r="A567" s="152" t="s">
        <v>144</v>
      </c>
      <c r="B567" s="152" t="s">
        <v>13</v>
      </c>
      <c r="C567" s="152" t="s">
        <v>83</v>
      </c>
      <c r="D567" s="152" t="s">
        <v>98</v>
      </c>
      <c r="E567" s="152">
        <v>5</v>
      </c>
      <c r="F567" s="152">
        <v>459</v>
      </c>
      <c r="G567" s="152">
        <v>539.98967681310546</v>
      </c>
      <c r="H567" s="152">
        <v>26</v>
      </c>
    </row>
    <row r="568" spans="1:8" ht="15" x14ac:dyDescent="0.25">
      <c r="A568" s="152" t="s">
        <v>144</v>
      </c>
      <c r="B568" s="152" t="s">
        <v>13</v>
      </c>
      <c r="C568" s="152" t="s">
        <v>84</v>
      </c>
      <c r="D568" s="152" t="s">
        <v>97</v>
      </c>
      <c r="E568" s="152">
        <v>1</v>
      </c>
      <c r="F568" s="152">
        <v>571.5</v>
      </c>
      <c r="G568" s="152">
        <v>635.94201760592296</v>
      </c>
      <c r="H568" s="152">
        <v>20</v>
      </c>
    </row>
    <row r="569" spans="1:8" ht="15" x14ac:dyDescent="0.25">
      <c r="A569" s="152" t="s">
        <v>144</v>
      </c>
      <c r="B569" s="152" t="s">
        <v>13</v>
      </c>
      <c r="C569" s="152" t="s">
        <v>84</v>
      </c>
      <c r="D569" s="152" t="s">
        <v>97</v>
      </c>
      <c r="E569" s="152">
        <v>2</v>
      </c>
      <c r="F569" s="152">
        <v>1810.5</v>
      </c>
      <c r="G569" s="152">
        <v>1217.8642788691884</v>
      </c>
      <c r="H569" s="152">
        <v>37</v>
      </c>
    </row>
    <row r="570" spans="1:8" ht="15" x14ac:dyDescent="0.25">
      <c r="A570" s="152" t="s">
        <v>144</v>
      </c>
      <c r="B570" s="152" t="s">
        <v>13</v>
      </c>
      <c r="C570" s="152" t="s">
        <v>84</v>
      </c>
      <c r="D570" s="152" t="s">
        <v>97</v>
      </c>
      <c r="E570" s="152">
        <v>3</v>
      </c>
      <c r="F570" s="152">
        <v>2798.5</v>
      </c>
      <c r="G570" s="152">
        <v>2513.2885134177777</v>
      </c>
      <c r="H570" s="152">
        <v>82</v>
      </c>
    </row>
    <row r="571" spans="1:8" ht="15" x14ac:dyDescent="0.25">
      <c r="A571" s="152" t="s">
        <v>144</v>
      </c>
      <c r="B571" s="152" t="s">
        <v>13</v>
      </c>
      <c r="C571" s="152" t="s">
        <v>84</v>
      </c>
      <c r="D571" s="152" t="s">
        <v>97</v>
      </c>
      <c r="E571" s="152">
        <v>4</v>
      </c>
      <c r="F571" s="152">
        <v>3259</v>
      </c>
      <c r="G571" s="152">
        <v>4035.9588223139012</v>
      </c>
      <c r="H571" s="152">
        <v>137</v>
      </c>
    </row>
    <row r="572" spans="1:8" ht="15" x14ac:dyDescent="0.25">
      <c r="A572" s="152" t="s">
        <v>144</v>
      </c>
      <c r="B572" s="152" t="s">
        <v>13</v>
      </c>
      <c r="C572" s="152" t="s">
        <v>84</v>
      </c>
      <c r="D572" s="152" t="s">
        <v>97</v>
      </c>
      <c r="E572" s="152">
        <v>5</v>
      </c>
      <c r="F572" s="152">
        <v>5549</v>
      </c>
      <c r="G572" s="152">
        <v>6134.8246441522551</v>
      </c>
      <c r="H572" s="152">
        <v>206</v>
      </c>
    </row>
    <row r="573" spans="1:8" ht="15" x14ac:dyDescent="0.25">
      <c r="A573" s="152" t="s">
        <v>144</v>
      </c>
      <c r="B573" s="152" t="s">
        <v>13</v>
      </c>
      <c r="C573" s="152" t="s">
        <v>84</v>
      </c>
      <c r="D573" s="152" t="s">
        <v>99</v>
      </c>
      <c r="E573" s="152">
        <v>0</v>
      </c>
      <c r="F573" s="152">
        <v>51.5</v>
      </c>
      <c r="G573" s="152">
        <v>81.817172349077254</v>
      </c>
      <c r="H573" s="152">
        <v>1</v>
      </c>
    </row>
    <row r="574" spans="1:8" ht="15" x14ac:dyDescent="0.25">
      <c r="A574" s="152" t="s">
        <v>144</v>
      </c>
      <c r="B574" s="152" t="s">
        <v>13</v>
      </c>
      <c r="C574" s="152" t="s">
        <v>84</v>
      </c>
      <c r="D574" s="152" t="s">
        <v>99</v>
      </c>
      <c r="E574" s="152">
        <v>1</v>
      </c>
      <c r="F574" s="152">
        <v>10168.5</v>
      </c>
      <c r="G574" s="152">
        <v>10810.674446068617</v>
      </c>
      <c r="H574" s="152">
        <v>323</v>
      </c>
    </row>
    <row r="575" spans="1:8" ht="15" x14ac:dyDescent="0.25">
      <c r="A575" s="152" t="s">
        <v>144</v>
      </c>
      <c r="B575" s="152" t="s">
        <v>13</v>
      </c>
      <c r="C575" s="152" t="s">
        <v>84</v>
      </c>
      <c r="D575" s="152" t="s">
        <v>99</v>
      </c>
      <c r="E575" s="152">
        <v>2</v>
      </c>
      <c r="F575" s="152">
        <v>10576</v>
      </c>
      <c r="G575" s="152">
        <v>10967.496950950555</v>
      </c>
      <c r="H575" s="152">
        <v>337</v>
      </c>
    </row>
    <row r="576" spans="1:8" ht="15" x14ac:dyDescent="0.25">
      <c r="A576" s="152" t="s">
        <v>144</v>
      </c>
      <c r="B576" s="152" t="s">
        <v>13</v>
      </c>
      <c r="C576" s="152" t="s">
        <v>84</v>
      </c>
      <c r="D576" s="152" t="s">
        <v>99</v>
      </c>
      <c r="E576" s="152">
        <v>3</v>
      </c>
      <c r="F576" s="152">
        <v>24410</v>
      </c>
      <c r="G576" s="152">
        <v>24658.379839450874</v>
      </c>
      <c r="H576" s="152">
        <v>749</v>
      </c>
    </row>
    <row r="577" spans="1:8" ht="15" x14ac:dyDescent="0.25">
      <c r="A577" s="152" t="s">
        <v>144</v>
      </c>
      <c r="B577" s="152" t="s">
        <v>13</v>
      </c>
      <c r="C577" s="152" t="s">
        <v>84</v>
      </c>
      <c r="D577" s="152" t="s">
        <v>99</v>
      </c>
      <c r="E577" s="152">
        <v>4</v>
      </c>
      <c r="F577" s="152">
        <v>24910.5</v>
      </c>
      <c r="G577" s="152">
        <v>25973.146760784264</v>
      </c>
      <c r="H577" s="152">
        <v>839</v>
      </c>
    </row>
    <row r="578" spans="1:8" ht="15" x14ac:dyDescent="0.25">
      <c r="A578" s="152" t="s">
        <v>144</v>
      </c>
      <c r="B578" s="152" t="s">
        <v>13</v>
      </c>
      <c r="C578" s="152" t="s">
        <v>84</v>
      </c>
      <c r="D578" s="152" t="s">
        <v>99</v>
      </c>
      <c r="E578" s="152">
        <v>5</v>
      </c>
      <c r="F578" s="152">
        <v>25358</v>
      </c>
      <c r="G578" s="152">
        <v>24810.227860166629</v>
      </c>
      <c r="H578" s="152">
        <v>702</v>
      </c>
    </row>
    <row r="579" spans="1:8" ht="15" x14ac:dyDescent="0.25">
      <c r="A579" s="152" t="s">
        <v>144</v>
      </c>
      <c r="B579" s="152" t="s">
        <v>13</v>
      </c>
      <c r="C579" s="152" t="s">
        <v>84</v>
      </c>
      <c r="D579" s="152" t="s">
        <v>98</v>
      </c>
      <c r="E579" s="152">
        <v>2</v>
      </c>
      <c r="F579" s="152">
        <v>61.5</v>
      </c>
      <c r="G579" s="152">
        <v>49.508363743611646</v>
      </c>
      <c r="H579" s="152">
        <v>2</v>
      </c>
    </row>
    <row r="580" spans="1:8" ht="15" x14ac:dyDescent="0.25">
      <c r="A580" s="152" t="s">
        <v>144</v>
      </c>
      <c r="B580" s="152" t="s">
        <v>13</v>
      </c>
      <c r="C580" s="152" t="s">
        <v>84</v>
      </c>
      <c r="D580" s="152" t="s">
        <v>98</v>
      </c>
      <c r="E580" s="152">
        <v>3</v>
      </c>
      <c r="F580" s="152">
        <v>34.5</v>
      </c>
      <c r="G580" s="152">
        <v>84.144949981164459</v>
      </c>
      <c r="H580" s="152">
        <v>2</v>
      </c>
    </row>
    <row r="581" spans="1:8" ht="15" x14ac:dyDescent="0.25">
      <c r="A581" s="152" t="s">
        <v>144</v>
      </c>
      <c r="B581" s="152" t="s">
        <v>13</v>
      </c>
      <c r="C581" s="152" t="s">
        <v>84</v>
      </c>
      <c r="D581" s="152" t="s">
        <v>98</v>
      </c>
      <c r="E581" s="152">
        <v>4</v>
      </c>
      <c r="F581" s="152">
        <v>116</v>
      </c>
      <c r="G581" s="152">
        <v>119.99312303395288</v>
      </c>
      <c r="H581" s="152">
        <v>5</v>
      </c>
    </row>
    <row r="582" spans="1:8" ht="15" x14ac:dyDescent="0.25">
      <c r="A582" s="152" t="s">
        <v>144</v>
      </c>
      <c r="B582" s="152" t="s">
        <v>13</v>
      </c>
      <c r="C582" s="152" t="s">
        <v>84</v>
      </c>
      <c r="D582" s="152" t="s">
        <v>98</v>
      </c>
      <c r="E582" s="152">
        <v>5</v>
      </c>
      <c r="F582" s="152">
        <v>143</v>
      </c>
      <c r="G582" s="152">
        <v>189.29131154016841</v>
      </c>
      <c r="H582" s="152">
        <v>6</v>
      </c>
    </row>
    <row r="583" spans="1:8" ht="15" x14ac:dyDescent="0.25">
      <c r="A583" s="152" t="s">
        <v>144</v>
      </c>
      <c r="B583" s="152" t="s">
        <v>13</v>
      </c>
      <c r="C583" s="152" t="s">
        <v>85</v>
      </c>
      <c r="D583" s="152" t="s">
        <v>97</v>
      </c>
      <c r="E583" s="152">
        <v>0</v>
      </c>
      <c r="F583" s="152">
        <v>37.5</v>
      </c>
      <c r="G583" s="152">
        <v>61.457946991203464</v>
      </c>
      <c r="H583" s="152">
        <v>3</v>
      </c>
    </row>
    <row r="584" spans="1:8" ht="15" x14ac:dyDescent="0.25">
      <c r="A584" s="152" t="s">
        <v>144</v>
      </c>
      <c r="B584" s="152" t="s">
        <v>13</v>
      </c>
      <c r="C584" s="152" t="s">
        <v>85</v>
      </c>
      <c r="D584" s="152" t="s">
        <v>97</v>
      </c>
      <c r="E584" s="152">
        <v>1</v>
      </c>
      <c r="F584" s="152">
        <v>3337</v>
      </c>
      <c r="G584" s="152">
        <v>4006.7823030030409</v>
      </c>
      <c r="H584" s="152">
        <v>123</v>
      </c>
    </row>
    <row r="585" spans="1:8" ht="15" x14ac:dyDescent="0.25">
      <c r="A585" s="152" t="s">
        <v>144</v>
      </c>
      <c r="B585" s="152" t="s">
        <v>13</v>
      </c>
      <c r="C585" s="152" t="s">
        <v>85</v>
      </c>
      <c r="D585" s="152" t="s">
        <v>97</v>
      </c>
      <c r="E585" s="152">
        <v>2</v>
      </c>
      <c r="F585" s="152">
        <v>6427</v>
      </c>
      <c r="G585" s="152">
        <v>6562.1788132311067</v>
      </c>
      <c r="H585" s="152">
        <v>167</v>
      </c>
    </row>
    <row r="586" spans="1:8" ht="15" x14ac:dyDescent="0.25">
      <c r="A586" s="152" t="s">
        <v>144</v>
      </c>
      <c r="B586" s="152" t="s">
        <v>13</v>
      </c>
      <c r="C586" s="152" t="s">
        <v>85</v>
      </c>
      <c r="D586" s="152" t="s">
        <v>97</v>
      </c>
      <c r="E586" s="152">
        <v>3</v>
      </c>
      <c r="F586" s="152">
        <v>11934.5</v>
      </c>
      <c r="G586" s="152">
        <v>13276.064893790852</v>
      </c>
      <c r="H586" s="152">
        <v>368</v>
      </c>
    </row>
    <row r="587" spans="1:8" ht="15" x14ac:dyDescent="0.25">
      <c r="A587" s="152" t="s">
        <v>144</v>
      </c>
      <c r="B587" s="152" t="s">
        <v>13</v>
      </c>
      <c r="C587" s="152" t="s">
        <v>85</v>
      </c>
      <c r="D587" s="152" t="s">
        <v>97</v>
      </c>
      <c r="E587" s="152">
        <v>4</v>
      </c>
      <c r="F587" s="152">
        <v>25773.5</v>
      </c>
      <c r="G587" s="152">
        <v>25100.957721535429</v>
      </c>
      <c r="H587" s="152">
        <v>674</v>
      </c>
    </row>
    <row r="588" spans="1:8" ht="15" x14ac:dyDescent="0.25">
      <c r="A588" s="152" t="s">
        <v>144</v>
      </c>
      <c r="B588" s="152" t="s">
        <v>13</v>
      </c>
      <c r="C588" s="152" t="s">
        <v>85</v>
      </c>
      <c r="D588" s="152" t="s">
        <v>97</v>
      </c>
      <c r="E588" s="152">
        <v>5</v>
      </c>
      <c r="F588" s="152">
        <v>51889</v>
      </c>
      <c r="G588" s="152">
        <v>46955.425337664819</v>
      </c>
      <c r="H588" s="152">
        <v>1199</v>
      </c>
    </row>
    <row r="589" spans="1:8" ht="15" x14ac:dyDescent="0.25">
      <c r="A589" s="152" t="s">
        <v>144</v>
      </c>
      <c r="B589" s="152" t="s">
        <v>13</v>
      </c>
      <c r="C589" s="152" t="s">
        <v>85</v>
      </c>
      <c r="D589" s="152" t="s">
        <v>99</v>
      </c>
      <c r="E589" s="152">
        <v>0</v>
      </c>
      <c r="F589" s="152">
        <v>177</v>
      </c>
      <c r="G589" s="152">
        <v>48.667448779223086</v>
      </c>
      <c r="H589" s="152">
        <v>5</v>
      </c>
    </row>
    <row r="590" spans="1:8" ht="15" x14ac:dyDescent="0.25">
      <c r="A590" s="152" t="s">
        <v>144</v>
      </c>
      <c r="B590" s="152" t="s">
        <v>13</v>
      </c>
      <c r="C590" s="152" t="s">
        <v>85</v>
      </c>
      <c r="D590" s="152" t="s">
        <v>99</v>
      </c>
      <c r="E590" s="152">
        <v>1</v>
      </c>
      <c r="F590" s="152">
        <v>42494.5</v>
      </c>
      <c r="G590" s="152">
        <v>41040.032343958679</v>
      </c>
      <c r="H590" s="152">
        <v>1116</v>
      </c>
    </row>
    <row r="591" spans="1:8" ht="15" x14ac:dyDescent="0.25">
      <c r="A591" s="152" t="s">
        <v>144</v>
      </c>
      <c r="B591" s="152" t="s">
        <v>13</v>
      </c>
      <c r="C591" s="152" t="s">
        <v>85</v>
      </c>
      <c r="D591" s="152" t="s">
        <v>99</v>
      </c>
      <c r="E591" s="152">
        <v>2</v>
      </c>
      <c r="F591" s="152">
        <v>47329.5</v>
      </c>
      <c r="G591" s="152">
        <v>43463.31225991551</v>
      </c>
      <c r="H591" s="152">
        <v>1098</v>
      </c>
    </row>
    <row r="592" spans="1:8" ht="15" x14ac:dyDescent="0.25">
      <c r="A592" s="152" t="s">
        <v>144</v>
      </c>
      <c r="B592" s="152" t="s">
        <v>13</v>
      </c>
      <c r="C592" s="152" t="s">
        <v>85</v>
      </c>
      <c r="D592" s="152" t="s">
        <v>99</v>
      </c>
      <c r="E592" s="152">
        <v>3</v>
      </c>
      <c r="F592" s="152">
        <v>89004.5</v>
      </c>
      <c r="G592" s="152">
        <v>84066.816027748777</v>
      </c>
      <c r="H592" s="152">
        <v>2235</v>
      </c>
    </row>
    <row r="593" spans="1:8" ht="15" x14ac:dyDescent="0.25">
      <c r="A593" s="152" t="s">
        <v>144</v>
      </c>
      <c r="B593" s="152" t="s">
        <v>13</v>
      </c>
      <c r="C593" s="152" t="s">
        <v>85</v>
      </c>
      <c r="D593" s="152" t="s">
        <v>99</v>
      </c>
      <c r="E593" s="152">
        <v>4</v>
      </c>
      <c r="F593" s="152">
        <v>111712</v>
      </c>
      <c r="G593" s="152">
        <v>102606.17018983052</v>
      </c>
      <c r="H593" s="152">
        <v>2756</v>
      </c>
    </row>
    <row r="594" spans="1:8" ht="15" x14ac:dyDescent="0.25">
      <c r="A594" s="152" t="s">
        <v>144</v>
      </c>
      <c r="B594" s="152" t="s">
        <v>13</v>
      </c>
      <c r="C594" s="152" t="s">
        <v>85</v>
      </c>
      <c r="D594" s="152" t="s">
        <v>99</v>
      </c>
      <c r="E594" s="152">
        <v>5</v>
      </c>
      <c r="F594" s="152">
        <v>97461.5</v>
      </c>
      <c r="G594" s="152">
        <v>87835.413022218563</v>
      </c>
      <c r="H594" s="152">
        <v>2269</v>
      </c>
    </row>
    <row r="595" spans="1:8" ht="15" x14ac:dyDescent="0.25">
      <c r="A595" s="152" t="s">
        <v>144</v>
      </c>
      <c r="B595" s="152" t="s">
        <v>13</v>
      </c>
      <c r="C595" s="152" t="s">
        <v>85</v>
      </c>
      <c r="D595" s="152" t="s">
        <v>98</v>
      </c>
      <c r="E595" s="152">
        <v>1</v>
      </c>
      <c r="F595" s="152">
        <v>300</v>
      </c>
      <c r="G595" s="152">
        <v>331.11303222123735</v>
      </c>
      <c r="H595" s="152">
        <v>11</v>
      </c>
    </row>
    <row r="596" spans="1:8" ht="15" x14ac:dyDescent="0.25">
      <c r="A596" s="152" t="s">
        <v>144</v>
      </c>
      <c r="B596" s="152" t="s">
        <v>13</v>
      </c>
      <c r="C596" s="152" t="s">
        <v>85</v>
      </c>
      <c r="D596" s="152" t="s">
        <v>98</v>
      </c>
      <c r="E596" s="152">
        <v>2</v>
      </c>
      <c r="F596" s="152">
        <v>634</v>
      </c>
      <c r="G596" s="152">
        <v>532.65285019208534</v>
      </c>
      <c r="H596" s="152">
        <v>21</v>
      </c>
    </row>
    <row r="597" spans="1:8" ht="15" x14ac:dyDescent="0.25">
      <c r="A597" s="152" t="s">
        <v>144</v>
      </c>
      <c r="B597" s="152" t="s">
        <v>13</v>
      </c>
      <c r="C597" s="152" t="s">
        <v>85</v>
      </c>
      <c r="D597" s="152" t="s">
        <v>98</v>
      </c>
      <c r="E597" s="152">
        <v>3</v>
      </c>
      <c r="F597" s="152">
        <v>1464.5</v>
      </c>
      <c r="G597" s="152">
        <v>1526.2506220273331</v>
      </c>
      <c r="H597" s="152">
        <v>36</v>
      </c>
    </row>
    <row r="598" spans="1:8" ht="15" x14ac:dyDescent="0.25">
      <c r="A598" s="152" t="s">
        <v>144</v>
      </c>
      <c r="B598" s="152" t="s">
        <v>13</v>
      </c>
      <c r="C598" s="152" t="s">
        <v>85</v>
      </c>
      <c r="D598" s="152" t="s">
        <v>98</v>
      </c>
      <c r="E598" s="152">
        <v>4</v>
      </c>
      <c r="F598" s="152">
        <v>1906</v>
      </c>
      <c r="G598" s="152">
        <v>1940.9479771911106</v>
      </c>
      <c r="H598" s="152">
        <v>78</v>
      </c>
    </row>
    <row r="599" spans="1:8" ht="15" x14ac:dyDescent="0.25">
      <c r="A599" s="152" t="s">
        <v>144</v>
      </c>
      <c r="B599" s="152" t="s">
        <v>13</v>
      </c>
      <c r="C599" s="152" t="s">
        <v>85</v>
      </c>
      <c r="D599" s="152" t="s">
        <v>98</v>
      </c>
      <c r="E599" s="152">
        <v>5</v>
      </c>
      <c r="F599" s="152">
        <v>4291.5</v>
      </c>
      <c r="G599" s="152">
        <v>4133.240736621442</v>
      </c>
      <c r="H599" s="152">
        <v>128</v>
      </c>
    </row>
    <row r="600" spans="1:8" ht="15" x14ac:dyDescent="0.25">
      <c r="A600" s="152" t="s">
        <v>144</v>
      </c>
      <c r="B600" s="152" t="s">
        <v>13</v>
      </c>
      <c r="C600" s="152" t="s">
        <v>86</v>
      </c>
      <c r="D600" s="152" t="s">
        <v>97</v>
      </c>
      <c r="E600" s="152">
        <v>1</v>
      </c>
      <c r="F600" s="152">
        <v>74.5</v>
      </c>
      <c r="G600" s="152">
        <v>151.04232416470524</v>
      </c>
      <c r="H600" s="152">
        <v>11</v>
      </c>
    </row>
    <row r="601" spans="1:8" ht="15" x14ac:dyDescent="0.25">
      <c r="A601" s="152" t="s">
        <v>144</v>
      </c>
      <c r="B601" s="152" t="s">
        <v>13</v>
      </c>
      <c r="C601" s="152" t="s">
        <v>86</v>
      </c>
      <c r="D601" s="152" t="s">
        <v>97</v>
      </c>
      <c r="E601" s="152">
        <v>2</v>
      </c>
      <c r="F601" s="152">
        <v>334.5</v>
      </c>
      <c r="G601" s="152">
        <v>391.33084045695375</v>
      </c>
      <c r="H601" s="152">
        <v>18</v>
      </c>
    </row>
    <row r="602" spans="1:8" ht="15" x14ac:dyDescent="0.25">
      <c r="A602" s="152" t="s">
        <v>144</v>
      </c>
      <c r="B602" s="152" t="s">
        <v>13</v>
      </c>
      <c r="C602" s="152" t="s">
        <v>86</v>
      </c>
      <c r="D602" s="152" t="s">
        <v>97</v>
      </c>
      <c r="E602" s="152">
        <v>3</v>
      </c>
      <c r="F602" s="152">
        <v>171.5</v>
      </c>
      <c r="G602" s="152">
        <v>197.24611191648972</v>
      </c>
      <c r="H602" s="152">
        <v>11</v>
      </c>
    </row>
    <row r="603" spans="1:8" ht="15" x14ac:dyDescent="0.25">
      <c r="A603" s="152" t="s">
        <v>144</v>
      </c>
      <c r="B603" s="152" t="s">
        <v>13</v>
      </c>
      <c r="C603" s="152" t="s">
        <v>86</v>
      </c>
      <c r="D603" s="152" t="s">
        <v>97</v>
      </c>
      <c r="E603" s="152">
        <v>4</v>
      </c>
      <c r="F603" s="152">
        <v>1451.5</v>
      </c>
      <c r="G603" s="152">
        <v>1688.602900565196</v>
      </c>
      <c r="H603" s="152">
        <v>59</v>
      </c>
    </row>
    <row r="604" spans="1:8" ht="15" x14ac:dyDescent="0.25">
      <c r="A604" s="152" t="s">
        <v>144</v>
      </c>
      <c r="B604" s="152" t="s">
        <v>13</v>
      </c>
      <c r="C604" s="152" t="s">
        <v>86</v>
      </c>
      <c r="D604" s="152" t="s">
        <v>97</v>
      </c>
      <c r="E604" s="152">
        <v>5</v>
      </c>
      <c r="F604" s="152">
        <v>653</v>
      </c>
      <c r="G604" s="152">
        <v>622.25209317014833</v>
      </c>
      <c r="H604" s="152">
        <v>25</v>
      </c>
    </row>
    <row r="605" spans="1:8" ht="15" x14ac:dyDescent="0.25">
      <c r="A605" s="152" t="s">
        <v>144</v>
      </c>
      <c r="B605" s="152" t="s">
        <v>13</v>
      </c>
      <c r="C605" s="152" t="s">
        <v>86</v>
      </c>
      <c r="D605" s="152" t="s">
        <v>99</v>
      </c>
      <c r="E605" s="152">
        <v>0</v>
      </c>
      <c r="F605" s="152">
        <v>7.5</v>
      </c>
      <c r="G605" s="152">
        <v>13.716378552593026</v>
      </c>
      <c r="H605" s="152">
        <v>1</v>
      </c>
    </row>
    <row r="606" spans="1:8" ht="15" x14ac:dyDescent="0.25">
      <c r="A606" s="152" t="s">
        <v>144</v>
      </c>
      <c r="B606" s="152" t="s">
        <v>13</v>
      </c>
      <c r="C606" s="152" t="s">
        <v>86</v>
      </c>
      <c r="D606" s="152" t="s">
        <v>99</v>
      </c>
      <c r="E606" s="152">
        <v>1</v>
      </c>
      <c r="F606" s="152">
        <v>3234</v>
      </c>
      <c r="G606" s="152">
        <v>3648.1275551654317</v>
      </c>
      <c r="H606" s="152">
        <v>153</v>
      </c>
    </row>
    <row r="607" spans="1:8" ht="15" x14ac:dyDescent="0.25">
      <c r="A607" s="152" t="s">
        <v>144</v>
      </c>
      <c r="B607" s="152" t="s">
        <v>13</v>
      </c>
      <c r="C607" s="152" t="s">
        <v>86</v>
      </c>
      <c r="D607" s="152" t="s">
        <v>99</v>
      </c>
      <c r="E607" s="152">
        <v>2</v>
      </c>
      <c r="F607" s="152">
        <v>3012</v>
      </c>
      <c r="G607" s="152">
        <v>3595.7090590283792</v>
      </c>
      <c r="H607" s="152">
        <v>146</v>
      </c>
    </row>
    <row r="608" spans="1:8" ht="15" x14ac:dyDescent="0.25">
      <c r="A608" s="152" t="s">
        <v>144</v>
      </c>
      <c r="B608" s="152" t="s">
        <v>13</v>
      </c>
      <c r="C608" s="152" t="s">
        <v>86</v>
      </c>
      <c r="D608" s="152" t="s">
        <v>99</v>
      </c>
      <c r="E608" s="152">
        <v>3</v>
      </c>
      <c r="F608" s="152">
        <v>3964.5</v>
      </c>
      <c r="G608" s="152">
        <v>4201.8108354909591</v>
      </c>
      <c r="H608" s="152">
        <v>149</v>
      </c>
    </row>
    <row r="609" spans="1:8" ht="15" x14ac:dyDescent="0.25">
      <c r="A609" s="152" t="s">
        <v>144</v>
      </c>
      <c r="B609" s="152" t="s">
        <v>13</v>
      </c>
      <c r="C609" s="152" t="s">
        <v>86</v>
      </c>
      <c r="D609" s="152" t="s">
        <v>99</v>
      </c>
      <c r="E609" s="152">
        <v>4</v>
      </c>
      <c r="F609" s="152">
        <v>8492.5</v>
      </c>
      <c r="G609" s="152">
        <v>9727.5261685369587</v>
      </c>
      <c r="H609" s="152">
        <v>456</v>
      </c>
    </row>
    <row r="610" spans="1:8" ht="15" x14ac:dyDescent="0.25">
      <c r="A610" s="152" t="s">
        <v>144</v>
      </c>
      <c r="B610" s="152" t="s">
        <v>13</v>
      </c>
      <c r="C610" s="152" t="s">
        <v>86</v>
      </c>
      <c r="D610" s="152" t="s">
        <v>99</v>
      </c>
      <c r="E610" s="152">
        <v>5</v>
      </c>
      <c r="F610" s="152">
        <v>1823.5</v>
      </c>
      <c r="G610" s="152">
        <v>2062.1430595889528</v>
      </c>
      <c r="H610" s="152">
        <v>102</v>
      </c>
    </row>
    <row r="611" spans="1:8" ht="15" x14ac:dyDescent="0.25">
      <c r="A611" s="152" t="s">
        <v>144</v>
      </c>
      <c r="B611" s="152" t="s">
        <v>13</v>
      </c>
      <c r="C611" s="152" t="s">
        <v>86</v>
      </c>
      <c r="D611" s="152" t="s">
        <v>98</v>
      </c>
      <c r="E611" s="152">
        <v>2</v>
      </c>
      <c r="F611" s="152">
        <v>35</v>
      </c>
      <c r="G611" s="152">
        <v>34.075470494417864</v>
      </c>
      <c r="H611" s="152">
        <v>2</v>
      </c>
    </row>
    <row r="612" spans="1:8" ht="15" x14ac:dyDescent="0.25">
      <c r="A612" s="152" t="s">
        <v>144</v>
      </c>
      <c r="B612" s="152" t="s">
        <v>13</v>
      </c>
      <c r="C612" s="152" t="s">
        <v>86</v>
      </c>
      <c r="D612" s="152" t="s">
        <v>98</v>
      </c>
      <c r="E612" s="152">
        <v>4</v>
      </c>
      <c r="F612" s="152">
        <v>98.5</v>
      </c>
      <c r="G612" s="152">
        <v>149.05018876181549</v>
      </c>
      <c r="H612" s="152">
        <v>7</v>
      </c>
    </row>
    <row r="613" spans="1:8" ht="15" x14ac:dyDescent="0.25">
      <c r="A613" s="152" t="s">
        <v>144</v>
      </c>
      <c r="B613" s="152" t="s">
        <v>13</v>
      </c>
      <c r="C613" s="152" t="s">
        <v>86</v>
      </c>
      <c r="D613" s="152" t="s">
        <v>98</v>
      </c>
      <c r="E613" s="152">
        <v>5</v>
      </c>
      <c r="F613" s="152">
        <v>21</v>
      </c>
      <c r="G613" s="152">
        <v>36.309394229465269</v>
      </c>
      <c r="H613" s="152">
        <v>5</v>
      </c>
    </row>
    <row r="614" spans="1:8" ht="15" x14ac:dyDescent="0.25">
      <c r="A614" s="152" t="s">
        <v>144</v>
      </c>
      <c r="B614" s="152" t="s">
        <v>13</v>
      </c>
      <c r="C614" s="152" t="s">
        <v>87</v>
      </c>
      <c r="D614" s="152" t="s">
        <v>97</v>
      </c>
      <c r="E614" s="152">
        <v>1</v>
      </c>
      <c r="F614" s="152">
        <v>2746.5</v>
      </c>
      <c r="G614" s="152">
        <v>3243.8314500161027</v>
      </c>
      <c r="H614" s="152">
        <v>99</v>
      </c>
    </row>
    <row r="615" spans="1:8" ht="15" x14ac:dyDescent="0.25">
      <c r="A615" s="152" t="s">
        <v>144</v>
      </c>
      <c r="B615" s="152" t="s">
        <v>13</v>
      </c>
      <c r="C615" s="152" t="s">
        <v>87</v>
      </c>
      <c r="D615" s="152" t="s">
        <v>97</v>
      </c>
      <c r="E615" s="152">
        <v>2</v>
      </c>
      <c r="F615" s="152">
        <v>5297.5</v>
      </c>
      <c r="G615" s="152">
        <v>5937.2850714140413</v>
      </c>
      <c r="H615" s="152">
        <v>142</v>
      </c>
    </row>
    <row r="616" spans="1:8" ht="15" x14ac:dyDescent="0.25">
      <c r="A616" s="152" t="s">
        <v>144</v>
      </c>
      <c r="B616" s="152" t="s">
        <v>13</v>
      </c>
      <c r="C616" s="152" t="s">
        <v>87</v>
      </c>
      <c r="D616" s="152" t="s">
        <v>97</v>
      </c>
      <c r="E616" s="152">
        <v>3</v>
      </c>
      <c r="F616" s="152">
        <v>6245</v>
      </c>
      <c r="G616" s="152">
        <v>8264.4842116168002</v>
      </c>
      <c r="H616" s="152">
        <v>214</v>
      </c>
    </row>
    <row r="617" spans="1:8" ht="15" x14ac:dyDescent="0.25">
      <c r="A617" s="152" t="s">
        <v>144</v>
      </c>
      <c r="B617" s="152" t="s">
        <v>13</v>
      </c>
      <c r="C617" s="152" t="s">
        <v>87</v>
      </c>
      <c r="D617" s="152" t="s">
        <v>97</v>
      </c>
      <c r="E617" s="152">
        <v>4</v>
      </c>
      <c r="F617" s="152">
        <v>6576</v>
      </c>
      <c r="G617" s="152">
        <v>7482.2854043968491</v>
      </c>
      <c r="H617" s="152">
        <v>202</v>
      </c>
    </row>
    <row r="618" spans="1:8" ht="15" x14ac:dyDescent="0.25">
      <c r="A618" s="152" t="s">
        <v>144</v>
      </c>
      <c r="B618" s="152" t="s">
        <v>13</v>
      </c>
      <c r="C618" s="152" t="s">
        <v>87</v>
      </c>
      <c r="D618" s="152" t="s">
        <v>97</v>
      </c>
      <c r="E618" s="152">
        <v>5</v>
      </c>
      <c r="F618" s="152">
        <v>7672</v>
      </c>
      <c r="G618" s="152">
        <v>6043.4015833991225</v>
      </c>
      <c r="H618" s="152">
        <v>129</v>
      </c>
    </row>
    <row r="619" spans="1:8" ht="15" x14ac:dyDescent="0.25">
      <c r="A619" s="152" t="s">
        <v>144</v>
      </c>
      <c r="B619" s="152" t="s">
        <v>13</v>
      </c>
      <c r="C619" s="152" t="s">
        <v>87</v>
      </c>
      <c r="D619" s="152" t="s">
        <v>99</v>
      </c>
      <c r="E619" s="152">
        <v>1</v>
      </c>
      <c r="F619" s="152">
        <v>73360</v>
      </c>
      <c r="G619" s="152">
        <v>86255.245030595877</v>
      </c>
      <c r="H619" s="152">
        <v>2184</v>
      </c>
    </row>
    <row r="620" spans="1:8" ht="15" x14ac:dyDescent="0.25">
      <c r="A620" s="152" t="s">
        <v>144</v>
      </c>
      <c r="B620" s="152" t="s">
        <v>13</v>
      </c>
      <c r="C620" s="152" t="s">
        <v>87</v>
      </c>
      <c r="D620" s="152" t="s">
        <v>99</v>
      </c>
      <c r="E620" s="152">
        <v>2</v>
      </c>
      <c r="F620" s="152">
        <v>77822</v>
      </c>
      <c r="G620" s="152">
        <v>87238.779221578428</v>
      </c>
      <c r="H620" s="152">
        <v>2139</v>
      </c>
    </row>
    <row r="621" spans="1:8" ht="15" x14ac:dyDescent="0.25">
      <c r="A621" s="152" t="s">
        <v>144</v>
      </c>
      <c r="B621" s="152" t="s">
        <v>13</v>
      </c>
      <c r="C621" s="152" t="s">
        <v>87</v>
      </c>
      <c r="D621" s="152" t="s">
        <v>99</v>
      </c>
      <c r="E621" s="152">
        <v>3</v>
      </c>
      <c r="F621" s="152">
        <v>81262</v>
      </c>
      <c r="G621" s="152">
        <v>87742.20871888283</v>
      </c>
      <c r="H621" s="152">
        <v>2066</v>
      </c>
    </row>
    <row r="622" spans="1:8" ht="15" x14ac:dyDescent="0.25">
      <c r="A622" s="152" t="s">
        <v>144</v>
      </c>
      <c r="B622" s="152" t="s">
        <v>13</v>
      </c>
      <c r="C622" s="152" t="s">
        <v>87</v>
      </c>
      <c r="D622" s="152" t="s">
        <v>99</v>
      </c>
      <c r="E622" s="152">
        <v>4</v>
      </c>
      <c r="F622" s="152">
        <v>46089</v>
      </c>
      <c r="G622" s="152">
        <v>49192.23896969515</v>
      </c>
      <c r="H622" s="152">
        <v>1286</v>
      </c>
    </row>
    <row r="623" spans="1:8" ht="15" x14ac:dyDescent="0.25">
      <c r="A623" s="152" t="s">
        <v>144</v>
      </c>
      <c r="B623" s="152" t="s">
        <v>13</v>
      </c>
      <c r="C623" s="152" t="s">
        <v>87</v>
      </c>
      <c r="D623" s="152" t="s">
        <v>99</v>
      </c>
      <c r="E623" s="152">
        <v>5</v>
      </c>
      <c r="F623" s="152">
        <v>15657.5</v>
      </c>
      <c r="G623" s="152">
        <v>18485.106529795463</v>
      </c>
      <c r="H623" s="152">
        <v>421</v>
      </c>
    </row>
    <row r="624" spans="1:8" ht="15" x14ac:dyDescent="0.25">
      <c r="A624" s="152" t="s">
        <v>144</v>
      </c>
      <c r="B624" s="152" t="s">
        <v>13</v>
      </c>
      <c r="C624" s="152" t="s">
        <v>87</v>
      </c>
      <c r="D624" s="152" t="s">
        <v>98</v>
      </c>
      <c r="E624" s="152">
        <v>1</v>
      </c>
      <c r="F624" s="152">
        <v>1350</v>
      </c>
      <c r="G624" s="152">
        <v>1419.266821572126</v>
      </c>
      <c r="H624" s="152">
        <v>35</v>
      </c>
    </row>
    <row r="625" spans="1:8" ht="15" x14ac:dyDescent="0.25">
      <c r="A625" s="152" t="s">
        <v>144</v>
      </c>
      <c r="B625" s="152" t="s">
        <v>13</v>
      </c>
      <c r="C625" s="152" t="s">
        <v>87</v>
      </c>
      <c r="D625" s="152" t="s">
        <v>98</v>
      </c>
      <c r="E625" s="152">
        <v>2</v>
      </c>
      <c r="F625" s="152">
        <v>1808.5</v>
      </c>
      <c r="G625" s="152">
        <v>1884.7657103543502</v>
      </c>
      <c r="H625" s="152">
        <v>76</v>
      </c>
    </row>
    <row r="626" spans="1:8" ht="15" x14ac:dyDescent="0.25">
      <c r="A626" s="152" t="s">
        <v>144</v>
      </c>
      <c r="B626" s="152" t="s">
        <v>13</v>
      </c>
      <c r="C626" s="152" t="s">
        <v>87</v>
      </c>
      <c r="D626" s="152" t="s">
        <v>98</v>
      </c>
      <c r="E626" s="152">
        <v>3</v>
      </c>
      <c r="F626" s="152">
        <v>2572.5</v>
      </c>
      <c r="G626" s="152">
        <v>3148.1220685228359</v>
      </c>
      <c r="H626" s="152">
        <v>94</v>
      </c>
    </row>
    <row r="627" spans="1:8" ht="15" x14ac:dyDescent="0.25">
      <c r="A627" s="152" t="s">
        <v>144</v>
      </c>
      <c r="B627" s="152" t="s">
        <v>13</v>
      </c>
      <c r="C627" s="152" t="s">
        <v>87</v>
      </c>
      <c r="D627" s="152" t="s">
        <v>98</v>
      </c>
      <c r="E627" s="152">
        <v>4</v>
      </c>
      <c r="F627" s="152">
        <v>9457.5</v>
      </c>
      <c r="G627" s="152">
        <v>10154.716002368563</v>
      </c>
      <c r="H627" s="152">
        <v>259</v>
      </c>
    </row>
    <row r="628" spans="1:8" ht="15" x14ac:dyDescent="0.25">
      <c r="A628" s="152" t="s">
        <v>144</v>
      </c>
      <c r="B628" s="152" t="s">
        <v>13</v>
      </c>
      <c r="C628" s="152" t="s">
        <v>87</v>
      </c>
      <c r="D628" s="152" t="s">
        <v>98</v>
      </c>
      <c r="E628" s="152">
        <v>5</v>
      </c>
      <c r="F628" s="152">
        <v>5828</v>
      </c>
      <c r="G628" s="152">
        <v>5143.9976213458795</v>
      </c>
      <c r="H628" s="152">
        <v>128</v>
      </c>
    </row>
    <row r="629" spans="1:8" ht="15" x14ac:dyDescent="0.25">
      <c r="A629" s="152" t="s">
        <v>144</v>
      </c>
      <c r="B629" s="152" t="s">
        <v>13</v>
      </c>
      <c r="C629" s="152" t="s">
        <v>88</v>
      </c>
      <c r="D629" s="152" t="s">
        <v>97</v>
      </c>
      <c r="E629" s="152">
        <v>1</v>
      </c>
      <c r="F629" s="152">
        <v>12</v>
      </c>
      <c r="G629" s="152">
        <v>15.17271221682261</v>
      </c>
      <c r="H629" s="152">
        <v>2</v>
      </c>
    </row>
    <row r="630" spans="1:8" ht="15" x14ac:dyDescent="0.25">
      <c r="A630" s="152" t="s">
        <v>144</v>
      </c>
      <c r="B630" s="152" t="s">
        <v>13</v>
      </c>
      <c r="C630" s="152" t="s">
        <v>88</v>
      </c>
      <c r="D630" s="152" t="s">
        <v>97</v>
      </c>
      <c r="E630" s="152">
        <v>2</v>
      </c>
      <c r="F630" s="152">
        <v>40</v>
      </c>
      <c r="G630" s="152">
        <v>87.320974728129613</v>
      </c>
      <c r="H630" s="152">
        <v>6</v>
      </c>
    </row>
    <row r="631" spans="1:8" ht="15" x14ac:dyDescent="0.25">
      <c r="A631" s="152" t="s">
        <v>144</v>
      </c>
      <c r="B631" s="152" t="s">
        <v>13</v>
      </c>
      <c r="C631" s="152" t="s">
        <v>88</v>
      </c>
      <c r="D631" s="152" t="s">
        <v>97</v>
      </c>
      <c r="E631" s="152">
        <v>3</v>
      </c>
      <c r="F631" s="152">
        <v>241</v>
      </c>
      <c r="G631" s="152">
        <v>191.60406354382184</v>
      </c>
      <c r="H631" s="152">
        <v>17</v>
      </c>
    </row>
    <row r="632" spans="1:8" ht="15" x14ac:dyDescent="0.25">
      <c r="A632" s="152" t="s">
        <v>144</v>
      </c>
      <c r="B632" s="152" t="s">
        <v>13</v>
      </c>
      <c r="C632" s="152" t="s">
        <v>88</v>
      </c>
      <c r="D632" s="152" t="s">
        <v>97</v>
      </c>
      <c r="E632" s="152">
        <v>4</v>
      </c>
      <c r="F632" s="152">
        <v>318</v>
      </c>
      <c r="G632" s="152">
        <v>381.55217040134539</v>
      </c>
      <c r="H632" s="152">
        <v>18</v>
      </c>
    </row>
    <row r="633" spans="1:8" ht="15" x14ac:dyDescent="0.25">
      <c r="A633" s="152" t="s">
        <v>144</v>
      </c>
      <c r="B633" s="152" t="s">
        <v>13</v>
      </c>
      <c r="C633" s="152" t="s">
        <v>88</v>
      </c>
      <c r="D633" s="152" t="s">
        <v>97</v>
      </c>
      <c r="E633" s="152">
        <v>5</v>
      </c>
      <c r="F633" s="152">
        <v>362</v>
      </c>
      <c r="G633" s="152">
        <v>508.08112828553692</v>
      </c>
      <c r="H633" s="152">
        <v>21</v>
      </c>
    </row>
    <row r="634" spans="1:8" ht="15" x14ac:dyDescent="0.25">
      <c r="A634" s="152" t="s">
        <v>144</v>
      </c>
      <c r="B634" s="152" t="s">
        <v>13</v>
      </c>
      <c r="C634" s="152" t="s">
        <v>88</v>
      </c>
      <c r="D634" s="152" t="s">
        <v>99</v>
      </c>
      <c r="E634" s="152">
        <v>1</v>
      </c>
      <c r="F634" s="152">
        <v>1152</v>
      </c>
      <c r="G634" s="152">
        <v>1515.9095629225342</v>
      </c>
      <c r="H634" s="152">
        <v>38</v>
      </c>
    </row>
    <row r="635" spans="1:8" ht="15" x14ac:dyDescent="0.25">
      <c r="A635" s="152" t="s">
        <v>144</v>
      </c>
      <c r="B635" s="152" t="s">
        <v>13</v>
      </c>
      <c r="C635" s="152" t="s">
        <v>88</v>
      </c>
      <c r="D635" s="152" t="s">
        <v>99</v>
      </c>
      <c r="E635" s="152">
        <v>2</v>
      </c>
      <c r="F635" s="152">
        <v>2174.5</v>
      </c>
      <c r="G635" s="152">
        <v>2525.1150611976636</v>
      </c>
      <c r="H635" s="152">
        <v>75</v>
      </c>
    </row>
    <row r="636" spans="1:8" ht="15" x14ac:dyDescent="0.25">
      <c r="A636" s="152" t="s">
        <v>144</v>
      </c>
      <c r="B636" s="152" t="s">
        <v>13</v>
      </c>
      <c r="C636" s="152" t="s">
        <v>88</v>
      </c>
      <c r="D636" s="152" t="s">
        <v>99</v>
      </c>
      <c r="E636" s="152">
        <v>3</v>
      </c>
      <c r="F636" s="152">
        <v>4178.5</v>
      </c>
      <c r="G636" s="152">
        <v>5280.3031945789417</v>
      </c>
      <c r="H636" s="152">
        <v>214</v>
      </c>
    </row>
    <row r="637" spans="1:8" ht="15" x14ac:dyDescent="0.25">
      <c r="A637" s="152" t="s">
        <v>144</v>
      </c>
      <c r="B637" s="152" t="s">
        <v>13</v>
      </c>
      <c r="C637" s="152" t="s">
        <v>88</v>
      </c>
      <c r="D637" s="152" t="s">
        <v>99</v>
      </c>
      <c r="E637" s="152">
        <v>4</v>
      </c>
      <c r="F637" s="152">
        <v>2907.5</v>
      </c>
      <c r="G637" s="152">
        <v>4041.1114045553168</v>
      </c>
      <c r="H637" s="152">
        <v>155</v>
      </c>
    </row>
    <row r="638" spans="1:8" ht="15" x14ac:dyDescent="0.25">
      <c r="A638" s="152" t="s">
        <v>144</v>
      </c>
      <c r="B638" s="152" t="s">
        <v>13</v>
      </c>
      <c r="C638" s="152" t="s">
        <v>88</v>
      </c>
      <c r="D638" s="152" t="s">
        <v>99</v>
      </c>
      <c r="E638" s="152">
        <v>5</v>
      </c>
      <c r="F638" s="152">
        <v>5126.5</v>
      </c>
      <c r="G638" s="152">
        <v>6689.1396873003096</v>
      </c>
      <c r="H638" s="152">
        <v>273</v>
      </c>
    </row>
    <row r="639" spans="1:8" ht="15" x14ac:dyDescent="0.25">
      <c r="A639" s="152" t="s">
        <v>144</v>
      </c>
      <c r="B639" s="152" t="s">
        <v>13</v>
      </c>
      <c r="C639" s="152" t="s">
        <v>88</v>
      </c>
      <c r="D639" s="152" t="s">
        <v>98</v>
      </c>
      <c r="E639" s="152">
        <v>4</v>
      </c>
      <c r="F639" s="152">
        <v>89.5</v>
      </c>
      <c r="G639" s="152">
        <v>76.201301828993437</v>
      </c>
      <c r="H639" s="152">
        <v>4</v>
      </c>
    </row>
    <row r="640" spans="1:8" ht="15" x14ac:dyDescent="0.25">
      <c r="A640" s="152" t="s">
        <v>144</v>
      </c>
      <c r="B640" s="152" t="s">
        <v>13</v>
      </c>
      <c r="C640" s="152" t="s">
        <v>88</v>
      </c>
      <c r="D640" s="152" t="s">
        <v>98</v>
      </c>
      <c r="E640" s="152">
        <v>5</v>
      </c>
      <c r="F640" s="152">
        <v>7.5</v>
      </c>
      <c r="G640" s="152">
        <v>10.304540874387403</v>
      </c>
      <c r="H640" s="152">
        <v>2</v>
      </c>
    </row>
    <row r="641" spans="1:8" ht="15" x14ac:dyDescent="0.25">
      <c r="A641" s="152" t="s">
        <v>144</v>
      </c>
      <c r="B641" s="152" t="s">
        <v>13</v>
      </c>
      <c r="C641" s="152" t="s">
        <v>89</v>
      </c>
      <c r="D641" s="152" t="s">
        <v>97</v>
      </c>
      <c r="E641" s="152">
        <v>0</v>
      </c>
      <c r="F641" s="152">
        <v>79.5</v>
      </c>
      <c r="G641" s="152">
        <v>121.73573658813511</v>
      </c>
      <c r="H641" s="152">
        <v>2</v>
      </c>
    </row>
    <row r="642" spans="1:8" ht="15" x14ac:dyDescent="0.25">
      <c r="A642" s="152" t="s">
        <v>144</v>
      </c>
      <c r="B642" s="152" t="s">
        <v>13</v>
      </c>
      <c r="C642" s="152" t="s">
        <v>89</v>
      </c>
      <c r="D642" s="152" t="s">
        <v>97</v>
      </c>
      <c r="E642" s="152">
        <v>1</v>
      </c>
      <c r="F642" s="152">
        <v>115</v>
      </c>
      <c r="G642" s="152">
        <v>159.3114500334446</v>
      </c>
      <c r="H642" s="152">
        <v>9</v>
      </c>
    </row>
    <row r="643" spans="1:8" ht="15" x14ac:dyDescent="0.25">
      <c r="A643" s="152" t="s">
        <v>144</v>
      </c>
      <c r="B643" s="152" t="s">
        <v>13</v>
      </c>
      <c r="C643" s="152" t="s">
        <v>89</v>
      </c>
      <c r="D643" s="152" t="s">
        <v>97</v>
      </c>
      <c r="E643" s="152">
        <v>2</v>
      </c>
      <c r="F643" s="152">
        <v>269.5</v>
      </c>
      <c r="G643" s="152">
        <v>397.36069053091785</v>
      </c>
      <c r="H643" s="152">
        <v>11</v>
      </c>
    </row>
    <row r="644" spans="1:8" ht="15" x14ac:dyDescent="0.25">
      <c r="A644" s="152" t="s">
        <v>144</v>
      </c>
      <c r="B644" s="152" t="s">
        <v>13</v>
      </c>
      <c r="C644" s="152" t="s">
        <v>89</v>
      </c>
      <c r="D644" s="152" t="s">
        <v>97</v>
      </c>
      <c r="E644" s="152">
        <v>3</v>
      </c>
      <c r="F644" s="152">
        <v>1116</v>
      </c>
      <c r="G644" s="152">
        <v>1181.6059460721174</v>
      </c>
      <c r="H644" s="152">
        <v>49</v>
      </c>
    </row>
    <row r="645" spans="1:8" ht="15" x14ac:dyDescent="0.25">
      <c r="A645" s="152" t="s">
        <v>144</v>
      </c>
      <c r="B645" s="152" t="s">
        <v>13</v>
      </c>
      <c r="C645" s="152" t="s">
        <v>89</v>
      </c>
      <c r="D645" s="152" t="s">
        <v>97</v>
      </c>
      <c r="E645" s="152">
        <v>4</v>
      </c>
      <c r="F645" s="152">
        <v>2702.5</v>
      </c>
      <c r="G645" s="152">
        <v>2123.6681646539355</v>
      </c>
      <c r="H645" s="152">
        <v>84</v>
      </c>
    </row>
    <row r="646" spans="1:8" ht="15" x14ac:dyDescent="0.25">
      <c r="A646" s="152" t="s">
        <v>144</v>
      </c>
      <c r="B646" s="152" t="s">
        <v>13</v>
      </c>
      <c r="C646" s="152" t="s">
        <v>89</v>
      </c>
      <c r="D646" s="152" t="s">
        <v>97</v>
      </c>
      <c r="E646" s="152">
        <v>5</v>
      </c>
      <c r="F646" s="152">
        <v>6309.5</v>
      </c>
      <c r="G646" s="152">
        <v>7143.6332317257529</v>
      </c>
      <c r="H646" s="152">
        <v>272</v>
      </c>
    </row>
    <row r="647" spans="1:8" ht="15" x14ac:dyDescent="0.25">
      <c r="A647" s="152" t="s">
        <v>144</v>
      </c>
      <c r="B647" s="152" t="s">
        <v>13</v>
      </c>
      <c r="C647" s="152" t="s">
        <v>89</v>
      </c>
      <c r="D647" s="152" t="s">
        <v>99</v>
      </c>
      <c r="E647" s="152">
        <v>0</v>
      </c>
      <c r="F647" s="152">
        <v>30</v>
      </c>
      <c r="G647" s="152">
        <v>21.327234772347722</v>
      </c>
      <c r="H647" s="152">
        <v>2</v>
      </c>
    </row>
    <row r="648" spans="1:8" ht="15" x14ac:dyDescent="0.25">
      <c r="A648" s="152" t="s">
        <v>144</v>
      </c>
      <c r="B648" s="152" t="s">
        <v>13</v>
      </c>
      <c r="C648" s="152" t="s">
        <v>89</v>
      </c>
      <c r="D648" s="152" t="s">
        <v>99</v>
      </c>
      <c r="E648" s="152">
        <v>1</v>
      </c>
      <c r="F648" s="152">
        <v>4373</v>
      </c>
      <c r="G648" s="152">
        <v>4342.833238377325</v>
      </c>
      <c r="H648" s="152">
        <v>156</v>
      </c>
    </row>
    <row r="649" spans="1:8" ht="15" x14ac:dyDescent="0.25">
      <c r="A649" s="152" t="s">
        <v>144</v>
      </c>
      <c r="B649" s="152" t="s">
        <v>13</v>
      </c>
      <c r="C649" s="152" t="s">
        <v>89</v>
      </c>
      <c r="D649" s="152" t="s">
        <v>99</v>
      </c>
      <c r="E649" s="152">
        <v>2</v>
      </c>
      <c r="F649" s="152">
        <v>1485.5</v>
      </c>
      <c r="G649" s="152">
        <v>1472.5202120587467</v>
      </c>
      <c r="H649" s="152">
        <v>50</v>
      </c>
    </row>
    <row r="650" spans="1:8" ht="15" x14ac:dyDescent="0.25">
      <c r="A650" s="152" t="s">
        <v>144</v>
      </c>
      <c r="B650" s="152" t="s">
        <v>13</v>
      </c>
      <c r="C650" s="152" t="s">
        <v>89</v>
      </c>
      <c r="D650" s="152" t="s">
        <v>99</v>
      </c>
      <c r="E650" s="152">
        <v>3</v>
      </c>
      <c r="F650" s="152">
        <v>12803.5</v>
      </c>
      <c r="G650" s="152">
        <v>12617.817688018988</v>
      </c>
      <c r="H650" s="152">
        <v>424</v>
      </c>
    </row>
    <row r="651" spans="1:8" ht="15" x14ac:dyDescent="0.25">
      <c r="A651" s="152" t="s">
        <v>144</v>
      </c>
      <c r="B651" s="152" t="s">
        <v>13</v>
      </c>
      <c r="C651" s="152" t="s">
        <v>89</v>
      </c>
      <c r="D651" s="152" t="s">
        <v>99</v>
      </c>
      <c r="E651" s="152">
        <v>4</v>
      </c>
      <c r="F651" s="152">
        <v>8573</v>
      </c>
      <c r="G651" s="152">
        <v>8592.3260264519868</v>
      </c>
      <c r="H651" s="152">
        <v>277</v>
      </c>
    </row>
    <row r="652" spans="1:8" ht="15" x14ac:dyDescent="0.25">
      <c r="A652" s="152" t="s">
        <v>144</v>
      </c>
      <c r="B652" s="152" t="s">
        <v>13</v>
      </c>
      <c r="C652" s="152" t="s">
        <v>89</v>
      </c>
      <c r="D652" s="152" t="s">
        <v>99</v>
      </c>
      <c r="E652" s="152">
        <v>5</v>
      </c>
      <c r="F652" s="152">
        <v>30074</v>
      </c>
      <c r="G652" s="152">
        <v>26932.436391184528</v>
      </c>
      <c r="H652" s="152">
        <v>922</v>
      </c>
    </row>
    <row r="653" spans="1:8" ht="15" x14ac:dyDescent="0.25">
      <c r="A653" s="152" t="s">
        <v>144</v>
      </c>
      <c r="B653" s="152" t="s">
        <v>13</v>
      </c>
      <c r="C653" s="152" t="s">
        <v>89</v>
      </c>
      <c r="D653" s="152" t="s">
        <v>98</v>
      </c>
      <c r="E653" s="152">
        <v>2</v>
      </c>
      <c r="F653" s="152">
        <v>5.5</v>
      </c>
      <c r="G653" s="152">
        <v>13.716378552593026</v>
      </c>
      <c r="H653" s="152">
        <v>1</v>
      </c>
    </row>
    <row r="654" spans="1:8" ht="15" x14ac:dyDescent="0.25">
      <c r="A654" s="152" t="s">
        <v>144</v>
      </c>
      <c r="B654" s="152" t="s">
        <v>13</v>
      </c>
      <c r="C654" s="152" t="s">
        <v>89</v>
      </c>
      <c r="D654" s="152" t="s">
        <v>98</v>
      </c>
      <c r="E654" s="152">
        <v>3</v>
      </c>
      <c r="F654" s="152">
        <v>324.5</v>
      </c>
      <c r="G654" s="152">
        <v>234.70747445056071</v>
      </c>
      <c r="H654" s="152">
        <v>10</v>
      </c>
    </row>
    <row r="655" spans="1:8" ht="15" x14ac:dyDescent="0.25">
      <c r="A655" s="152" t="s">
        <v>144</v>
      </c>
      <c r="B655" s="152" t="s">
        <v>13</v>
      </c>
      <c r="C655" s="152" t="s">
        <v>89</v>
      </c>
      <c r="D655" s="152" t="s">
        <v>98</v>
      </c>
      <c r="E655" s="152">
        <v>4</v>
      </c>
      <c r="F655" s="152">
        <v>200.5</v>
      </c>
      <c r="G655" s="152">
        <v>208.1731309627192</v>
      </c>
      <c r="H655" s="152">
        <v>10</v>
      </c>
    </row>
    <row r="656" spans="1:8" ht="15" x14ac:dyDescent="0.25">
      <c r="A656" s="152" t="s">
        <v>144</v>
      </c>
      <c r="B656" s="152" t="s">
        <v>13</v>
      </c>
      <c r="C656" s="152" t="s">
        <v>89</v>
      </c>
      <c r="D656" s="152" t="s">
        <v>98</v>
      </c>
      <c r="E656" s="152">
        <v>5</v>
      </c>
      <c r="F656" s="152">
        <v>645.5</v>
      </c>
      <c r="G656" s="152">
        <v>852.66322126579723</v>
      </c>
      <c r="H656" s="152">
        <v>23</v>
      </c>
    </row>
  </sheetData>
  <autoFilter ref="A1:H667" xr:uid="{28465420-302E-45EF-B0A7-AA5A72CA844D}"/>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A8096-F246-42EF-AE73-80F00079214B}">
  <sheetPr codeName="Sheet4">
    <tabColor theme="0" tint="-0.249977111117893"/>
  </sheetPr>
  <dimension ref="A2:P163"/>
  <sheetViews>
    <sheetView topLeftCell="A7" workbookViewId="0">
      <selection activeCell="H37" sqref="H37"/>
    </sheetView>
  </sheetViews>
  <sheetFormatPr defaultRowHeight="12.75" x14ac:dyDescent="0.2"/>
  <cols>
    <col min="1" max="1" width="17.7109375" bestFit="1" customWidth="1"/>
    <col min="2" max="2" width="12.42578125" bestFit="1" customWidth="1"/>
    <col min="3" max="3" width="21.42578125" bestFit="1" customWidth="1"/>
    <col min="4" max="4" width="31.28515625" bestFit="1" customWidth="1"/>
    <col min="6" max="6" width="11.5703125" customWidth="1"/>
    <col min="7" max="7" width="13.85546875" customWidth="1"/>
    <col min="8" max="8" width="13.7109375" customWidth="1"/>
    <col min="11" max="11" width="18.28515625" bestFit="1" customWidth="1"/>
    <col min="13" max="13" width="10" bestFit="1" customWidth="1"/>
  </cols>
  <sheetData>
    <row r="2" spans="1:16" x14ac:dyDescent="0.2">
      <c r="A2" s="73" t="s">
        <v>103</v>
      </c>
      <c r="B2" t="s">
        <v>97</v>
      </c>
    </row>
    <row r="3" spans="1:16" x14ac:dyDescent="0.2">
      <c r="A3" s="73" t="s">
        <v>22</v>
      </c>
      <c r="B3" t="s">
        <v>12</v>
      </c>
    </row>
    <row r="4" spans="1:16" x14ac:dyDescent="0.2">
      <c r="F4" s="162" t="s">
        <v>2</v>
      </c>
      <c r="G4" s="162"/>
      <c r="H4" s="162"/>
      <c r="K4" s="8" t="s">
        <v>6</v>
      </c>
      <c r="L4" s="8"/>
      <c r="M4" s="8"/>
      <c r="N4" s="8"/>
      <c r="O4" s="8"/>
      <c r="P4" s="8"/>
    </row>
    <row r="5" spans="1:16" ht="63.75" x14ac:dyDescent="0.2">
      <c r="A5" s="73" t="s">
        <v>105</v>
      </c>
      <c r="B5" t="s">
        <v>107</v>
      </c>
      <c r="C5" t="s">
        <v>108</v>
      </c>
      <c r="D5" t="s">
        <v>109</v>
      </c>
      <c r="F5" s="21" t="s">
        <v>16</v>
      </c>
      <c r="G5" s="21" t="s">
        <v>20</v>
      </c>
      <c r="H5" s="21" t="s">
        <v>17</v>
      </c>
      <c r="K5" s="21" t="s">
        <v>4</v>
      </c>
      <c r="L5" s="21" t="s">
        <v>27</v>
      </c>
      <c r="M5" s="21" t="s">
        <v>25</v>
      </c>
      <c r="N5" s="21" t="s">
        <v>11</v>
      </c>
      <c r="O5" s="21" t="s">
        <v>10</v>
      </c>
      <c r="P5" s="21" t="s">
        <v>8</v>
      </c>
    </row>
    <row r="6" spans="1:16" x14ac:dyDescent="0.2">
      <c r="A6" s="74" t="s">
        <v>70</v>
      </c>
      <c r="B6" s="75">
        <v>9488</v>
      </c>
      <c r="C6" s="75">
        <v>698970</v>
      </c>
      <c r="D6" s="75">
        <v>681790.66001455358</v>
      </c>
      <c r="F6" s="10">
        <f>C6 / B6 / 24</f>
        <v>3.0695352023608766</v>
      </c>
      <c r="G6" s="10">
        <f>(C6 / D6)</f>
        <v>1.0251973824121905</v>
      </c>
      <c r="H6" s="10">
        <f>G6*$F$26</f>
        <v>2.42459665550532</v>
      </c>
      <c r="K6" s="5" t="str">
        <f>A6</f>
        <v>Auckland</v>
      </c>
      <c r="L6" s="5">
        <f>B6</f>
        <v>9488</v>
      </c>
      <c r="M6" s="5">
        <f>C6 / 24</f>
        <v>29123.75</v>
      </c>
      <c r="N6" s="10">
        <f>F6</f>
        <v>3.0695352023608766</v>
      </c>
      <c r="O6" s="10">
        <f>H6</f>
        <v>2.42459665550532</v>
      </c>
      <c r="P6" s="10">
        <f>$H$26</f>
        <v>2.2528791526977998</v>
      </c>
    </row>
    <row r="7" spans="1:16" x14ac:dyDescent="0.2">
      <c r="A7" s="74" t="s">
        <v>71</v>
      </c>
      <c r="B7" s="75">
        <v>9573</v>
      </c>
      <c r="C7" s="75">
        <v>473675.5</v>
      </c>
      <c r="D7" s="75">
        <v>515779.69752214442</v>
      </c>
      <c r="F7" s="10">
        <f t="shared" ref="F7:F26" si="0">C7 / B7 / 24</f>
        <v>2.0616817263832306</v>
      </c>
      <c r="G7" s="10">
        <f t="shared" ref="G7:G26" si="1">(C7 / D7)</f>
        <v>0.9183678657294635</v>
      </c>
      <c r="H7" s="10">
        <f t="shared" ref="H7:H25" si="2">G7*$F$26</f>
        <v>2.171944343568331</v>
      </c>
      <c r="K7" s="5" t="str">
        <f t="shared" ref="K7:K25" si="3">A7</f>
        <v>Bay of Plenty</v>
      </c>
      <c r="L7" s="5">
        <f t="shared" ref="L7:L26" si="4">B7</f>
        <v>9573</v>
      </c>
      <c r="M7" s="5">
        <f t="shared" ref="M7:M26" si="5">C7 / 24</f>
        <v>19736.479166666668</v>
      </c>
      <c r="N7" s="10">
        <f t="shared" ref="N7:N26" si="6">F7</f>
        <v>2.0616817263832306</v>
      </c>
      <c r="O7" s="10">
        <f t="shared" ref="O7:O26" si="7">H7</f>
        <v>2.171944343568331</v>
      </c>
      <c r="P7" s="10">
        <f t="shared" ref="P7:P26" si="8">$H$26</f>
        <v>2.2528791526977998</v>
      </c>
    </row>
    <row r="8" spans="1:16" x14ac:dyDescent="0.2">
      <c r="A8" s="74" t="s">
        <v>72</v>
      </c>
      <c r="B8" s="75">
        <v>5721</v>
      </c>
      <c r="C8" s="75">
        <v>406414.5</v>
      </c>
      <c r="D8" s="75">
        <v>415477.76298817468</v>
      </c>
      <c r="F8" s="10">
        <f t="shared" si="0"/>
        <v>2.9599611081978678</v>
      </c>
      <c r="G8" s="10">
        <f t="shared" si="1"/>
        <v>0.97818592522740466</v>
      </c>
      <c r="H8" s="10">
        <f t="shared" si="2"/>
        <v>2.3134143370404892</v>
      </c>
      <c r="K8" s="5" t="str">
        <f t="shared" si="3"/>
        <v>Canterbury</v>
      </c>
      <c r="L8" s="5">
        <f t="shared" si="4"/>
        <v>5721</v>
      </c>
      <c r="M8" s="5">
        <f t="shared" si="5"/>
        <v>16933.9375</v>
      </c>
      <c r="N8" s="10">
        <f t="shared" si="6"/>
        <v>2.9599611081978678</v>
      </c>
      <c r="O8" s="10">
        <f t="shared" si="7"/>
        <v>2.3134143370404892</v>
      </c>
      <c r="P8" s="10">
        <f t="shared" si="8"/>
        <v>2.2528791526977998</v>
      </c>
    </row>
    <row r="9" spans="1:16" x14ac:dyDescent="0.2">
      <c r="A9" s="74" t="s">
        <v>73</v>
      </c>
      <c r="B9" s="75">
        <v>6079</v>
      </c>
      <c r="C9" s="75">
        <v>312209</v>
      </c>
      <c r="D9" s="75">
        <v>360032.43075688882</v>
      </c>
      <c r="F9" s="10">
        <f t="shared" si="0"/>
        <v>2.139942150573011</v>
      </c>
      <c r="G9" s="10">
        <f t="shared" si="1"/>
        <v>0.86716910291567184</v>
      </c>
      <c r="H9" s="10">
        <f t="shared" si="2"/>
        <v>2.050859027497538</v>
      </c>
      <c r="K9" s="5" t="str">
        <f t="shared" si="3"/>
        <v>Capital and Coast</v>
      </c>
      <c r="L9" s="5">
        <f t="shared" si="4"/>
        <v>6079</v>
      </c>
      <c r="M9" s="5">
        <f t="shared" si="5"/>
        <v>13008.708333333334</v>
      </c>
      <c r="N9" s="10">
        <f t="shared" si="6"/>
        <v>2.139942150573011</v>
      </c>
      <c r="O9" s="10">
        <f t="shared" si="7"/>
        <v>2.050859027497538</v>
      </c>
      <c r="P9" s="10">
        <f t="shared" si="8"/>
        <v>2.2528791526977998</v>
      </c>
    </row>
    <row r="10" spans="1:16" x14ac:dyDescent="0.2">
      <c r="A10" s="74" t="s">
        <v>74</v>
      </c>
      <c r="B10" s="75">
        <v>11044</v>
      </c>
      <c r="C10" s="75">
        <v>743838.5</v>
      </c>
      <c r="D10" s="75">
        <v>698771.62467928743</v>
      </c>
      <c r="F10" s="10">
        <f t="shared" si="0"/>
        <v>2.8063446969696972</v>
      </c>
      <c r="G10" s="10">
        <f>(C10 / D10)</f>
        <v>1.0644944266896881</v>
      </c>
      <c r="H10" s="10">
        <f t="shared" si="2"/>
        <v>2.5175343509784414</v>
      </c>
      <c r="K10" s="5" t="str">
        <f t="shared" si="3"/>
        <v>Counties Manukau</v>
      </c>
      <c r="L10" s="5">
        <f t="shared" si="4"/>
        <v>11044</v>
      </c>
      <c r="M10" s="5">
        <f t="shared" si="5"/>
        <v>30993.270833333332</v>
      </c>
      <c r="N10" s="10">
        <f t="shared" si="6"/>
        <v>2.8063446969696972</v>
      </c>
      <c r="O10" s="10">
        <f t="shared" si="7"/>
        <v>2.5175343509784414</v>
      </c>
      <c r="P10" s="10">
        <f t="shared" si="8"/>
        <v>2.2528791526977998</v>
      </c>
    </row>
    <row r="11" spans="1:16" x14ac:dyDescent="0.2">
      <c r="A11" s="74" t="s">
        <v>75</v>
      </c>
      <c r="B11" s="75">
        <v>7323</v>
      </c>
      <c r="C11" s="75">
        <v>384358.5</v>
      </c>
      <c r="D11" s="75">
        <v>433259.06967310701</v>
      </c>
      <c r="F11" s="10">
        <f t="shared" si="0"/>
        <v>2.186936706267923</v>
      </c>
      <c r="G11" s="10">
        <f t="shared" si="1"/>
        <v>0.88713318867161306</v>
      </c>
      <c r="H11" s="10">
        <f t="shared" si="2"/>
        <v>2.0980741846804256</v>
      </c>
      <c r="K11" s="5" t="str">
        <f t="shared" si="3"/>
        <v>Hawkes Bay</v>
      </c>
      <c r="L11" s="5">
        <f t="shared" si="4"/>
        <v>7323</v>
      </c>
      <c r="M11" s="5">
        <f t="shared" si="5"/>
        <v>16014.9375</v>
      </c>
      <c r="N11" s="10">
        <f t="shared" si="6"/>
        <v>2.186936706267923</v>
      </c>
      <c r="O11" s="10">
        <f t="shared" si="7"/>
        <v>2.0980741846804256</v>
      </c>
      <c r="P11" s="10">
        <f t="shared" si="8"/>
        <v>2.2528791526977998</v>
      </c>
    </row>
    <row r="12" spans="1:16" x14ac:dyDescent="0.2">
      <c r="A12" s="74" t="s">
        <v>76</v>
      </c>
      <c r="B12" s="75">
        <v>3779</v>
      </c>
      <c r="C12" s="75">
        <v>176933</v>
      </c>
      <c r="D12" s="75">
        <v>195605.99699346742</v>
      </c>
      <c r="F12" s="10">
        <f t="shared" si="0"/>
        <v>1.9508357590191407</v>
      </c>
      <c r="G12" s="10">
        <f t="shared" si="1"/>
        <v>0.90453770702085867</v>
      </c>
      <c r="H12" s="10">
        <f t="shared" si="2"/>
        <v>2.1392359528474221</v>
      </c>
      <c r="K12" s="5" t="str">
        <f t="shared" si="3"/>
        <v>Hutt</v>
      </c>
      <c r="L12" s="5">
        <f t="shared" si="4"/>
        <v>3779</v>
      </c>
      <c r="M12" s="5">
        <f t="shared" si="5"/>
        <v>7372.208333333333</v>
      </c>
      <c r="N12" s="10">
        <f t="shared" si="6"/>
        <v>1.9508357590191407</v>
      </c>
      <c r="O12" s="10">
        <f t="shared" si="7"/>
        <v>2.1392359528474221</v>
      </c>
      <c r="P12" s="10">
        <f t="shared" si="8"/>
        <v>2.2528791526977998</v>
      </c>
    </row>
    <row r="13" spans="1:16" x14ac:dyDescent="0.2">
      <c r="A13" s="74" t="s">
        <v>77</v>
      </c>
      <c r="B13" s="75">
        <v>6228</v>
      </c>
      <c r="C13" s="75">
        <v>309546.5</v>
      </c>
      <c r="D13" s="75">
        <v>347535.92424211459</v>
      </c>
      <c r="F13" s="10">
        <f t="shared" si="0"/>
        <v>2.0709330175551273</v>
      </c>
      <c r="G13" s="10">
        <f t="shared" si="1"/>
        <v>0.89068921630199915</v>
      </c>
      <c r="H13" s="10">
        <f t="shared" si="2"/>
        <v>2.1064842068356051</v>
      </c>
      <c r="K13" s="5" t="str">
        <f t="shared" si="3"/>
        <v>Lakes</v>
      </c>
      <c r="L13" s="5">
        <f t="shared" si="4"/>
        <v>6228</v>
      </c>
      <c r="M13" s="5">
        <f t="shared" si="5"/>
        <v>12897.770833333334</v>
      </c>
      <c r="N13" s="10">
        <f t="shared" si="6"/>
        <v>2.0709330175551273</v>
      </c>
      <c r="O13" s="10">
        <f t="shared" si="7"/>
        <v>2.1064842068356051</v>
      </c>
      <c r="P13" s="10">
        <f t="shared" si="8"/>
        <v>2.2528791526977998</v>
      </c>
    </row>
    <row r="14" spans="1:16" x14ac:dyDescent="0.2">
      <c r="A14" s="74" t="s">
        <v>78</v>
      </c>
      <c r="B14" s="75">
        <v>4616</v>
      </c>
      <c r="C14" s="75">
        <v>287227</v>
      </c>
      <c r="D14" s="75">
        <v>253603.59544676205</v>
      </c>
      <c r="F14" s="10">
        <f t="shared" si="0"/>
        <v>2.5926758376660888</v>
      </c>
      <c r="G14" s="10">
        <f t="shared" si="1"/>
        <v>1.1325825231066031</v>
      </c>
      <c r="H14" s="10">
        <f t="shared" si="2"/>
        <v>2.6785630208563767</v>
      </c>
      <c r="K14" s="5" t="str">
        <f t="shared" si="3"/>
        <v>MidCentral</v>
      </c>
      <c r="L14" s="5">
        <f t="shared" si="4"/>
        <v>4616</v>
      </c>
      <c r="M14" s="5">
        <f t="shared" si="5"/>
        <v>11967.791666666666</v>
      </c>
      <c r="N14" s="10">
        <f t="shared" si="6"/>
        <v>2.5926758376660888</v>
      </c>
      <c r="O14" s="10">
        <f t="shared" si="7"/>
        <v>2.6785630208563767</v>
      </c>
      <c r="P14" s="10">
        <f t="shared" si="8"/>
        <v>2.2528791526977998</v>
      </c>
    </row>
    <row r="15" spans="1:16" x14ac:dyDescent="0.2">
      <c r="A15" s="74" t="s">
        <v>79</v>
      </c>
      <c r="B15" s="75">
        <v>2107</v>
      </c>
      <c r="C15" s="75">
        <v>77561</v>
      </c>
      <c r="D15" s="75">
        <v>97906.925964805836</v>
      </c>
      <c r="F15" s="10">
        <f t="shared" si="0"/>
        <v>1.533796076570163</v>
      </c>
      <c r="G15" s="10">
        <f t="shared" si="1"/>
        <v>0.79219114721138839</v>
      </c>
      <c r="H15" s="10">
        <f t="shared" si="2"/>
        <v>1.8735358078366624</v>
      </c>
      <c r="K15" s="5" t="str">
        <f t="shared" si="3"/>
        <v>Nelson Marlborough</v>
      </c>
      <c r="L15" s="5">
        <f t="shared" si="4"/>
        <v>2107</v>
      </c>
      <c r="M15" s="5">
        <f t="shared" si="5"/>
        <v>3231.7083333333335</v>
      </c>
      <c r="N15" s="10">
        <f t="shared" si="6"/>
        <v>1.533796076570163</v>
      </c>
      <c r="O15" s="10">
        <f t="shared" si="7"/>
        <v>1.8735358078366624</v>
      </c>
      <c r="P15" s="10">
        <f t="shared" si="8"/>
        <v>2.2528791526977998</v>
      </c>
    </row>
    <row r="16" spans="1:16" x14ac:dyDescent="0.2">
      <c r="A16" s="74" t="s">
        <v>80</v>
      </c>
      <c r="B16" s="75">
        <v>10103</v>
      </c>
      <c r="C16" s="75">
        <v>512954.5</v>
      </c>
      <c r="D16" s="75">
        <v>527232.89492807398</v>
      </c>
      <c r="F16" s="10">
        <f t="shared" si="0"/>
        <v>2.1155205549506748</v>
      </c>
      <c r="G16" s="10">
        <f t="shared" si="1"/>
        <v>0.97291823961397195</v>
      </c>
      <c r="H16" s="10">
        <f t="shared" si="2"/>
        <v>2.3009562356644095</v>
      </c>
      <c r="K16" s="5" t="str">
        <f t="shared" si="3"/>
        <v>Northland</v>
      </c>
      <c r="L16" s="5">
        <f t="shared" si="4"/>
        <v>10103</v>
      </c>
      <c r="M16" s="5">
        <f t="shared" si="5"/>
        <v>21373.104166666668</v>
      </c>
      <c r="N16" s="10">
        <f t="shared" si="6"/>
        <v>2.1155205549506748</v>
      </c>
      <c r="O16" s="10">
        <f t="shared" si="7"/>
        <v>2.3009562356644095</v>
      </c>
      <c r="P16" s="10">
        <f t="shared" si="8"/>
        <v>2.2528791526977998</v>
      </c>
    </row>
    <row r="17" spans="1:16" x14ac:dyDescent="0.2">
      <c r="A17" s="74" t="s">
        <v>81</v>
      </c>
      <c r="B17" s="75">
        <v>627</v>
      </c>
      <c r="C17" s="75">
        <v>28299</v>
      </c>
      <c r="D17" s="75">
        <v>31722.912746726266</v>
      </c>
      <c r="F17" s="10">
        <f t="shared" si="0"/>
        <v>1.8805821371610845</v>
      </c>
      <c r="G17" s="10">
        <f t="shared" si="1"/>
        <v>0.89206814727063155</v>
      </c>
      <c r="H17" s="10">
        <f t="shared" si="2"/>
        <v>2.1097453850946173</v>
      </c>
      <c r="K17" s="5" t="str">
        <f t="shared" si="3"/>
        <v>South Canterbury</v>
      </c>
      <c r="L17" s="5">
        <f t="shared" si="4"/>
        <v>627</v>
      </c>
      <c r="M17" s="5">
        <f t="shared" si="5"/>
        <v>1179.125</v>
      </c>
      <c r="N17" s="10">
        <f t="shared" si="6"/>
        <v>1.8805821371610845</v>
      </c>
      <c r="O17" s="10">
        <f t="shared" si="7"/>
        <v>2.1097453850946173</v>
      </c>
      <c r="P17" s="10">
        <f t="shared" si="8"/>
        <v>2.2528791526977998</v>
      </c>
    </row>
    <row r="18" spans="1:16" x14ac:dyDescent="0.2">
      <c r="A18" s="74" t="s">
        <v>82</v>
      </c>
      <c r="B18" s="75">
        <v>4195</v>
      </c>
      <c r="C18" s="75">
        <v>197739</v>
      </c>
      <c r="D18" s="75">
        <v>230961.431009886</v>
      </c>
      <c r="F18" s="10">
        <f t="shared" si="0"/>
        <v>1.9640345649582835</v>
      </c>
      <c r="G18" s="10">
        <f t="shared" si="1"/>
        <v>0.85615593536713086</v>
      </c>
      <c r="H18" s="10">
        <f t="shared" si="2"/>
        <v>2.0248128341860765</v>
      </c>
      <c r="K18" s="5" t="str">
        <f t="shared" si="3"/>
        <v>Southern</v>
      </c>
      <c r="L18" s="5">
        <f t="shared" si="4"/>
        <v>4195</v>
      </c>
      <c r="M18" s="5">
        <f t="shared" si="5"/>
        <v>8239.125</v>
      </c>
      <c r="N18" s="10">
        <f t="shared" si="6"/>
        <v>1.9640345649582835</v>
      </c>
      <c r="O18" s="10">
        <f t="shared" si="7"/>
        <v>2.0248128341860765</v>
      </c>
      <c r="P18" s="10">
        <f t="shared" si="8"/>
        <v>2.2528791526977998</v>
      </c>
    </row>
    <row r="19" spans="1:16" x14ac:dyDescent="0.2">
      <c r="A19" s="74" t="s">
        <v>83</v>
      </c>
      <c r="B19" s="75">
        <v>3506</v>
      </c>
      <c r="C19" s="75">
        <v>185452</v>
      </c>
      <c r="D19" s="75">
        <v>203007.20744480955</v>
      </c>
      <c r="F19" s="10">
        <f t="shared" si="0"/>
        <v>2.2039836470811944</v>
      </c>
      <c r="G19" s="10">
        <f t="shared" si="1"/>
        <v>0.91352421588488586</v>
      </c>
      <c r="H19" s="10">
        <f t="shared" si="2"/>
        <v>2.1604890887900075</v>
      </c>
      <c r="K19" s="5" t="str">
        <f t="shared" si="3"/>
        <v>Tairawhiti</v>
      </c>
      <c r="L19" s="5">
        <f t="shared" si="4"/>
        <v>3506</v>
      </c>
      <c r="M19" s="5">
        <f t="shared" si="5"/>
        <v>7727.166666666667</v>
      </c>
      <c r="N19" s="10">
        <f t="shared" si="6"/>
        <v>2.2039836470811944</v>
      </c>
      <c r="O19" s="10">
        <f t="shared" si="7"/>
        <v>2.1604890887900075</v>
      </c>
      <c r="P19" s="10">
        <f t="shared" si="8"/>
        <v>2.2528791526977998</v>
      </c>
    </row>
    <row r="20" spans="1:16" x14ac:dyDescent="0.2">
      <c r="A20" s="74" t="s">
        <v>84</v>
      </c>
      <c r="B20" s="75">
        <v>3590</v>
      </c>
      <c r="C20" s="75">
        <v>171864</v>
      </c>
      <c r="D20" s="75">
        <v>173612.71225153073</v>
      </c>
      <c r="F20" s="10">
        <f t="shared" si="0"/>
        <v>1.9947075208913649</v>
      </c>
      <c r="G20" s="10">
        <f t="shared" si="1"/>
        <v>0.98992751032541215</v>
      </c>
      <c r="H20" s="10">
        <f t="shared" si="2"/>
        <v>2.3411832412996634</v>
      </c>
      <c r="K20" s="5" t="str">
        <f t="shared" si="3"/>
        <v>Taranaki</v>
      </c>
      <c r="L20" s="5">
        <f t="shared" si="4"/>
        <v>3590</v>
      </c>
      <c r="M20" s="5">
        <f t="shared" si="5"/>
        <v>7161</v>
      </c>
      <c r="N20" s="10">
        <f t="shared" si="6"/>
        <v>1.9947075208913649</v>
      </c>
      <c r="O20" s="10">
        <f t="shared" si="7"/>
        <v>2.3411832412996634</v>
      </c>
      <c r="P20" s="10">
        <f t="shared" si="8"/>
        <v>2.2528791526977998</v>
      </c>
    </row>
    <row r="21" spans="1:16" x14ac:dyDescent="0.2">
      <c r="A21" s="74" t="s">
        <v>85</v>
      </c>
      <c r="B21" s="75">
        <v>15611</v>
      </c>
      <c r="C21" s="75">
        <v>1005505.5</v>
      </c>
      <c r="D21" s="75">
        <v>1082201.083281222</v>
      </c>
      <c r="F21" s="10">
        <f t="shared" si="0"/>
        <v>2.6837526423675615</v>
      </c>
      <c r="G21" s="10">
        <f t="shared" si="1"/>
        <v>0.92913000692192815</v>
      </c>
      <c r="H21" s="10">
        <f t="shared" si="2"/>
        <v>2.1973968583610719</v>
      </c>
      <c r="K21" s="5" t="str">
        <f t="shared" si="3"/>
        <v>Waikato</v>
      </c>
      <c r="L21" s="5">
        <f t="shared" si="4"/>
        <v>15611</v>
      </c>
      <c r="M21" s="5">
        <f t="shared" si="5"/>
        <v>41896.0625</v>
      </c>
      <c r="N21" s="10">
        <f t="shared" si="6"/>
        <v>2.6837526423675615</v>
      </c>
      <c r="O21" s="10">
        <f t="shared" si="7"/>
        <v>2.1973968583610719</v>
      </c>
      <c r="P21" s="10">
        <f t="shared" si="8"/>
        <v>2.2528791526977998</v>
      </c>
    </row>
    <row r="22" spans="1:16" x14ac:dyDescent="0.2">
      <c r="A22" s="74" t="s">
        <v>86</v>
      </c>
      <c r="B22" s="75">
        <v>927</v>
      </c>
      <c r="C22" s="75">
        <v>40040</v>
      </c>
      <c r="D22" s="75">
        <v>42909.977204441639</v>
      </c>
      <c r="F22" s="10">
        <f t="shared" si="0"/>
        <v>1.7997123336929162</v>
      </c>
      <c r="G22" s="10">
        <f t="shared" si="1"/>
        <v>0.93311631952709206</v>
      </c>
      <c r="H22" s="10">
        <f t="shared" si="2"/>
        <v>2.206824506515555</v>
      </c>
      <c r="K22" s="5" t="str">
        <f t="shared" si="3"/>
        <v>Wairarapa</v>
      </c>
      <c r="L22" s="5">
        <f t="shared" si="4"/>
        <v>927</v>
      </c>
      <c r="M22" s="5">
        <f t="shared" si="5"/>
        <v>1668.3333333333333</v>
      </c>
      <c r="N22" s="10">
        <f t="shared" si="6"/>
        <v>1.7997123336929162</v>
      </c>
      <c r="O22" s="10">
        <f t="shared" si="7"/>
        <v>2.206824506515555</v>
      </c>
      <c r="P22" s="10">
        <f t="shared" si="8"/>
        <v>2.2528791526977998</v>
      </c>
    </row>
    <row r="23" spans="1:16" x14ac:dyDescent="0.2">
      <c r="A23" s="74" t="s">
        <v>87</v>
      </c>
      <c r="B23" s="75">
        <v>7294</v>
      </c>
      <c r="C23" s="75">
        <v>384239</v>
      </c>
      <c r="D23" s="75">
        <v>412438.9727465196</v>
      </c>
      <c r="F23" s="10">
        <f t="shared" si="0"/>
        <v>2.1949490448770681</v>
      </c>
      <c r="G23" s="10">
        <f t="shared" si="1"/>
        <v>0.93162631417023967</v>
      </c>
      <c r="H23" s="10">
        <f t="shared" si="2"/>
        <v>2.203300636803355</v>
      </c>
      <c r="K23" s="5" t="str">
        <f t="shared" si="3"/>
        <v>Waitemata</v>
      </c>
      <c r="L23" s="5">
        <f t="shared" si="4"/>
        <v>7294</v>
      </c>
      <c r="M23" s="5">
        <f t="shared" si="5"/>
        <v>16009.958333333334</v>
      </c>
      <c r="N23" s="10">
        <f t="shared" si="6"/>
        <v>2.1949490448770681</v>
      </c>
      <c r="O23" s="10">
        <f t="shared" si="7"/>
        <v>2.203300636803355</v>
      </c>
      <c r="P23" s="10">
        <f t="shared" si="8"/>
        <v>2.2528791526977998</v>
      </c>
    </row>
    <row r="24" spans="1:16" x14ac:dyDescent="0.2">
      <c r="A24" s="74" t="s">
        <v>88</v>
      </c>
      <c r="B24" s="75">
        <v>410</v>
      </c>
      <c r="C24" s="75">
        <v>12449.5</v>
      </c>
      <c r="D24" s="75">
        <v>18893.785800187823</v>
      </c>
      <c r="F24" s="10">
        <f t="shared" si="0"/>
        <v>1.2651930894308943</v>
      </c>
      <c r="G24" s="10">
        <f t="shared" si="1"/>
        <v>0.65892035252544456</v>
      </c>
      <c r="H24" s="10">
        <f t="shared" si="2"/>
        <v>1.5583497484343385</v>
      </c>
      <c r="K24" s="5" t="str">
        <f t="shared" si="3"/>
        <v>West Coast</v>
      </c>
      <c r="L24" s="5">
        <f t="shared" si="4"/>
        <v>410</v>
      </c>
      <c r="M24" s="5">
        <f t="shared" si="5"/>
        <v>518.72916666666663</v>
      </c>
      <c r="N24" s="10">
        <f t="shared" si="6"/>
        <v>1.2651930894308943</v>
      </c>
      <c r="O24" s="10">
        <f t="shared" si="7"/>
        <v>1.5583497484343385</v>
      </c>
      <c r="P24" s="10">
        <f t="shared" si="8"/>
        <v>2.2528791526977998</v>
      </c>
    </row>
    <row r="25" spans="1:16" x14ac:dyDescent="0.2">
      <c r="A25" s="74" t="s">
        <v>89</v>
      </c>
      <c r="B25" s="75">
        <v>2898</v>
      </c>
      <c r="C25" s="75">
        <v>124891.5</v>
      </c>
      <c r="D25" s="75">
        <v>136627.70940873804</v>
      </c>
      <c r="F25" s="10">
        <f t="shared" si="0"/>
        <v>1.7956564872325742</v>
      </c>
      <c r="G25" s="10">
        <f t="shared" si="1"/>
        <v>0.91410081117858921</v>
      </c>
      <c r="H25" s="10">
        <f t="shared" si="2"/>
        <v>2.1618527393851776</v>
      </c>
      <c r="K25" s="5" t="str">
        <f t="shared" si="3"/>
        <v>Whanganui</v>
      </c>
      <c r="L25" s="5">
        <f t="shared" si="4"/>
        <v>2898</v>
      </c>
      <c r="M25" s="5">
        <f t="shared" si="5"/>
        <v>5203.8125</v>
      </c>
      <c r="N25" s="10">
        <f t="shared" si="6"/>
        <v>1.7956564872325742</v>
      </c>
      <c r="O25" s="10">
        <f t="shared" si="7"/>
        <v>2.1618527393851776</v>
      </c>
      <c r="P25" s="10">
        <f t="shared" si="8"/>
        <v>2.2528791526977998</v>
      </c>
    </row>
    <row r="26" spans="1:16" x14ac:dyDescent="0.2">
      <c r="A26" s="74" t="s">
        <v>106</v>
      </c>
      <c r="B26" s="75">
        <v>115119</v>
      </c>
      <c r="C26" s="75">
        <v>6534167.5</v>
      </c>
      <c r="D26" s="75">
        <v>6859372.3751034411</v>
      </c>
      <c r="F26" s="10">
        <f t="shared" si="0"/>
        <v>2.3650047269926482</v>
      </c>
      <c r="G26" s="10">
        <f t="shared" si="1"/>
        <v>0.95258970393795872</v>
      </c>
      <c r="H26" s="10">
        <f>G26*$F$26</f>
        <v>2.2528791526977998</v>
      </c>
      <c r="K26" t="s">
        <v>0</v>
      </c>
      <c r="L26" s="5">
        <f t="shared" si="4"/>
        <v>115119</v>
      </c>
      <c r="M26" s="5">
        <f t="shared" si="5"/>
        <v>272256.97916666669</v>
      </c>
      <c r="N26" s="10">
        <f t="shared" si="6"/>
        <v>2.3650047269926482</v>
      </c>
      <c r="O26" s="10">
        <f t="shared" si="7"/>
        <v>2.2528791526977998</v>
      </c>
      <c r="P26" s="10">
        <f t="shared" si="8"/>
        <v>2.2528791526977998</v>
      </c>
    </row>
    <row r="30" spans="1:16" x14ac:dyDescent="0.2">
      <c r="A30" s="73" t="s">
        <v>103</v>
      </c>
      <c r="B30" t="s">
        <v>98</v>
      </c>
    </row>
    <row r="31" spans="1:16" x14ac:dyDescent="0.2">
      <c r="A31" s="73" t="s">
        <v>22</v>
      </c>
      <c r="B31" t="s">
        <v>12</v>
      </c>
    </row>
    <row r="32" spans="1:16" x14ac:dyDescent="0.2">
      <c r="F32" s="162" t="s">
        <v>2</v>
      </c>
      <c r="G32" s="162"/>
      <c r="H32" s="162"/>
      <c r="K32" s="8" t="s">
        <v>6</v>
      </c>
      <c r="L32" s="8"/>
      <c r="M32" s="8"/>
      <c r="N32" s="8"/>
      <c r="O32" s="8"/>
      <c r="P32" s="8"/>
    </row>
    <row r="33" spans="1:16" ht="63.75" x14ac:dyDescent="0.2">
      <c r="A33" s="73" t="s">
        <v>105</v>
      </c>
      <c r="B33" t="s">
        <v>107</v>
      </c>
      <c r="C33" t="s">
        <v>108</v>
      </c>
      <c r="D33" t="s">
        <v>109</v>
      </c>
      <c r="E33" s="73"/>
      <c r="F33" s="76" t="s">
        <v>16</v>
      </c>
      <c r="G33" s="76" t="s">
        <v>20</v>
      </c>
      <c r="H33" s="76" t="s">
        <v>17</v>
      </c>
      <c r="I33" s="73"/>
      <c r="J33" s="73"/>
      <c r="K33" s="76" t="s">
        <v>4</v>
      </c>
      <c r="L33" s="76" t="s">
        <v>27</v>
      </c>
      <c r="M33" s="76" t="s">
        <v>25</v>
      </c>
      <c r="N33" s="76" t="s">
        <v>11</v>
      </c>
      <c r="O33" s="76" t="s">
        <v>10</v>
      </c>
      <c r="P33" s="76" t="s">
        <v>8</v>
      </c>
    </row>
    <row r="34" spans="1:16" x14ac:dyDescent="0.2">
      <c r="A34" s="74" t="s">
        <v>70</v>
      </c>
      <c r="B34" s="75">
        <v>11959</v>
      </c>
      <c r="C34" s="75">
        <v>885841.5</v>
      </c>
      <c r="D34" s="75">
        <v>869087.45033529704</v>
      </c>
      <c r="F34" s="10">
        <f>C34 / B34 / 24</f>
        <v>3.0863836859269167</v>
      </c>
      <c r="G34" s="10">
        <f>(C34 / D34)</f>
        <v>1.0192777489287634</v>
      </c>
      <c r="H34" s="10">
        <f>G34*$F$54</f>
        <v>2.6915977511783158</v>
      </c>
      <c r="K34" s="5" t="str">
        <f>A34</f>
        <v>Auckland</v>
      </c>
      <c r="L34" s="5">
        <f>B34</f>
        <v>11959</v>
      </c>
      <c r="M34" s="5">
        <f>C34 / 24</f>
        <v>36910.0625</v>
      </c>
      <c r="N34" s="10">
        <f>F34</f>
        <v>3.0863836859269167</v>
      </c>
      <c r="O34" s="10">
        <f>H34</f>
        <v>2.6915977511783158</v>
      </c>
      <c r="P34" s="10">
        <f>$H$54</f>
        <v>2.6325073117674225</v>
      </c>
    </row>
    <row r="35" spans="1:16" x14ac:dyDescent="0.2">
      <c r="A35" s="74" t="s">
        <v>71</v>
      </c>
      <c r="B35" s="75">
        <v>570</v>
      </c>
      <c r="C35" s="75">
        <v>28110</v>
      </c>
      <c r="D35" s="75">
        <v>30641.632578007273</v>
      </c>
      <c r="F35" s="10">
        <f t="shared" ref="F35:F54" si="9">C35 / B35 / 24</f>
        <v>2.054824561403509</v>
      </c>
      <c r="G35" s="10">
        <f>(C35 / D35)</f>
        <v>0.91737931810381645</v>
      </c>
      <c r="H35" s="10">
        <f t="shared" ref="H35:H54" si="10">G35*$F$54</f>
        <v>2.4225154646815512</v>
      </c>
      <c r="K35" s="5" t="str">
        <f t="shared" ref="K35:K53" si="11">A35</f>
        <v>Bay of Plenty</v>
      </c>
      <c r="L35" s="5">
        <f t="shared" ref="L35:L54" si="12">B35</f>
        <v>570</v>
      </c>
      <c r="M35" s="5">
        <f t="shared" ref="M35:M54" si="13">C35 / 24</f>
        <v>1171.25</v>
      </c>
      <c r="N35" s="10">
        <f t="shared" ref="N35:N54" si="14">F35</f>
        <v>2.054824561403509</v>
      </c>
      <c r="O35" s="10">
        <f t="shared" ref="O35:O54" si="15">H35</f>
        <v>2.4225154646815512</v>
      </c>
      <c r="P35" s="10">
        <f t="shared" ref="P35:P54" si="16">$H$54</f>
        <v>2.6325073117674225</v>
      </c>
    </row>
    <row r="36" spans="1:16" x14ac:dyDescent="0.2">
      <c r="A36" s="74" t="s">
        <v>72</v>
      </c>
      <c r="B36" s="75">
        <v>1691</v>
      </c>
      <c r="C36" s="75">
        <v>122187.5</v>
      </c>
      <c r="D36" s="75">
        <v>126938.41415532956</v>
      </c>
      <c r="F36" s="10">
        <f t="shared" si="9"/>
        <v>3.0107308298836979</v>
      </c>
      <c r="G36" s="10">
        <f>(C36 / D36)</f>
        <v>0.96257307776418211</v>
      </c>
      <c r="H36" s="10">
        <f t="shared" si="10"/>
        <v>2.5418582267471197</v>
      </c>
      <c r="K36" s="5" t="str">
        <f t="shared" si="11"/>
        <v>Canterbury</v>
      </c>
      <c r="L36" s="5">
        <f t="shared" si="12"/>
        <v>1691</v>
      </c>
      <c r="M36" s="5">
        <f t="shared" si="13"/>
        <v>5091.145833333333</v>
      </c>
      <c r="N36" s="10">
        <f t="shared" si="14"/>
        <v>3.0107308298836979</v>
      </c>
      <c r="O36" s="10">
        <f t="shared" si="15"/>
        <v>2.5418582267471197</v>
      </c>
      <c r="P36" s="10">
        <f t="shared" si="16"/>
        <v>2.6325073117674225</v>
      </c>
    </row>
    <row r="37" spans="1:16" x14ac:dyDescent="0.2">
      <c r="A37" s="74" t="s">
        <v>73</v>
      </c>
      <c r="B37" s="75">
        <v>3599</v>
      </c>
      <c r="C37" s="75">
        <v>203332.5</v>
      </c>
      <c r="D37" s="75">
        <v>223872.54511844026</v>
      </c>
      <c r="F37" s="10">
        <f t="shared" si="9"/>
        <v>2.3540393164767992</v>
      </c>
      <c r="G37" s="10">
        <f>(C37 / D37)</f>
        <v>0.90825116537816863</v>
      </c>
      <c r="H37" s="10">
        <f t="shared" si="10"/>
        <v>2.3984108323822713</v>
      </c>
      <c r="K37" s="5" t="str">
        <f t="shared" si="11"/>
        <v>Capital and Coast</v>
      </c>
      <c r="L37" s="5">
        <f t="shared" si="12"/>
        <v>3599</v>
      </c>
      <c r="M37" s="5">
        <f t="shared" si="13"/>
        <v>8472.1875</v>
      </c>
      <c r="N37" s="10">
        <f t="shared" si="14"/>
        <v>2.3540393164767992</v>
      </c>
      <c r="O37" s="10">
        <f t="shared" si="15"/>
        <v>2.3984108323822713</v>
      </c>
      <c r="P37" s="10">
        <f t="shared" si="16"/>
        <v>2.6325073117674225</v>
      </c>
    </row>
    <row r="38" spans="1:16" x14ac:dyDescent="0.2">
      <c r="A38" s="74" t="s">
        <v>74</v>
      </c>
      <c r="B38" s="75">
        <v>17625</v>
      </c>
      <c r="C38" s="75">
        <v>1174857.5</v>
      </c>
      <c r="D38" s="75">
        <v>1111619.7863698616</v>
      </c>
      <c r="F38" s="10">
        <f t="shared" si="9"/>
        <v>2.7774408983451537</v>
      </c>
      <c r="G38" s="10">
        <f>(C38 / D38)</f>
        <v>1.0568878985472627</v>
      </c>
      <c r="H38" s="10">
        <f t="shared" si="10"/>
        <v>2.7909145411710576</v>
      </c>
      <c r="K38" s="5" t="str">
        <f t="shared" si="11"/>
        <v>Counties Manukau</v>
      </c>
      <c r="L38" s="5">
        <f t="shared" si="12"/>
        <v>17625</v>
      </c>
      <c r="M38" s="5">
        <f t="shared" si="13"/>
        <v>48952.395833333336</v>
      </c>
      <c r="N38" s="10">
        <f t="shared" si="14"/>
        <v>2.7774408983451537</v>
      </c>
      <c r="O38" s="10">
        <f t="shared" si="15"/>
        <v>2.7909145411710576</v>
      </c>
      <c r="P38" s="10">
        <f t="shared" si="16"/>
        <v>2.6325073117674225</v>
      </c>
    </row>
    <row r="39" spans="1:16" x14ac:dyDescent="0.2">
      <c r="A39" s="74" t="s">
        <v>75</v>
      </c>
      <c r="B39" s="75">
        <v>1168</v>
      </c>
      <c r="C39" s="75">
        <v>58883.5</v>
      </c>
      <c r="D39" s="75">
        <v>60244.288943390515</v>
      </c>
      <c r="F39" s="10">
        <f t="shared" si="9"/>
        <v>2.1005814783105023</v>
      </c>
      <c r="G39" s="10">
        <f t="shared" ref="G39:G54" si="17">(C39 / D39)</f>
        <v>0.97741215030906581</v>
      </c>
      <c r="H39" s="10">
        <f t="shared" si="10"/>
        <v>2.5810436345845398</v>
      </c>
      <c r="K39" s="5" t="str">
        <f t="shared" si="11"/>
        <v>Hawkes Bay</v>
      </c>
      <c r="L39" s="5">
        <f t="shared" si="12"/>
        <v>1168</v>
      </c>
      <c r="M39" s="5">
        <f t="shared" si="13"/>
        <v>2453.4791666666665</v>
      </c>
      <c r="N39" s="10">
        <f t="shared" si="14"/>
        <v>2.1005814783105023</v>
      </c>
      <c r="O39" s="10">
        <f t="shared" si="15"/>
        <v>2.5810436345845398</v>
      </c>
      <c r="P39" s="10">
        <f t="shared" si="16"/>
        <v>2.6325073117674225</v>
      </c>
    </row>
    <row r="40" spans="1:16" x14ac:dyDescent="0.2">
      <c r="A40" s="74" t="s">
        <v>76</v>
      </c>
      <c r="B40" s="75">
        <v>1738</v>
      </c>
      <c r="C40" s="75">
        <v>81585</v>
      </c>
      <c r="D40" s="75">
        <v>98637.518147669398</v>
      </c>
      <c r="F40" s="10">
        <f t="shared" si="9"/>
        <v>1.9559119677790564</v>
      </c>
      <c r="G40" s="10">
        <f t="shared" si="17"/>
        <v>0.82711935105524237</v>
      </c>
      <c r="H40" s="10">
        <f t="shared" si="10"/>
        <v>2.1841667667091893</v>
      </c>
      <c r="K40" s="5" t="str">
        <f t="shared" si="11"/>
        <v>Hutt</v>
      </c>
      <c r="L40" s="5">
        <f t="shared" si="12"/>
        <v>1738</v>
      </c>
      <c r="M40" s="5">
        <f t="shared" si="13"/>
        <v>3399.375</v>
      </c>
      <c r="N40" s="10">
        <f t="shared" si="14"/>
        <v>1.9559119677790564</v>
      </c>
      <c r="O40" s="10">
        <f t="shared" si="15"/>
        <v>2.1841667667091893</v>
      </c>
      <c r="P40" s="10">
        <f t="shared" si="16"/>
        <v>2.6325073117674225</v>
      </c>
    </row>
    <row r="41" spans="1:16" x14ac:dyDescent="0.2">
      <c r="A41" s="74" t="s">
        <v>77</v>
      </c>
      <c r="B41" s="75">
        <v>397</v>
      </c>
      <c r="C41" s="75">
        <v>21151</v>
      </c>
      <c r="D41" s="75">
        <v>22339.503714730668</v>
      </c>
      <c r="F41" s="10">
        <f t="shared" si="9"/>
        <v>2.2198782535684298</v>
      </c>
      <c r="G41" s="10">
        <f t="shared" si="17"/>
        <v>0.94679811468027519</v>
      </c>
      <c r="H41" s="10">
        <f t="shared" si="10"/>
        <v>2.500201421027394</v>
      </c>
      <c r="K41" s="5" t="str">
        <f t="shared" si="11"/>
        <v>Lakes</v>
      </c>
      <c r="L41" s="5">
        <f t="shared" si="12"/>
        <v>397</v>
      </c>
      <c r="M41" s="5">
        <f t="shared" si="13"/>
        <v>881.29166666666663</v>
      </c>
      <c r="N41" s="10">
        <f t="shared" si="14"/>
        <v>2.2198782535684298</v>
      </c>
      <c r="O41" s="10">
        <f t="shared" si="15"/>
        <v>2.500201421027394</v>
      </c>
      <c r="P41" s="10">
        <f t="shared" si="16"/>
        <v>2.6325073117674225</v>
      </c>
    </row>
    <row r="42" spans="1:16" x14ac:dyDescent="0.2">
      <c r="A42" s="74" t="s">
        <v>78</v>
      </c>
      <c r="B42" s="75">
        <v>722</v>
      </c>
      <c r="C42" s="75">
        <v>39978</v>
      </c>
      <c r="D42" s="75">
        <v>37982.755321166362</v>
      </c>
      <c r="F42" s="10">
        <f t="shared" si="9"/>
        <v>2.3071329639889195</v>
      </c>
      <c r="G42" s="10">
        <f t="shared" si="17"/>
        <v>1.0525302775420762</v>
      </c>
      <c r="H42" s="10">
        <f t="shared" si="10"/>
        <v>2.7794074098612902</v>
      </c>
      <c r="K42" s="5" t="str">
        <f t="shared" si="11"/>
        <v>MidCentral</v>
      </c>
      <c r="L42" s="5">
        <f t="shared" si="12"/>
        <v>722</v>
      </c>
      <c r="M42" s="5">
        <f t="shared" si="13"/>
        <v>1665.75</v>
      </c>
      <c r="N42" s="10">
        <f t="shared" si="14"/>
        <v>2.3071329639889195</v>
      </c>
      <c r="O42" s="10">
        <f t="shared" si="15"/>
        <v>2.7794074098612902</v>
      </c>
      <c r="P42" s="10">
        <f t="shared" si="16"/>
        <v>2.6325073117674225</v>
      </c>
    </row>
    <row r="43" spans="1:16" x14ac:dyDescent="0.2">
      <c r="A43" s="74" t="s">
        <v>79</v>
      </c>
      <c r="B43" s="75">
        <v>386</v>
      </c>
      <c r="C43" s="75">
        <v>12496.5</v>
      </c>
      <c r="D43" s="75">
        <v>17469.150541857834</v>
      </c>
      <c r="F43" s="10">
        <f t="shared" si="9"/>
        <v>1.3489313471502591</v>
      </c>
      <c r="G43" s="10">
        <f t="shared" si="17"/>
        <v>0.71534674625747452</v>
      </c>
      <c r="H43" s="10">
        <f t="shared" si="10"/>
        <v>1.8890098361932457</v>
      </c>
      <c r="K43" s="5" t="str">
        <f t="shared" si="11"/>
        <v>Nelson Marlborough</v>
      </c>
      <c r="L43" s="5">
        <f t="shared" si="12"/>
        <v>386</v>
      </c>
      <c r="M43" s="5">
        <f t="shared" si="13"/>
        <v>520.6875</v>
      </c>
      <c r="N43" s="10">
        <f t="shared" si="14"/>
        <v>1.3489313471502591</v>
      </c>
      <c r="O43" s="10">
        <f t="shared" si="15"/>
        <v>1.8890098361932457</v>
      </c>
      <c r="P43" s="10">
        <f t="shared" si="16"/>
        <v>2.6325073117674225</v>
      </c>
    </row>
    <row r="44" spans="1:16" x14ac:dyDescent="0.2">
      <c r="A44" s="74" t="s">
        <v>80</v>
      </c>
      <c r="B44" s="75">
        <v>482</v>
      </c>
      <c r="C44" s="75">
        <v>21943</v>
      </c>
      <c r="D44" s="75">
        <v>21985.075218978949</v>
      </c>
      <c r="F44" s="10">
        <f t="shared" si="9"/>
        <v>1.8968706777316735</v>
      </c>
      <c r="G44" s="10">
        <f t="shared" si="17"/>
        <v>0.9980861917205256</v>
      </c>
      <c r="H44" s="10">
        <f t="shared" si="10"/>
        <v>2.6356373931840333</v>
      </c>
      <c r="K44" s="5" t="str">
        <f t="shared" si="11"/>
        <v>Northland</v>
      </c>
      <c r="L44" s="5">
        <f t="shared" si="12"/>
        <v>482</v>
      </c>
      <c r="M44" s="5">
        <f t="shared" si="13"/>
        <v>914.29166666666663</v>
      </c>
      <c r="N44" s="10">
        <f t="shared" si="14"/>
        <v>1.8968706777316735</v>
      </c>
      <c r="O44" s="10">
        <f t="shared" si="15"/>
        <v>2.6356373931840333</v>
      </c>
      <c r="P44" s="10">
        <f t="shared" si="16"/>
        <v>2.6325073117674225</v>
      </c>
    </row>
    <row r="45" spans="1:16" x14ac:dyDescent="0.2">
      <c r="A45" s="74" t="s">
        <v>81</v>
      </c>
      <c r="B45" s="75">
        <v>162</v>
      </c>
      <c r="C45" s="75">
        <v>5450</v>
      </c>
      <c r="D45" s="75">
        <v>7148.1924339569241</v>
      </c>
      <c r="F45" s="10">
        <f t="shared" si="9"/>
        <v>1.4017489711934157</v>
      </c>
      <c r="G45" s="10">
        <f t="shared" si="17"/>
        <v>0.76243050958032477</v>
      </c>
      <c r="H45" s="10">
        <f t="shared" si="10"/>
        <v>2.0133435142412424</v>
      </c>
      <c r="K45" s="5" t="str">
        <f t="shared" si="11"/>
        <v>South Canterbury</v>
      </c>
      <c r="L45" s="5">
        <f t="shared" si="12"/>
        <v>162</v>
      </c>
      <c r="M45" s="5">
        <f t="shared" si="13"/>
        <v>227.08333333333334</v>
      </c>
      <c r="N45" s="10">
        <f t="shared" si="14"/>
        <v>1.4017489711934157</v>
      </c>
      <c r="O45" s="10">
        <f t="shared" si="15"/>
        <v>2.0133435142412424</v>
      </c>
      <c r="P45" s="10">
        <f t="shared" si="16"/>
        <v>2.6325073117674225</v>
      </c>
    </row>
    <row r="46" spans="1:16" x14ac:dyDescent="0.2">
      <c r="A46" s="74" t="s">
        <v>82</v>
      </c>
      <c r="B46" s="75">
        <v>1022</v>
      </c>
      <c r="C46" s="75">
        <v>45104</v>
      </c>
      <c r="D46" s="75">
        <v>54571.548817945557</v>
      </c>
      <c r="F46" s="10">
        <f t="shared" si="9"/>
        <v>1.8388780169602088</v>
      </c>
      <c r="G46" s="10">
        <f t="shared" si="17"/>
        <v>0.82651126781228157</v>
      </c>
      <c r="H46" s="10">
        <f t="shared" si="10"/>
        <v>2.1825610066589944</v>
      </c>
      <c r="K46" s="5" t="str">
        <f t="shared" si="11"/>
        <v>Southern</v>
      </c>
      <c r="L46" s="5">
        <f t="shared" si="12"/>
        <v>1022</v>
      </c>
      <c r="M46" s="5">
        <f t="shared" si="13"/>
        <v>1879.3333333333333</v>
      </c>
      <c r="N46" s="10">
        <f t="shared" si="14"/>
        <v>1.8388780169602088</v>
      </c>
      <c r="O46" s="10">
        <f t="shared" si="15"/>
        <v>2.1825610066589944</v>
      </c>
      <c r="P46" s="10">
        <f t="shared" si="16"/>
        <v>2.6325073117674225</v>
      </c>
    </row>
    <row r="47" spans="1:16" x14ac:dyDescent="0.2">
      <c r="A47" s="74" t="s">
        <v>83</v>
      </c>
      <c r="B47" s="75">
        <v>155</v>
      </c>
      <c r="C47" s="75">
        <v>7233</v>
      </c>
      <c r="D47" s="75">
        <v>8641.0456720134207</v>
      </c>
      <c r="F47" s="10">
        <f t="shared" si="9"/>
        <v>1.9443548387096774</v>
      </c>
      <c r="G47" s="10">
        <f t="shared" si="17"/>
        <v>0.83705147207197472</v>
      </c>
      <c r="H47" s="10">
        <f t="shared" si="10"/>
        <v>2.2103944309755423</v>
      </c>
      <c r="K47" s="5" t="str">
        <f t="shared" si="11"/>
        <v>Tairawhiti</v>
      </c>
      <c r="L47" s="5">
        <f t="shared" si="12"/>
        <v>155</v>
      </c>
      <c r="M47" s="5">
        <f t="shared" si="13"/>
        <v>301.375</v>
      </c>
      <c r="N47" s="10">
        <f t="shared" si="14"/>
        <v>1.9443548387096774</v>
      </c>
      <c r="O47" s="10">
        <f t="shared" si="15"/>
        <v>2.2103944309755423</v>
      </c>
      <c r="P47" s="10">
        <f t="shared" si="16"/>
        <v>2.6325073117674225</v>
      </c>
    </row>
    <row r="48" spans="1:16" x14ac:dyDescent="0.2">
      <c r="A48" s="74" t="s">
        <v>84</v>
      </c>
      <c r="B48" s="75">
        <v>253</v>
      </c>
      <c r="C48" s="75">
        <v>11608</v>
      </c>
      <c r="D48" s="75">
        <v>11157.286325431009</v>
      </c>
      <c r="F48" s="10">
        <f t="shared" si="9"/>
        <v>1.9117259552042161</v>
      </c>
      <c r="G48" s="10">
        <f t="shared" si="17"/>
        <v>1.04039635278891</v>
      </c>
      <c r="H48" s="10">
        <f t="shared" si="10"/>
        <v>2.7473654619104853</v>
      </c>
      <c r="K48" s="5" t="str">
        <f t="shared" si="11"/>
        <v>Taranaki</v>
      </c>
      <c r="L48" s="5">
        <f t="shared" si="12"/>
        <v>253</v>
      </c>
      <c r="M48" s="5">
        <f t="shared" si="13"/>
        <v>483.66666666666669</v>
      </c>
      <c r="N48" s="10">
        <f t="shared" si="14"/>
        <v>1.9117259552042161</v>
      </c>
      <c r="O48" s="10">
        <f t="shared" si="15"/>
        <v>2.7473654619104853</v>
      </c>
      <c r="P48" s="10">
        <f t="shared" si="16"/>
        <v>2.6325073117674225</v>
      </c>
    </row>
    <row r="49" spans="1:16" x14ac:dyDescent="0.2">
      <c r="A49" s="74" t="s">
        <v>85</v>
      </c>
      <c r="B49" s="75">
        <v>1756</v>
      </c>
      <c r="C49" s="75">
        <v>105032</v>
      </c>
      <c r="D49" s="75">
        <v>106077.49729055946</v>
      </c>
      <c r="F49" s="10">
        <f t="shared" si="9"/>
        <v>2.4922171602126046</v>
      </c>
      <c r="G49" s="10">
        <f t="shared" si="17"/>
        <v>0.99014402378201183</v>
      </c>
      <c r="H49" s="10">
        <f t="shared" si="10"/>
        <v>2.6146645804396651</v>
      </c>
      <c r="K49" s="5" t="str">
        <f t="shared" si="11"/>
        <v>Waikato</v>
      </c>
      <c r="L49" s="5">
        <f t="shared" si="12"/>
        <v>1756</v>
      </c>
      <c r="M49" s="5">
        <f t="shared" si="13"/>
        <v>4376.333333333333</v>
      </c>
      <c r="N49" s="10">
        <f t="shared" si="14"/>
        <v>2.4922171602126046</v>
      </c>
      <c r="O49" s="10">
        <f t="shared" si="15"/>
        <v>2.6146645804396651</v>
      </c>
      <c r="P49" s="10">
        <f t="shared" si="16"/>
        <v>2.6325073117674225</v>
      </c>
    </row>
    <row r="50" spans="1:16" x14ac:dyDescent="0.2">
      <c r="A50" s="74" t="s">
        <v>86</v>
      </c>
      <c r="B50" s="75">
        <v>97</v>
      </c>
      <c r="C50" s="75">
        <v>3994.5</v>
      </c>
      <c r="D50" s="75">
        <v>5204.9280729233869</v>
      </c>
      <c r="F50" s="10">
        <f t="shared" si="9"/>
        <v>1.7158505154639174</v>
      </c>
      <c r="G50" s="10">
        <f t="shared" si="17"/>
        <v>0.76744576371378348</v>
      </c>
      <c r="H50" s="10">
        <f t="shared" si="10"/>
        <v>2.0265872515458119</v>
      </c>
      <c r="K50" s="5" t="str">
        <f t="shared" si="11"/>
        <v>Wairarapa</v>
      </c>
      <c r="L50" s="5">
        <f t="shared" si="12"/>
        <v>97</v>
      </c>
      <c r="M50" s="5">
        <f t="shared" si="13"/>
        <v>166.4375</v>
      </c>
      <c r="N50" s="10">
        <f t="shared" si="14"/>
        <v>1.7158505154639174</v>
      </c>
      <c r="O50" s="10">
        <f t="shared" si="15"/>
        <v>2.0265872515458119</v>
      </c>
      <c r="P50" s="10">
        <f t="shared" si="16"/>
        <v>2.6325073117674225</v>
      </c>
    </row>
    <row r="51" spans="1:16" x14ac:dyDescent="0.2">
      <c r="A51" s="74" t="s">
        <v>87</v>
      </c>
      <c r="B51" s="75">
        <v>6725</v>
      </c>
      <c r="C51" s="75">
        <v>381651</v>
      </c>
      <c r="D51" s="75">
        <v>404974.02364589914</v>
      </c>
      <c r="F51" s="10">
        <f t="shared" si="9"/>
        <v>2.364628252788104</v>
      </c>
      <c r="G51" s="10">
        <f t="shared" si="17"/>
        <v>0.94240859343044603</v>
      </c>
      <c r="H51" s="10">
        <f t="shared" si="10"/>
        <v>2.4886100510232843</v>
      </c>
      <c r="K51" s="5" t="str">
        <f t="shared" si="11"/>
        <v>Waitemata</v>
      </c>
      <c r="L51" s="5">
        <f t="shared" si="12"/>
        <v>6725</v>
      </c>
      <c r="M51" s="5">
        <f t="shared" si="13"/>
        <v>15902.125</v>
      </c>
      <c r="N51" s="10">
        <f t="shared" si="14"/>
        <v>2.364628252788104</v>
      </c>
      <c r="O51" s="10">
        <f t="shared" si="15"/>
        <v>2.4886100510232843</v>
      </c>
      <c r="P51" s="10">
        <f t="shared" si="16"/>
        <v>2.6325073117674225</v>
      </c>
    </row>
    <row r="52" spans="1:16" x14ac:dyDescent="0.2">
      <c r="A52" s="74" t="s">
        <v>88</v>
      </c>
      <c r="B52" s="75">
        <v>34</v>
      </c>
      <c r="C52" s="75">
        <v>791</v>
      </c>
      <c r="D52" s="75">
        <v>1165.7968957675648</v>
      </c>
      <c r="F52" s="10">
        <f t="shared" si="9"/>
        <v>0.96936274509803921</v>
      </c>
      <c r="G52" s="10">
        <f t="shared" si="17"/>
        <v>0.67850583825684563</v>
      </c>
      <c r="H52" s="10">
        <f t="shared" si="10"/>
        <v>1.7917243757482633</v>
      </c>
      <c r="K52" s="5" t="str">
        <f t="shared" si="11"/>
        <v>West Coast</v>
      </c>
      <c r="L52" s="5">
        <f t="shared" si="12"/>
        <v>34</v>
      </c>
      <c r="M52" s="5">
        <f t="shared" si="13"/>
        <v>32.958333333333336</v>
      </c>
      <c r="N52" s="10">
        <f t="shared" si="14"/>
        <v>0.96936274509803921</v>
      </c>
      <c r="O52" s="10">
        <f t="shared" si="15"/>
        <v>1.7917243757482633</v>
      </c>
      <c r="P52" s="10">
        <f t="shared" si="16"/>
        <v>2.6325073117674225</v>
      </c>
    </row>
    <row r="53" spans="1:16" x14ac:dyDescent="0.2">
      <c r="A53" s="74" t="s">
        <v>89</v>
      </c>
      <c r="B53" s="75">
        <v>228</v>
      </c>
      <c r="C53" s="75">
        <v>6336.5</v>
      </c>
      <c r="D53" s="75">
        <v>7810.2309588395274</v>
      </c>
      <c r="F53" s="10">
        <f t="shared" si="9"/>
        <v>1.1579861111111112</v>
      </c>
      <c r="G53" s="10">
        <f t="shared" si="17"/>
        <v>0.81130763397315719</v>
      </c>
      <c r="H53" s="10">
        <f t="shared" si="10"/>
        <v>2.1424129050310192</v>
      </c>
      <c r="K53" s="5" t="str">
        <f t="shared" si="11"/>
        <v>Whanganui</v>
      </c>
      <c r="L53" s="5">
        <f t="shared" si="12"/>
        <v>228</v>
      </c>
      <c r="M53" s="5">
        <f t="shared" si="13"/>
        <v>264.02083333333331</v>
      </c>
      <c r="N53" s="10">
        <f t="shared" si="14"/>
        <v>1.1579861111111112</v>
      </c>
      <c r="O53" s="10">
        <f t="shared" si="15"/>
        <v>2.1424129050310192</v>
      </c>
      <c r="P53" s="10">
        <f t="shared" si="16"/>
        <v>2.6325073117674225</v>
      </c>
    </row>
    <row r="54" spans="1:16" x14ac:dyDescent="0.2">
      <c r="A54" s="74" t="s">
        <v>106</v>
      </c>
      <c r="B54" s="75">
        <v>50769</v>
      </c>
      <c r="C54" s="75">
        <v>3217566</v>
      </c>
      <c r="D54" s="75">
        <v>3227568.6705580652</v>
      </c>
      <c r="F54" s="10">
        <f t="shared" si="9"/>
        <v>2.6406911698083477</v>
      </c>
      <c r="G54" s="10">
        <f t="shared" si="17"/>
        <v>0.99690086514678689</v>
      </c>
      <c r="H54" s="10">
        <f t="shared" si="10"/>
        <v>2.6325073117674225</v>
      </c>
      <c r="K54" t="s">
        <v>0</v>
      </c>
      <c r="L54" s="5">
        <f t="shared" si="12"/>
        <v>50769</v>
      </c>
      <c r="M54" s="5">
        <f t="shared" si="13"/>
        <v>134065.25</v>
      </c>
      <c r="N54" s="10">
        <f t="shared" si="14"/>
        <v>2.6406911698083477</v>
      </c>
      <c r="O54" s="10">
        <f t="shared" si="15"/>
        <v>2.6325073117674225</v>
      </c>
      <c r="P54" s="10">
        <f t="shared" si="16"/>
        <v>2.6325073117674225</v>
      </c>
    </row>
    <row r="58" spans="1:16" x14ac:dyDescent="0.2">
      <c r="A58" s="73" t="s">
        <v>103</v>
      </c>
      <c r="B58" t="s">
        <v>99</v>
      </c>
    </row>
    <row r="59" spans="1:16" x14ac:dyDescent="0.2">
      <c r="A59" s="73" t="s">
        <v>22</v>
      </c>
      <c r="B59" t="s">
        <v>12</v>
      </c>
    </row>
    <row r="60" spans="1:16" x14ac:dyDescent="0.2">
      <c r="F60" s="162" t="s">
        <v>2</v>
      </c>
      <c r="G60" s="162"/>
      <c r="H60" s="162"/>
      <c r="K60" s="8" t="s">
        <v>6</v>
      </c>
      <c r="L60" s="8"/>
      <c r="M60" s="8"/>
      <c r="N60" s="8"/>
      <c r="O60" s="8"/>
      <c r="P60" s="8"/>
    </row>
    <row r="61" spans="1:16" ht="63.75" x14ac:dyDescent="0.2">
      <c r="A61" s="73" t="s">
        <v>105</v>
      </c>
      <c r="B61" t="s">
        <v>107</v>
      </c>
      <c r="C61" t="s">
        <v>108</v>
      </c>
      <c r="D61" t="s">
        <v>109</v>
      </c>
      <c r="E61" s="73"/>
      <c r="F61" s="76" t="s">
        <v>16</v>
      </c>
      <c r="G61" s="76" t="s">
        <v>20</v>
      </c>
      <c r="H61" s="76" t="s">
        <v>17</v>
      </c>
      <c r="I61" s="73"/>
      <c r="J61" s="73"/>
      <c r="K61" s="76" t="s">
        <v>4</v>
      </c>
      <c r="L61" s="76" t="s">
        <v>27</v>
      </c>
      <c r="M61" s="76" t="s">
        <v>25</v>
      </c>
      <c r="N61" s="76" t="s">
        <v>11</v>
      </c>
      <c r="O61" s="76" t="s">
        <v>10</v>
      </c>
      <c r="P61" s="76" t="s">
        <v>8</v>
      </c>
    </row>
    <row r="62" spans="1:16" x14ac:dyDescent="0.2">
      <c r="A62" s="74" t="s">
        <v>70</v>
      </c>
      <c r="B62" s="75">
        <v>55934</v>
      </c>
      <c r="C62" s="75">
        <v>3513391</v>
      </c>
      <c r="D62" s="75">
        <v>3592963.4299435215</v>
      </c>
      <c r="F62" s="10">
        <f>C62 / B62 / 24</f>
        <v>2.6172147828988925</v>
      </c>
      <c r="G62" s="10">
        <f>(C62 / D62)</f>
        <v>0.97785325915639165</v>
      </c>
      <c r="H62" s="10">
        <f>G62*$F$82</f>
        <v>2.6183150646306537</v>
      </c>
      <c r="K62" s="5" t="str">
        <f>A62</f>
        <v>Auckland</v>
      </c>
      <c r="L62" s="5">
        <f>B62</f>
        <v>55934</v>
      </c>
      <c r="M62" s="5">
        <f>C62 / 24</f>
        <v>146391.29166666666</v>
      </c>
      <c r="N62" s="10">
        <f>F62</f>
        <v>2.6172147828988925</v>
      </c>
      <c r="O62" s="10">
        <f>H62</f>
        <v>2.6183150646306537</v>
      </c>
      <c r="P62" s="10">
        <f>$H$82</f>
        <v>2.7092940220018153</v>
      </c>
    </row>
    <row r="63" spans="1:16" x14ac:dyDescent="0.2">
      <c r="A63" s="74" t="s">
        <v>71</v>
      </c>
      <c r="B63" s="75">
        <v>25256</v>
      </c>
      <c r="C63" s="75">
        <v>1648749.5</v>
      </c>
      <c r="D63" s="75">
        <v>1551608.0076465413</v>
      </c>
      <c r="F63" s="10">
        <f t="shared" ref="F63:F82" si="18">C63 / B63 / 24</f>
        <v>2.7200623944145286</v>
      </c>
      <c r="G63" s="10">
        <f>(C63 / D63)</f>
        <v>1.0626069805483935</v>
      </c>
      <c r="H63" s="10">
        <f t="shared" ref="H63:H82" si="19">G63*$F$82</f>
        <v>2.8452529445489909</v>
      </c>
      <c r="K63" s="5" t="str">
        <f t="shared" ref="K63:K81" si="20">A63</f>
        <v>Bay of Plenty</v>
      </c>
      <c r="L63" s="5">
        <f t="shared" ref="L63:L82" si="21">B63</f>
        <v>25256</v>
      </c>
      <c r="M63" s="5">
        <f t="shared" ref="M63:M82" si="22">C63 / 24</f>
        <v>68697.895833333328</v>
      </c>
      <c r="N63" s="10">
        <f t="shared" ref="N63:N82" si="23">F63</f>
        <v>2.7200623944145286</v>
      </c>
      <c r="O63" s="10">
        <f t="shared" ref="O63:O82" si="24">H63</f>
        <v>2.8452529445489909</v>
      </c>
      <c r="P63" s="10">
        <f t="shared" ref="P63:P82" si="25">$H$82</f>
        <v>2.7092940220018153</v>
      </c>
    </row>
    <row r="64" spans="1:16" x14ac:dyDescent="0.2">
      <c r="A64" s="74" t="s">
        <v>72</v>
      </c>
      <c r="B64" s="75">
        <v>47262</v>
      </c>
      <c r="C64" s="75">
        <v>3734329</v>
      </c>
      <c r="D64" s="75">
        <v>3838796.4756602272</v>
      </c>
      <c r="F64" s="10">
        <f t="shared" si="18"/>
        <v>3.2922229627748862</v>
      </c>
      <c r="G64" s="10">
        <f>(C64 / D64)</f>
        <v>0.97278639898660946</v>
      </c>
      <c r="H64" s="10">
        <f t="shared" si="19"/>
        <v>2.6047479611939246</v>
      </c>
      <c r="K64" s="5" t="str">
        <f t="shared" si="20"/>
        <v>Canterbury</v>
      </c>
      <c r="L64" s="5">
        <f t="shared" si="21"/>
        <v>47262</v>
      </c>
      <c r="M64" s="5">
        <f t="shared" si="22"/>
        <v>155597.04166666666</v>
      </c>
      <c r="N64" s="10">
        <f t="shared" si="23"/>
        <v>3.2922229627748862</v>
      </c>
      <c r="O64" s="10">
        <f t="shared" si="24"/>
        <v>2.6047479611939246</v>
      </c>
      <c r="P64" s="10">
        <f t="shared" si="25"/>
        <v>2.7092940220018153</v>
      </c>
    </row>
    <row r="65" spans="1:16" x14ac:dyDescent="0.2">
      <c r="A65" s="74" t="s">
        <v>73</v>
      </c>
      <c r="B65" s="75">
        <v>30747</v>
      </c>
      <c r="C65" s="75">
        <v>1709479</v>
      </c>
      <c r="D65" s="75">
        <v>1809420.6266714663</v>
      </c>
      <c r="F65" s="10">
        <f t="shared" si="18"/>
        <v>2.3165932177665032</v>
      </c>
      <c r="G65" s="10">
        <f>(C65 / D65)</f>
        <v>0.94476595148839737</v>
      </c>
      <c r="H65" s="10">
        <f t="shared" si="19"/>
        <v>2.5297199760486326</v>
      </c>
      <c r="K65" s="5" t="str">
        <f t="shared" si="20"/>
        <v>Capital and Coast</v>
      </c>
      <c r="L65" s="5">
        <f t="shared" si="21"/>
        <v>30747</v>
      </c>
      <c r="M65" s="5">
        <f t="shared" si="22"/>
        <v>71228.291666666672</v>
      </c>
      <c r="N65" s="10">
        <f t="shared" si="23"/>
        <v>2.3165932177665032</v>
      </c>
      <c r="O65" s="10">
        <f t="shared" si="24"/>
        <v>2.5297199760486326</v>
      </c>
      <c r="P65" s="10">
        <f t="shared" si="25"/>
        <v>2.7092940220018153</v>
      </c>
    </row>
    <row r="66" spans="1:16" x14ac:dyDescent="0.2">
      <c r="A66" s="74" t="s">
        <v>74</v>
      </c>
      <c r="B66" s="75">
        <v>29276</v>
      </c>
      <c r="C66" s="75">
        <v>2295738</v>
      </c>
      <c r="D66" s="75">
        <v>1914516.8903698875</v>
      </c>
      <c r="F66" s="10">
        <f t="shared" si="18"/>
        <v>3.2673777155349093</v>
      </c>
      <c r="G66" s="10">
        <f>(C66 / D66)</f>
        <v>1.1991213091656037</v>
      </c>
      <c r="H66" s="10">
        <f t="shared" si="19"/>
        <v>3.2107858297844989</v>
      </c>
      <c r="K66" s="5" t="str">
        <f t="shared" si="20"/>
        <v>Counties Manukau</v>
      </c>
      <c r="L66" s="5">
        <f t="shared" si="21"/>
        <v>29276</v>
      </c>
      <c r="M66" s="5">
        <f t="shared" si="22"/>
        <v>95655.75</v>
      </c>
      <c r="N66" s="10">
        <f t="shared" si="23"/>
        <v>3.2673777155349093</v>
      </c>
      <c r="O66" s="10">
        <f t="shared" si="24"/>
        <v>3.2107858297844989</v>
      </c>
      <c r="P66" s="10">
        <f t="shared" si="25"/>
        <v>2.7092940220018153</v>
      </c>
    </row>
    <row r="67" spans="1:16" x14ac:dyDescent="0.2">
      <c r="A67" s="74" t="s">
        <v>75</v>
      </c>
      <c r="B67" s="75">
        <v>17218</v>
      </c>
      <c r="C67" s="75">
        <v>1143227</v>
      </c>
      <c r="D67" s="75">
        <v>1100722.2145857466</v>
      </c>
      <c r="F67" s="10">
        <f t="shared" si="18"/>
        <v>2.7665500251674602</v>
      </c>
      <c r="G67" s="10">
        <f t="shared" ref="G67:G82" si="26">(C67 / D67)</f>
        <v>1.0386153607613433</v>
      </c>
      <c r="H67" s="10">
        <f t="shared" si="19"/>
        <v>2.7810126110172315</v>
      </c>
      <c r="K67" s="5" t="str">
        <f t="shared" si="20"/>
        <v>Hawkes Bay</v>
      </c>
      <c r="L67" s="5">
        <f t="shared" si="21"/>
        <v>17218</v>
      </c>
      <c r="M67" s="5">
        <f t="shared" si="22"/>
        <v>47634.458333333336</v>
      </c>
      <c r="N67" s="10">
        <f t="shared" si="23"/>
        <v>2.7665500251674602</v>
      </c>
      <c r="O67" s="10">
        <f t="shared" si="24"/>
        <v>2.7810126110172315</v>
      </c>
      <c r="P67" s="10">
        <f t="shared" si="25"/>
        <v>2.7092940220018153</v>
      </c>
    </row>
    <row r="68" spans="1:16" x14ac:dyDescent="0.2">
      <c r="A68" s="74" t="s">
        <v>76</v>
      </c>
      <c r="B68" s="75">
        <v>13845</v>
      </c>
      <c r="C68" s="75">
        <v>726041.5</v>
      </c>
      <c r="D68" s="75">
        <v>770707.37496403861</v>
      </c>
      <c r="F68" s="10">
        <f t="shared" si="18"/>
        <v>2.185029192247502</v>
      </c>
      <c r="G68" s="10">
        <f t="shared" si="26"/>
        <v>0.94204561106461093</v>
      </c>
      <c r="H68" s="10">
        <f t="shared" si="19"/>
        <v>2.5224359503056815</v>
      </c>
      <c r="K68" s="5" t="str">
        <f t="shared" si="20"/>
        <v>Hutt</v>
      </c>
      <c r="L68" s="5">
        <f t="shared" si="21"/>
        <v>13845</v>
      </c>
      <c r="M68" s="5">
        <f t="shared" si="22"/>
        <v>30251.729166666668</v>
      </c>
      <c r="N68" s="10">
        <f t="shared" si="23"/>
        <v>2.185029192247502</v>
      </c>
      <c r="O68" s="10">
        <f t="shared" si="24"/>
        <v>2.5224359503056815</v>
      </c>
      <c r="P68" s="10">
        <f t="shared" si="25"/>
        <v>2.7092940220018153</v>
      </c>
    </row>
    <row r="69" spans="1:16" x14ac:dyDescent="0.2">
      <c r="A69" s="74" t="s">
        <v>77</v>
      </c>
      <c r="B69" s="75">
        <v>9106</v>
      </c>
      <c r="C69" s="75">
        <v>515731</v>
      </c>
      <c r="D69" s="75">
        <v>545873.19020840281</v>
      </c>
      <c r="F69" s="10">
        <f t="shared" si="18"/>
        <v>2.3598497327769237</v>
      </c>
      <c r="G69" s="10">
        <f t="shared" si="26"/>
        <v>0.94478169884676844</v>
      </c>
      <c r="H69" s="10">
        <f t="shared" si="19"/>
        <v>2.5297621414198321</v>
      </c>
      <c r="K69" s="5" t="str">
        <f t="shared" si="20"/>
        <v>Lakes</v>
      </c>
      <c r="L69" s="5">
        <f t="shared" si="21"/>
        <v>9106</v>
      </c>
      <c r="M69" s="5">
        <f t="shared" si="22"/>
        <v>21488.791666666668</v>
      </c>
      <c r="N69" s="10">
        <f t="shared" si="23"/>
        <v>2.3598497327769237</v>
      </c>
      <c r="O69" s="10">
        <f t="shared" si="24"/>
        <v>2.5297621414198321</v>
      </c>
      <c r="P69" s="10">
        <f t="shared" si="25"/>
        <v>2.7092940220018153</v>
      </c>
    </row>
    <row r="70" spans="1:16" x14ac:dyDescent="0.2">
      <c r="A70" s="74" t="s">
        <v>78</v>
      </c>
      <c r="B70" s="75">
        <v>17820</v>
      </c>
      <c r="C70" s="75">
        <v>1254742</v>
      </c>
      <c r="D70" s="75">
        <v>1044195.5451323655</v>
      </c>
      <c r="F70" s="10">
        <f t="shared" si="18"/>
        <v>2.9338337074448186</v>
      </c>
      <c r="G70" s="10">
        <f t="shared" si="26"/>
        <v>1.2016350824796374</v>
      </c>
      <c r="H70" s="10">
        <f t="shared" si="19"/>
        <v>3.21751674822811</v>
      </c>
      <c r="K70" s="5" t="str">
        <f t="shared" si="20"/>
        <v>MidCentral</v>
      </c>
      <c r="L70" s="5">
        <f t="shared" si="21"/>
        <v>17820</v>
      </c>
      <c r="M70" s="5">
        <f t="shared" si="22"/>
        <v>52280.916666666664</v>
      </c>
      <c r="N70" s="10">
        <f t="shared" si="23"/>
        <v>2.9338337074448186</v>
      </c>
      <c r="O70" s="10">
        <f t="shared" si="24"/>
        <v>3.21751674822811</v>
      </c>
      <c r="P70" s="10">
        <f t="shared" si="25"/>
        <v>2.7092940220018153</v>
      </c>
    </row>
    <row r="71" spans="1:16" x14ac:dyDescent="0.2">
      <c r="A71" s="74" t="s">
        <v>79</v>
      </c>
      <c r="B71" s="75">
        <v>17142</v>
      </c>
      <c r="C71" s="75">
        <v>843682.5</v>
      </c>
      <c r="D71" s="75">
        <v>941489.70404016937</v>
      </c>
      <c r="F71" s="10">
        <f t="shared" si="18"/>
        <v>2.0507197234861745</v>
      </c>
      <c r="G71" s="10">
        <f t="shared" si="26"/>
        <v>0.89611441992360186</v>
      </c>
      <c r="H71" s="10">
        <f t="shared" si="19"/>
        <v>2.3994498799778223</v>
      </c>
      <c r="K71" s="5" t="str">
        <f t="shared" si="20"/>
        <v>Nelson Marlborough</v>
      </c>
      <c r="L71" s="5">
        <f t="shared" si="21"/>
        <v>17142</v>
      </c>
      <c r="M71" s="5">
        <f t="shared" si="22"/>
        <v>35153.4375</v>
      </c>
      <c r="N71" s="10">
        <f t="shared" si="23"/>
        <v>2.0507197234861745</v>
      </c>
      <c r="O71" s="10">
        <f t="shared" si="24"/>
        <v>2.3994498799778223</v>
      </c>
      <c r="P71" s="10">
        <f t="shared" si="25"/>
        <v>2.7092940220018153</v>
      </c>
    </row>
    <row r="72" spans="1:16" x14ac:dyDescent="0.2">
      <c r="A72" s="74" t="s">
        <v>80</v>
      </c>
      <c r="B72" s="75">
        <v>16781</v>
      </c>
      <c r="C72" s="75">
        <v>1012808</v>
      </c>
      <c r="D72" s="75">
        <v>953291.10359952052</v>
      </c>
      <c r="F72" s="10">
        <f t="shared" si="18"/>
        <v>2.5147686868084937</v>
      </c>
      <c r="G72" s="10">
        <f t="shared" si="26"/>
        <v>1.0624330765028125</v>
      </c>
      <c r="H72" s="10">
        <f t="shared" si="19"/>
        <v>2.8447872963772625</v>
      </c>
      <c r="K72" s="5" t="str">
        <f t="shared" si="20"/>
        <v>Northland</v>
      </c>
      <c r="L72" s="5">
        <f t="shared" si="21"/>
        <v>16781</v>
      </c>
      <c r="M72" s="5">
        <f t="shared" si="22"/>
        <v>42200.333333333336</v>
      </c>
      <c r="N72" s="10">
        <f t="shared" si="23"/>
        <v>2.5147686868084937</v>
      </c>
      <c r="O72" s="10">
        <f t="shared" si="24"/>
        <v>2.8447872963772625</v>
      </c>
      <c r="P72" s="10">
        <f t="shared" si="25"/>
        <v>2.7092940220018153</v>
      </c>
    </row>
    <row r="73" spans="1:16" x14ac:dyDescent="0.2">
      <c r="A73" s="74" t="s">
        <v>81</v>
      </c>
      <c r="B73" s="75">
        <v>7131</v>
      </c>
      <c r="C73" s="75">
        <v>420983</v>
      </c>
      <c r="D73" s="75">
        <v>434553.86439440638</v>
      </c>
      <c r="F73" s="10">
        <f t="shared" si="18"/>
        <v>2.4598174636563361</v>
      </c>
      <c r="G73" s="10">
        <f t="shared" si="26"/>
        <v>0.96877058172450337</v>
      </c>
      <c r="H73" s="10">
        <f t="shared" si="19"/>
        <v>2.5939951465607276</v>
      </c>
      <c r="K73" s="5" t="str">
        <f t="shared" si="20"/>
        <v>South Canterbury</v>
      </c>
      <c r="L73" s="5">
        <f t="shared" si="21"/>
        <v>7131</v>
      </c>
      <c r="M73" s="5">
        <f t="shared" si="22"/>
        <v>17540.958333333332</v>
      </c>
      <c r="N73" s="10">
        <f t="shared" si="23"/>
        <v>2.4598174636563361</v>
      </c>
      <c r="O73" s="10">
        <f t="shared" si="24"/>
        <v>2.5939951465607276</v>
      </c>
      <c r="P73" s="10">
        <f t="shared" si="25"/>
        <v>2.7092940220018153</v>
      </c>
    </row>
    <row r="74" spans="1:16" x14ac:dyDescent="0.2">
      <c r="A74" s="74" t="s">
        <v>82</v>
      </c>
      <c r="B74" s="75">
        <v>32573</v>
      </c>
      <c r="C74" s="75">
        <v>1928539.5</v>
      </c>
      <c r="D74" s="75">
        <v>2066234.9123979285</v>
      </c>
      <c r="F74" s="10">
        <f t="shared" si="18"/>
        <v>2.466945399564056</v>
      </c>
      <c r="G74" s="10">
        <f t="shared" si="26"/>
        <v>0.93335926540989045</v>
      </c>
      <c r="H74" s="10">
        <f t="shared" si="19"/>
        <v>2.4991772563540295</v>
      </c>
      <c r="K74" s="5" t="str">
        <f t="shared" si="20"/>
        <v>Southern</v>
      </c>
      <c r="L74" s="5">
        <f t="shared" si="21"/>
        <v>32573</v>
      </c>
      <c r="M74" s="5">
        <f t="shared" si="22"/>
        <v>80355.8125</v>
      </c>
      <c r="N74" s="10">
        <f t="shared" si="23"/>
        <v>2.466945399564056</v>
      </c>
      <c r="O74" s="10">
        <f t="shared" si="24"/>
        <v>2.4991772563540295</v>
      </c>
      <c r="P74" s="10">
        <f t="shared" si="25"/>
        <v>2.7092940220018153</v>
      </c>
    </row>
    <row r="75" spans="1:16" x14ac:dyDescent="0.2">
      <c r="A75" s="74" t="s">
        <v>83</v>
      </c>
      <c r="B75" s="75">
        <v>3065</v>
      </c>
      <c r="C75" s="75">
        <v>186564</v>
      </c>
      <c r="D75" s="75">
        <v>184775.89964897957</v>
      </c>
      <c r="F75" s="10">
        <f t="shared" si="18"/>
        <v>2.5362153344208811</v>
      </c>
      <c r="G75" s="10">
        <f t="shared" si="26"/>
        <v>1.0096771297253446</v>
      </c>
      <c r="H75" s="10">
        <f t="shared" si="19"/>
        <v>2.7035271544256312</v>
      </c>
      <c r="K75" s="5" t="str">
        <f t="shared" si="20"/>
        <v>Tairawhiti</v>
      </c>
      <c r="L75" s="5">
        <f t="shared" si="21"/>
        <v>3065</v>
      </c>
      <c r="M75" s="5">
        <f t="shared" si="22"/>
        <v>7773.5</v>
      </c>
      <c r="N75" s="10">
        <f t="shared" si="23"/>
        <v>2.5362153344208811</v>
      </c>
      <c r="O75" s="10">
        <f t="shared" si="24"/>
        <v>2.7035271544256312</v>
      </c>
      <c r="P75" s="10">
        <f t="shared" si="25"/>
        <v>2.7092940220018153</v>
      </c>
    </row>
    <row r="76" spans="1:16" x14ac:dyDescent="0.2">
      <c r="A76" s="74" t="s">
        <v>84</v>
      </c>
      <c r="B76" s="75">
        <v>14914</v>
      </c>
      <c r="C76" s="75">
        <v>858086</v>
      </c>
      <c r="D76" s="75">
        <v>783280.58215969522</v>
      </c>
      <c r="F76" s="10">
        <f t="shared" si="18"/>
        <v>2.3973168387644717</v>
      </c>
      <c r="G76" s="10">
        <f t="shared" si="26"/>
        <v>1.0955027094301866</v>
      </c>
      <c r="H76" s="10">
        <f t="shared" si="19"/>
        <v>2.9333350587994578</v>
      </c>
      <c r="K76" s="5" t="str">
        <f t="shared" si="20"/>
        <v>Taranaki</v>
      </c>
      <c r="L76" s="5">
        <f t="shared" si="21"/>
        <v>14914</v>
      </c>
      <c r="M76" s="5">
        <f t="shared" si="22"/>
        <v>35753.583333333336</v>
      </c>
      <c r="N76" s="10">
        <f t="shared" si="23"/>
        <v>2.3973168387644717</v>
      </c>
      <c r="O76" s="10">
        <f t="shared" si="24"/>
        <v>2.9333350587994578</v>
      </c>
      <c r="P76" s="10">
        <f t="shared" si="25"/>
        <v>2.7092940220018153</v>
      </c>
    </row>
    <row r="77" spans="1:16" x14ac:dyDescent="0.2">
      <c r="A77" s="74" t="s">
        <v>85</v>
      </c>
      <c r="B77" s="75">
        <v>40532</v>
      </c>
      <c r="C77" s="75">
        <v>2661976</v>
      </c>
      <c r="D77" s="75">
        <v>2683497.2498376886</v>
      </c>
      <c r="F77" s="10">
        <f t="shared" si="18"/>
        <v>2.7364962663245502</v>
      </c>
      <c r="G77" s="10">
        <f t="shared" si="26"/>
        <v>0.99198014835342563</v>
      </c>
      <c r="H77" s="10">
        <f t="shared" si="19"/>
        <v>2.656141442417514</v>
      </c>
      <c r="K77" s="5" t="str">
        <f t="shared" si="20"/>
        <v>Waikato</v>
      </c>
      <c r="L77" s="5">
        <f t="shared" si="21"/>
        <v>40532</v>
      </c>
      <c r="M77" s="5">
        <f t="shared" si="22"/>
        <v>110915.66666666667</v>
      </c>
      <c r="N77" s="10">
        <f t="shared" si="23"/>
        <v>2.7364962663245502</v>
      </c>
      <c r="O77" s="10">
        <f t="shared" si="24"/>
        <v>2.656141442417514</v>
      </c>
      <c r="P77" s="10">
        <f t="shared" si="25"/>
        <v>2.7092940220018153</v>
      </c>
    </row>
    <row r="78" spans="1:16" x14ac:dyDescent="0.2">
      <c r="A78" s="74" t="s">
        <v>86</v>
      </c>
      <c r="B78" s="75">
        <v>3841</v>
      </c>
      <c r="C78" s="75">
        <v>208463</v>
      </c>
      <c r="D78" s="75">
        <v>212844.25747845825</v>
      </c>
      <c r="F78" s="10">
        <f t="shared" si="18"/>
        <v>2.2613794150828777</v>
      </c>
      <c r="G78" s="10">
        <f t="shared" si="26"/>
        <v>0.97941566509539646</v>
      </c>
      <c r="H78" s="10">
        <f t="shared" si="19"/>
        <v>2.6224985870240793</v>
      </c>
      <c r="K78" s="5" t="str">
        <f t="shared" si="20"/>
        <v>Wairarapa</v>
      </c>
      <c r="L78" s="5">
        <f t="shared" si="21"/>
        <v>3841</v>
      </c>
      <c r="M78" s="5">
        <f t="shared" si="22"/>
        <v>8685.9583333333339</v>
      </c>
      <c r="N78" s="10">
        <f t="shared" si="23"/>
        <v>2.2613794150828777</v>
      </c>
      <c r="O78" s="10">
        <f t="shared" si="24"/>
        <v>2.6224985870240793</v>
      </c>
      <c r="P78" s="10">
        <f t="shared" si="25"/>
        <v>2.7092940220018153</v>
      </c>
    </row>
    <row r="79" spans="1:16" x14ac:dyDescent="0.2">
      <c r="A79" s="74" t="s">
        <v>87</v>
      </c>
      <c r="B79" s="75">
        <v>52052</v>
      </c>
      <c r="C79" s="75">
        <v>3483093.5</v>
      </c>
      <c r="D79" s="75">
        <v>3319625.5114606754</v>
      </c>
      <c r="F79" s="10">
        <f t="shared" si="18"/>
        <v>2.7881521523348449</v>
      </c>
      <c r="G79" s="10">
        <f t="shared" si="26"/>
        <v>1.0492429004340904</v>
      </c>
      <c r="H79" s="10">
        <f t="shared" si="19"/>
        <v>2.8094690762021202</v>
      </c>
      <c r="K79" s="5" t="str">
        <f t="shared" si="20"/>
        <v>Waitemata</v>
      </c>
      <c r="L79" s="5">
        <f t="shared" si="21"/>
        <v>52052</v>
      </c>
      <c r="M79" s="5">
        <f t="shared" si="22"/>
        <v>145128.89583333334</v>
      </c>
      <c r="N79" s="10">
        <f t="shared" si="23"/>
        <v>2.7881521523348449</v>
      </c>
      <c r="O79" s="10">
        <f t="shared" si="24"/>
        <v>2.8094690762021202</v>
      </c>
      <c r="P79" s="10">
        <f t="shared" si="25"/>
        <v>2.7092940220018153</v>
      </c>
    </row>
    <row r="80" spans="1:16" x14ac:dyDescent="0.2">
      <c r="A80" s="74" t="s">
        <v>88</v>
      </c>
      <c r="B80" s="75">
        <v>3394</v>
      </c>
      <c r="C80" s="75">
        <v>150873.5</v>
      </c>
      <c r="D80" s="75">
        <v>192097.36619418586</v>
      </c>
      <c r="F80" s="10">
        <f t="shared" si="18"/>
        <v>1.8522085543115301</v>
      </c>
      <c r="G80" s="10">
        <f t="shared" si="26"/>
        <v>0.78540118997512021</v>
      </c>
      <c r="H80" s="10">
        <f t="shared" si="19"/>
        <v>2.1030024170137858</v>
      </c>
      <c r="K80" s="5" t="str">
        <f t="shared" si="20"/>
        <v>West Coast</v>
      </c>
      <c r="L80" s="5">
        <f t="shared" si="21"/>
        <v>3394</v>
      </c>
      <c r="M80" s="5">
        <f t="shared" si="22"/>
        <v>6286.395833333333</v>
      </c>
      <c r="N80" s="10">
        <f t="shared" si="23"/>
        <v>1.8522085543115301</v>
      </c>
      <c r="O80" s="10">
        <f t="shared" si="24"/>
        <v>2.1030024170137858</v>
      </c>
      <c r="P80" s="10">
        <f t="shared" si="25"/>
        <v>2.7092940220018153</v>
      </c>
    </row>
    <row r="81" spans="1:16" x14ac:dyDescent="0.2">
      <c r="A81" s="74" t="s">
        <v>89</v>
      </c>
      <c r="B81" s="75">
        <v>8225</v>
      </c>
      <c r="C81" s="75">
        <v>372025.5</v>
      </c>
      <c r="D81" s="75">
        <v>392820.7479446659</v>
      </c>
      <c r="F81" s="10">
        <f t="shared" si="18"/>
        <v>1.884627659574468</v>
      </c>
      <c r="G81" s="10">
        <f t="shared" si="26"/>
        <v>0.94706173731028287</v>
      </c>
      <c r="H81" s="10">
        <f t="shared" si="19"/>
        <v>2.535867207799738</v>
      </c>
      <c r="K81" s="5" t="str">
        <f t="shared" si="20"/>
        <v>Whanganui</v>
      </c>
      <c r="L81" s="5">
        <f t="shared" si="21"/>
        <v>8225</v>
      </c>
      <c r="M81" s="5">
        <f t="shared" si="22"/>
        <v>15501.0625</v>
      </c>
      <c r="N81" s="10">
        <f t="shared" si="23"/>
        <v>1.884627659574468</v>
      </c>
      <c r="O81" s="10">
        <f t="shared" si="24"/>
        <v>2.535867207799738</v>
      </c>
      <c r="P81" s="10">
        <f t="shared" si="25"/>
        <v>2.7092940220018153</v>
      </c>
    </row>
    <row r="82" spans="1:16" x14ac:dyDescent="0.2">
      <c r="A82" s="74" t="s">
        <v>106</v>
      </c>
      <c r="B82" s="75">
        <v>446114</v>
      </c>
      <c r="C82" s="75">
        <v>28668522.5</v>
      </c>
      <c r="D82" s="75">
        <v>28333314.954338573</v>
      </c>
      <c r="F82" s="10">
        <f t="shared" si="18"/>
        <v>2.677615521667855</v>
      </c>
      <c r="G82" s="10">
        <f t="shared" si="26"/>
        <v>1.0118308622270864</v>
      </c>
      <c r="H82" s="10">
        <f t="shared" si="19"/>
        <v>2.7092940220018153</v>
      </c>
      <c r="K82" t="s">
        <v>0</v>
      </c>
      <c r="L82" s="5">
        <f t="shared" si="21"/>
        <v>446114</v>
      </c>
      <c r="M82" s="5">
        <f t="shared" si="22"/>
        <v>1194521.7708333333</v>
      </c>
      <c r="N82" s="10">
        <f t="shared" si="23"/>
        <v>2.677615521667855</v>
      </c>
      <c r="O82" s="10">
        <f t="shared" si="24"/>
        <v>2.7092940220018153</v>
      </c>
      <c r="P82" s="10">
        <f t="shared" si="25"/>
        <v>2.7092940220018153</v>
      </c>
    </row>
    <row r="85" spans="1:16" x14ac:dyDescent="0.2">
      <c r="A85" s="73" t="s">
        <v>103</v>
      </c>
      <c r="B85" t="s">
        <v>97</v>
      </c>
    </row>
    <row r="86" spans="1:16" x14ac:dyDescent="0.2">
      <c r="A86" s="73" t="s">
        <v>22</v>
      </c>
      <c r="B86" t="s">
        <v>13</v>
      </c>
    </row>
    <row r="87" spans="1:16" x14ac:dyDescent="0.2">
      <c r="F87" s="162" t="s">
        <v>2</v>
      </c>
      <c r="G87" s="162"/>
      <c r="H87" s="162"/>
      <c r="K87" s="8" t="s">
        <v>6</v>
      </c>
      <c r="L87" s="8"/>
      <c r="M87" s="8"/>
      <c r="N87" s="8"/>
      <c r="O87" s="8"/>
      <c r="P87" s="8"/>
    </row>
    <row r="88" spans="1:16" ht="63.75" x14ac:dyDescent="0.2">
      <c r="A88" s="73" t="s">
        <v>105</v>
      </c>
      <c r="B88" t="s">
        <v>107</v>
      </c>
      <c r="C88" t="s">
        <v>108</v>
      </c>
      <c r="D88" t="s">
        <v>109</v>
      </c>
      <c r="E88" s="73"/>
      <c r="F88" s="21" t="s">
        <v>16</v>
      </c>
      <c r="G88" s="21" t="s">
        <v>20</v>
      </c>
      <c r="H88" s="21" t="s">
        <v>17</v>
      </c>
      <c r="I88" s="73"/>
      <c r="J88" s="73"/>
      <c r="K88" s="21" t="s">
        <v>4</v>
      </c>
      <c r="L88" s="21" t="s">
        <v>27</v>
      </c>
      <c r="M88" s="21" t="s">
        <v>25</v>
      </c>
      <c r="N88" s="21" t="s">
        <v>11</v>
      </c>
      <c r="O88" s="21" t="s">
        <v>10</v>
      </c>
      <c r="P88" s="21" t="s">
        <v>8</v>
      </c>
    </row>
    <row r="89" spans="1:16" x14ac:dyDescent="0.2">
      <c r="A89" s="74" t="s">
        <v>70</v>
      </c>
      <c r="B89" s="75">
        <v>2070</v>
      </c>
      <c r="C89" s="75">
        <v>94163</v>
      </c>
      <c r="D89" s="75">
        <v>90254.656315478409</v>
      </c>
      <c r="F89" s="10">
        <f>C89 / B89 / 24</f>
        <v>1.8953904991948471</v>
      </c>
      <c r="G89" s="10">
        <f>(C89 / D89)</f>
        <v>1.043303513016107</v>
      </c>
      <c r="H89" s="10">
        <f>G89*$F$109</f>
        <v>1.4401895639254607</v>
      </c>
      <c r="K89" s="5" t="str">
        <f>A89</f>
        <v>Auckland</v>
      </c>
      <c r="L89" s="5">
        <f>B89</f>
        <v>2070</v>
      </c>
      <c r="M89" s="5">
        <f>C89 / 24</f>
        <v>3923.4583333333335</v>
      </c>
      <c r="N89" s="10">
        <f>F89</f>
        <v>1.8953904991948471</v>
      </c>
      <c r="O89" s="10">
        <f>H89</f>
        <v>1.4401895639254607</v>
      </c>
      <c r="P89" s="10">
        <f>$H$109</f>
        <v>1.3547190806743827</v>
      </c>
    </row>
    <row r="90" spans="1:16" x14ac:dyDescent="0.2">
      <c r="A90" s="74" t="s">
        <v>71</v>
      </c>
      <c r="B90" s="75">
        <v>1252</v>
      </c>
      <c r="C90" s="75">
        <v>33260</v>
      </c>
      <c r="D90" s="75">
        <v>34794.846475361548</v>
      </c>
      <c r="F90" s="10">
        <f t="shared" ref="F90:F109" si="27">C90 / B90 / 24</f>
        <v>1.1068956336528222</v>
      </c>
      <c r="G90" s="10">
        <f>(C90 / D90)</f>
        <v>0.95588868378975655</v>
      </c>
      <c r="H90" s="10">
        <f t="shared" ref="H90:H109" si="28">G90*$F$109</f>
        <v>1.3195210113772506</v>
      </c>
      <c r="K90" s="5" t="str">
        <f t="shared" ref="K90:K108" si="29">A90</f>
        <v>Bay of Plenty</v>
      </c>
      <c r="L90" s="5">
        <f t="shared" ref="L90:L109" si="30">B90</f>
        <v>1252</v>
      </c>
      <c r="M90" s="5">
        <f t="shared" ref="M90:M109" si="31">C90 / 24</f>
        <v>1385.8333333333333</v>
      </c>
      <c r="N90" s="10">
        <f t="shared" ref="N90:N109" si="32">F90</f>
        <v>1.1068956336528222</v>
      </c>
      <c r="O90" s="10">
        <f t="shared" ref="O90:O109" si="33">H90</f>
        <v>1.3195210113772506</v>
      </c>
      <c r="P90" s="10">
        <f t="shared" ref="P90:P109" si="34">$H$109</f>
        <v>1.3547190806743827</v>
      </c>
    </row>
    <row r="91" spans="1:16" x14ac:dyDescent="0.2">
      <c r="A91" s="74" t="s">
        <v>72</v>
      </c>
      <c r="B91" s="75">
        <v>1250</v>
      </c>
      <c r="C91" s="75">
        <v>44837.5</v>
      </c>
      <c r="D91" s="75">
        <v>47024.220913974947</v>
      </c>
      <c r="F91" s="10">
        <f t="shared" si="27"/>
        <v>1.4945833333333332</v>
      </c>
      <c r="G91" s="10">
        <f>(C91 / D91)</f>
        <v>0.95349798738876956</v>
      </c>
      <c r="H91" s="10">
        <f t="shared" si="28"/>
        <v>1.3162208633721297</v>
      </c>
      <c r="K91" s="5" t="str">
        <f t="shared" si="29"/>
        <v>Canterbury</v>
      </c>
      <c r="L91" s="5">
        <f t="shared" si="30"/>
        <v>1250</v>
      </c>
      <c r="M91" s="5">
        <f t="shared" si="31"/>
        <v>1868.2291666666667</v>
      </c>
      <c r="N91" s="10">
        <f t="shared" si="32"/>
        <v>1.4945833333333332</v>
      </c>
      <c r="O91" s="10">
        <f t="shared" si="33"/>
        <v>1.3162208633721297</v>
      </c>
      <c r="P91" s="10">
        <f t="shared" si="34"/>
        <v>1.3547190806743827</v>
      </c>
    </row>
    <row r="92" spans="1:16" x14ac:dyDescent="0.2">
      <c r="A92" s="74" t="s">
        <v>73</v>
      </c>
      <c r="B92" s="75">
        <v>1311</v>
      </c>
      <c r="C92" s="75">
        <v>51617.5</v>
      </c>
      <c r="D92" s="75">
        <v>52740.771962079387</v>
      </c>
      <c r="F92" s="10">
        <f t="shared" si="27"/>
        <v>1.6405256801423851</v>
      </c>
      <c r="G92" s="10">
        <f>(C92 / D92)</f>
        <v>0.97870201894490627</v>
      </c>
      <c r="H92" s="10">
        <f t="shared" si="28"/>
        <v>1.3510128321167378</v>
      </c>
      <c r="K92" s="5" t="str">
        <f t="shared" si="29"/>
        <v>Capital and Coast</v>
      </c>
      <c r="L92" s="5">
        <f t="shared" si="30"/>
        <v>1311</v>
      </c>
      <c r="M92" s="5">
        <f t="shared" si="31"/>
        <v>2150.7291666666665</v>
      </c>
      <c r="N92" s="10">
        <f t="shared" si="32"/>
        <v>1.6405256801423851</v>
      </c>
      <c r="O92" s="10">
        <f t="shared" si="33"/>
        <v>1.3510128321167378</v>
      </c>
      <c r="P92" s="10">
        <f t="shared" si="34"/>
        <v>1.3547190806743827</v>
      </c>
    </row>
    <row r="93" spans="1:16" x14ac:dyDescent="0.2">
      <c r="A93" s="74" t="s">
        <v>74</v>
      </c>
      <c r="B93" s="75">
        <v>1500</v>
      </c>
      <c r="C93" s="75">
        <v>42900.5</v>
      </c>
      <c r="D93" s="75">
        <v>44943.931480012317</v>
      </c>
      <c r="F93" s="10">
        <f t="shared" si="27"/>
        <v>1.1916805555555554</v>
      </c>
      <c r="G93" s="10">
        <f>(C93 / D93)</f>
        <v>0.9545337621182276</v>
      </c>
      <c r="H93" s="10">
        <f t="shared" si="28"/>
        <v>1.3176506601065727</v>
      </c>
      <c r="K93" s="5" t="str">
        <f t="shared" si="29"/>
        <v>Counties Manukau</v>
      </c>
      <c r="L93" s="5">
        <f t="shared" si="30"/>
        <v>1500</v>
      </c>
      <c r="M93" s="5">
        <f t="shared" si="31"/>
        <v>1787.5208333333333</v>
      </c>
      <c r="N93" s="10">
        <f t="shared" si="32"/>
        <v>1.1916805555555554</v>
      </c>
      <c r="O93" s="10">
        <f t="shared" si="33"/>
        <v>1.3176506601065727</v>
      </c>
      <c r="P93" s="10">
        <f t="shared" si="34"/>
        <v>1.3547190806743827</v>
      </c>
    </row>
    <row r="94" spans="1:16" x14ac:dyDescent="0.2">
      <c r="A94" s="74" t="s">
        <v>75</v>
      </c>
      <c r="B94" s="75">
        <v>972</v>
      </c>
      <c r="C94" s="75">
        <v>26518.5</v>
      </c>
      <c r="D94" s="75">
        <v>29287.079716736323</v>
      </c>
      <c r="F94" s="10">
        <f t="shared" si="27"/>
        <v>1.136766975308642</v>
      </c>
      <c r="G94" s="10">
        <f t="shared" ref="G94:G109" si="35">(C94 / D94)</f>
        <v>0.90546753914989353</v>
      </c>
      <c r="H94" s="10">
        <f t="shared" si="28"/>
        <v>1.2499190159794014</v>
      </c>
      <c r="K94" s="5" t="str">
        <f t="shared" si="29"/>
        <v>Hawkes Bay</v>
      </c>
      <c r="L94" s="5">
        <f t="shared" si="30"/>
        <v>972</v>
      </c>
      <c r="M94" s="5">
        <f t="shared" si="31"/>
        <v>1104.9375</v>
      </c>
      <c r="N94" s="10">
        <f t="shared" si="32"/>
        <v>1.136766975308642</v>
      </c>
      <c r="O94" s="10">
        <f t="shared" si="33"/>
        <v>1.2499190159794014</v>
      </c>
      <c r="P94" s="10">
        <f t="shared" si="34"/>
        <v>1.3547190806743827</v>
      </c>
    </row>
    <row r="95" spans="1:16" x14ac:dyDescent="0.2">
      <c r="A95" s="74" t="s">
        <v>76</v>
      </c>
      <c r="B95" s="75">
        <v>703</v>
      </c>
      <c r="C95" s="75">
        <v>19566</v>
      </c>
      <c r="D95" s="75">
        <v>21212.238131498496</v>
      </c>
      <c r="F95" s="10">
        <f t="shared" si="27"/>
        <v>1.1596728307254622</v>
      </c>
      <c r="G95" s="10">
        <f t="shared" si="35"/>
        <v>0.92239205871190166</v>
      </c>
      <c r="H95" s="10">
        <f t="shared" si="28"/>
        <v>1.2732818400699595</v>
      </c>
      <c r="K95" s="5" t="str">
        <f t="shared" si="29"/>
        <v>Hutt</v>
      </c>
      <c r="L95" s="5">
        <f t="shared" si="30"/>
        <v>703</v>
      </c>
      <c r="M95" s="5">
        <f t="shared" si="31"/>
        <v>815.25</v>
      </c>
      <c r="N95" s="10">
        <f t="shared" si="32"/>
        <v>1.1596728307254622</v>
      </c>
      <c r="O95" s="10">
        <f t="shared" si="33"/>
        <v>1.2732818400699595</v>
      </c>
      <c r="P95" s="10">
        <f t="shared" si="34"/>
        <v>1.3547190806743827</v>
      </c>
    </row>
    <row r="96" spans="1:16" x14ac:dyDescent="0.2">
      <c r="A96" s="74" t="s">
        <v>77</v>
      </c>
      <c r="B96" s="75">
        <v>897</v>
      </c>
      <c r="C96" s="75">
        <v>19669</v>
      </c>
      <c r="D96" s="75">
        <v>22686.665505265097</v>
      </c>
      <c r="F96" s="10">
        <f t="shared" si="27"/>
        <v>0.91364734299516914</v>
      </c>
      <c r="G96" s="10">
        <f t="shared" si="35"/>
        <v>0.8669850576073086</v>
      </c>
      <c r="H96" s="10">
        <f t="shared" si="28"/>
        <v>1.1967973043967728</v>
      </c>
      <c r="K96" s="5" t="str">
        <f t="shared" si="29"/>
        <v>Lakes</v>
      </c>
      <c r="L96" s="5">
        <f t="shared" si="30"/>
        <v>897</v>
      </c>
      <c r="M96" s="5">
        <f t="shared" si="31"/>
        <v>819.54166666666663</v>
      </c>
      <c r="N96" s="10">
        <f t="shared" si="32"/>
        <v>0.91364734299516914</v>
      </c>
      <c r="O96" s="10">
        <f t="shared" si="33"/>
        <v>1.1967973043967728</v>
      </c>
      <c r="P96" s="10">
        <f t="shared" si="34"/>
        <v>1.3547190806743827</v>
      </c>
    </row>
    <row r="97" spans="1:16" x14ac:dyDescent="0.2">
      <c r="A97" s="74" t="s">
        <v>78</v>
      </c>
      <c r="B97" s="75">
        <v>664</v>
      </c>
      <c r="C97" s="75">
        <v>25888.5</v>
      </c>
      <c r="D97" s="75">
        <v>22213.12020405861</v>
      </c>
      <c r="F97" s="10">
        <f t="shared" si="27"/>
        <v>1.6245293674698795</v>
      </c>
      <c r="G97" s="10">
        <f t="shared" si="35"/>
        <v>1.1654598616573395</v>
      </c>
      <c r="H97" s="10">
        <f t="shared" si="28"/>
        <v>1.6088157559064964</v>
      </c>
      <c r="K97" s="5" t="str">
        <f t="shared" si="29"/>
        <v>MidCentral</v>
      </c>
      <c r="L97" s="5">
        <f t="shared" si="30"/>
        <v>664</v>
      </c>
      <c r="M97" s="5">
        <f t="shared" si="31"/>
        <v>1078.6875</v>
      </c>
      <c r="N97" s="10">
        <f t="shared" si="32"/>
        <v>1.6245293674698795</v>
      </c>
      <c r="O97" s="10">
        <f t="shared" si="33"/>
        <v>1.6088157559064964</v>
      </c>
      <c r="P97" s="10">
        <f t="shared" si="34"/>
        <v>1.3547190806743827</v>
      </c>
    </row>
    <row r="98" spans="1:16" x14ac:dyDescent="0.2">
      <c r="A98" s="74" t="s">
        <v>79</v>
      </c>
      <c r="B98" s="75">
        <v>324</v>
      </c>
      <c r="C98" s="75">
        <v>7265.5</v>
      </c>
      <c r="D98" s="75">
        <v>8065.7964258919437</v>
      </c>
      <c r="F98" s="10">
        <f t="shared" si="27"/>
        <v>0.93434927983539096</v>
      </c>
      <c r="G98" s="10">
        <f t="shared" si="35"/>
        <v>0.90077899519966576</v>
      </c>
      <c r="H98" s="10">
        <f t="shared" si="28"/>
        <v>1.2434468897161597</v>
      </c>
      <c r="K98" s="5" t="str">
        <f t="shared" si="29"/>
        <v>Nelson Marlborough</v>
      </c>
      <c r="L98" s="5">
        <f t="shared" si="30"/>
        <v>324</v>
      </c>
      <c r="M98" s="5">
        <f t="shared" si="31"/>
        <v>302.72916666666669</v>
      </c>
      <c r="N98" s="10">
        <f t="shared" si="32"/>
        <v>0.93434927983539096</v>
      </c>
      <c r="O98" s="10">
        <f t="shared" si="33"/>
        <v>1.2434468897161597</v>
      </c>
      <c r="P98" s="10">
        <f t="shared" si="34"/>
        <v>1.3547190806743827</v>
      </c>
    </row>
    <row r="99" spans="1:16" x14ac:dyDescent="0.2">
      <c r="A99" s="74" t="s">
        <v>80</v>
      </c>
      <c r="B99" s="75">
        <v>1410</v>
      </c>
      <c r="C99" s="75">
        <v>39468</v>
      </c>
      <c r="D99" s="75">
        <v>39058.632473792968</v>
      </c>
      <c r="F99" s="10">
        <f t="shared" si="27"/>
        <v>1.1663120567375886</v>
      </c>
      <c r="G99" s="10">
        <f t="shared" si="35"/>
        <v>1.0104808463655686</v>
      </c>
      <c r="H99" s="10">
        <f t="shared" si="28"/>
        <v>1.3948807334839208</v>
      </c>
      <c r="K99" s="5" t="str">
        <f t="shared" si="29"/>
        <v>Northland</v>
      </c>
      <c r="L99" s="5">
        <f t="shared" si="30"/>
        <v>1410</v>
      </c>
      <c r="M99" s="5">
        <f t="shared" si="31"/>
        <v>1644.5</v>
      </c>
      <c r="N99" s="10">
        <f t="shared" si="32"/>
        <v>1.1663120567375886</v>
      </c>
      <c r="O99" s="10">
        <f t="shared" si="33"/>
        <v>1.3948807334839208</v>
      </c>
      <c r="P99" s="10">
        <f t="shared" si="34"/>
        <v>1.3547190806743827</v>
      </c>
    </row>
    <row r="100" spans="1:16" x14ac:dyDescent="0.2">
      <c r="A100" s="74" t="s">
        <v>81</v>
      </c>
      <c r="B100" s="75">
        <v>122</v>
      </c>
      <c r="C100" s="75">
        <v>2354</v>
      </c>
      <c r="D100" s="75">
        <v>3037.8710696568323</v>
      </c>
      <c r="F100" s="10">
        <f t="shared" si="27"/>
        <v>0.80396174863387981</v>
      </c>
      <c r="G100" s="10">
        <f t="shared" si="35"/>
        <v>0.77488476173740828</v>
      </c>
      <c r="H100" s="10">
        <f t="shared" si="28"/>
        <v>1.0696608735389674</v>
      </c>
      <c r="K100" s="5" t="str">
        <f t="shared" si="29"/>
        <v>South Canterbury</v>
      </c>
      <c r="L100" s="5">
        <f t="shared" si="30"/>
        <v>122</v>
      </c>
      <c r="M100" s="5">
        <f t="shared" si="31"/>
        <v>98.083333333333329</v>
      </c>
      <c r="N100" s="10">
        <f t="shared" si="32"/>
        <v>0.80396174863387981</v>
      </c>
      <c r="O100" s="10">
        <f t="shared" si="33"/>
        <v>1.0696608735389674</v>
      </c>
      <c r="P100" s="10">
        <f t="shared" si="34"/>
        <v>1.3547190806743827</v>
      </c>
    </row>
    <row r="101" spans="1:16" x14ac:dyDescent="0.2">
      <c r="A101" s="74" t="s">
        <v>82</v>
      </c>
      <c r="B101" s="75">
        <v>661</v>
      </c>
      <c r="C101" s="75">
        <v>23157</v>
      </c>
      <c r="D101" s="75">
        <v>25555.208186438747</v>
      </c>
      <c r="F101" s="10">
        <f t="shared" si="27"/>
        <v>1.4597201210287443</v>
      </c>
      <c r="G101" s="10">
        <f t="shared" si="35"/>
        <v>0.90615579536889113</v>
      </c>
      <c r="H101" s="10">
        <f t="shared" si="28"/>
        <v>1.250869093700353</v>
      </c>
      <c r="K101" s="5" t="str">
        <f t="shared" si="29"/>
        <v>Southern</v>
      </c>
      <c r="L101" s="5">
        <f t="shared" si="30"/>
        <v>661</v>
      </c>
      <c r="M101" s="5">
        <f t="shared" si="31"/>
        <v>964.875</v>
      </c>
      <c r="N101" s="10">
        <f t="shared" si="32"/>
        <v>1.4597201210287443</v>
      </c>
      <c r="O101" s="10">
        <f t="shared" si="33"/>
        <v>1.250869093700353</v>
      </c>
      <c r="P101" s="10">
        <f t="shared" si="34"/>
        <v>1.3547190806743827</v>
      </c>
    </row>
    <row r="102" spans="1:16" x14ac:dyDescent="0.2">
      <c r="A102" s="74" t="s">
        <v>83</v>
      </c>
      <c r="B102" s="75">
        <v>733</v>
      </c>
      <c r="C102" s="75">
        <v>18974.5</v>
      </c>
      <c r="D102" s="75">
        <v>19594.836119343374</v>
      </c>
      <c r="F102" s="10">
        <f t="shared" si="27"/>
        <v>1.0785868576625739</v>
      </c>
      <c r="G102" s="10">
        <f t="shared" si="35"/>
        <v>0.96834185723395771</v>
      </c>
      <c r="H102" s="10">
        <f t="shared" si="28"/>
        <v>1.3367115318809568</v>
      </c>
      <c r="K102" s="5" t="str">
        <f t="shared" si="29"/>
        <v>Tairawhiti</v>
      </c>
      <c r="L102" s="5">
        <f t="shared" si="30"/>
        <v>733</v>
      </c>
      <c r="M102" s="5">
        <f t="shared" si="31"/>
        <v>790.60416666666663</v>
      </c>
      <c r="N102" s="10">
        <f t="shared" si="32"/>
        <v>1.0785868576625739</v>
      </c>
      <c r="O102" s="10">
        <f t="shared" si="33"/>
        <v>1.3367115318809568</v>
      </c>
      <c r="P102" s="10">
        <f t="shared" si="34"/>
        <v>1.3547190806743827</v>
      </c>
    </row>
    <row r="103" spans="1:16" x14ac:dyDescent="0.2">
      <c r="A103" s="74" t="s">
        <v>84</v>
      </c>
      <c r="B103" s="75">
        <v>482</v>
      </c>
      <c r="C103" s="75">
        <v>13988.5</v>
      </c>
      <c r="D103" s="75">
        <v>14537.878276359046</v>
      </c>
      <c r="F103" s="10">
        <f t="shared" si="27"/>
        <v>1.2092410096818811</v>
      </c>
      <c r="G103" s="10">
        <f t="shared" si="35"/>
        <v>0.96221056017146434</v>
      </c>
      <c r="H103" s="10">
        <f t="shared" si="28"/>
        <v>1.3282478106986115</v>
      </c>
      <c r="K103" s="5" t="str">
        <f t="shared" si="29"/>
        <v>Taranaki</v>
      </c>
      <c r="L103" s="5">
        <f t="shared" si="30"/>
        <v>482</v>
      </c>
      <c r="M103" s="5">
        <f t="shared" si="31"/>
        <v>582.85416666666663</v>
      </c>
      <c r="N103" s="10">
        <f t="shared" si="32"/>
        <v>1.2092410096818811</v>
      </c>
      <c r="O103" s="10">
        <f t="shared" si="33"/>
        <v>1.3282478106986115</v>
      </c>
      <c r="P103" s="10">
        <f t="shared" si="34"/>
        <v>1.3547190806743827</v>
      </c>
    </row>
    <row r="104" spans="1:16" x14ac:dyDescent="0.2">
      <c r="A104" s="74" t="s">
        <v>85</v>
      </c>
      <c r="B104" s="75">
        <v>2534</v>
      </c>
      <c r="C104" s="75">
        <v>99398.5</v>
      </c>
      <c r="D104" s="75">
        <v>95962.867016216449</v>
      </c>
      <c r="F104" s="10">
        <f t="shared" si="27"/>
        <v>1.6344136411470664</v>
      </c>
      <c r="G104" s="10">
        <f t="shared" si="35"/>
        <v>1.0358016917439845</v>
      </c>
      <c r="H104" s="10">
        <f t="shared" si="28"/>
        <v>1.4298339535285292</v>
      </c>
      <c r="K104" s="5" t="str">
        <f t="shared" si="29"/>
        <v>Waikato</v>
      </c>
      <c r="L104" s="5">
        <f t="shared" si="30"/>
        <v>2534</v>
      </c>
      <c r="M104" s="5">
        <f t="shared" si="31"/>
        <v>4141.604166666667</v>
      </c>
      <c r="N104" s="10">
        <f t="shared" si="32"/>
        <v>1.6344136411470664</v>
      </c>
      <c r="O104" s="10">
        <f t="shared" si="33"/>
        <v>1.4298339535285292</v>
      </c>
      <c r="P104" s="10">
        <f t="shared" si="34"/>
        <v>1.3547190806743827</v>
      </c>
    </row>
    <row r="105" spans="1:16" x14ac:dyDescent="0.2">
      <c r="A105" s="74" t="s">
        <v>86</v>
      </c>
      <c r="B105" s="75">
        <v>124</v>
      </c>
      <c r="C105" s="75">
        <v>2685</v>
      </c>
      <c r="D105" s="75">
        <v>3050.4742702734934</v>
      </c>
      <c r="F105" s="10">
        <f t="shared" si="27"/>
        <v>0.90221774193548387</v>
      </c>
      <c r="G105" s="10">
        <f t="shared" si="35"/>
        <v>0.88019100051588817</v>
      </c>
      <c r="H105" s="10">
        <f t="shared" si="28"/>
        <v>1.2150269575336141</v>
      </c>
      <c r="K105" s="5" t="str">
        <f t="shared" si="29"/>
        <v>Wairarapa</v>
      </c>
      <c r="L105" s="5">
        <f t="shared" si="30"/>
        <v>124</v>
      </c>
      <c r="M105" s="5">
        <f t="shared" si="31"/>
        <v>111.875</v>
      </c>
      <c r="N105" s="10">
        <f t="shared" si="32"/>
        <v>0.90221774193548387</v>
      </c>
      <c r="O105" s="10">
        <f t="shared" si="33"/>
        <v>1.2150269575336141</v>
      </c>
      <c r="P105" s="10">
        <f t="shared" si="34"/>
        <v>1.3547190806743827</v>
      </c>
    </row>
    <row r="106" spans="1:16" x14ac:dyDescent="0.2">
      <c r="A106" s="74" t="s">
        <v>87</v>
      </c>
      <c r="B106" s="75">
        <v>786</v>
      </c>
      <c r="C106" s="75">
        <v>28537</v>
      </c>
      <c r="D106" s="75">
        <v>30971.287720842916</v>
      </c>
      <c r="F106" s="10">
        <f t="shared" si="27"/>
        <v>1.5127756573367259</v>
      </c>
      <c r="G106" s="10">
        <f t="shared" si="35"/>
        <v>0.92140179178908665</v>
      </c>
      <c r="H106" s="10">
        <f t="shared" si="28"/>
        <v>1.2719148628960633</v>
      </c>
      <c r="K106" s="5" t="str">
        <f t="shared" si="29"/>
        <v>Waitemata</v>
      </c>
      <c r="L106" s="5">
        <f t="shared" si="30"/>
        <v>786</v>
      </c>
      <c r="M106" s="5">
        <f t="shared" si="31"/>
        <v>1189.0416666666667</v>
      </c>
      <c r="N106" s="10">
        <f t="shared" si="32"/>
        <v>1.5127756573367259</v>
      </c>
      <c r="O106" s="10">
        <f t="shared" si="33"/>
        <v>1.2719148628960633</v>
      </c>
      <c r="P106" s="10">
        <f t="shared" si="34"/>
        <v>1.3547190806743827</v>
      </c>
    </row>
    <row r="107" spans="1:16" x14ac:dyDescent="0.2">
      <c r="A107" s="74" t="s">
        <v>88</v>
      </c>
      <c r="B107" s="75">
        <v>64</v>
      </c>
      <c r="C107" s="75">
        <v>973</v>
      </c>
      <c r="D107" s="75">
        <v>1183.7310491756564</v>
      </c>
      <c r="F107" s="10">
        <f t="shared" si="27"/>
        <v>0.63346354166666663</v>
      </c>
      <c r="G107" s="10">
        <f t="shared" si="35"/>
        <v>0.82197725630124485</v>
      </c>
      <c r="H107" s="10">
        <f t="shared" si="28"/>
        <v>1.1346679576366578</v>
      </c>
      <c r="K107" s="5" t="str">
        <f t="shared" si="29"/>
        <v>West Coast</v>
      </c>
      <c r="L107" s="5">
        <f t="shared" si="30"/>
        <v>64</v>
      </c>
      <c r="M107" s="5">
        <f t="shared" si="31"/>
        <v>40.541666666666664</v>
      </c>
      <c r="N107" s="10">
        <f t="shared" si="32"/>
        <v>0.63346354166666663</v>
      </c>
      <c r="O107" s="10">
        <f t="shared" si="33"/>
        <v>1.1346679576366578</v>
      </c>
      <c r="P107" s="10">
        <f t="shared" si="34"/>
        <v>1.3547190806743827</v>
      </c>
    </row>
    <row r="108" spans="1:16" x14ac:dyDescent="0.2">
      <c r="A108" s="74" t="s">
        <v>89</v>
      </c>
      <c r="B108" s="75">
        <v>427</v>
      </c>
      <c r="C108" s="75">
        <v>10592</v>
      </c>
      <c r="D108" s="75">
        <v>11127.315219604301</v>
      </c>
      <c r="F108" s="10">
        <f t="shared" si="27"/>
        <v>1.0335675253708041</v>
      </c>
      <c r="G108" s="10">
        <f t="shared" si="35"/>
        <v>0.95189178979479494</v>
      </c>
      <c r="H108" s="10">
        <f t="shared" si="28"/>
        <v>1.3140036475920764</v>
      </c>
      <c r="K108" s="5" t="str">
        <f t="shared" si="29"/>
        <v>Whanganui</v>
      </c>
      <c r="L108" s="5">
        <f t="shared" si="30"/>
        <v>427</v>
      </c>
      <c r="M108" s="5">
        <f t="shared" si="31"/>
        <v>441.33333333333331</v>
      </c>
      <c r="N108" s="10">
        <f t="shared" si="32"/>
        <v>1.0335675253708041</v>
      </c>
      <c r="O108" s="10">
        <f t="shared" si="33"/>
        <v>1.3140036475920764</v>
      </c>
      <c r="P108" s="10">
        <f t="shared" si="34"/>
        <v>1.3547190806743827</v>
      </c>
    </row>
    <row r="109" spans="1:16" x14ac:dyDescent="0.2">
      <c r="A109" s="74" t="s">
        <v>106</v>
      </c>
      <c r="B109" s="75">
        <v>18286</v>
      </c>
      <c r="C109" s="75">
        <v>605813.5</v>
      </c>
      <c r="D109" s="75">
        <v>617303.4285320607</v>
      </c>
      <c r="F109" s="10">
        <f t="shared" si="27"/>
        <v>1.3804128386014802</v>
      </c>
      <c r="G109" s="10">
        <f t="shared" si="35"/>
        <v>0.98138690309985221</v>
      </c>
      <c r="H109" s="10">
        <f t="shared" si="28"/>
        <v>1.3547190806743827</v>
      </c>
      <c r="K109" t="s">
        <v>0</v>
      </c>
      <c r="L109" s="5">
        <f t="shared" si="30"/>
        <v>18286</v>
      </c>
      <c r="M109" s="5">
        <f t="shared" si="31"/>
        <v>25242.229166666668</v>
      </c>
      <c r="N109" s="10">
        <f t="shared" si="32"/>
        <v>1.3804128386014802</v>
      </c>
      <c r="O109" s="10">
        <f t="shared" si="33"/>
        <v>1.3547190806743827</v>
      </c>
      <c r="P109" s="10">
        <f t="shared" si="34"/>
        <v>1.3547190806743827</v>
      </c>
    </row>
    <row r="112" spans="1:16" x14ac:dyDescent="0.2">
      <c r="A112" s="73" t="s">
        <v>103</v>
      </c>
      <c r="B112" t="s">
        <v>98</v>
      </c>
    </row>
    <row r="113" spans="1:16" x14ac:dyDescent="0.2">
      <c r="A113" s="73" t="s">
        <v>22</v>
      </c>
      <c r="B113" t="s">
        <v>13</v>
      </c>
    </row>
    <row r="114" spans="1:16" x14ac:dyDescent="0.2">
      <c r="F114" s="162" t="s">
        <v>2</v>
      </c>
      <c r="G114" s="162"/>
      <c r="H114" s="162"/>
      <c r="K114" s="8" t="s">
        <v>6</v>
      </c>
      <c r="L114" s="8"/>
      <c r="M114" s="8"/>
      <c r="N114" s="8"/>
      <c r="O114" s="8"/>
      <c r="P114" s="8"/>
    </row>
    <row r="115" spans="1:16" ht="63.75" x14ac:dyDescent="0.2">
      <c r="A115" s="73" t="s">
        <v>105</v>
      </c>
      <c r="B115" t="s">
        <v>107</v>
      </c>
      <c r="C115" t="s">
        <v>108</v>
      </c>
      <c r="D115" t="s">
        <v>109</v>
      </c>
      <c r="F115" s="21" t="s">
        <v>16</v>
      </c>
      <c r="G115" s="21" t="s">
        <v>20</v>
      </c>
      <c r="H115" s="21" t="s">
        <v>17</v>
      </c>
      <c r="K115" s="21" t="s">
        <v>4</v>
      </c>
      <c r="L115" s="21" t="s">
        <v>27</v>
      </c>
      <c r="M115" s="21" t="s">
        <v>25</v>
      </c>
      <c r="N115" s="21" t="s">
        <v>11</v>
      </c>
      <c r="O115" s="21" t="s">
        <v>10</v>
      </c>
      <c r="P115" s="21" t="s">
        <v>8</v>
      </c>
    </row>
    <row r="116" spans="1:16" x14ac:dyDescent="0.2">
      <c r="A116" s="74" t="s">
        <v>70</v>
      </c>
      <c r="B116" s="75">
        <v>2541</v>
      </c>
      <c r="C116" s="75">
        <v>86792.5</v>
      </c>
      <c r="D116" s="75">
        <v>85495.862096999714</v>
      </c>
      <c r="F116" s="10">
        <f>C116 / B116 / 24</f>
        <v>1.4232011675193492</v>
      </c>
      <c r="G116" s="10">
        <f>(C116 / D116)</f>
        <v>1.0151660895767001</v>
      </c>
      <c r="H116" s="10">
        <f>G116*$F$136</f>
        <v>1.2795898007182196</v>
      </c>
      <c r="K116" s="5" t="str">
        <f>A116</f>
        <v>Auckland</v>
      </c>
      <c r="L116" s="5">
        <f>B116</f>
        <v>2541</v>
      </c>
      <c r="M116" s="5">
        <f>C116 / 24</f>
        <v>3616.3541666666665</v>
      </c>
      <c r="N116" s="10">
        <f>F116</f>
        <v>1.4232011675193492</v>
      </c>
      <c r="O116" s="10">
        <f>H116</f>
        <v>1.2795898007182196</v>
      </c>
      <c r="P116" s="10">
        <f>$H$136</f>
        <v>1.251882986094039</v>
      </c>
    </row>
    <row r="117" spans="1:16" x14ac:dyDescent="0.2">
      <c r="A117" s="74" t="s">
        <v>71</v>
      </c>
      <c r="B117" s="75">
        <v>67</v>
      </c>
      <c r="C117" s="75">
        <v>1891.5</v>
      </c>
      <c r="D117" s="75">
        <v>1887.0770957273301</v>
      </c>
      <c r="F117" s="10">
        <f t="shared" ref="F117:F136" si="36">C117 / B117 / 24</f>
        <v>1.1763059701492538</v>
      </c>
      <c r="G117" s="10">
        <f>(C117 / D117)</f>
        <v>1.0023437856792836</v>
      </c>
      <c r="H117" s="10">
        <f t="shared" ref="H117:H136" si="37">G117*$F$136</f>
        <v>1.2634276283827695</v>
      </c>
      <c r="K117" s="5" t="str">
        <f t="shared" ref="K117:K135" si="38">A117</f>
        <v>Bay of Plenty</v>
      </c>
      <c r="L117" s="5">
        <f t="shared" ref="L117:L136" si="39">B117</f>
        <v>67</v>
      </c>
      <c r="M117" s="5">
        <f t="shared" ref="M117:M136" si="40">C117 / 24</f>
        <v>78.8125</v>
      </c>
      <c r="N117" s="10">
        <f t="shared" ref="N117:N136" si="41">F117</f>
        <v>1.1763059701492538</v>
      </c>
      <c r="O117" s="10">
        <f t="shared" ref="O117:O136" si="42">H117</f>
        <v>1.2634276283827695</v>
      </c>
      <c r="P117" s="10">
        <f t="shared" ref="P117:P136" si="43">$H$136</f>
        <v>1.251882986094039</v>
      </c>
    </row>
    <row r="118" spans="1:16" x14ac:dyDescent="0.2">
      <c r="A118" s="74" t="s">
        <v>72</v>
      </c>
      <c r="B118" s="75">
        <v>309</v>
      </c>
      <c r="C118" s="75">
        <v>10072.5</v>
      </c>
      <c r="D118" s="75">
        <v>9571.0021218684524</v>
      </c>
      <c r="F118" s="10">
        <f t="shared" si="36"/>
        <v>1.3582119741100325</v>
      </c>
      <c r="G118" s="10">
        <f>(C118 / D118)</f>
        <v>1.0523976352471693</v>
      </c>
      <c r="H118" s="10">
        <f t="shared" si="37"/>
        <v>1.3265191717778579</v>
      </c>
      <c r="K118" s="5" t="str">
        <f t="shared" si="38"/>
        <v>Canterbury</v>
      </c>
      <c r="L118" s="5">
        <f t="shared" si="39"/>
        <v>309</v>
      </c>
      <c r="M118" s="5">
        <f t="shared" si="40"/>
        <v>419.6875</v>
      </c>
      <c r="N118" s="10">
        <f t="shared" si="41"/>
        <v>1.3582119741100325</v>
      </c>
      <c r="O118" s="10">
        <f t="shared" si="42"/>
        <v>1.3265191717778579</v>
      </c>
      <c r="P118" s="10">
        <f t="shared" si="43"/>
        <v>1.251882986094039</v>
      </c>
    </row>
    <row r="119" spans="1:16" x14ac:dyDescent="0.2">
      <c r="A119" s="74" t="s">
        <v>73</v>
      </c>
      <c r="B119" s="75">
        <v>800</v>
      </c>
      <c r="C119" s="75">
        <v>30035</v>
      </c>
      <c r="D119" s="75">
        <v>29428.748765556273</v>
      </c>
      <c r="F119" s="10">
        <f t="shared" si="36"/>
        <v>1.5643229166666668</v>
      </c>
      <c r="G119" s="10">
        <f>(C119 / D119)</f>
        <v>1.0206006459626749</v>
      </c>
      <c r="H119" s="10">
        <f t="shared" si="37"/>
        <v>1.2864399142063692</v>
      </c>
      <c r="K119" s="5" t="str">
        <f t="shared" si="38"/>
        <v>Capital and Coast</v>
      </c>
      <c r="L119" s="5">
        <f t="shared" si="39"/>
        <v>800</v>
      </c>
      <c r="M119" s="5">
        <f t="shared" si="40"/>
        <v>1251.4583333333333</v>
      </c>
      <c r="N119" s="10">
        <f t="shared" si="41"/>
        <v>1.5643229166666668</v>
      </c>
      <c r="O119" s="10">
        <f t="shared" si="42"/>
        <v>1.2864399142063692</v>
      </c>
      <c r="P119" s="10">
        <f t="shared" si="43"/>
        <v>1.251882986094039</v>
      </c>
    </row>
    <row r="120" spans="1:16" x14ac:dyDescent="0.2">
      <c r="A120" s="74" t="s">
        <v>74</v>
      </c>
      <c r="B120" s="75">
        <v>2565</v>
      </c>
      <c r="C120" s="75">
        <v>61333.5</v>
      </c>
      <c r="D120" s="75">
        <v>63543.817402839799</v>
      </c>
      <c r="F120" s="10">
        <f t="shared" si="36"/>
        <v>0.99632066276803111</v>
      </c>
      <c r="G120" s="10">
        <f>(C120 / D120)</f>
        <v>0.96521585430054724</v>
      </c>
      <c r="H120" s="10">
        <f t="shared" si="37"/>
        <v>1.2166288603764357</v>
      </c>
      <c r="K120" s="5" t="str">
        <f t="shared" si="38"/>
        <v>Counties Manukau</v>
      </c>
      <c r="L120" s="5">
        <f t="shared" si="39"/>
        <v>2565</v>
      </c>
      <c r="M120" s="5">
        <f t="shared" si="40"/>
        <v>2555.5625</v>
      </c>
      <c r="N120" s="10">
        <f t="shared" si="41"/>
        <v>0.99632066276803111</v>
      </c>
      <c r="O120" s="10">
        <f t="shared" si="42"/>
        <v>1.2166288603764357</v>
      </c>
      <c r="P120" s="10">
        <f t="shared" si="43"/>
        <v>1.251882986094039</v>
      </c>
    </row>
    <row r="121" spans="1:16" x14ac:dyDescent="0.2">
      <c r="A121" s="74" t="s">
        <v>75</v>
      </c>
      <c r="B121" s="75">
        <v>126</v>
      </c>
      <c r="C121" s="75">
        <v>2286.5</v>
      </c>
      <c r="D121" s="75">
        <v>2649.4587649362229</v>
      </c>
      <c r="F121" s="10">
        <f t="shared" si="36"/>
        <v>0.75611772486772477</v>
      </c>
      <c r="G121" s="10">
        <f t="shared" ref="G121:G136" si="44">(C121 / D121)</f>
        <v>0.8630064488114576</v>
      </c>
      <c r="H121" s="10">
        <f t="shared" si="37"/>
        <v>1.087796628740481</v>
      </c>
      <c r="K121" s="5" t="str">
        <f t="shared" si="38"/>
        <v>Hawkes Bay</v>
      </c>
      <c r="L121" s="5">
        <f t="shared" si="39"/>
        <v>126</v>
      </c>
      <c r="M121" s="5">
        <f t="shared" si="40"/>
        <v>95.270833333333329</v>
      </c>
      <c r="N121" s="10">
        <f t="shared" si="41"/>
        <v>0.75611772486772477</v>
      </c>
      <c r="O121" s="10">
        <f t="shared" si="42"/>
        <v>1.087796628740481</v>
      </c>
      <c r="P121" s="10">
        <f t="shared" si="43"/>
        <v>1.251882986094039</v>
      </c>
    </row>
    <row r="122" spans="1:16" x14ac:dyDescent="0.2">
      <c r="A122" s="74" t="s">
        <v>76</v>
      </c>
      <c r="B122" s="75">
        <v>246</v>
      </c>
      <c r="C122" s="75">
        <v>6331.5</v>
      </c>
      <c r="D122" s="75">
        <v>7314.1458241694027</v>
      </c>
      <c r="F122" s="10">
        <f t="shared" si="36"/>
        <v>1.0724085365853659</v>
      </c>
      <c r="G122" s="10">
        <f t="shared" si="44"/>
        <v>0.86565132172751114</v>
      </c>
      <c r="H122" s="10">
        <f t="shared" si="37"/>
        <v>1.0911304205626537</v>
      </c>
      <c r="K122" s="5" t="str">
        <f t="shared" si="38"/>
        <v>Hutt</v>
      </c>
      <c r="L122" s="5">
        <f t="shared" si="39"/>
        <v>246</v>
      </c>
      <c r="M122" s="5">
        <f t="shared" si="40"/>
        <v>263.8125</v>
      </c>
      <c r="N122" s="10">
        <f t="shared" si="41"/>
        <v>1.0724085365853659</v>
      </c>
      <c r="O122" s="10">
        <f t="shared" si="42"/>
        <v>1.0911304205626537</v>
      </c>
      <c r="P122" s="10">
        <f t="shared" si="43"/>
        <v>1.251882986094039</v>
      </c>
    </row>
    <row r="123" spans="1:16" x14ac:dyDescent="0.2">
      <c r="A123" s="74" t="s">
        <v>77</v>
      </c>
      <c r="B123" s="75">
        <v>74</v>
      </c>
      <c r="C123" s="75">
        <v>1590</v>
      </c>
      <c r="D123" s="75">
        <v>1650.3700823236522</v>
      </c>
      <c r="F123" s="10">
        <f t="shared" si="36"/>
        <v>0.89527027027027029</v>
      </c>
      <c r="G123" s="10">
        <f t="shared" si="44"/>
        <v>0.96342027587009227</v>
      </c>
      <c r="H123" s="10">
        <f t="shared" si="37"/>
        <v>1.214365581618811</v>
      </c>
      <c r="K123" s="5" t="str">
        <f t="shared" si="38"/>
        <v>Lakes</v>
      </c>
      <c r="L123" s="5">
        <f t="shared" si="39"/>
        <v>74</v>
      </c>
      <c r="M123" s="5">
        <f t="shared" si="40"/>
        <v>66.25</v>
      </c>
      <c r="N123" s="10">
        <f t="shared" si="41"/>
        <v>0.89527027027027029</v>
      </c>
      <c r="O123" s="10">
        <f t="shared" si="42"/>
        <v>1.214365581618811</v>
      </c>
      <c r="P123" s="10">
        <f t="shared" si="43"/>
        <v>1.251882986094039</v>
      </c>
    </row>
    <row r="124" spans="1:16" x14ac:dyDescent="0.2">
      <c r="A124" s="74" t="s">
        <v>78</v>
      </c>
      <c r="B124" s="75">
        <v>107</v>
      </c>
      <c r="C124" s="75">
        <v>2879.5</v>
      </c>
      <c r="D124" s="75">
        <v>2428.4769590580045</v>
      </c>
      <c r="F124" s="10">
        <f t="shared" si="36"/>
        <v>1.1213006230529594</v>
      </c>
      <c r="G124" s="10">
        <f t="shared" si="44"/>
        <v>1.185722594262103</v>
      </c>
      <c r="H124" s="10">
        <f t="shared" si="37"/>
        <v>1.4945717293724683</v>
      </c>
      <c r="K124" s="5" t="str">
        <f t="shared" si="38"/>
        <v>MidCentral</v>
      </c>
      <c r="L124" s="5">
        <f t="shared" si="39"/>
        <v>107</v>
      </c>
      <c r="M124" s="5">
        <f t="shared" si="40"/>
        <v>119.97916666666667</v>
      </c>
      <c r="N124" s="10">
        <f t="shared" si="41"/>
        <v>1.1213006230529594</v>
      </c>
      <c r="O124" s="10">
        <f t="shared" si="42"/>
        <v>1.4945717293724683</v>
      </c>
      <c r="P124" s="10">
        <f t="shared" si="43"/>
        <v>1.251882986094039</v>
      </c>
    </row>
    <row r="125" spans="1:16" x14ac:dyDescent="0.2">
      <c r="A125" s="74" t="s">
        <v>79</v>
      </c>
      <c r="B125" s="75">
        <v>49</v>
      </c>
      <c r="C125" s="75">
        <v>1385</v>
      </c>
      <c r="D125" s="75">
        <v>1410.0389795864908</v>
      </c>
      <c r="F125" s="10">
        <f t="shared" si="36"/>
        <v>1.1777210884353742</v>
      </c>
      <c r="G125" s="10">
        <f t="shared" si="44"/>
        <v>0.9822423493612682</v>
      </c>
      <c r="H125" s="10">
        <f t="shared" si="37"/>
        <v>1.2380903036273252</v>
      </c>
      <c r="K125" s="5" t="str">
        <f t="shared" si="38"/>
        <v>Nelson Marlborough</v>
      </c>
      <c r="L125" s="5">
        <f t="shared" si="39"/>
        <v>49</v>
      </c>
      <c r="M125" s="5">
        <f t="shared" si="40"/>
        <v>57.708333333333336</v>
      </c>
      <c r="N125" s="10">
        <f t="shared" si="41"/>
        <v>1.1777210884353742</v>
      </c>
      <c r="O125" s="10">
        <f t="shared" si="42"/>
        <v>1.2380903036273252</v>
      </c>
      <c r="P125" s="10">
        <f t="shared" si="43"/>
        <v>1.251882986094039</v>
      </c>
    </row>
    <row r="126" spans="1:16" x14ac:dyDescent="0.2">
      <c r="A126" s="74" t="s">
        <v>80</v>
      </c>
      <c r="B126" s="75">
        <v>80</v>
      </c>
      <c r="C126" s="75">
        <v>2739.5</v>
      </c>
      <c r="D126" s="75">
        <v>2697.1850708551601</v>
      </c>
      <c r="F126" s="10">
        <f t="shared" si="36"/>
        <v>1.4268229166666666</v>
      </c>
      <c r="G126" s="10">
        <f t="shared" si="44"/>
        <v>1.0156885523363155</v>
      </c>
      <c r="H126" s="10">
        <f t="shared" si="37"/>
        <v>1.2802483511025589</v>
      </c>
      <c r="K126" s="5" t="str">
        <f t="shared" si="38"/>
        <v>Northland</v>
      </c>
      <c r="L126" s="5">
        <f t="shared" si="39"/>
        <v>80</v>
      </c>
      <c r="M126" s="5">
        <f t="shared" si="40"/>
        <v>114.14583333333333</v>
      </c>
      <c r="N126" s="10">
        <f t="shared" si="41"/>
        <v>1.4268229166666666</v>
      </c>
      <c r="O126" s="10">
        <f t="shared" si="42"/>
        <v>1.2802483511025589</v>
      </c>
      <c r="P126" s="10">
        <f t="shared" si="43"/>
        <v>1.251882986094039</v>
      </c>
    </row>
    <row r="127" spans="1:16" x14ac:dyDescent="0.2">
      <c r="A127" s="74" t="s">
        <v>81</v>
      </c>
      <c r="B127" s="75">
        <v>29</v>
      </c>
      <c r="C127" s="75">
        <v>490.5</v>
      </c>
      <c r="D127" s="75">
        <v>617.18584115164697</v>
      </c>
      <c r="F127" s="10">
        <f t="shared" si="36"/>
        <v>0.70474137931034486</v>
      </c>
      <c r="G127" s="10">
        <f t="shared" si="44"/>
        <v>0.79473631327112804</v>
      </c>
      <c r="H127" s="10">
        <f t="shared" si="37"/>
        <v>1.0017439423593959</v>
      </c>
      <c r="K127" s="5" t="str">
        <f t="shared" si="38"/>
        <v>South Canterbury</v>
      </c>
      <c r="L127" s="5">
        <f t="shared" si="39"/>
        <v>29</v>
      </c>
      <c r="M127" s="5">
        <f t="shared" si="40"/>
        <v>20.4375</v>
      </c>
      <c r="N127" s="10">
        <f t="shared" si="41"/>
        <v>0.70474137931034486</v>
      </c>
      <c r="O127" s="10">
        <f t="shared" si="42"/>
        <v>1.0017439423593959</v>
      </c>
      <c r="P127" s="10">
        <f t="shared" si="43"/>
        <v>1.251882986094039</v>
      </c>
    </row>
    <row r="128" spans="1:16" x14ac:dyDescent="0.2">
      <c r="A128" s="74" t="s">
        <v>82</v>
      </c>
      <c r="B128" s="75">
        <v>117</v>
      </c>
      <c r="C128" s="75">
        <v>4849</v>
      </c>
      <c r="D128" s="75">
        <v>4603.7952012218457</v>
      </c>
      <c r="F128" s="10">
        <f t="shared" si="36"/>
        <v>1.7268518518518519</v>
      </c>
      <c r="G128" s="10">
        <f t="shared" si="44"/>
        <v>1.053261448014255</v>
      </c>
      <c r="H128" s="10">
        <f t="shared" si="37"/>
        <v>1.3276079847492939</v>
      </c>
      <c r="K128" s="5" t="str">
        <f t="shared" si="38"/>
        <v>Southern</v>
      </c>
      <c r="L128" s="5">
        <f t="shared" si="39"/>
        <v>117</v>
      </c>
      <c r="M128" s="5">
        <f t="shared" si="40"/>
        <v>202.04166666666666</v>
      </c>
      <c r="N128" s="10">
        <f t="shared" si="41"/>
        <v>1.7268518518518519</v>
      </c>
      <c r="O128" s="10">
        <f t="shared" si="42"/>
        <v>1.3276079847492939</v>
      </c>
      <c r="P128" s="10">
        <f t="shared" si="43"/>
        <v>1.251882986094039</v>
      </c>
    </row>
    <row r="129" spans="1:16" x14ac:dyDescent="0.2">
      <c r="A129" s="74" t="s">
        <v>83</v>
      </c>
      <c r="B129" s="75">
        <v>31</v>
      </c>
      <c r="C129" s="75">
        <v>541</v>
      </c>
      <c r="D129" s="75">
        <v>720.64311502547173</v>
      </c>
      <c r="F129" s="10">
        <f t="shared" si="36"/>
        <v>0.72715053763440862</v>
      </c>
      <c r="G129" s="10">
        <f t="shared" si="44"/>
        <v>0.75071833577550784</v>
      </c>
      <c r="H129" s="10">
        <f t="shared" si="37"/>
        <v>0.94626045484936117</v>
      </c>
      <c r="K129" s="5" t="str">
        <f t="shared" si="38"/>
        <v>Tairawhiti</v>
      </c>
      <c r="L129" s="5">
        <f t="shared" si="39"/>
        <v>31</v>
      </c>
      <c r="M129" s="5">
        <f t="shared" si="40"/>
        <v>22.541666666666668</v>
      </c>
      <c r="N129" s="10">
        <f t="shared" si="41"/>
        <v>0.72715053763440862</v>
      </c>
      <c r="O129" s="10">
        <f t="shared" si="42"/>
        <v>0.94626045484936117</v>
      </c>
      <c r="P129" s="10">
        <f t="shared" si="43"/>
        <v>1.251882986094039</v>
      </c>
    </row>
    <row r="130" spans="1:16" x14ac:dyDescent="0.2">
      <c r="A130" s="74" t="s">
        <v>84</v>
      </c>
      <c r="B130" s="75">
        <v>15</v>
      </c>
      <c r="C130" s="75">
        <v>355</v>
      </c>
      <c r="D130" s="75">
        <v>442.93774829889742</v>
      </c>
      <c r="F130" s="10">
        <f t="shared" si="36"/>
        <v>0.98611111111111116</v>
      </c>
      <c r="G130" s="10">
        <f t="shared" si="44"/>
        <v>0.8014670263787127</v>
      </c>
      <c r="H130" s="10">
        <f t="shared" si="37"/>
        <v>1.0102278268512597</v>
      </c>
      <c r="K130" s="5" t="str">
        <f t="shared" si="38"/>
        <v>Taranaki</v>
      </c>
      <c r="L130" s="5">
        <f t="shared" si="39"/>
        <v>15</v>
      </c>
      <c r="M130" s="5">
        <f t="shared" si="40"/>
        <v>14.791666666666666</v>
      </c>
      <c r="N130" s="10">
        <f t="shared" si="41"/>
        <v>0.98611111111111116</v>
      </c>
      <c r="O130" s="10">
        <f t="shared" si="42"/>
        <v>1.0102278268512597</v>
      </c>
      <c r="P130" s="10">
        <f t="shared" si="43"/>
        <v>1.251882986094039</v>
      </c>
    </row>
    <row r="131" spans="1:16" x14ac:dyDescent="0.2">
      <c r="A131" s="74" t="s">
        <v>85</v>
      </c>
      <c r="B131" s="75">
        <v>274</v>
      </c>
      <c r="C131" s="75">
        <v>8596</v>
      </c>
      <c r="D131" s="75">
        <v>8464.2052182532098</v>
      </c>
      <c r="F131" s="10">
        <f t="shared" si="36"/>
        <v>1.3071776155717763</v>
      </c>
      <c r="G131" s="10">
        <f t="shared" si="44"/>
        <v>1.0155708395943157</v>
      </c>
      <c r="H131" s="10">
        <f t="shared" si="37"/>
        <v>1.2800999773284307</v>
      </c>
      <c r="K131" s="5" t="str">
        <f t="shared" si="38"/>
        <v>Waikato</v>
      </c>
      <c r="L131" s="5">
        <f t="shared" si="39"/>
        <v>274</v>
      </c>
      <c r="M131" s="5">
        <f t="shared" si="40"/>
        <v>358.16666666666669</v>
      </c>
      <c r="N131" s="10">
        <f t="shared" si="41"/>
        <v>1.3071776155717763</v>
      </c>
      <c r="O131" s="10">
        <f t="shared" si="42"/>
        <v>1.2800999773284307</v>
      </c>
      <c r="P131" s="10">
        <f t="shared" si="43"/>
        <v>1.251882986094039</v>
      </c>
    </row>
    <row r="132" spans="1:16" x14ac:dyDescent="0.2">
      <c r="A132" s="74" t="s">
        <v>86</v>
      </c>
      <c r="B132" s="75">
        <v>14</v>
      </c>
      <c r="C132" s="75">
        <v>154.5</v>
      </c>
      <c r="D132" s="75">
        <v>219.43505348569863</v>
      </c>
      <c r="F132" s="10">
        <f t="shared" si="36"/>
        <v>0.4598214285714286</v>
      </c>
      <c r="G132" s="10">
        <f t="shared" si="44"/>
        <v>0.70408076351424553</v>
      </c>
      <c r="H132" s="10">
        <f t="shared" si="37"/>
        <v>0.88747503795205906</v>
      </c>
      <c r="K132" s="5" t="str">
        <f t="shared" si="38"/>
        <v>Wairarapa</v>
      </c>
      <c r="L132" s="5">
        <f t="shared" si="39"/>
        <v>14</v>
      </c>
      <c r="M132" s="5">
        <f t="shared" si="40"/>
        <v>6.4375</v>
      </c>
      <c r="N132" s="10">
        <f t="shared" si="41"/>
        <v>0.4598214285714286</v>
      </c>
      <c r="O132" s="10">
        <f t="shared" si="42"/>
        <v>0.88747503795205906</v>
      </c>
      <c r="P132" s="10">
        <f t="shared" si="43"/>
        <v>1.251882986094039</v>
      </c>
    </row>
    <row r="133" spans="1:16" x14ac:dyDescent="0.2">
      <c r="A133" s="74" t="s">
        <v>87</v>
      </c>
      <c r="B133" s="75">
        <v>592</v>
      </c>
      <c r="C133" s="75">
        <v>21016.5</v>
      </c>
      <c r="D133" s="75">
        <v>21750.868224163751</v>
      </c>
      <c r="F133" s="10">
        <f t="shared" si="36"/>
        <v>1.4792018581081081</v>
      </c>
      <c r="G133" s="10">
        <f t="shared" si="44"/>
        <v>0.96623729146830484</v>
      </c>
      <c r="H133" s="10">
        <f t="shared" si="37"/>
        <v>1.2179163547040706</v>
      </c>
      <c r="K133" s="5" t="str">
        <f t="shared" si="38"/>
        <v>Waitemata</v>
      </c>
      <c r="L133" s="5">
        <f t="shared" si="39"/>
        <v>592</v>
      </c>
      <c r="M133" s="5">
        <f t="shared" si="40"/>
        <v>875.6875</v>
      </c>
      <c r="N133" s="10">
        <f t="shared" si="41"/>
        <v>1.4792018581081081</v>
      </c>
      <c r="O133" s="10">
        <f t="shared" si="42"/>
        <v>1.2179163547040706</v>
      </c>
      <c r="P133" s="10">
        <f t="shared" si="43"/>
        <v>1.251882986094039</v>
      </c>
    </row>
    <row r="134" spans="1:16" x14ac:dyDescent="0.2">
      <c r="A134" s="74" t="s">
        <v>88</v>
      </c>
      <c r="B134" s="75">
        <v>6</v>
      </c>
      <c r="C134" s="75">
        <v>97</v>
      </c>
      <c r="D134" s="75">
        <v>86.505842703380836</v>
      </c>
      <c r="F134" s="10">
        <f t="shared" si="36"/>
        <v>0.67361111111111116</v>
      </c>
      <c r="G134" s="10">
        <f t="shared" si="44"/>
        <v>1.1213115434595844</v>
      </c>
      <c r="H134" s="10">
        <f t="shared" si="37"/>
        <v>1.4133833164549201</v>
      </c>
      <c r="K134" s="5" t="str">
        <f t="shared" si="38"/>
        <v>West Coast</v>
      </c>
      <c r="L134" s="5">
        <f t="shared" si="39"/>
        <v>6</v>
      </c>
      <c r="M134" s="5">
        <f t="shared" si="40"/>
        <v>4.041666666666667</v>
      </c>
      <c r="N134" s="10">
        <f t="shared" si="41"/>
        <v>0.67361111111111116</v>
      </c>
      <c r="O134" s="10">
        <f t="shared" si="42"/>
        <v>1.4133833164549201</v>
      </c>
      <c r="P134" s="10">
        <f t="shared" si="43"/>
        <v>1.251882986094039</v>
      </c>
    </row>
    <row r="135" spans="1:16" x14ac:dyDescent="0.2">
      <c r="A135" s="74" t="s">
        <v>89</v>
      </c>
      <c r="B135" s="75">
        <v>44</v>
      </c>
      <c r="C135" s="75">
        <v>1176</v>
      </c>
      <c r="D135" s="75">
        <v>1309.2602052316702</v>
      </c>
      <c r="F135" s="10">
        <f t="shared" si="36"/>
        <v>1.1136363636363635</v>
      </c>
      <c r="G135" s="10">
        <f t="shared" si="44"/>
        <v>0.89821717279790836</v>
      </c>
      <c r="H135" s="10">
        <f t="shared" si="37"/>
        <v>1.1321788079243362</v>
      </c>
      <c r="K135" s="5" t="str">
        <f t="shared" si="38"/>
        <v>Whanganui</v>
      </c>
      <c r="L135" s="5">
        <f t="shared" si="39"/>
        <v>44</v>
      </c>
      <c r="M135" s="5">
        <f t="shared" si="40"/>
        <v>49</v>
      </c>
      <c r="N135" s="10">
        <f t="shared" si="41"/>
        <v>1.1136363636363635</v>
      </c>
      <c r="O135" s="10">
        <f t="shared" si="42"/>
        <v>1.1321788079243362</v>
      </c>
      <c r="P135" s="10">
        <f t="shared" si="43"/>
        <v>1.251882986094039</v>
      </c>
    </row>
    <row r="136" spans="1:16" x14ac:dyDescent="0.2">
      <c r="A136" s="74" t="s">
        <v>106</v>
      </c>
      <c r="B136" s="75">
        <v>8086</v>
      </c>
      <c r="C136" s="75">
        <v>244612.5</v>
      </c>
      <c r="D136" s="75">
        <v>246291.01961345613</v>
      </c>
      <c r="F136" s="10">
        <f t="shared" si="36"/>
        <v>1.2604733489982687</v>
      </c>
      <c r="G136" s="10">
        <f t="shared" si="44"/>
        <v>0.99318481195095742</v>
      </c>
      <c r="H136" s="10">
        <f t="shared" si="37"/>
        <v>1.251882986094039</v>
      </c>
      <c r="K136" t="s">
        <v>0</v>
      </c>
      <c r="L136" s="5">
        <f t="shared" si="39"/>
        <v>8086</v>
      </c>
      <c r="M136" s="5">
        <f t="shared" si="40"/>
        <v>10192.1875</v>
      </c>
      <c r="N136" s="10">
        <f t="shared" si="41"/>
        <v>1.2604733489982687</v>
      </c>
      <c r="O136" s="10">
        <f t="shared" si="42"/>
        <v>1.251882986094039</v>
      </c>
      <c r="P136" s="10">
        <f t="shared" si="43"/>
        <v>1.251882986094039</v>
      </c>
    </row>
    <row r="139" spans="1:16" x14ac:dyDescent="0.2">
      <c r="A139" s="73" t="s">
        <v>103</v>
      </c>
      <c r="B139" t="s">
        <v>99</v>
      </c>
    </row>
    <row r="140" spans="1:16" x14ac:dyDescent="0.2">
      <c r="A140" s="73" t="s">
        <v>22</v>
      </c>
      <c r="B140" t="s">
        <v>13</v>
      </c>
    </row>
    <row r="141" spans="1:16" x14ac:dyDescent="0.2">
      <c r="F141" s="162" t="s">
        <v>2</v>
      </c>
      <c r="G141" s="162"/>
      <c r="H141" s="162"/>
      <c r="K141" s="8" t="s">
        <v>6</v>
      </c>
      <c r="L141" s="8"/>
      <c r="M141" s="8"/>
      <c r="N141" s="8"/>
      <c r="O141" s="8"/>
      <c r="P141" s="8"/>
    </row>
    <row r="142" spans="1:16" ht="63.75" x14ac:dyDescent="0.2">
      <c r="A142" s="73" t="s">
        <v>105</v>
      </c>
      <c r="B142" t="s">
        <v>107</v>
      </c>
      <c r="C142" t="s">
        <v>108</v>
      </c>
      <c r="D142" t="s">
        <v>109</v>
      </c>
      <c r="F142" s="21" t="s">
        <v>16</v>
      </c>
      <c r="G142" s="21" t="s">
        <v>20</v>
      </c>
      <c r="H142" s="21" t="s">
        <v>17</v>
      </c>
      <c r="K142" s="21" t="s">
        <v>4</v>
      </c>
      <c r="L142" s="21" t="s">
        <v>27</v>
      </c>
      <c r="M142" s="21" t="s">
        <v>25</v>
      </c>
      <c r="N142" s="21" t="s">
        <v>11</v>
      </c>
      <c r="O142" s="21" t="s">
        <v>10</v>
      </c>
      <c r="P142" s="21" t="s">
        <v>8</v>
      </c>
    </row>
    <row r="143" spans="1:16" x14ac:dyDescent="0.2">
      <c r="A143" s="74" t="s">
        <v>70</v>
      </c>
      <c r="B143" s="75">
        <v>13860</v>
      </c>
      <c r="C143" s="75">
        <v>530272</v>
      </c>
      <c r="D143" s="75">
        <v>519019.67563183681</v>
      </c>
      <c r="F143" s="10">
        <f>C143 / B143 / 24</f>
        <v>1.5941317941317941</v>
      </c>
      <c r="G143" s="10">
        <f>(C143 / D143)</f>
        <v>1.0216799572279509</v>
      </c>
      <c r="H143" s="10">
        <f>G143*$F$163</f>
        <v>1.5402423262754221</v>
      </c>
      <c r="K143" s="5" t="str">
        <f>A143</f>
        <v>Auckland</v>
      </c>
      <c r="L143" s="5">
        <f>B143</f>
        <v>13860</v>
      </c>
      <c r="M143" s="5">
        <f>C143 / 24</f>
        <v>22094.666666666668</v>
      </c>
      <c r="N143" s="10">
        <f>F143</f>
        <v>1.5941317941317941</v>
      </c>
      <c r="O143" s="10">
        <f>H143</f>
        <v>1.5402423262754221</v>
      </c>
      <c r="P143" s="10">
        <f>$H$163</f>
        <v>1.512872251753425</v>
      </c>
    </row>
    <row r="144" spans="1:16" x14ac:dyDescent="0.2">
      <c r="A144" s="74" t="s">
        <v>71</v>
      </c>
      <c r="B144" s="75">
        <v>4946</v>
      </c>
      <c r="C144" s="75">
        <v>155935</v>
      </c>
      <c r="D144" s="75">
        <v>154348.04232159141</v>
      </c>
      <c r="F144" s="10">
        <f t="shared" ref="F144:F163" si="45">C144 / B144 / 24</f>
        <v>1.3136457069685943</v>
      </c>
      <c r="G144" s="10">
        <f>(C144 / D144)</f>
        <v>1.0102816832305659</v>
      </c>
      <c r="H144" s="10">
        <f t="shared" ref="H144:H163" si="46">G144*$F$163</f>
        <v>1.5230587611745752</v>
      </c>
      <c r="K144" s="5" t="str">
        <f t="shared" ref="K144:K162" si="47">A144</f>
        <v>Bay of Plenty</v>
      </c>
      <c r="L144" s="5">
        <f t="shared" ref="L144:L163" si="48">B144</f>
        <v>4946</v>
      </c>
      <c r="M144" s="5">
        <f t="shared" ref="M144:M163" si="49">C144 / 24</f>
        <v>6497.291666666667</v>
      </c>
      <c r="N144" s="10">
        <f t="shared" ref="N144:N163" si="50">F144</f>
        <v>1.3136457069685943</v>
      </c>
      <c r="O144" s="10">
        <f t="shared" ref="O144:O163" si="51">H144</f>
        <v>1.5230587611745752</v>
      </c>
      <c r="P144" s="10">
        <f t="shared" ref="P144:P163" si="52">$H$163</f>
        <v>1.512872251753425</v>
      </c>
    </row>
    <row r="145" spans="1:16" x14ac:dyDescent="0.2">
      <c r="A145" s="74" t="s">
        <v>72</v>
      </c>
      <c r="B145" s="75">
        <v>13693</v>
      </c>
      <c r="C145" s="75">
        <v>560726.5</v>
      </c>
      <c r="D145" s="75">
        <v>568134.91555807972</v>
      </c>
      <c r="F145" s="10">
        <f t="shared" si="45"/>
        <v>1.7062443706029846</v>
      </c>
      <c r="G145" s="10">
        <f>(C145 / D145)</f>
        <v>0.98696011219306523</v>
      </c>
      <c r="H145" s="10">
        <f t="shared" si="46"/>
        <v>1.4879001280105666</v>
      </c>
      <c r="K145" s="5" t="str">
        <f t="shared" si="47"/>
        <v>Canterbury</v>
      </c>
      <c r="L145" s="5">
        <f t="shared" si="48"/>
        <v>13693</v>
      </c>
      <c r="M145" s="5">
        <f t="shared" si="49"/>
        <v>23363.604166666668</v>
      </c>
      <c r="N145" s="10">
        <f t="shared" si="50"/>
        <v>1.7062443706029846</v>
      </c>
      <c r="O145" s="10">
        <f t="shared" si="51"/>
        <v>1.4879001280105666</v>
      </c>
      <c r="P145" s="10">
        <f t="shared" si="52"/>
        <v>1.512872251753425</v>
      </c>
    </row>
    <row r="146" spans="1:16" x14ac:dyDescent="0.2">
      <c r="A146" s="74" t="s">
        <v>73</v>
      </c>
      <c r="B146" s="75">
        <v>7519</v>
      </c>
      <c r="C146" s="75">
        <v>311751</v>
      </c>
      <c r="D146" s="75">
        <v>305300.49199443439</v>
      </c>
      <c r="F146" s="10">
        <f t="shared" si="45"/>
        <v>1.7275734805160259</v>
      </c>
      <c r="G146" s="10">
        <f>(C146 / D146)</f>
        <v>1.021128390470079</v>
      </c>
      <c r="H146" s="10">
        <f t="shared" si="46"/>
        <v>1.5394108071091406</v>
      </c>
      <c r="K146" s="5" t="str">
        <f t="shared" si="47"/>
        <v>Capital and Coast</v>
      </c>
      <c r="L146" s="5">
        <f t="shared" si="48"/>
        <v>7519</v>
      </c>
      <c r="M146" s="5">
        <f t="shared" si="49"/>
        <v>12989.625</v>
      </c>
      <c r="N146" s="10">
        <f t="shared" si="50"/>
        <v>1.7275734805160259</v>
      </c>
      <c r="O146" s="10">
        <f t="shared" si="51"/>
        <v>1.5394108071091406</v>
      </c>
      <c r="P146" s="10">
        <f t="shared" si="52"/>
        <v>1.512872251753425</v>
      </c>
    </row>
    <row r="147" spans="1:16" x14ac:dyDescent="0.2">
      <c r="A147" s="74" t="s">
        <v>74</v>
      </c>
      <c r="B147" s="75">
        <v>8116</v>
      </c>
      <c r="C147" s="75">
        <v>243029</v>
      </c>
      <c r="D147" s="75">
        <v>247310.67283933808</v>
      </c>
      <c r="F147" s="10">
        <f t="shared" si="45"/>
        <v>1.2476846147527518</v>
      </c>
      <c r="G147" s="10">
        <f>(C147 / D147)</f>
        <v>0.98268706809058903</v>
      </c>
      <c r="H147" s="10">
        <f t="shared" si="46"/>
        <v>1.4814582639589975</v>
      </c>
      <c r="K147" s="5" t="str">
        <f t="shared" si="47"/>
        <v>Counties Manukau</v>
      </c>
      <c r="L147" s="5">
        <f t="shared" si="48"/>
        <v>8116</v>
      </c>
      <c r="M147" s="5">
        <f t="shared" si="49"/>
        <v>10126.208333333334</v>
      </c>
      <c r="N147" s="10">
        <f t="shared" si="50"/>
        <v>1.2476846147527518</v>
      </c>
      <c r="O147" s="10">
        <f t="shared" si="51"/>
        <v>1.4814582639589975</v>
      </c>
      <c r="P147" s="10">
        <f t="shared" si="52"/>
        <v>1.512872251753425</v>
      </c>
    </row>
    <row r="148" spans="1:16" x14ac:dyDescent="0.2">
      <c r="A148" s="74" t="s">
        <v>75</v>
      </c>
      <c r="B148" s="75">
        <v>3691</v>
      </c>
      <c r="C148" s="75">
        <v>120508</v>
      </c>
      <c r="D148" s="75">
        <v>116147.10704556448</v>
      </c>
      <c r="F148" s="10">
        <f t="shared" si="45"/>
        <v>1.3603811071976881</v>
      </c>
      <c r="G148" s="10">
        <f t="shared" ref="G148:G163" si="53">(C148 / D148)</f>
        <v>1.0375462899194272</v>
      </c>
      <c r="H148" s="10">
        <f t="shared" si="46"/>
        <v>1.5641617513373418</v>
      </c>
      <c r="K148" s="5" t="str">
        <f t="shared" si="47"/>
        <v>Hawkes Bay</v>
      </c>
      <c r="L148" s="5">
        <f t="shared" si="48"/>
        <v>3691</v>
      </c>
      <c r="M148" s="5">
        <f t="shared" si="49"/>
        <v>5021.166666666667</v>
      </c>
      <c r="N148" s="10">
        <f t="shared" si="50"/>
        <v>1.3603811071976881</v>
      </c>
      <c r="O148" s="10">
        <f t="shared" si="51"/>
        <v>1.5641617513373418</v>
      </c>
      <c r="P148" s="10">
        <f t="shared" si="52"/>
        <v>1.512872251753425</v>
      </c>
    </row>
    <row r="149" spans="1:16" x14ac:dyDescent="0.2">
      <c r="A149" s="74" t="s">
        <v>76</v>
      </c>
      <c r="B149" s="75">
        <v>4102</v>
      </c>
      <c r="C149" s="75">
        <v>124542.5</v>
      </c>
      <c r="D149" s="75">
        <v>126991.36575464887</v>
      </c>
      <c r="F149" s="10">
        <f t="shared" si="45"/>
        <v>1.2650587111977896</v>
      </c>
      <c r="G149" s="10">
        <f t="shared" si="53"/>
        <v>0.98071628145664524</v>
      </c>
      <c r="H149" s="10">
        <f t="shared" si="46"/>
        <v>1.4784871877739523</v>
      </c>
      <c r="K149" s="5" t="str">
        <f t="shared" si="47"/>
        <v>Hutt</v>
      </c>
      <c r="L149" s="5">
        <f t="shared" si="48"/>
        <v>4102</v>
      </c>
      <c r="M149" s="5">
        <f t="shared" si="49"/>
        <v>5189.270833333333</v>
      </c>
      <c r="N149" s="10">
        <f t="shared" si="50"/>
        <v>1.2650587111977896</v>
      </c>
      <c r="O149" s="10">
        <f t="shared" si="51"/>
        <v>1.4784871877739523</v>
      </c>
      <c r="P149" s="10">
        <f t="shared" si="52"/>
        <v>1.512872251753425</v>
      </c>
    </row>
    <row r="150" spans="1:16" x14ac:dyDescent="0.2">
      <c r="A150" s="74" t="s">
        <v>77</v>
      </c>
      <c r="B150" s="75">
        <v>1931</v>
      </c>
      <c r="C150" s="75">
        <v>66306</v>
      </c>
      <c r="D150" s="75">
        <v>69764.59733637661</v>
      </c>
      <c r="F150" s="10">
        <f t="shared" si="45"/>
        <v>1.4307353702744692</v>
      </c>
      <c r="G150" s="10">
        <f t="shared" si="53"/>
        <v>0.9504247502540486</v>
      </c>
      <c r="H150" s="10">
        <f t="shared" si="46"/>
        <v>1.4328209317650538</v>
      </c>
      <c r="K150" s="5" t="str">
        <f t="shared" si="47"/>
        <v>Lakes</v>
      </c>
      <c r="L150" s="5">
        <f t="shared" si="48"/>
        <v>1931</v>
      </c>
      <c r="M150" s="5">
        <f t="shared" si="49"/>
        <v>2762.75</v>
      </c>
      <c r="N150" s="10">
        <f t="shared" si="50"/>
        <v>1.4307353702744692</v>
      </c>
      <c r="O150" s="10">
        <f t="shared" si="51"/>
        <v>1.4328209317650538</v>
      </c>
      <c r="P150" s="10">
        <f t="shared" si="52"/>
        <v>1.512872251753425</v>
      </c>
    </row>
    <row r="151" spans="1:16" x14ac:dyDescent="0.2">
      <c r="A151" s="74" t="s">
        <v>78</v>
      </c>
      <c r="B151" s="75">
        <v>3931</v>
      </c>
      <c r="C151" s="75">
        <v>144348</v>
      </c>
      <c r="D151" s="75">
        <v>126247.36495446521</v>
      </c>
      <c r="F151" s="10">
        <f t="shared" si="45"/>
        <v>1.5300178071737471</v>
      </c>
      <c r="G151" s="10">
        <f t="shared" si="53"/>
        <v>1.1433743591564332</v>
      </c>
      <c r="H151" s="10">
        <f t="shared" si="46"/>
        <v>1.7237037589823785</v>
      </c>
      <c r="K151" s="5" t="str">
        <f t="shared" si="47"/>
        <v>MidCentral</v>
      </c>
      <c r="L151" s="5">
        <f t="shared" si="48"/>
        <v>3931</v>
      </c>
      <c r="M151" s="5">
        <f t="shared" si="49"/>
        <v>6014.5</v>
      </c>
      <c r="N151" s="10">
        <f t="shared" si="50"/>
        <v>1.5300178071737471</v>
      </c>
      <c r="O151" s="10">
        <f t="shared" si="51"/>
        <v>1.7237037589823785</v>
      </c>
      <c r="P151" s="10">
        <f t="shared" si="52"/>
        <v>1.512872251753425</v>
      </c>
    </row>
    <row r="152" spans="1:16" x14ac:dyDescent="0.2">
      <c r="A152" s="74" t="s">
        <v>79</v>
      </c>
      <c r="B152" s="75">
        <v>3706</v>
      </c>
      <c r="C152" s="75">
        <v>111359</v>
      </c>
      <c r="D152" s="75">
        <v>121265.26021491097</v>
      </c>
      <c r="F152" s="10">
        <f t="shared" si="45"/>
        <v>1.2520125022486057</v>
      </c>
      <c r="G152" s="10">
        <f t="shared" si="53"/>
        <v>0.91830916622489644</v>
      </c>
      <c r="H152" s="10">
        <f t="shared" si="46"/>
        <v>1.3844048093729038</v>
      </c>
      <c r="K152" s="5" t="str">
        <f t="shared" si="47"/>
        <v>Nelson Marlborough</v>
      </c>
      <c r="L152" s="5">
        <f t="shared" si="48"/>
        <v>3706</v>
      </c>
      <c r="M152" s="5">
        <f t="shared" si="49"/>
        <v>4639.958333333333</v>
      </c>
      <c r="N152" s="10">
        <f t="shared" si="50"/>
        <v>1.2520125022486057</v>
      </c>
      <c r="O152" s="10">
        <f t="shared" si="51"/>
        <v>1.3844048093729038</v>
      </c>
      <c r="P152" s="10">
        <f t="shared" si="52"/>
        <v>1.512872251753425</v>
      </c>
    </row>
    <row r="153" spans="1:16" x14ac:dyDescent="0.2">
      <c r="A153" s="74" t="s">
        <v>80</v>
      </c>
      <c r="B153" s="75">
        <v>3875</v>
      </c>
      <c r="C153" s="75">
        <v>130196</v>
      </c>
      <c r="D153" s="75">
        <v>122328.5253025979</v>
      </c>
      <c r="F153" s="10">
        <f t="shared" si="45"/>
        <v>1.3999569892473118</v>
      </c>
      <c r="G153" s="10">
        <f t="shared" si="53"/>
        <v>1.0643143099938523</v>
      </c>
      <c r="H153" s="10">
        <f t="shared" si="46"/>
        <v>1.604516108117604</v>
      </c>
      <c r="K153" s="5" t="str">
        <f t="shared" si="47"/>
        <v>Northland</v>
      </c>
      <c r="L153" s="5">
        <f t="shared" si="48"/>
        <v>3875</v>
      </c>
      <c r="M153" s="5">
        <f t="shared" si="49"/>
        <v>5424.833333333333</v>
      </c>
      <c r="N153" s="10">
        <f t="shared" si="50"/>
        <v>1.3999569892473118</v>
      </c>
      <c r="O153" s="10">
        <f t="shared" si="51"/>
        <v>1.604516108117604</v>
      </c>
      <c r="P153" s="10">
        <f t="shared" si="52"/>
        <v>1.512872251753425</v>
      </c>
    </row>
    <row r="154" spans="1:16" x14ac:dyDescent="0.2">
      <c r="A154" s="74" t="s">
        <v>81</v>
      </c>
      <c r="B154" s="75">
        <v>1976</v>
      </c>
      <c r="C154" s="75">
        <v>57923</v>
      </c>
      <c r="D154" s="75">
        <v>62974.111723315575</v>
      </c>
      <c r="F154" s="10">
        <f t="shared" si="45"/>
        <v>1.2213857962213226</v>
      </c>
      <c r="G154" s="10">
        <f t="shared" si="53"/>
        <v>0.91979066341565485</v>
      </c>
      <c r="H154" s="10">
        <f t="shared" si="46"/>
        <v>1.3866382530881505</v>
      </c>
      <c r="K154" s="5" t="str">
        <f t="shared" si="47"/>
        <v>South Canterbury</v>
      </c>
      <c r="L154" s="5">
        <f t="shared" si="48"/>
        <v>1976</v>
      </c>
      <c r="M154" s="5">
        <f t="shared" si="49"/>
        <v>2413.4583333333335</v>
      </c>
      <c r="N154" s="10">
        <f t="shared" si="50"/>
        <v>1.2213857962213226</v>
      </c>
      <c r="O154" s="10">
        <f t="shared" si="51"/>
        <v>1.3866382530881505</v>
      </c>
      <c r="P154" s="10">
        <f t="shared" si="52"/>
        <v>1.512872251753425</v>
      </c>
    </row>
    <row r="155" spans="1:16" x14ac:dyDescent="0.2">
      <c r="A155" s="74" t="s">
        <v>82</v>
      </c>
      <c r="B155" s="75">
        <v>7183</v>
      </c>
      <c r="C155" s="75">
        <v>295079</v>
      </c>
      <c r="D155" s="75">
        <v>288030.60528555646</v>
      </c>
      <c r="F155" s="10">
        <f t="shared" si="45"/>
        <v>1.711674555663836</v>
      </c>
      <c r="G155" s="10">
        <f t="shared" si="53"/>
        <v>1.0244709922664492</v>
      </c>
      <c r="H155" s="10">
        <f t="shared" si="46"/>
        <v>1.5444499749329104</v>
      </c>
      <c r="K155" s="5" t="str">
        <f t="shared" si="47"/>
        <v>Southern</v>
      </c>
      <c r="L155" s="5">
        <f t="shared" si="48"/>
        <v>7183</v>
      </c>
      <c r="M155" s="5">
        <f t="shared" si="49"/>
        <v>12294.958333333334</v>
      </c>
      <c r="N155" s="10">
        <f t="shared" si="50"/>
        <v>1.711674555663836</v>
      </c>
      <c r="O155" s="10">
        <f t="shared" si="51"/>
        <v>1.5444499749329104</v>
      </c>
      <c r="P155" s="10">
        <f t="shared" si="52"/>
        <v>1.512872251753425</v>
      </c>
    </row>
    <row r="156" spans="1:16" x14ac:dyDescent="0.2">
      <c r="A156" s="74" t="s">
        <v>83</v>
      </c>
      <c r="B156" s="75">
        <v>974</v>
      </c>
      <c r="C156" s="75">
        <v>25958.5</v>
      </c>
      <c r="D156" s="75">
        <v>25602.710341216309</v>
      </c>
      <c r="F156" s="10">
        <f t="shared" si="45"/>
        <v>1.1104765571526352</v>
      </c>
      <c r="G156" s="10">
        <f t="shared" si="53"/>
        <v>1.0138965622796163</v>
      </c>
      <c r="H156" s="10">
        <f t="shared" si="46"/>
        <v>1.5285084028909699</v>
      </c>
      <c r="K156" s="5" t="str">
        <f t="shared" si="47"/>
        <v>Tairawhiti</v>
      </c>
      <c r="L156" s="5">
        <f t="shared" si="48"/>
        <v>974</v>
      </c>
      <c r="M156" s="5">
        <f t="shared" si="49"/>
        <v>1081.6041666666667</v>
      </c>
      <c r="N156" s="10">
        <f t="shared" si="50"/>
        <v>1.1104765571526352</v>
      </c>
      <c r="O156" s="10">
        <f t="shared" si="51"/>
        <v>1.5285084028909699</v>
      </c>
      <c r="P156" s="10">
        <f t="shared" si="52"/>
        <v>1.512872251753425</v>
      </c>
    </row>
    <row r="157" spans="1:16" x14ac:dyDescent="0.2">
      <c r="A157" s="74" t="s">
        <v>84</v>
      </c>
      <c r="B157" s="75">
        <v>2951</v>
      </c>
      <c r="C157" s="75">
        <v>95474.5</v>
      </c>
      <c r="D157" s="75">
        <v>97301.743029770034</v>
      </c>
      <c r="F157" s="10">
        <f t="shared" si="45"/>
        <v>1.3480529199141535</v>
      </c>
      <c r="G157" s="10">
        <f t="shared" si="53"/>
        <v>0.98122086025518596</v>
      </c>
      <c r="H157" s="10">
        <f t="shared" si="46"/>
        <v>1.4792478698417126</v>
      </c>
      <c r="K157" s="5" t="str">
        <f t="shared" si="47"/>
        <v>Taranaki</v>
      </c>
      <c r="L157" s="5">
        <f t="shared" si="48"/>
        <v>2951</v>
      </c>
      <c r="M157" s="5">
        <f t="shared" si="49"/>
        <v>3978.1041666666665</v>
      </c>
      <c r="N157" s="10">
        <f t="shared" si="50"/>
        <v>1.3480529199141535</v>
      </c>
      <c r="O157" s="10">
        <f t="shared" si="51"/>
        <v>1.4792478698417126</v>
      </c>
      <c r="P157" s="10">
        <f t="shared" si="52"/>
        <v>1.512872251753425</v>
      </c>
    </row>
    <row r="158" spans="1:16" x14ac:dyDescent="0.2">
      <c r="A158" s="74" t="s">
        <v>85</v>
      </c>
      <c r="B158" s="75">
        <v>9479</v>
      </c>
      <c r="C158" s="75">
        <v>388179</v>
      </c>
      <c r="D158" s="75">
        <v>359060.41129245126</v>
      </c>
      <c r="F158" s="10">
        <f t="shared" si="45"/>
        <v>1.7063113197594684</v>
      </c>
      <c r="G158" s="10">
        <f t="shared" si="53"/>
        <v>1.0810966282880792</v>
      </c>
      <c r="H158" s="10">
        <f t="shared" si="46"/>
        <v>1.6298164350809794</v>
      </c>
      <c r="K158" s="5" t="str">
        <f t="shared" si="47"/>
        <v>Waikato</v>
      </c>
      <c r="L158" s="5">
        <f t="shared" si="48"/>
        <v>9479</v>
      </c>
      <c r="M158" s="5">
        <f t="shared" si="49"/>
        <v>16174.125</v>
      </c>
      <c r="N158" s="10">
        <f t="shared" si="50"/>
        <v>1.7063113197594684</v>
      </c>
      <c r="O158" s="10">
        <f t="shared" si="51"/>
        <v>1.6298164350809794</v>
      </c>
      <c r="P158" s="10">
        <f t="shared" si="52"/>
        <v>1.512872251753425</v>
      </c>
    </row>
    <row r="159" spans="1:16" x14ac:dyDescent="0.2">
      <c r="A159" s="74" t="s">
        <v>86</v>
      </c>
      <c r="B159" s="75">
        <v>1007</v>
      </c>
      <c r="C159" s="75">
        <v>20534</v>
      </c>
      <c r="D159" s="75">
        <v>23249.033056363274</v>
      </c>
      <c r="F159" s="10">
        <f t="shared" si="45"/>
        <v>0.84963588215822572</v>
      </c>
      <c r="G159" s="10">
        <f t="shared" si="53"/>
        <v>0.88321952789257319</v>
      </c>
      <c r="H159" s="10">
        <f t="shared" si="46"/>
        <v>1.3315051260711177</v>
      </c>
      <c r="K159" s="5" t="str">
        <f t="shared" si="47"/>
        <v>Wairarapa</v>
      </c>
      <c r="L159" s="5">
        <f t="shared" si="48"/>
        <v>1007</v>
      </c>
      <c r="M159" s="5">
        <f t="shared" si="49"/>
        <v>855.58333333333337</v>
      </c>
      <c r="N159" s="10">
        <f t="shared" si="50"/>
        <v>0.84963588215822572</v>
      </c>
      <c r="O159" s="10">
        <f t="shared" si="51"/>
        <v>1.3315051260711177</v>
      </c>
      <c r="P159" s="10">
        <f t="shared" si="52"/>
        <v>1.512872251753425</v>
      </c>
    </row>
    <row r="160" spans="1:16" x14ac:dyDescent="0.2">
      <c r="A160" s="74" t="s">
        <v>87</v>
      </c>
      <c r="B160" s="75">
        <v>8096</v>
      </c>
      <c r="C160" s="75">
        <v>294190.5</v>
      </c>
      <c r="D160" s="75">
        <v>328913.57847054774</v>
      </c>
      <c r="F160" s="10">
        <f t="shared" si="45"/>
        <v>1.5140733078063242</v>
      </c>
      <c r="G160" s="10">
        <f t="shared" si="53"/>
        <v>0.89443099724854624</v>
      </c>
      <c r="H160" s="10">
        <f t="shared" si="46"/>
        <v>1.3484070722428549</v>
      </c>
      <c r="K160" s="5" t="str">
        <f t="shared" si="47"/>
        <v>Waitemata</v>
      </c>
      <c r="L160" s="5">
        <f t="shared" si="48"/>
        <v>8096</v>
      </c>
      <c r="M160" s="5">
        <f t="shared" si="49"/>
        <v>12257.9375</v>
      </c>
      <c r="N160" s="10">
        <f t="shared" si="50"/>
        <v>1.5140733078063242</v>
      </c>
      <c r="O160" s="10">
        <f t="shared" si="51"/>
        <v>1.3484070722428549</v>
      </c>
      <c r="P160" s="10">
        <f t="shared" si="52"/>
        <v>1.512872251753425</v>
      </c>
    </row>
    <row r="161" spans="1:16" x14ac:dyDescent="0.2">
      <c r="A161" s="74" t="s">
        <v>88</v>
      </c>
      <c r="B161" s="75">
        <v>755</v>
      </c>
      <c r="C161" s="75">
        <v>15539</v>
      </c>
      <c r="D161" s="75">
        <v>20051.578910554763</v>
      </c>
      <c r="F161" s="10">
        <f t="shared" si="45"/>
        <v>0.85756070640176596</v>
      </c>
      <c r="G161" s="10">
        <f t="shared" si="53"/>
        <v>0.77495144244329661</v>
      </c>
      <c r="H161" s="10">
        <f t="shared" si="46"/>
        <v>1.1682846511914549</v>
      </c>
      <c r="K161" s="5" t="str">
        <f t="shared" si="47"/>
        <v>West Coast</v>
      </c>
      <c r="L161" s="5">
        <f t="shared" si="48"/>
        <v>755</v>
      </c>
      <c r="M161" s="5">
        <f t="shared" si="49"/>
        <v>647.45833333333337</v>
      </c>
      <c r="N161" s="10">
        <f t="shared" si="50"/>
        <v>0.85756070640176596</v>
      </c>
      <c r="O161" s="10">
        <f t="shared" si="51"/>
        <v>1.1682846511914549</v>
      </c>
      <c r="P161" s="10">
        <f t="shared" si="52"/>
        <v>1.512872251753425</v>
      </c>
    </row>
    <row r="162" spans="1:16" x14ac:dyDescent="0.2">
      <c r="A162" s="74" t="s">
        <v>89</v>
      </c>
      <c r="B162" s="75">
        <v>1831</v>
      </c>
      <c r="C162" s="75">
        <v>57339</v>
      </c>
      <c r="D162" s="75">
        <v>53979.260790863918</v>
      </c>
      <c r="F162" s="10">
        <f t="shared" si="45"/>
        <v>1.3048197706171492</v>
      </c>
      <c r="G162" s="10">
        <f t="shared" si="53"/>
        <v>1.0622412971187765</v>
      </c>
      <c r="H162" s="10">
        <f t="shared" si="46"/>
        <v>1.6013909198915679</v>
      </c>
      <c r="K162" s="5" t="str">
        <f t="shared" si="47"/>
        <v>Whanganui</v>
      </c>
      <c r="L162" s="5">
        <f t="shared" si="48"/>
        <v>1831</v>
      </c>
      <c r="M162" s="5">
        <f t="shared" si="49"/>
        <v>2389.125</v>
      </c>
      <c r="N162" s="10">
        <f t="shared" si="50"/>
        <v>1.3048197706171492</v>
      </c>
      <c r="O162" s="10">
        <f t="shared" si="51"/>
        <v>1.6013909198915679</v>
      </c>
      <c r="P162" s="10">
        <f t="shared" si="52"/>
        <v>1.512872251753425</v>
      </c>
    </row>
    <row r="163" spans="1:16" x14ac:dyDescent="0.2">
      <c r="A163" s="74" t="s">
        <v>106</v>
      </c>
      <c r="B163" s="75">
        <v>103622</v>
      </c>
      <c r="C163" s="75">
        <v>3749189.5</v>
      </c>
      <c r="D163" s="75">
        <v>3736021.0518544838</v>
      </c>
      <c r="F163" s="10">
        <f t="shared" si="45"/>
        <v>1.5075585219998329</v>
      </c>
      <c r="G163" s="10">
        <f t="shared" si="53"/>
        <v>1.003524725359612</v>
      </c>
      <c r="H163" s="10">
        <f t="shared" si="46"/>
        <v>1.512872251753425</v>
      </c>
      <c r="K163" t="s">
        <v>0</v>
      </c>
      <c r="L163" s="5">
        <f t="shared" si="48"/>
        <v>103622</v>
      </c>
      <c r="M163" s="5">
        <f t="shared" si="49"/>
        <v>156216.22916666666</v>
      </c>
      <c r="N163" s="10">
        <f t="shared" si="50"/>
        <v>1.5075585219998329</v>
      </c>
      <c r="O163" s="10">
        <f t="shared" si="51"/>
        <v>1.512872251753425</v>
      </c>
      <c r="P163" s="10">
        <f t="shared" si="52"/>
        <v>1.512872251753425</v>
      </c>
    </row>
  </sheetData>
  <mergeCells count="6">
    <mergeCell ref="F141:H141"/>
    <mergeCell ref="F4:H4"/>
    <mergeCell ref="F32:H32"/>
    <mergeCell ref="F60:H60"/>
    <mergeCell ref="F87:H87"/>
    <mergeCell ref="F114:H1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tabColor theme="0" tint="-0.249977111117893"/>
  </sheetPr>
  <dimension ref="B2:P35"/>
  <sheetViews>
    <sheetView zoomScaleNormal="100" workbookViewId="0">
      <selection activeCell="I42" sqref="I42"/>
    </sheetView>
  </sheetViews>
  <sheetFormatPr defaultColWidth="17.140625" defaultRowHeight="12.75" x14ac:dyDescent="0.2"/>
  <cols>
    <col min="1" max="1" width="2.85546875" customWidth="1"/>
    <col min="2" max="5" width="17.140625" customWidth="1"/>
    <col min="6" max="6" width="2.85546875" customWidth="1"/>
    <col min="7" max="9" width="17.140625" customWidth="1"/>
    <col min="10" max="10" width="2.85546875" customWidth="1"/>
    <col min="11" max="12" width="17.140625" customWidth="1"/>
  </cols>
  <sheetData>
    <row r="2" spans="2:16" x14ac:dyDescent="0.2">
      <c r="B2" s="3" t="s">
        <v>59</v>
      </c>
      <c r="C2" s="118" t="str">
        <f>'User Interaction'!C5</f>
        <v>Elective</v>
      </c>
    </row>
    <row r="3" spans="2:16" x14ac:dyDescent="0.2">
      <c r="B3" s="3" t="s">
        <v>7</v>
      </c>
      <c r="C3" s="7">
        <f>(MATCH('User Interaction'!C5, 'User Interaction'!B2:B3, 0) - 1) * 20</f>
        <v>20</v>
      </c>
    </row>
    <row r="4" spans="2:16" x14ac:dyDescent="0.2">
      <c r="B4" s="37" t="s">
        <v>9</v>
      </c>
      <c r="C4" s="9" t="str">
        <f>RIGHT(Data!A2, 6)</f>
        <v>2022Q1</v>
      </c>
    </row>
    <row r="5" spans="2:16" x14ac:dyDescent="0.2">
      <c r="B5" s="37" t="s">
        <v>60</v>
      </c>
      <c r="C5" s="9" t="str">
        <f>C2 &amp; " Average Length of Stay, 12 months to end of " &amp; IF(RIGHT(C4, 1) = "1", "March", "") &amp; IF(RIGHT(C4, 1) = "2", "June", "") &amp; IF(RIGHT(C4, 1) = "3", "September", "") &amp; IF(RIGHT(C4, 1) = "4", "December", "") &amp; " " &amp; LEFT(C4, 4)</f>
        <v>Elective Average Length of Stay, 12 months to end of March 2022</v>
      </c>
    </row>
    <row r="7" spans="2:16" x14ac:dyDescent="0.2">
      <c r="C7" s="162" t="s">
        <v>5</v>
      </c>
      <c r="D7" s="162"/>
      <c r="E7" s="162"/>
      <c r="G7" s="162" t="s">
        <v>2</v>
      </c>
      <c r="H7" s="162"/>
      <c r="I7" s="162"/>
      <c r="K7" s="162" t="s">
        <v>6</v>
      </c>
      <c r="L7" s="162"/>
      <c r="M7" s="162"/>
      <c r="N7" s="162"/>
      <c r="O7" s="162"/>
      <c r="P7" s="8"/>
    </row>
    <row r="8" spans="2:16" ht="25.5" customHeight="1" x14ac:dyDescent="0.2">
      <c r="B8" s="4" t="s">
        <v>3</v>
      </c>
      <c r="C8" s="4" t="s">
        <v>26</v>
      </c>
      <c r="D8" s="4" t="s">
        <v>14</v>
      </c>
      <c r="E8" s="4" t="s">
        <v>15</v>
      </c>
      <c r="G8" s="4" t="s">
        <v>16</v>
      </c>
      <c r="H8" s="21" t="s">
        <v>20</v>
      </c>
      <c r="I8" s="4" t="s">
        <v>17</v>
      </c>
      <c r="K8" s="4" t="s">
        <v>4</v>
      </c>
      <c r="L8" s="4" t="s">
        <v>27</v>
      </c>
      <c r="M8" s="4" t="s">
        <v>25</v>
      </c>
      <c r="N8" s="4" t="s">
        <v>11</v>
      </c>
      <c r="O8" s="4" t="s">
        <v>10</v>
      </c>
      <c r="P8" s="4" t="s">
        <v>8</v>
      </c>
    </row>
    <row r="9" spans="2:16" x14ac:dyDescent="0.2">
      <c r="B9" s="5" t="str">
        <f ca="1">OFFSET(Data!C2, $C$3, 0)</f>
        <v>Auckland</v>
      </c>
      <c r="C9" s="5">
        <f ca="1">OFFSET(Data!F2, $C$3, 0)</f>
        <v>18471</v>
      </c>
      <c r="D9" s="5">
        <f ca="1">OFFSET(Data!D2, $C$3, 0)</f>
        <v>711227.5</v>
      </c>
      <c r="E9" s="5">
        <f ca="1">OFFSET(Data!E2, $C$3, 0)</f>
        <v>694770.19404431107</v>
      </c>
      <c r="G9" s="10">
        <f ca="1">D9 / C9 / 24</f>
        <v>1.6043787107718404</v>
      </c>
      <c r="H9" s="10">
        <f ca="1">(D9 / E9)</f>
        <v>1.0236874092998862</v>
      </c>
      <c r="I9" s="10">
        <f ca="1">H9 * $G$30</f>
        <v>1.5092262190853043</v>
      </c>
      <c r="K9" s="5" t="str">
        <f ca="1">B9</f>
        <v>Auckland</v>
      </c>
      <c r="L9" s="5">
        <f ca="1">C9</f>
        <v>18471</v>
      </c>
      <c r="M9" s="5">
        <f ca="1">D9 / 24</f>
        <v>29634.479166666668</v>
      </c>
      <c r="N9" s="10">
        <f ca="1">G9</f>
        <v>1.6043787107718404</v>
      </c>
      <c r="O9" s="10">
        <f ca="1">I9</f>
        <v>1.5092262190853043</v>
      </c>
      <c r="P9" s="10">
        <f ca="1">$O$30</f>
        <v>1.4743037819693989</v>
      </c>
    </row>
    <row r="10" spans="2:16" x14ac:dyDescent="0.2">
      <c r="B10" s="5" t="str">
        <f ca="1">OFFSET(Data!C3, $C$3, 0)</f>
        <v>Bay of Plenty</v>
      </c>
      <c r="C10" s="5">
        <f ca="1">OFFSET(Data!F3, $C$3, 0)</f>
        <v>6265</v>
      </c>
      <c r="D10" s="5">
        <f ca="1">OFFSET(Data!D3, $C$3, 0)</f>
        <v>191086.5</v>
      </c>
      <c r="E10" s="5">
        <f ca="1">OFFSET(Data!E3, $C$3, 0)</f>
        <v>191029.96589268415</v>
      </c>
      <c r="G10" s="10">
        <f t="shared" ref="G10:G28" ca="1" si="0">D10 / C10 / 24</f>
        <v>1.2708599361532322</v>
      </c>
      <c r="H10" s="10">
        <f t="shared" ref="H10:H30" ca="1" si="1">(D10 / E10)</f>
        <v>1.0002959436602088</v>
      </c>
      <c r="I10" s="10">
        <f ca="1">H10 * $G$30</f>
        <v>1.4747400928269199</v>
      </c>
      <c r="K10" s="5" t="str">
        <f t="shared" ref="K10:K28" ca="1" si="2">B10</f>
        <v>Bay of Plenty</v>
      </c>
      <c r="L10" s="5">
        <f t="shared" ref="L10:L28" ca="1" si="3">C10</f>
        <v>6265</v>
      </c>
      <c r="M10" s="5">
        <f t="shared" ref="M10:M28" ca="1" si="4">D10 / 24</f>
        <v>7961.9375</v>
      </c>
      <c r="N10" s="10">
        <f t="shared" ref="N10:N30" ca="1" si="5">G10</f>
        <v>1.2708599361532322</v>
      </c>
      <c r="O10" s="10">
        <f t="shared" ref="O10:O30" ca="1" si="6">I10</f>
        <v>1.4747400928269199</v>
      </c>
      <c r="P10" s="10">
        <f t="shared" ref="P10:P28" ca="1" si="7">$O$30</f>
        <v>1.4743037819693989</v>
      </c>
    </row>
    <row r="11" spans="2:16" x14ac:dyDescent="0.2">
      <c r="B11" s="5" t="str">
        <f ca="1">OFFSET(Data!C4, $C$3, 0)</f>
        <v>Canterbury</v>
      </c>
      <c r="C11" s="5">
        <f ca="1">OFFSET(Data!F4, $C$3, 0)</f>
        <v>15252</v>
      </c>
      <c r="D11" s="5">
        <f ca="1">OFFSET(Data!D4, $C$3, 0)</f>
        <v>615636.5</v>
      </c>
      <c r="E11" s="5">
        <f ca="1">OFFSET(Data!E4, $C$3, 0)</f>
        <v>624730.13859393238</v>
      </c>
      <c r="G11" s="10">
        <f t="shared" ca="1" si="0"/>
        <v>1.6818463698749893</v>
      </c>
      <c r="H11" s="10">
        <f t="shared" ca="1" si="1"/>
        <v>0.98544389323940851</v>
      </c>
      <c r="I11" s="10">
        <f t="shared" ref="I11:I30" ca="1" si="8">H11 * $G$30</f>
        <v>1.4528436587215334</v>
      </c>
      <c r="K11" s="5" t="str">
        <f t="shared" ca="1" si="2"/>
        <v>Canterbury</v>
      </c>
      <c r="L11" s="5">
        <f t="shared" ca="1" si="3"/>
        <v>15252</v>
      </c>
      <c r="M11" s="5">
        <f t="shared" ca="1" si="4"/>
        <v>25651.520833333332</v>
      </c>
      <c r="N11" s="10">
        <f t="shared" ca="1" si="5"/>
        <v>1.6818463698749893</v>
      </c>
      <c r="O11" s="10">
        <f t="shared" ca="1" si="6"/>
        <v>1.4528436587215334</v>
      </c>
      <c r="P11" s="10">
        <f t="shared" ca="1" si="7"/>
        <v>1.4743037819693989</v>
      </c>
    </row>
    <row r="12" spans="2:16" x14ac:dyDescent="0.2">
      <c r="B12" s="5" t="str">
        <f ca="1">OFFSET(Data!C5, $C$3, 0)</f>
        <v>Capital and Coast</v>
      </c>
      <c r="C12" s="5">
        <f ca="1">OFFSET(Data!F5, $C$3, 0)</f>
        <v>9630</v>
      </c>
      <c r="D12" s="5">
        <f ca="1">OFFSET(Data!D5, $C$3, 0)</f>
        <v>393403.5</v>
      </c>
      <c r="E12" s="5">
        <f ca="1">OFFSET(Data!E5, $C$3, 0)</f>
        <v>387470.01272207568</v>
      </c>
      <c r="G12" s="10">
        <f t="shared" ca="1" si="0"/>
        <v>1.7021612149532712</v>
      </c>
      <c r="H12" s="10">
        <f t="shared" ca="1" si="1"/>
        <v>1.0153134102849406</v>
      </c>
      <c r="I12" s="10">
        <f t="shared" ca="1" si="8"/>
        <v>1.4968804006673617</v>
      </c>
      <c r="K12" s="5" t="str">
        <f t="shared" ca="1" si="2"/>
        <v>Capital and Coast</v>
      </c>
      <c r="L12" s="5">
        <f t="shared" ca="1" si="3"/>
        <v>9630</v>
      </c>
      <c r="M12" s="5">
        <f t="shared" ca="1" si="4"/>
        <v>16391.8125</v>
      </c>
      <c r="N12" s="10">
        <f t="shared" ca="1" si="5"/>
        <v>1.7021612149532712</v>
      </c>
      <c r="O12" s="10">
        <f t="shared" ca="1" si="6"/>
        <v>1.4968804006673617</v>
      </c>
      <c r="P12" s="10">
        <f t="shared" ca="1" si="7"/>
        <v>1.4743037819693989</v>
      </c>
    </row>
    <row r="13" spans="2:16" x14ac:dyDescent="0.2">
      <c r="B13" s="5" t="str">
        <f ca="1">OFFSET(Data!C6, $C$3, 0)</f>
        <v>Counties Manukau</v>
      </c>
      <c r="C13" s="5">
        <f ca="1">OFFSET(Data!F6, $C$3, 0)</f>
        <v>12181</v>
      </c>
      <c r="D13" s="5">
        <f ca="1">OFFSET(Data!D6, $C$3, 0)</f>
        <v>347263</v>
      </c>
      <c r="E13" s="5">
        <f ca="1">OFFSET(Data!E6, $C$3, 0)</f>
        <v>355798.42172220285</v>
      </c>
      <c r="G13" s="10">
        <f t="shared" ca="1" si="0"/>
        <v>1.1878574556002517</v>
      </c>
      <c r="H13" s="10">
        <f ca="1">(D13 / E13)</f>
        <v>0.97601051269174244</v>
      </c>
      <c r="I13" s="10">
        <f t="shared" ca="1" si="8"/>
        <v>1.4389359901033527</v>
      </c>
      <c r="K13" s="5" t="str">
        <f t="shared" ca="1" si="2"/>
        <v>Counties Manukau</v>
      </c>
      <c r="L13" s="5">
        <f t="shared" ca="1" si="3"/>
        <v>12181</v>
      </c>
      <c r="M13" s="5">
        <f t="shared" ca="1" si="4"/>
        <v>14469.291666666666</v>
      </c>
      <c r="N13" s="10">
        <f t="shared" ca="1" si="5"/>
        <v>1.1878574556002517</v>
      </c>
      <c r="O13" s="10">
        <f t="shared" ca="1" si="6"/>
        <v>1.4389359901033527</v>
      </c>
      <c r="P13" s="10">
        <f t="shared" ca="1" si="7"/>
        <v>1.4743037819693989</v>
      </c>
    </row>
    <row r="14" spans="2:16" x14ac:dyDescent="0.2">
      <c r="B14" s="5" t="str">
        <f ca="1">OFFSET(Data!C7, $C$3, 0)</f>
        <v>Hawkes Bay</v>
      </c>
      <c r="C14" s="5">
        <f ca="1">OFFSET(Data!F7, $C$3, 0)</f>
        <v>4789</v>
      </c>
      <c r="D14" s="5">
        <f ca="1">OFFSET(Data!D7, $C$3, 0)</f>
        <v>149313</v>
      </c>
      <c r="E14" s="5">
        <f ca="1">OFFSET(Data!E7, $C$3, 0)</f>
        <v>148083.64552723942</v>
      </c>
      <c r="G14" s="10">
        <f t="shared" ca="1" si="0"/>
        <v>1.2990968887032783</v>
      </c>
      <c r="H14" s="10">
        <f t="shared" ca="1" si="1"/>
        <v>1.008301757215549</v>
      </c>
      <c r="I14" s="10">
        <f t="shared" ca="1" si="8"/>
        <v>1.4865430940293001</v>
      </c>
      <c r="K14" s="5" t="str">
        <f t="shared" ca="1" si="2"/>
        <v>Hawkes Bay</v>
      </c>
      <c r="L14" s="5">
        <f t="shared" ca="1" si="3"/>
        <v>4789</v>
      </c>
      <c r="M14" s="5">
        <f t="shared" ca="1" si="4"/>
        <v>6221.375</v>
      </c>
      <c r="N14" s="10">
        <f t="shared" ca="1" si="5"/>
        <v>1.2990968887032783</v>
      </c>
      <c r="O14" s="10">
        <f t="shared" ca="1" si="6"/>
        <v>1.4865430940293001</v>
      </c>
      <c r="P14" s="10">
        <f t="shared" ca="1" si="7"/>
        <v>1.4743037819693989</v>
      </c>
    </row>
    <row r="15" spans="2:16" x14ac:dyDescent="0.2">
      <c r="B15" s="5" t="str">
        <f ca="1">OFFSET(Data!C8, $C$3, 0)</f>
        <v>Hutt</v>
      </c>
      <c r="C15" s="5">
        <f ca="1">OFFSET(Data!F8, $C$3, 0)</f>
        <v>5051</v>
      </c>
      <c r="D15" s="5">
        <f ca="1">OFFSET(Data!D8, $C$3, 0)</f>
        <v>150440</v>
      </c>
      <c r="E15" s="5">
        <f ca="1">OFFSET(Data!E8, $C$3, 0)</f>
        <v>155517.74971031916</v>
      </c>
      <c r="G15" s="10">
        <f t="shared" ca="1" si="0"/>
        <v>1.2410083811786445</v>
      </c>
      <c r="H15" s="10">
        <f t="shared" ca="1" si="1"/>
        <v>0.96734938796518455</v>
      </c>
      <c r="I15" s="10">
        <f ca="1">H15 * $G$30</f>
        <v>1.4261668611628795</v>
      </c>
      <c r="K15" s="5" t="str">
        <f t="shared" ca="1" si="2"/>
        <v>Hutt</v>
      </c>
      <c r="L15" s="5">
        <f t="shared" ca="1" si="3"/>
        <v>5051</v>
      </c>
      <c r="M15" s="5">
        <f t="shared" ca="1" si="4"/>
        <v>6268.333333333333</v>
      </c>
      <c r="N15" s="10">
        <f t="shared" ca="1" si="5"/>
        <v>1.2410083811786445</v>
      </c>
      <c r="O15" s="10">
        <f t="shared" ca="1" si="6"/>
        <v>1.4261668611628795</v>
      </c>
      <c r="P15" s="10">
        <f t="shared" ca="1" si="7"/>
        <v>1.4743037819693989</v>
      </c>
    </row>
    <row r="16" spans="2:16" x14ac:dyDescent="0.2">
      <c r="B16" s="5" t="str">
        <f ca="1">OFFSET(Data!C9, $C$3, 0)</f>
        <v>Lakes</v>
      </c>
      <c r="C16" s="5">
        <f ca="1">OFFSET(Data!F9, $C$3, 0)</f>
        <v>2902</v>
      </c>
      <c r="D16" s="5">
        <f ca="1">OFFSET(Data!D9, $C$3, 0)</f>
        <v>87565</v>
      </c>
      <c r="E16" s="5">
        <f ca="1">OFFSET(Data!E9, $C$3, 0)</f>
        <v>94101.632923965371</v>
      </c>
      <c r="G16" s="10">
        <f t="shared" ca="1" si="0"/>
        <v>1.2572507466115324</v>
      </c>
      <c r="H16" s="10">
        <f t="shared" ca="1" si="1"/>
        <v>0.93053645594814483</v>
      </c>
      <c r="I16" s="10">
        <f t="shared" ca="1" si="8"/>
        <v>1.3718934162647745</v>
      </c>
      <c r="K16" s="5" t="str">
        <f t="shared" ca="1" si="2"/>
        <v>Lakes</v>
      </c>
      <c r="L16" s="5">
        <f t="shared" ca="1" si="3"/>
        <v>2902</v>
      </c>
      <c r="M16" s="5">
        <f t="shared" ca="1" si="4"/>
        <v>3648.5416666666665</v>
      </c>
      <c r="N16" s="10">
        <f t="shared" ca="1" si="5"/>
        <v>1.2572507466115324</v>
      </c>
      <c r="O16" s="10">
        <f t="shared" ca="1" si="6"/>
        <v>1.3718934162647745</v>
      </c>
      <c r="P16" s="10">
        <f t="shared" ca="1" si="7"/>
        <v>1.4743037819693989</v>
      </c>
    </row>
    <row r="17" spans="2:16" x14ac:dyDescent="0.2">
      <c r="B17" s="5" t="str">
        <f ca="1">OFFSET(Data!C10, $C$3, 0)</f>
        <v>MidCentral</v>
      </c>
      <c r="C17" s="5">
        <f ca="1">OFFSET(Data!F10, $C$3, 0)</f>
        <v>4702</v>
      </c>
      <c r="D17" s="5">
        <f ca="1">OFFSET(Data!D10, $C$3, 0)</f>
        <v>173116</v>
      </c>
      <c r="E17" s="5">
        <f ca="1">OFFSET(Data!E10, $C$3, 0)</f>
        <v>150888.96211758451</v>
      </c>
      <c r="G17" s="10">
        <f t="shared" ca="1" si="0"/>
        <v>1.5340635190698995</v>
      </c>
      <c r="H17" s="10">
        <f t="shared" ca="1" si="1"/>
        <v>1.1473072487906335</v>
      </c>
      <c r="I17" s="10">
        <f t="shared" ca="1" si="8"/>
        <v>1.691479415972966</v>
      </c>
      <c r="K17" s="5" t="str">
        <f t="shared" ca="1" si="2"/>
        <v>MidCentral</v>
      </c>
      <c r="L17" s="5">
        <f t="shared" ca="1" si="3"/>
        <v>4702</v>
      </c>
      <c r="M17" s="5">
        <f t="shared" ca="1" si="4"/>
        <v>7213.166666666667</v>
      </c>
      <c r="N17" s="10">
        <f t="shared" ca="1" si="5"/>
        <v>1.5340635190698995</v>
      </c>
      <c r="O17" s="10">
        <f t="shared" ca="1" si="6"/>
        <v>1.691479415972966</v>
      </c>
      <c r="P17" s="10">
        <f t="shared" ca="1" si="7"/>
        <v>1.4743037819693989</v>
      </c>
    </row>
    <row r="18" spans="2:16" x14ac:dyDescent="0.2">
      <c r="B18" s="5" t="str">
        <f ca="1">OFFSET(Data!C11, $C$3, 0)</f>
        <v>Nelson Marlborough</v>
      </c>
      <c r="C18" s="5">
        <f ca="1">OFFSET(Data!F11, $C$3, 0)</f>
        <v>4079</v>
      </c>
      <c r="D18" s="5">
        <f ca="1">OFFSET(Data!D11, $C$3, 0)</f>
        <v>120009.5</v>
      </c>
      <c r="E18" s="5">
        <f ca="1">OFFSET(Data!E11, $C$3, 0)</f>
        <v>130741.09562039084</v>
      </c>
      <c r="G18" s="10">
        <f t="shared" ca="1" si="0"/>
        <v>1.2258876767181499</v>
      </c>
      <c r="H18" s="10">
        <f t="shared" ca="1" si="1"/>
        <v>0.91791719681200912</v>
      </c>
      <c r="I18" s="10">
        <f t="shared" ca="1" si="8"/>
        <v>1.3532887947947174</v>
      </c>
      <c r="K18" s="5" t="str">
        <f t="shared" ca="1" si="2"/>
        <v>Nelson Marlborough</v>
      </c>
      <c r="L18" s="5">
        <f t="shared" ca="1" si="3"/>
        <v>4079</v>
      </c>
      <c r="M18" s="5">
        <f t="shared" ca="1" si="4"/>
        <v>5000.395833333333</v>
      </c>
      <c r="N18" s="10">
        <f t="shared" ca="1" si="5"/>
        <v>1.2258876767181499</v>
      </c>
      <c r="O18" s="10">
        <f t="shared" ca="1" si="6"/>
        <v>1.3532887947947174</v>
      </c>
      <c r="P18" s="10">
        <f t="shared" ca="1" si="7"/>
        <v>1.4743037819693989</v>
      </c>
    </row>
    <row r="19" spans="2:16" x14ac:dyDescent="0.2">
      <c r="B19" s="5" t="str">
        <f ca="1">OFFSET(Data!C12, $C$3, 0)</f>
        <v>Northland</v>
      </c>
      <c r="C19" s="5">
        <f ca="1">OFFSET(Data!F12, $C$3, 0)</f>
        <v>5365</v>
      </c>
      <c r="D19" s="5">
        <f ca="1">OFFSET(Data!D12, $C$3, 0)</f>
        <v>172403.5</v>
      </c>
      <c r="E19" s="5">
        <f ca="1">OFFSET(Data!E12, $C$3, 0)</f>
        <v>164084.3428472486</v>
      </c>
      <c r="G19" s="10">
        <f t="shared" ca="1" si="0"/>
        <v>1.3389523143833488</v>
      </c>
      <c r="H19" s="10">
        <f t="shared" ca="1" si="1"/>
        <v>1.0507004934681425</v>
      </c>
      <c r="I19" s="10">
        <f t="shared" ca="1" si="8"/>
        <v>1.5490517112372229</v>
      </c>
      <c r="K19" s="5" t="str">
        <f t="shared" ca="1" si="2"/>
        <v>Northland</v>
      </c>
      <c r="L19" s="5">
        <f t="shared" ca="1" si="3"/>
        <v>5365</v>
      </c>
      <c r="M19" s="5">
        <f t="shared" ca="1" si="4"/>
        <v>7183.479166666667</v>
      </c>
      <c r="N19" s="10">
        <f t="shared" ca="1" si="5"/>
        <v>1.3389523143833488</v>
      </c>
      <c r="O19" s="10">
        <f t="shared" ca="1" si="6"/>
        <v>1.5490517112372229</v>
      </c>
      <c r="P19" s="10">
        <f t="shared" ca="1" si="7"/>
        <v>1.4743037819693989</v>
      </c>
    </row>
    <row r="20" spans="2:16" x14ac:dyDescent="0.2">
      <c r="B20" s="5" t="str">
        <f ca="1">OFFSET(Data!C13, $C$3, 0)</f>
        <v>South Canterbury</v>
      </c>
      <c r="C20" s="5">
        <f ca="1">OFFSET(Data!F13, $C$3, 0)</f>
        <v>2127</v>
      </c>
      <c r="D20" s="5">
        <f ca="1">OFFSET(Data!D13, $C$3, 0)</f>
        <v>60767.5</v>
      </c>
      <c r="E20" s="5">
        <f ca="1">OFFSET(Data!E13, $C$3, 0)</f>
        <v>66629.168634123795</v>
      </c>
      <c r="G20" s="10">
        <f t="shared" ca="1" si="0"/>
        <v>1.190399232095283</v>
      </c>
      <c r="H20" s="10">
        <f t="shared" ca="1" si="1"/>
        <v>0.91202548742110867</v>
      </c>
      <c r="I20" s="10">
        <f t="shared" ca="1" si="8"/>
        <v>1.3446026253574481</v>
      </c>
      <c r="K20" s="5" t="str">
        <f t="shared" ca="1" si="2"/>
        <v>South Canterbury</v>
      </c>
      <c r="L20" s="5">
        <f t="shared" ca="1" si="3"/>
        <v>2127</v>
      </c>
      <c r="M20" s="5">
        <f t="shared" ca="1" si="4"/>
        <v>2531.9791666666665</v>
      </c>
      <c r="N20" s="10">
        <f t="shared" ca="1" si="5"/>
        <v>1.190399232095283</v>
      </c>
      <c r="O20" s="10">
        <f t="shared" ca="1" si="6"/>
        <v>1.3446026253574481</v>
      </c>
      <c r="P20" s="10">
        <f t="shared" ca="1" si="7"/>
        <v>1.4743037819693989</v>
      </c>
    </row>
    <row r="21" spans="2:16" x14ac:dyDescent="0.2">
      <c r="B21" s="5" t="str">
        <f ca="1">OFFSET(Data!C14, $C$3, 0)</f>
        <v>Southern</v>
      </c>
      <c r="C21" s="5">
        <f ca="1">OFFSET(Data!F14, $C$3, 0)</f>
        <v>7961</v>
      </c>
      <c r="D21" s="5">
        <f ca="1">OFFSET(Data!D14, $C$3, 0)</f>
        <v>323085</v>
      </c>
      <c r="E21" s="5">
        <f ca="1">OFFSET(Data!E14, $C$3, 0)</f>
        <v>318189.60867322423</v>
      </c>
      <c r="G21" s="10">
        <f t="shared" ca="1" si="0"/>
        <v>1.6909778922245948</v>
      </c>
      <c r="H21" s="10">
        <f t="shared" ca="1" si="1"/>
        <v>1.0153851389025192</v>
      </c>
      <c r="I21" s="10">
        <f t="shared" ca="1" si="8"/>
        <v>1.4969861504395332</v>
      </c>
      <c r="K21" s="5" t="str">
        <f t="shared" ca="1" si="2"/>
        <v>Southern</v>
      </c>
      <c r="L21" s="5">
        <f t="shared" ca="1" si="3"/>
        <v>7961</v>
      </c>
      <c r="M21" s="5">
        <f t="shared" ca="1" si="4"/>
        <v>13461.875</v>
      </c>
      <c r="N21" s="10">
        <f t="shared" ca="1" si="5"/>
        <v>1.6909778922245948</v>
      </c>
      <c r="O21" s="10">
        <f t="shared" ca="1" si="6"/>
        <v>1.4969861504395332</v>
      </c>
      <c r="P21" s="10">
        <f t="shared" ca="1" si="7"/>
        <v>1.4743037819693989</v>
      </c>
    </row>
    <row r="22" spans="2:16" x14ac:dyDescent="0.2">
      <c r="B22" s="5" t="str">
        <f ca="1">OFFSET(Data!C15, $C$3, 0)</f>
        <v>Tairawhiti</v>
      </c>
      <c r="C22" s="5">
        <f ca="1">OFFSET(Data!F15, $C$3, 0)</f>
        <v>1738</v>
      </c>
      <c r="D22" s="5">
        <f ca="1">OFFSET(Data!D15, $C$3, 0)</f>
        <v>45474</v>
      </c>
      <c r="E22" s="5">
        <f ca="1">OFFSET(Data!E15, $C$3, 0)</f>
        <v>45918.189575584896</v>
      </c>
      <c r="G22" s="10">
        <f t="shared" ca="1" si="0"/>
        <v>1.0901898734177216</v>
      </c>
      <c r="H22" s="10">
        <f t="shared" ca="1" si="1"/>
        <v>0.99032650068109229</v>
      </c>
      <c r="I22" s="10">
        <f t="shared" ca="1" si="8"/>
        <v>1.4600421053386801</v>
      </c>
      <c r="K22" s="5" t="str">
        <f t="shared" ca="1" si="2"/>
        <v>Tairawhiti</v>
      </c>
      <c r="L22" s="5">
        <f t="shared" ca="1" si="3"/>
        <v>1738</v>
      </c>
      <c r="M22" s="5">
        <f t="shared" ca="1" si="4"/>
        <v>1894.75</v>
      </c>
      <c r="N22" s="10">
        <f t="shared" ca="1" si="5"/>
        <v>1.0901898734177216</v>
      </c>
      <c r="O22" s="10">
        <f t="shared" ca="1" si="6"/>
        <v>1.4600421053386801</v>
      </c>
      <c r="P22" s="10">
        <f t="shared" ca="1" si="7"/>
        <v>1.4743037819693989</v>
      </c>
    </row>
    <row r="23" spans="2:16" x14ac:dyDescent="0.2">
      <c r="B23" s="5" t="str">
        <f ca="1">OFFSET(Data!C16, $C$3, 0)</f>
        <v>Taranaki</v>
      </c>
      <c r="C23" s="5">
        <f ca="1">OFFSET(Data!F16, $C$3, 0)</f>
        <v>3448</v>
      </c>
      <c r="D23" s="5">
        <f ca="1">OFFSET(Data!D16, $C$3, 0)</f>
        <v>109818</v>
      </c>
      <c r="E23" s="5">
        <f ca="1">OFFSET(Data!E16, $C$3, 0)</f>
        <v>112282.55905442947</v>
      </c>
      <c r="G23" s="10">
        <f t="shared" ca="1" si="0"/>
        <v>1.3270736658932714</v>
      </c>
      <c r="H23" s="10">
        <f t="shared" ca="1" si="1"/>
        <v>0.97805038400278388</v>
      </c>
      <c r="I23" s="10">
        <f t="shared" ca="1" si="8"/>
        <v>1.4419433800919519</v>
      </c>
      <c r="K23" s="5" t="str">
        <f t="shared" ca="1" si="2"/>
        <v>Taranaki</v>
      </c>
      <c r="L23" s="5">
        <f t="shared" ca="1" si="3"/>
        <v>3448</v>
      </c>
      <c r="M23" s="5">
        <f t="shared" ca="1" si="4"/>
        <v>4575.75</v>
      </c>
      <c r="N23" s="10">
        <f t="shared" ca="1" si="5"/>
        <v>1.3270736658932714</v>
      </c>
      <c r="O23" s="10">
        <f t="shared" ca="1" si="6"/>
        <v>1.4419433800919519</v>
      </c>
      <c r="P23" s="10">
        <f t="shared" ca="1" si="7"/>
        <v>1.4743037819693989</v>
      </c>
    </row>
    <row r="24" spans="2:16" x14ac:dyDescent="0.2">
      <c r="B24" s="5" t="str">
        <f ca="1">OFFSET(Data!C17, $C$3, 0)</f>
        <v>Waikato</v>
      </c>
      <c r="C24" s="5">
        <f ca="1">OFFSET(Data!F17, $C$3, 0)</f>
        <v>12287</v>
      </c>
      <c r="D24" s="5">
        <f ca="1">OFFSET(Data!D17, $C$3, 0)</f>
        <v>496173.5</v>
      </c>
      <c r="E24" s="5">
        <f ca="1">OFFSET(Data!E17, $C$3, 0)</f>
        <v>463487.48352694383</v>
      </c>
      <c r="G24" s="10">
        <f t="shared" ca="1" si="0"/>
        <v>1.6825828789235235</v>
      </c>
      <c r="H24" s="10">
        <f t="shared" ca="1" si="1"/>
        <v>1.0705218967820433</v>
      </c>
      <c r="I24" s="10">
        <f t="shared" ca="1" si="8"/>
        <v>1.5782744811068481</v>
      </c>
      <c r="K24" s="5" t="str">
        <f t="shared" ca="1" si="2"/>
        <v>Waikato</v>
      </c>
      <c r="L24" s="5">
        <f t="shared" ca="1" si="3"/>
        <v>12287</v>
      </c>
      <c r="M24" s="5">
        <f t="shared" ca="1" si="4"/>
        <v>20673.895833333332</v>
      </c>
      <c r="N24" s="10">
        <f t="shared" ca="1" si="5"/>
        <v>1.6825828789235235</v>
      </c>
      <c r="O24" s="10">
        <f t="shared" ca="1" si="6"/>
        <v>1.5782744811068481</v>
      </c>
      <c r="P24" s="10">
        <f t="shared" ca="1" si="7"/>
        <v>1.4743037819693989</v>
      </c>
    </row>
    <row r="25" spans="2:16" x14ac:dyDescent="0.2">
      <c r="B25" s="5" t="str">
        <f ca="1">OFFSET(Data!C18, $C$3, 0)</f>
        <v>Wairarapa</v>
      </c>
      <c r="C25" s="5">
        <f ca="1">OFFSET(Data!F18, $C$3, 0)</f>
        <v>1145</v>
      </c>
      <c r="D25" s="5">
        <f ca="1">OFFSET(Data!D18, $C$3, 0)</f>
        <v>23373.5</v>
      </c>
      <c r="E25" s="5">
        <f ca="1">OFFSET(Data!E18, $C$3, 0)</f>
        <v>26518.942380122382</v>
      </c>
      <c r="G25" s="10">
        <f t="shared" ca="1" si="0"/>
        <v>0.85056404657933049</v>
      </c>
      <c r="H25" s="10">
        <f ca="1">(D25 / E25)</f>
        <v>0.88138884518712601</v>
      </c>
      <c r="I25" s="10">
        <f t="shared" ca="1" si="8"/>
        <v>1.2994349078450433</v>
      </c>
      <c r="K25" s="5" t="str">
        <f t="shared" ca="1" si="2"/>
        <v>Wairarapa</v>
      </c>
      <c r="L25" s="5">
        <f t="shared" ca="1" si="3"/>
        <v>1145</v>
      </c>
      <c r="M25" s="5">
        <f t="shared" ca="1" si="4"/>
        <v>973.89583333333337</v>
      </c>
      <c r="N25" s="10">
        <f t="shared" ca="1" si="5"/>
        <v>0.85056404657933049</v>
      </c>
      <c r="O25" s="10">
        <f t="shared" ca="1" si="6"/>
        <v>1.2994349078450433</v>
      </c>
      <c r="P25" s="10">
        <f t="shared" ca="1" si="7"/>
        <v>1.4743037819693989</v>
      </c>
    </row>
    <row r="26" spans="2:16" x14ac:dyDescent="0.2">
      <c r="B26" s="5" t="str">
        <f ca="1">OFFSET(Data!C19, $C$3, 0)</f>
        <v>Waitemata</v>
      </c>
      <c r="C26" s="5">
        <f ca="1">OFFSET(Data!F19, $C$3, 0)</f>
        <v>9474</v>
      </c>
      <c r="D26" s="5">
        <f ca="1">OFFSET(Data!D19, $C$3, 0)</f>
        <v>343744</v>
      </c>
      <c r="E26" s="5">
        <f ca="1">OFFSET(Data!E19, $C$3, 0)</f>
        <v>381635.73441556387</v>
      </c>
      <c r="G26" s="10">
        <f t="shared" ca="1" si="0"/>
        <v>1.5117866441488987</v>
      </c>
      <c r="H26" s="10">
        <f t="shared" ca="1" si="1"/>
        <v>0.90071229971797273</v>
      </c>
      <c r="I26" s="10">
        <f t="shared" ca="1" si="8"/>
        <v>1.3279235499405848</v>
      </c>
      <c r="K26" s="5" t="str">
        <f t="shared" ca="1" si="2"/>
        <v>Waitemata</v>
      </c>
      <c r="L26" s="5">
        <f t="shared" ca="1" si="3"/>
        <v>9474</v>
      </c>
      <c r="M26" s="5">
        <f t="shared" ca="1" si="4"/>
        <v>14322.666666666666</v>
      </c>
      <c r="N26" s="10">
        <f t="shared" ca="1" si="5"/>
        <v>1.5117866441488987</v>
      </c>
      <c r="O26" s="10">
        <f t="shared" ca="1" si="6"/>
        <v>1.3279235499405848</v>
      </c>
      <c r="P26" s="10">
        <f t="shared" ca="1" si="7"/>
        <v>1.4743037819693989</v>
      </c>
    </row>
    <row r="27" spans="2:16" x14ac:dyDescent="0.2">
      <c r="B27" s="5" t="str">
        <f ca="1">OFFSET(Data!C20, $C$3, 0)</f>
        <v>West Coast</v>
      </c>
      <c r="C27" s="5">
        <f ca="1">OFFSET(Data!F20, $C$3, 0)</f>
        <v>825</v>
      </c>
      <c r="D27" s="5">
        <f ca="1">OFFSET(Data!D20, $C$3, 0)</f>
        <v>16609</v>
      </c>
      <c r="E27" s="5">
        <f ca="1">OFFSET(Data!E20, $C$3, 0)</f>
        <v>21321.815802433764</v>
      </c>
      <c r="G27" s="10">
        <f t="shared" ca="1" si="0"/>
        <v>0.83883838383838383</v>
      </c>
      <c r="H27" s="10">
        <f t="shared" ca="1" si="1"/>
        <v>0.77896742725374157</v>
      </c>
      <c r="I27" s="10">
        <f t="shared" ca="1" si="8"/>
        <v>1.1484346240311836</v>
      </c>
      <c r="K27" s="5" t="str">
        <f t="shared" ca="1" si="2"/>
        <v>West Coast</v>
      </c>
      <c r="L27" s="5">
        <f t="shared" ca="1" si="3"/>
        <v>825</v>
      </c>
      <c r="M27" s="5">
        <f t="shared" ca="1" si="4"/>
        <v>692.04166666666663</v>
      </c>
      <c r="N27" s="10">
        <f t="shared" ca="1" si="5"/>
        <v>0.83883838383838383</v>
      </c>
      <c r="O27" s="10">
        <f t="shared" ca="1" si="6"/>
        <v>1.1484346240311836</v>
      </c>
      <c r="P27" s="10">
        <f t="shared" ca="1" si="7"/>
        <v>1.4743037819693989</v>
      </c>
    </row>
    <row r="28" spans="2:16" x14ac:dyDescent="0.2">
      <c r="B28" s="5" t="str">
        <f ca="1">OFFSET(Data!C21, $C$3, 0)</f>
        <v>Whanganui</v>
      </c>
      <c r="C28" s="5">
        <f ca="1">OFFSET(Data!F21, $C$3, 0)</f>
        <v>2302</v>
      </c>
      <c r="D28" s="5">
        <f ca="1">OFFSET(Data!D21, $C$3, 0)</f>
        <v>69107</v>
      </c>
      <c r="E28" s="5">
        <f ca="1">OFFSET(Data!E21, $C$3, 0)</f>
        <v>66415.836215699295</v>
      </c>
      <c r="G28" s="10">
        <f t="shared" ca="1" si="0"/>
        <v>1.2508507095279466</v>
      </c>
      <c r="H28" s="10">
        <f t="shared" ca="1" si="1"/>
        <v>1.0405199111784211</v>
      </c>
      <c r="I28" s="10">
        <f t="shared" ca="1" si="8"/>
        <v>1.5340424402648356</v>
      </c>
      <c r="K28" s="5" t="str">
        <f t="shared" ca="1" si="2"/>
        <v>Whanganui</v>
      </c>
      <c r="L28" s="5">
        <f t="shared" ca="1" si="3"/>
        <v>2302</v>
      </c>
      <c r="M28" s="5">
        <f t="shared" ca="1" si="4"/>
        <v>2879.4583333333335</v>
      </c>
      <c r="N28" s="10">
        <f t="shared" ca="1" si="5"/>
        <v>1.2508507095279466</v>
      </c>
      <c r="O28" s="10">
        <f t="shared" ca="1" si="6"/>
        <v>1.5340424402648356</v>
      </c>
      <c r="P28" s="10">
        <f t="shared" ca="1" si="7"/>
        <v>1.4743037819693989</v>
      </c>
    </row>
    <row r="29" spans="2:16" x14ac:dyDescent="0.2">
      <c r="H29" s="10"/>
      <c r="I29" s="10"/>
      <c r="K29" s="5"/>
      <c r="L29" s="5"/>
      <c r="M29" s="5"/>
      <c r="N29" s="6"/>
      <c r="O29" s="6"/>
    </row>
    <row r="30" spans="2:16" x14ac:dyDescent="0.2">
      <c r="C30" s="5">
        <f ca="1">SUM(C9:C28)</f>
        <v>129994</v>
      </c>
      <c r="D30" s="5">
        <f ca="1">SUM(D9:D28)</f>
        <v>4599615.5</v>
      </c>
      <c r="E30" s="5">
        <f ca="1">SUM(E9:E28)</f>
        <v>4599615.5000000792</v>
      </c>
      <c r="G30" s="10">
        <f ca="1">D30 / C30 / 24</f>
        <v>1.4743037819694242</v>
      </c>
      <c r="H30" s="10">
        <f t="shared" ca="1" si="1"/>
        <v>0.99999999999998279</v>
      </c>
      <c r="I30" s="10">
        <f t="shared" ca="1" si="8"/>
        <v>1.4743037819693989</v>
      </c>
      <c r="K30" s="5" t="s">
        <v>0</v>
      </c>
      <c r="L30" s="5">
        <f ca="1">SUM(L9:L28)</f>
        <v>129994</v>
      </c>
      <c r="M30" s="5">
        <f ca="1">SUM(M9:M28)</f>
        <v>191650.64583333334</v>
      </c>
      <c r="N30" s="10">
        <f t="shared" ca="1" si="5"/>
        <v>1.4743037819694242</v>
      </c>
      <c r="O30" s="10">
        <f t="shared" ca="1" si="6"/>
        <v>1.4743037819693989</v>
      </c>
    </row>
    <row r="33" spans="5:5" x14ac:dyDescent="0.2">
      <c r="E33" s="11"/>
    </row>
    <row r="35" spans="5:5" x14ac:dyDescent="0.2">
      <c r="E35" s="11"/>
    </row>
  </sheetData>
  <mergeCells count="3">
    <mergeCell ref="C7:E7"/>
    <mergeCell ref="G7:I7"/>
    <mergeCell ref="K7:O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Technical Description</vt:lpstr>
      <vt:lpstr>Summary by DHB</vt:lpstr>
      <vt:lpstr>Ethnicity</vt:lpstr>
      <vt:lpstr>Deprivation</vt:lpstr>
      <vt:lpstr>pivots_deprivation</vt:lpstr>
      <vt:lpstr>Data</vt:lpstr>
      <vt:lpstr>Data2</vt:lpstr>
      <vt:lpstr>pivots_ethnicity</vt:lpstr>
      <vt:lpstr>Standardisation</vt:lpstr>
      <vt:lpstr>User Interaction</vt:lpstr>
    </vt:vector>
  </TitlesOfParts>
  <Company>Ministry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 Smith</dc:creator>
  <cp:lastModifiedBy>Odile Stotzer</cp:lastModifiedBy>
  <dcterms:created xsi:type="dcterms:W3CDTF">2013-06-18T03:48:33Z</dcterms:created>
  <dcterms:modified xsi:type="dcterms:W3CDTF">2022-06-13T21:51:42Z</dcterms:modified>
</cp:coreProperties>
</file>