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11 Hospital Care\ALOS\reports\2021-2022\Til end of September 2021\"/>
    </mc:Choice>
  </mc:AlternateContent>
  <xr:revisionPtr revIDLastSave="0" documentId="13_ncr:1_{2839D974-86F6-4514-B0E0-5834E3FE5B36}" xr6:coauthVersionLast="46" xr6:coauthVersionMax="46" xr10:uidLastSave="{00000000-0000-0000-0000-000000000000}"/>
  <bookViews>
    <workbookView xWindow="-120" yWindow="-120" windowWidth="29040" windowHeight="15840" tabRatio="608" activeTab="2" xr2:uid="{00000000-000D-0000-FFFF-FFFF00000000}"/>
  </bookViews>
  <sheets>
    <sheet name="Summary by DHB" sheetId="22" r:id="rId1"/>
    <sheet name="Ethnicity" sheetId="27" r:id="rId2"/>
    <sheet name="Deprivation" sheetId="32" r:id="rId3"/>
    <sheet name="Technical Description" sheetId="18" r:id="rId4"/>
    <sheet name="pivots_deprivation" sheetId="33" state="hidden" r:id="rId5"/>
    <sheet name="Data" sheetId="24" state="hidden" r:id="rId6"/>
    <sheet name="Data2" sheetId="29" state="hidden" r:id="rId7"/>
    <sheet name="pivots_ethnicity" sheetId="30" state="hidden" r:id="rId8"/>
    <sheet name="Standardisation" sheetId="25" state="hidden" r:id="rId9"/>
    <sheet name="User Interaction" sheetId="26" state="hidden" r:id="rId10"/>
  </sheets>
  <definedNames>
    <definedName name="_AMO_SingleObject_171447580_PivotTable_171447580" localSheetId="0" hidden="1">'Summary by DHB'!#REF!</definedName>
    <definedName name="_AMO_SingleObject_232306399_PivotTable_232306399" localSheetId="0" hidden="1">'Summary by DHB'!#REF!</definedName>
    <definedName name="_AMO_XmlVersion" hidden="1">"'1'"</definedName>
    <definedName name="_xlnm._FilterDatabase" localSheetId="5" hidden="1">Data!$A$1:$I$1</definedName>
    <definedName name="_xlnm._FilterDatabase" localSheetId="6" hidden="1">Data2!$A$1:$H$667</definedName>
  </definedNames>
  <calcPr calcId="191029"/>
  <pivotCaches>
    <pivotCache cacheId="2" r:id="rId11"/>
    <pivotCache cacheId="3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6" l="1"/>
  <c r="C41" i="26" l="1"/>
  <c r="C34" i="26" l="1"/>
  <c r="P308" i="33" l="1"/>
  <c r="P309" i="33"/>
  <c r="P310" i="33"/>
  <c r="P311" i="33"/>
  <c r="P312" i="33"/>
  <c r="P313" i="33"/>
  <c r="P314" i="33"/>
  <c r="P315" i="33"/>
  <c r="P316" i="33"/>
  <c r="P317" i="33"/>
  <c r="P318" i="33"/>
  <c r="P319" i="33"/>
  <c r="P320" i="33"/>
  <c r="P321" i="33"/>
  <c r="P322" i="33"/>
  <c r="P323" i="33"/>
  <c r="P324" i="33"/>
  <c r="P325" i="33"/>
  <c r="P326" i="33"/>
  <c r="P327" i="33"/>
  <c r="P307" i="33"/>
  <c r="P227" i="33"/>
  <c r="P228" i="33"/>
  <c r="P229" i="33"/>
  <c r="P230" i="33"/>
  <c r="P231" i="33"/>
  <c r="P232" i="33"/>
  <c r="P233" i="33"/>
  <c r="P234" i="33"/>
  <c r="P235" i="33"/>
  <c r="P236" i="33"/>
  <c r="P237" i="33"/>
  <c r="P238" i="33"/>
  <c r="P239" i="33"/>
  <c r="P240" i="33"/>
  <c r="P241" i="33"/>
  <c r="P242" i="33"/>
  <c r="P243" i="33"/>
  <c r="P244" i="33"/>
  <c r="P245" i="33"/>
  <c r="P246" i="33"/>
  <c r="P226" i="33"/>
  <c r="P199" i="33"/>
  <c r="P200" i="33"/>
  <c r="P201" i="33"/>
  <c r="P202" i="33"/>
  <c r="P203" i="33"/>
  <c r="P204" i="33"/>
  <c r="P205" i="33"/>
  <c r="P206" i="33"/>
  <c r="P207" i="33"/>
  <c r="P208" i="33"/>
  <c r="P209" i="33"/>
  <c r="P210" i="33"/>
  <c r="P211" i="33"/>
  <c r="P212" i="33"/>
  <c r="P213" i="33"/>
  <c r="P214" i="33"/>
  <c r="P215" i="33"/>
  <c r="P216" i="33"/>
  <c r="P217" i="33"/>
  <c r="P218" i="33"/>
  <c r="P198" i="33"/>
  <c r="P171" i="33"/>
  <c r="P172" i="33"/>
  <c r="P173" i="33"/>
  <c r="P174" i="33"/>
  <c r="P175" i="33"/>
  <c r="P176" i="33"/>
  <c r="P177" i="33"/>
  <c r="P178" i="33"/>
  <c r="P179" i="33"/>
  <c r="P180" i="33"/>
  <c r="P181" i="33"/>
  <c r="P182" i="33"/>
  <c r="P183" i="33"/>
  <c r="P184" i="33"/>
  <c r="P185" i="33"/>
  <c r="P186" i="33"/>
  <c r="P187" i="33"/>
  <c r="P188" i="33"/>
  <c r="P189" i="33"/>
  <c r="P190" i="33"/>
  <c r="P170" i="33"/>
  <c r="I308" i="33"/>
  <c r="I309" i="33"/>
  <c r="I310" i="33"/>
  <c r="I311" i="33"/>
  <c r="I312" i="33"/>
  <c r="I313" i="33"/>
  <c r="I314" i="33"/>
  <c r="I315" i="33"/>
  <c r="I316" i="33"/>
  <c r="I317" i="33"/>
  <c r="I318" i="33"/>
  <c r="I319" i="33"/>
  <c r="I320" i="33"/>
  <c r="I321" i="33"/>
  <c r="I322" i="33"/>
  <c r="I323" i="33"/>
  <c r="I324" i="33"/>
  <c r="I325" i="33"/>
  <c r="I326" i="33"/>
  <c r="I327" i="33"/>
  <c r="I307" i="33"/>
  <c r="H308" i="33"/>
  <c r="H309" i="33"/>
  <c r="H310" i="33"/>
  <c r="H311" i="33"/>
  <c r="H312" i="33"/>
  <c r="H313" i="33"/>
  <c r="R313" i="33" s="1"/>
  <c r="H314" i="33"/>
  <c r="H315" i="33"/>
  <c r="H316" i="33"/>
  <c r="H317" i="33"/>
  <c r="H318" i="33"/>
  <c r="H319" i="33"/>
  <c r="H320" i="33"/>
  <c r="H321" i="33"/>
  <c r="R321" i="33" s="1"/>
  <c r="H322" i="33"/>
  <c r="H323" i="33"/>
  <c r="R323" i="33" s="1"/>
  <c r="H324" i="33"/>
  <c r="H325" i="33"/>
  <c r="H326" i="33"/>
  <c r="H327" i="33"/>
  <c r="H307" i="33"/>
  <c r="G308" i="33"/>
  <c r="Q308" i="33" s="1"/>
  <c r="G309" i="33"/>
  <c r="Q309" i="33" s="1"/>
  <c r="G310" i="33"/>
  <c r="Q310" i="33" s="1"/>
  <c r="G311" i="33"/>
  <c r="Q311" i="33" s="1"/>
  <c r="G312" i="33"/>
  <c r="Q312" i="33" s="1"/>
  <c r="G313" i="33"/>
  <c r="Q313" i="33" s="1"/>
  <c r="G314" i="33"/>
  <c r="Q314" i="33" s="1"/>
  <c r="G315" i="33"/>
  <c r="Q315" i="33" s="1"/>
  <c r="G316" i="33"/>
  <c r="Q316" i="33" s="1"/>
  <c r="G317" i="33"/>
  <c r="Q317" i="33" s="1"/>
  <c r="G318" i="33"/>
  <c r="Q318" i="33" s="1"/>
  <c r="G319" i="33"/>
  <c r="Q319" i="33" s="1"/>
  <c r="G320" i="33"/>
  <c r="Q320" i="33" s="1"/>
  <c r="G321" i="33"/>
  <c r="Q321" i="33" s="1"/>
  <c r="G322" i="33"/>
  <c r="Q322" i="33" s="1"/>
  <c r="G323" i="33"/>
  <c r="Q323" i="33" s="1"/>
  <c r="G324" i="33"/>
  <c r="Q324" i="33" s="1"/>
  <c r="G325" i="33"/>
  <c r="Q325" i="33" s="1"/>
  <c r="G326" i="33"/>
  <c r="Q326" i="33" s="1"/>
  <c r="G327" i="33"/>
  <c r="Q327" i="33" s="1"/>
  <c r="G307" i="33"/>
  <c r="Q307" i="33" s="1"/>
  <c r="L326" i="33" l="1"/>
  <c r="L310" i="33"/>
  <c r="K315" i="33"/>
  <c r="L320" i="33"/>
  <c r="L307" i="33"/>
  <c r="K321" i="33"/>
  <c r="R318" i="33"/>
  <c r="K318" i="33"/>
  <c r="R310" i="33"/>
  <c r="K310" i="33"/>
  <c r="R325" i="33"/>
  <c r="K325" i="33"/>
  <c r="L325" i="33"/>
  <c r="R317" i="33"/>
  <c r="K317" i="33"/>
  <c r="L317" i="33"/>
  <c r="R309" i="33"/>
  <c r="K309" i="33"/>
  <c r="L309" i="33"/>
  <c r="R308" i="33"/>
  <c r="K308" i="33"/>
  <c r="L308" i="33"/>
  <c r="K313" i="33"/>
  <c r="L323" i="33"/>
  <c r="L315" i="33"/>
  <c r="R315" i="33"/>
  <c r="R316" i="33"/>
  <c r="K316" i="33"/>
  <c r="L316" i="33"/>
  <c r="R322" i="33"/>
  <c r="K322" i="33"/>
  <c r="L322" i="33"/>
  <c r="R314" i="33"/>
  <c r="K314" i="33"/>
  <c r="L314" i="33"/>
  <c r="R326" i="33"/>
  <c r="K326" i="33"/>
  <c r="R324" i="33"/>
  <c r="K324" i="33"/>
  <c r="L324" i="33"/>
  <c r="L321" i="33"/>
  <c r="L313" i="33"/>
  <c r="R307" i="33"/>
  <c r="K307" i="33"/>
  <c r="L318" i="33"/>
  <c r="R320" i="33"/>
  <c r="K320" i="33"/>
  <c r="R312" i="33"/>
  <c r="K312" i="33"/>
  <c r="L327" i="33"/>
  <c r="R327" i="33"/>
  <c r="K327" i="33"/>
  <c r="L319" i="33"/>
  <c r="R319" i="33"/>
  <c r="K319" i="33"/>
  <c r="L311" i="33"/>
  <c r="R311" i="33"/>
  <c r="K311" i="33"/>
  <c r="K323" i="33"/>
  <c r="L312" i="33"/>
  <c r="M312" i="33" s="1"/>
  <c r="I281" i="33"/>
  <c r="I282" i="33"/>
  <c r="I283" i="33"/>
  <c r="I284" i="33"/>
  <c r="I285" i="33"/>
  <c r="I286" i="33"/>
  <c r="I287" i="33"/>
  <c r="I288" i="33"/>
  <c r="I289" i="33"/>
  <c r="I290" i="33"/>
  <c r="I291" i="33"/>
  <c r="I292" i="33"/>
  <c r="I293" i="33"/>
  <c r="I294" i="33"/>
  <c r="I295" i="33"/>
  <c r="I296" i="33"/>
  <c r="I297" i="33"/>
  <c r="I298" i="33"/>
  <c r="I299" i="33"/>
  <c r="I300" i="33"/>
  <c r="I280" i="33"/>
  <c r="H281" i="33"/>
  <c r="H282" i="33"/>
  <c r="H283" i="33"/>
  <c r="H284" i="33"/>
  <c r="H285" i="33"/>
  <c r="H286" i="33"/>
  <c r="H287" i="33"/>
  <c r="H288" i="33"/>
  <c r="H289" i="33"/>
  <c r="H290" i="33"/>
  <c r="H291" i="33"/>
  <c r="H292" i="33"/>
  <c r="H293" i="33"/>
  <c r="H294" i="33"/>
  <c r="H295" i="33"/>
  <c r="H296" i="33"/>
  <c r="H297" i="33"/>
  <c r="H298" i="33"/>
  <c r="H299" i="33"/>
  <c r="H300" i="33"/>
  <c r="H280" i="33"/>
  <c r="G281" i="33"/>
  <c r="Q281" i="33" s="1"/>
  <c r="G282" i="33"/>
  <c r="Q282" i="33" s="1"/>
  <c r="G283" i="33"/>
  <c r="Q283" i="33" s="1"/>
  <c r="G284" i="33"/>
  <c r="Q284" i="33" s="1"/>
  <c r="G285" i="33"/>
  <c r="Q285" i="33" s="1"/>
  <c r="G286" i="33"/>
  <c r="Q286" i="33" s="1"/>
  <c r="G287" i="33"/>
  <c r="Q287" i="33" s="1"/>
  <c r="G288" i="33"/>
  <c r="Q288" i="33" s="1"/>
  <c r="G289" i="33"/>
  <c r="Q289" i="33" s="1"/>
  <c r="G290" i="33"/>
  <c r="Q290" i="33" s="1"/>
  <c r="G291" i="33"/>
  <c r="Q291" i="33" s="1"/>
  <c r="G292" i="33"/>
  <c r="Q292" i="33" s="1"/>
  <c r="G293" i="33"/>
  <c r="Q293" i="33" s="1"/>
  <c r="G294" i="33"/>
  <c r="Q294" i="33" s="1"/>
  <c r="G295" i="33"/>
  <c r="Q295" i="33" s="1"/>
  <c r="G296" i="33"/>
  <c r="Q296" i="33" s="1"/>
  <c r="G297" i="33"/>
  <c r="Q297" i="33" s="1"/>
  <c r="G298" i="33"/>
  <c r="Q298" i="33" s="1"/>
  <c r="G299" i="33"/>
  <c r="Q299" i="33" s="1"/>
  <c r="G300" i="33"/>
  <c r="Q300" i="33" s="1"/>
  <c r="G280" i="33"/>
  <c r="Q280" i="33" s="1"/>
  <c r="I254" i="33"/>
  <c r="I255" i="33"/>
  <c r="I256" i="33"/>
  <c r="I257" i="33"/>
  <c r="I258" i="33"/>
  <c r="I259" i="33"/>
  <c r="I260" i="33"/>
  <c r="I261" i="33"/>
  <c r="I262" i="33"/>
  <c r="I263" i="33"/>
  <c r="I264" i="33"/>
  <c r="I265" i="33"/>
  <c r="I266" i="33"/>
  <c r="I267" i="33"/>
  <c r="I268" i="33"/>
  <c r="I269" i="33"/>
  <c r="I270" i="33"/>
  <c r="I271" i="33"/>
  <c r="I272" i="33"/>
  <c r="I273" i="33"/>
  <c r="I253" i="33"/>
  <c r="H254" i="33"/>
  <c r="H255" i="33"/>
  <c r="H256" i="33"/>
  <c r="H257" i="33"/>
  <c r="H258" i="33"/>
  <c r="H259" i="33"/>
  <c r="H260" i="33"/>
  <c r="H261" i="33"/>
  <c r="H262" i="33"/>
  <c r="H263" i="33"/>
  <c r="H264" i="33"/>
  <c r="H265" i="33"/>
  <c r="H266" i="33"/>
  <c r="H267" i="33"/>
  <c r="H268" i="33"/>
  <c r="H269" i="33"/>
  <c r="H270" i="33"/>
  <c r="H271" i="33"/>
  <c r="H272" i="33"/>
  <c r="H273" i="33"/>
  <c r="H253" i="33"/>
  <c r="G254" i="33"/>
  <c r="Q254" i="33" s="1"/>
  <c r="G255" i="33"/>
  <c r="Q255" i="33" s="1"/>
  <c r="G256" i="33"/>
  <c r="Q256" i="33" s="1"/>
  <c r="G257" i="33"/>
  <c r="Q257" i="33" s="1"/>
  <c r="G258" i="33"/>
  <c r="Q258" i="33" s="1"/>
  <c r="G259" i="33"/>
  <c r="Q259" i="33" s="1"/>
  <c r="G260" i="33"/>
  <c r="Q260" i="33" s="1"/>
  <c r="G261" i="33"/>
  <c r="Q261" i="33" s="1"/>
  <c r="G262" i="33"/>
  <c r="Q262" i="33" s="1"/>
  <c r="G263" i="33"/>
  <c r="Q263" i="33" s="1"/>
  <c r="G264" i="33"/>
  <c r="Q264" i="33" s="1"/>
  <c r="G265" i="33"/>
  <c r="Q265" i="33" s="1"/>
  <c r="G266" i="33"/>
  <c r="Q266" i="33" s="1"/>
  <c r="G267" i="33"/>
  <c r="Q267" i="33" s="1"/>
  <c r="G268" i="33"/>
  <c r="Q268" i="33" s="1"/>
  <c r="G269" i="33"/>
  <c r="Q269" i="33" s="1"/>
  <c r="G270" i="33"/>
  <c r="Q270" i="33" s="1"/>
  <c r="G271" i="33"/>
  <c r="Q271" i="33" s="1"/>
  <c r="G272" i="33"/>
  <c r="Q272" i="33" s="1"/>
  <c r="G273" i="33"/>
  <c r="Q273" i="33" s="1"/>
  <c r="G253" i="33"/>
  <c r="Q253" i="33" s="1"/>
  <c r="I227" i="33"/>
  <c r="I228" i="33"/>
  <c r="I229" i="33"/>
  <c r="I230" i="33"/>
  <c r="I231" i="33"/>
  <c r="I232" i="33"/>
  <c r="I233" i="33"/>
  <c r="I234" i="33"/>
  <c r="I235" i="33"/>
  <c r="I236" i="33"/>
  <c r="I237" i="33"/>
  <c r="I238" i="33"/>
  <c r="I239" i="33"/>
  <c r="I240" i="33"/>
  <c r="I241" i="33"/>
  <c r="I242" i="33"/>
  <c r="I243" i="33"/>
  <c r="I244" i="33"/>
  <c r="I245" i="33"/>
  <c r="I246" i="33"/>
  <c r="I226" i="33"/>
  <c r="H227" i="33"/>
  <c r="H228" i="33"/>
  <c r="H229" i="33"/>
  <c r="H230" i="33"/>
  <c r="H231" i="33"/>
  <c r="H232" i="33"/>
  <c r="H233" i="33"/>
  <c r="H234" i="33"/>
  <c r="H235" i="33"/>
  <c r="H236" i="33"/>
  <c r="H237" i="33"/>
  <c r="H238" i="33"/>
  <c r="H239" i="33"/>
  <c r="H240" i="33"/>
  <c r="H241" i="33"/>
  <c r="H242" i="33"/>
  <c r="H243" i="33"/>
  <c r="H244" i="33"/>
  <c r="H245" i="33"/>
  <c r="H246" i="33"/>
  <c r="H226" i="33"/>
  <c r="G227" i="33"/>
  <c r="Q227" i="33" s="1"/>
  <c r="G228" i="33"/>
  <c r="Q228" i="33" s="1"/>
  <c r="G229" i="33"/>
  <c r="Q229" i="33" s="1"/>
  <c r="G230" i="33"/>
  <c r="Q230" i="33" s="1"/>
  <c r="G231" i="33"/>
  <c r="Q231" i="33" s="1"/>
  <c r="G232" i="33"/>
  <c r="Q232" i="33" s="1"/>
  <c r="G233" i="33"/>
  <c r="Q233" i="33" s="1"/>
  <c r="G234" i="33"/>
  <c r="Q234" i="33" s="1"/>
  <c r="G235" i="33"/>
  <c r="Q235" i="33" s="1"/>
  <c r="G236" i="33"/>
  <c r="Q236" i="33" s="1"/>
  <c r="G237" i="33"/>
  <c r="Q237" i="33" s="1"/>
  <c r="G238" i="33"/>
  <c r="Q238" i="33" s="1"/>
  <c r="G239" i="33"/>
  <c r="Q239" i="33" s="1"/>
  <c r="G240" i="33"/>
  <c r="Q240" i="33" s="1"/>
  <c r="G241" i="33"/>
  <c r="Q241" i="33" s="1"/>
  <c r="G242" i="33"/>
  <c r="Q242" i="33" s="1"/>
  <c r="G243" i="33"/>
  <c r="Q243" i="33" s="1"/>
  <c r="G244" i="33"/>
  <c r="Q244" i="33" s="1"/>
  <c r="G245" i="33"/>
  <c r="Q245" i="33" s="1"/>
  <c r="G246" i="33"/>
  <c r="Q246" i="33" s="1"/>
  <c r="G226" i="33"/>
  <c r="Q226" i="33" s="1"/>
  <c r="G199" i="33"/>
  <c r="Q199" i="33" s="1"/>
  <c r="G200" i="33"/>
  <c r="Q200" i="33" s="1"/>
  <c r="G201" i="33"/>
  <c r="Q201" i="33" s="1"/>
  <c r="G202" i="33"/>
  <c r="Q202" i="33" s="1"/>
  <c r="G203" i="33"/>
  <c r="Q203" i="33" s="1"/>
  <c r="G204" i="33"/>
  <c r="Q204" i="33" s="1"/>
  <c r="G205" i="33"/>
  <c r="Q205" i="33" s="1"/>
  <c r="G206" i="33"/>
  <c r="Q206" i="33" s="1"/>
  <c r="G207" i="33"/>
  <c r="Q207" i="33" s="1"/>
  <c r="G208" i="33"/>
  <c r="Q208" i="33" s="1"/>
  <c r="G209" i="33"/>
  <c r="Q209" i="33" s="1"/>
  <c r="G210" i="33"/>
  <c r="Q210" i="33" s="1"/>
  <c r="G211" i="33"/>
  <c r="Q211" i="33" s="1"/>
  <c r="G212" i="33"/>
  <c r="Q212" i="33" s="1"/>
  <c r="G213" i="33"/>
  <c r="Q213" i="33" s="1"/>
  <c r="G214" i="33"/>
  <c r="Q214" i="33" s="1"/>
  <c r="G215" i="33"/>
  <c r="Q215" i="33" s="1"/>
  <c r="G216" i="33"/>
  <c r="Q216" i="33" s="1"/>
  <c r="G217" i="33"/>
  <c r="Q217" i="33" s="1"/>
  <c r="G218" i="33"/>
  <c r="Q218" i="33" s="1"/>
  <c r="H199" i="33"/>
  <c r="H200" i="33"/>
  <c r="H201" i="33"/>
  <c r="H202" i="33"/>
  <c r="H203" i="33"/>
  <c r="H204" i="33"/>
  <c r="H205" i="33"/>
  <c r="H206" i="33"/>
  <c r="H207" i="33"/>
  <c r="H208" i="33"/>
  <c r="H209" i="33"/>
  <c r="H210" i="33"/>
  <c r="H211" i="33"/>
  <c r="H212" i="33"/>
  <c r="H213" i="33"/>
  <c r="H214" i="33"/>
  <c r="H215" i="33"/>
  <c r="H216" i="33"/>
  <c r="H217" i="33"/>
  <c r="H218" i="33"/>
  <c r="I199" i="33"/>
  <c r="I200" i="33"/>
  <c r="I201" i="33"/>
  <c r="I202" i="33"/>
  <c r="I203" i="33"/>
  <c r="I204" i="33"/>
  <c r="I205" i="33"/>
  <c r="I206" i="33"/>
  <c r="I207" i="33"/>
  <c r="I208" i="33"/>
  <c r="I209" i="33"/>
  <c r="I210" i="33"/>
  <c r="I211" i="33"/>
  <c r="I212" i="33"/>
  <c r="I213" i="33"/>
  <c r="I214" i="33"/>
  <c r="I215" i="33"/>
  <c r="I216" i="33"/>
  <c r="I217" i="33"/>
  <c r="I218" i="33"/>
  <c r="I198" i="33"/>
  <c r="H198" i="33"/>
  <c r="G198" i="33"/>
  <c r="Q198" i="33" s="1"/>
  <c r="I171" i="33"/>
  <c r="I172" i="33"/>
  <c r="I173" i="33"/>
  <c r="I174" i="33"/>
  <c r="I175" i="33"/>
  <c r="I176" i="33"/>
  <c r="I177" i="33"/>
  <c r="I178" i="33"/>
  <c r="I179" i="33"/>
  <c r="I180" i="33"/>
  <c r="I181" i="33"/>
  <c r="I182" i="33"/>
  <c r="I183" i="33"/>
  <c r="I184" i="33"/>
  <c r="I185" i="33"/>
  <c r="I186" i="33"/>
  <c r="I187" i="33"/>
  <c r="I188" i="33"/>
  <c r="I189" i="33"/>
  <c r="I190" i="33"/>
  <c r="I170" i="33"/>
  <c r="H171" i="33"/>
  <c r="H172" i="33"/>
  <c r="H173" i="33"/>
  <c r="H174" i="33"/>
  <c r="H175" i="33"/>
  <c r="H176" i="33"/>
  <c r="H177" i="33"/>
  <c r="H178" i="33"/>
  <c r="H179" i="33"/>
  <c r="H180" i="33"/>
  <c r="H181" i="33"/>
  <c r="H182" i="33"/>
  <c r="H183" i="33"/>
  <c r="H184" i="33"/>
  <c r="H185" i="33"/>
  <c r="H186" i="33"/>
  <c r="H187" i="33"/>
  <c r="H188" i="33"/>
  <c r="H189" i="33"/>
  <c r="H190" i="33"/>
  <c r="H170" i="33"/>
  <c r="G171" i="33"/>
  <c r="Q171" i="33" s="1"/>
  <c r="G172" i="33"/>
  <c r="Q172" i="33" s="1"/>
  <c r="G173" i="33"/>
  <c r="Q173" i="33" s="1"/>
  <c r="G174" i="33"/>
  <c r="Q174" i="33" s="1"/>
  <c r="G175" i="33"/>
  <c r="Q175" i="33" s="1"/>
  <c r="G176" i="33"/>
  <c r="Q176" i="33" s="1"/>
  <c r="G177" i="33"/>
  <c r="Q177" i="33" s="1"/>
  <c r="G178" i="33"/>
  <c r="Q178" i="33" s="1"/>
  <c r="G179" i="33"/>
  <c r="Q179" i="33" s="1"/>
  <c r="G180" i="33"/>
  <c r="Q180" i="33" s="1"/>
  <c r="G181" i="33"/>
  <c r="Q181" i="33" s="1"/>
  <c r="G182" i="33"/>
  <c r="Q182" i="33" s="1"/>
  <c r="G183" i="33"/>
  <c r="Q183" i="33" s="1"/>
  <c r="G184" i="33"/>
  <c r="Q184" i="33" s="1"/>
  <c r="G185" i="33"/>
  <c r="Q185" i="33" s="1"/>
  <c r="G186" i="33"/>
  <c r="Q186" i="33" s="1"/>
  <c r="G187" i="33"/>
  <c r="Q187" i="33" s="1"/>
  <c r="G188" i="33"/>
  <c r="Q188" i="33" s="1"/>
  <c r="G189" i="33"/>
  <c r="Q189" i="33" s="1"/>
  <c r="G190" i="33"/>
  <c r="Q190" i="33" s="1"/>
  <c r="G170" i="33"/>
  <c r="Q170" i="33" s="1"/>
  <c r="I144" i="33"/>
  <c r="I145" i="33"/>
  <c r="I146" i="33"/>
  <c r="I147" i="33"/>
  <c r="I148" i="33"/>
  <c r="I149" i="33"/>
  <c r="I150" i="33"/>
  <c r="I151" i="33"/>
  <c r="I152" i="33"/>
  <c r="I153" i="33"/>
  <c r="I154" i="33"/>
  <c r="I155" i="33"/>
  <c r="I156" i="33"/>
  <c r="I157" i="33"/>
  <c r="I158" i="33"/>
  <c r="I159" i="33"/>
  <c r="I160" i="33"/>
  <c r="I161" i="33"/>
  <c r="I162" i="33"/>
  <c r="I163" i="33"/>
  <c r="I143" i="33"/>
  <c r="H144" i="33"/>
  <c r="H145" i="33"/>
  <c r="H146" i="33"/>
  <c r="H147" i="33"/>
  <c r="H148" i="33"/>
  <c r="H149" i="33"/>
  <c r="H150" i="33"/>
  <c r="H151" i="33"/>
  <c r="H152" i="33"/>
  <c r="H153" i="33"/>
  <c r="H154" i="33"/>
  <c r="H155" i="33"/>
  <c r="H156" i="33"/>
  <c r="H157" i="33"/>
  <c r="H158" i="33"/>
  <c r="H159" i="33"/>
  <c r="H160" i="33"/>
  <c r="H161" i="33"/>
  <c r="H162" i="33"/>
  <c r="H163" i="33"/>
  <c r="H143" i="33"/>
  <c r="G144" i="33"/>
  <c r="Q144" i="33" s="1"/>
  <c r="G145" i="33"/>
  <c r="Q145" i="33" s="1"/>
  <c r="G146" i="33"/>
  <c r="Q146" i="33" s="1"/>
  <c r="G147" i="33"/>
  <c r="Q147" i="33" s="1"/>
  <c r="G148" i="33"/>
  <c r="Q148" i="33" s="1"/>
  <c r="G149" i="33"/>
  <c r="Q149" i="33" s="1"/>
  <c r="G150" i="33"/>
  <c r="Q150" i="33" s="1"/>
  <c r="G151" i="33"/>
  <c r="Q151" i="33" s="1"/>
  <c r="G152" i="33"/>
  <c r="Q152" i="33" s="1"/>
  <c r="G153" i="33"/>
  <c r="Q153" i="33" s="1"/>
  <c r="G154" i="33"/>
  <c r="Q154" i="33" s="1"/>
  <c r="G155" i="33"/>
  <c r="Q155" i="33" s="1"/>
  <c r="G156" i="33"/>
  <c r="Q156" i="33" s="1"/>
  <c r="G157" i="33"/>
  <c r="Q157" i="33" s="1"/>
  <c r="G158" i="33"/>
  <c r="Q158" i="33" s="1"/>
  <c r="G159" i="33"/>
  <c r="Q159" i="33" s="1"/>
  <c r="G160" i="33"/>
  <c r="Q160" i="33" s="1"/>
  <c r="G161" i="33"/>
  <c r="Q161" i="33" s="1"/>
  <c r="G162" i="33"/>
  <c r="Q162" i="33" s="1"/>
  <c r="G163" i="33"/>
  <c r="Q163" i="33" s="1"/>
  <c r="G143" i="33"/>
  <c r="Q143" i="33" s="1"/>
  <c r="I117" i="33"/>
  <c r="I118" i="33"/>
  <c r="I119" i="33"/>
  <c r="I120" i="33"/>
  <c r="I121" i="33"/>
  <c r="I122" i="33"/>
  <c r="I123" i="33"/>
  <c r="I124" i="33"/>
  <c r="I125" i="33"/>
  <c r="I126" i="33"/>
  <c r="I127" i="33"/>
  <c r="I128" i="33"/>
  <c r="I129" i="33"/>
  <c r="I130" i="33"/>
  <c r="I131" i="33"/>
  <c r="I132" i="33"/>
  <c r="I133" i="33"/>
  <c r="I134" i="33"/>
  <c r="I135" i="33"/>
  <c r="I136" i="33"/>
  <c r="I116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G117" i="33"/>
  <c r="Q117" i="33" s="1"/>
  <c r="G118" i="33"/>
  <c r="Q118" i="33" s="1"/>
  <c r="G119" i="33"/>
  <c r="Q119" i="33" s="1"/>
  <c r="G120" i="33"/>
  <c r="Q120" i="33" s="1"/>
  <c r="G121" i="33"/>
  <c r="Q121" i="33" s="1"/>
  <c r="G122" i="33"/>
  <c r="Q122" i="33" s="1"/>
  <c r="G123" i="33"/>
  <c r="Q123" i="33" s="1"/>
  <c r="G124" i="33"/>
  <c r="Q124" i="33" s="1"/>
  <c r="G125" i="33"/>
  <c r="Q125" i="33" s="1"/>
  <c r="G126" i="33"/>
  <c r="Q126" i="33" s="1"/>
  <c r="G127" i="33"/>
  <c r="Q127" i="33" s="1"/>
  <c r="G128" i="33"/>
  <c r="Q128" i="33" s="1"/>
  <c r="G129" i="33"/>
  <c r="Q129" i="33" s="1"/>
  <c r="G130" i="33"/>
  <c r="Q130" i="33" s="1"/>
  <c r="G131" i="33"/>
  <c r="Q131" i="33" s="1"/>
  <c r="G132" i="33"/>
  <c r="Q132" i="33" s="1"/>
  <c r="G133" i="33"/>
  <c r="Q133" i="33" s="1"/>
  <c r="G134" i="33"/>
  <c r="Q134" i="33" s="1"/>
  <c r="G135" i="33"/>
  <c r="Q135" i="33" s="1"/>
  <c r="G136" i="33"/>
  <c r="Q136" i="33" s="1"/>
  <c r="G116" i="33"/>
  <c r="Q116" i="33" s="1"/>
  <c r="I90" i="33"/>
  <c r="I91" i="33"/>
  <c r="I92" i="33"/>
  <c r="I93" i="33"/>
  <c r="I94" i="33"/>
  <c r="I95" i="33"/>
  <c r="I96" i="33"/>
  <c r="I97" i="33"/>
  <c r="I98" i="33"/>
  <c r="I99" i="33"/>
  <c r="I100" i="33"/>
  <c r="I101" i="33"/>
  <c r="I102" i="33"/>
  <c r="I103" i="33"/>
  <c r="I104" i="33"/>
  <c r="I105" i="33"/>
  <c r="I106" i="33"/>
  <c r="I107" i="33"/>
  <c r="I108" i="33"/>
  <c r="I109" i="33"/>
  <c r="I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89" i="33"/>
  <c r="G90" i="33"/>
  <c r="Q90" i="33" s="1"/>
  <c r="G91" i="33"/>
  <c r="Q91" i="33" s="1"/>
  <c r="G92" i="33"/>
  <c r="Q92" i="33" s="1"/>
  <c r="G93" i="33"/>
  <c r="Q93" i="33" s="1"/>
  <c r="G94" i="33"/>
  <c r="Q94" i="33" s="1"/>
  <c r="G95" i="33"/>
  <c r="Q95" i="33" s="1"/>
  <c r="G96" i="33"/>
  <c r="Q96" i="33" s="1"/>
  <c r="G97" i="33"/>
  <c r="Q97" i="33" s="1"/>
  <c r="G98" i="33"/>
  <c r="Q98" i="33" s="1"/>
  <c r="G99" i="33"/>
  <c r="Q99" i="33" s="1"/>
  <c r="G100" i="33"/>
  <c r="Q100" i="33" s="1"/>
  <c r="G101" i="33"/>
  <c r="Q101" i="33" s="1"/>
  <c r="G102" i="33"/>
  <c r="Q102" i="33" s="1"/>
  <c r="G103" i="33"/>
  <c r="Q103" i="33" s="1"/>
  <c r="G104" i="33"/>
  <c r="Q104" i="33" s="1"/>
  <c r="G105" i="33"/>
  <c r="Q105" i="33" s="1"/>
  <c r="G106" i="33"/>
  <c r="Q106" i="33" s="1"/>
  <c r="G107" i="33"/>
  <c r="Q107" i="33" s="1"/>
  <c r="G108" i="33"/>
  <c r="Q108" i="33" s="1"/>
  <c r="G109" i="33"/>
  <c r="Q109" i="33" s="1"/>
  <c r="G89" i="33"/>
  <c r="Q89" i="33" s="1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62" i="33"/>
  <c r="G63" i="33"/>
  <c r="Q63" i="33" s="1"/>
  <c r="G64" i="33"/>
  <c r="Q64" i="33" s="1"/>
  <c r="G65" i="33"/>
  <c r="Q65" i="33" s="1"/>
  <c r="G66" i="33"/>
  <c r="Q66" i="33" s="1"/>
  <c r="G67" i="33"/>
  <c r="Q67" i="33" s="1"/>
  <c r="G68" i="33"/>
  <c r="Q68" i="33" s="1"/>
  <c r="G69" i="33"/>
  <c r="Q69" i="33" s="1"/>
  <c r="G70" i="33"/>
  <c r="Q70" i="33" s="1"/>
  <c r="G71" i="33"/>
  <c r="Q71" i="33" s="1"/>
  <c r="G72" i="33"/>
  <c r="Q72" i="33" s="1"/>
  <c r="G73" i="33"/>
  <c r="Q73" i="33" s="1"/>
  <c r="G74" i="33"/>
  <c r="Q74" i="33" s="1"/>
  <c r="G75" i="33"/>
  <c r="Q75" i="33" s="1"/>
  <c r="G76" i="33"/>
  <c r="Q76" i="33" s="1"/>
  <c r="G77" i="33"/>
  <c r="Q77" i="33" s="1"/>
  <c r="G78" i="33"/>
  <c r="Q78" i="33" s="1"/>
  <c r="G79" i="33"/>
  <c r="Q79" i="33" s="1"/>
  <c r="G80" i="33"/>
  <c r="Q80" i="33" s="1"/>
  <c r="G81" i="33"/>
  <c r="Q81" i="33" s="1"/>
  <c r="G82" i="33"/>
  <c r="Q82" i="33" s="1"/>
  <c r="I63" i="33"/>
  <c r="I64" i="33"/>
  <c r="I65" i="33"/>
  <c r="I66" i="33"/>
  <c r="I67" i="33"/>
  <c r="I68" i="33"/>
  <c r="I69" i="33"/>
  <c r="I70" i="33"/>
  <c r="I71" i="33"/>
  <c r="I72" i="33"/>
  <c r="I73" i="33"/>
  <c r="I74" i="33"/>
  <c r="I75" i="33"/>
  <c r="I76" i="33"/>
  <c r="I77" i="33"/>
  <c r="I78" i="33"/>
  <c r="I79" i="33"/>
  <c r="I80" i="33"/>
  <c r="I81" i="33"/>
  <c r="I82" i="33"/>
  <c r="I62" i="33"/>
  <c r="G62" i="33"/>
  <c r="Q62" i="33" s="1"/>
  <c r="I35" i="33"/>
  <c r="I36" i="33"/>
  <c r="I37" i="33"/>
  <c r="I38" i="33"/>
  <c r="I39" i="33"/>
  <c r="I40" i="33"/>
  <c r="I41" i="33"/>
  <c r="I42" i="33"/>
  <c r="I43" i="33"/>
  <c r="I44" i="33"/>
  <c r="I45" i="33"/>
  <c r="I46" i="33"/>
  <c r="I47" i="33"/>
  <c r="I48" i="33"/>
  <c r="I49" i="33"/>
  <c r="I50" i="33"/>
  <c r="I51" i="33"/>
  <c r="I52" i="33"/>
  <c r="I53" i="33"/>
  <c r="I5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G35" i="33"/>
  <c r="Q35" i="33" s="1"/>
  <c r="G36" i="33"/>
  <c r="Q36" i="33" s="1"/>
  <c r="G37" i="33"/>
  <c r="Q37" i="33" s="1"/>
  <c r="G38" i="33"/>
  <c r="Q38" i="33" s="1"/>
  <c r="G39" i="33"/>
  <c r="Q39" i="33" s="1"/>
  <c r="G40" i="33"/>
  <c r="Q40" i="33" s="1"/>
  <c r="G41" i="33"/>
  <c r="Q41" i="33" s="1"/>
  <c r="G42" i="33"/>
  <c r="Q42" i="33" s="1"/>
  <c r="G43" i="33"/>
  <c r="Q43" i="33" s="1"/>
  <c r="G44" i="33"/>
  <c r="Q44" i="33" s="1"/>
  <c r="G45" i="33"/>
  <c r="Q45" i="33" s="1"/>
  <c r="G46" i="33"/>
  <c r="Q46" i="33" s="1"/>
  <c r="G47" i="33"/>
  <c r="Q47" i="33" s="1"/>
  <c r="G48" i="33"/>
  <c r="Q48" i="33" s="1"/>
  <c r="G49" i="33"/>
  <c r="Q49" i="33" s="1"/>
  <c r="G50" i="33"/>
  <c r="Q50" i="33" s="1"/>
  <c r="G51" i="33"/>
  <c r="Q51" i="33" s="1"/>
  <c r="G52" i="33"/>
  <c r="Q52" i="33" s="1"/>
  <c r="G53" i="33"/>
  <c r="Q53" i="33" s="1"/>
  <c r="G54" i="33"/>
  <c r="Q54" i="33" s="1"/>
  <c r="I34" i="33"/>
  <c r="H34" i="33"/>
  <c r="G34" i="33"/>
  <c r="Q34" i="33" s="1"/>
  <c r="I7" i="33"/>
  <c r="I8" i="33"/>
  <c r="I9" i="33"/>
  <c r="I10" i="33"/>
  <c r="I11" i="33"/>
  <c r="I12" i="33"/>
  <c r="I13" i="33"/>
  <c r="I14" i="33"/>
  <c r="I15" i="33"/>
  <c r="I16" i="33"/>
  <c r="I17" i="33"/>
  <c r="I18" i="33"/>
  <c r="I19" i="33"/>
  <c r="I20" i="33"/>
  <c r="I21" i="33"/>
  <c r="I22" i="33"/>
  <c r="I23" i="33"/>
  <c r="I24" i="33"/>
  <c r="I25" i="33"/>
  <c r="I26" i="33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G7" i="33"/>
  <c r="G8" i="33"/>
  <c r="G9" i="33"/>
  <c r="G10" i="33"/>
  <c r="G11" i="33"/>
  <c r="G12" i="33"/>
  <c r="G13" i="33"/>
  <c r="G14" i="33"/>
  <c r="G15" i="33"/>
  <c r="G16" i="33"/>
  <c r="G17" i="33"/>
  <c r="G18" i="33"/>
  <c r="G19" i="33"/>
  <c r="G20" i="33"/>
  <c r="G21" i="33"/>
  <c r="G22" i="33"/>
  <c r="G23" i="33"/>
  <c r="G24" i="33"/>
  <c r="G25" i="33"/>
  <c r="G26" i="33"/>
  <c r="I6" i="33"/>
  <c r="H6" i="33"/>
  <c r="G6" i="33"/>
  <c r="D50" i="32" l="1"/>
  <c r="D42" i="32"/>
  <c r="D49" i="32"/>
  <c r="D41" i="32"/>
  <c r="D48" i="32"/>
  <c r="D40" i="32"/>
  <c r="D34" i="32"/>
  <c r="D47" i="32"/>
  <c r="D39" i="32"/>
  <c r="D54" i="32"/>
  <c r="D46" i="32"/>
  <c r="D38" i="32"/>
  <c r="D53" i="32"/>
  <c r="D45" i="32"/>
  <c r="D37" i="32"/>
  <c r="D52" i="32"/>
  <c r="D44" i="32"/>
  <c r="D36" i="32"/>
  <c r="D51" i="32"/>
  <c r="D43" i="32"/>
  <c r="D35" i="32"/>
  <c r="M326" i="33"/>
  <c r="M319" i="33"/>
  <c r="M318" i="33"/>
  <c r="T318" i="33" s="1"/>
  <c r="M327" i="33"/>
  <c r="U315" i="33" s="1"/>
  <c r="M313" i="33"/>
  <c r="T313" i="33" s="1"/>
  <c r="L37" i="33"/>
  <c r="K37" i="33"/>
  <c r="R37" i="33"/>
  <c r="K76" i="33"/>
  <c r="S76" i="33" s="1"/>
  <c r="R76" i="33"/>
  <c r="L76" i="33"/>
  <c r="K149" i="33"/>
  <c r="S149" i="33" s="1"/>
  <c r="R149" i="33"/>
  <c r="L149" i="33"/>
  <c r="L183" i="33"/>
  <c r="R183" i="33"/>
  <c r="K183" i="33"/>
  <c r="S183" i="33" s="1"/>
  <c r="L211" i="33"/>
  <c r="R211" i="33"/>
  <c r="K211" i="33"/>
  <c r="S211" i="33" s="1"/>
  <c r="L229" i="33"/>
  <c r="R229" i="33"/>
  <c r="K229" i="33"/>
  <c r="S229" i="33" s="1"/>
  <c r="R271" i="33"/>
  <c r="L271" i="33"/>
  <c r="K271" i="33"/>
  <c r="S271" i="33" s="1"/>
  <c r="R255" i="33"/>
  <c r="L255" i="33"/>
  <c r="K255" i="33"/>
  <c r="S255" i="33" s="1"/>
  <c r="R34" i="33"/>
  <c r="L34" i="33"/>
  <c r="K34" i="33"/>
  <c r="S34" i="33" s="1"/>
  <c r="K52" i="33"/>
  <c r="S52" i="33" s="1"/>
  <c r="R52" i="33"/>
  <c r="L52" i="33"/>
  <c r="K44" i="33"/>
  <c r="S44" i="33" s="1"/>
  <c r="R44" i="33"/>
  <c r="L44" i="33"/>
  <c r="K36" i="33"/>
  <c r="R36" i="33"/>
  <c r="L36" i="33"/>
  <c r="K62" i="33"/>
  <c r="S62" i="33" s="1"/>
  <c r="R62" i="33"/>
  <c r="L62" i="33"/>
  <c r="K75" i="33"/>
  <c r="S75" i="33" s="1"/>
  <c r="R75" i="33"/>
  <c r="L75" i="33"/>
  <c r="K67" i="33"/>
  <c r="S67" i="33" s="1"/>
  <c r="R67" i="33"/>
  <c r="L67" i="33"/>
  <c r="K104" i="33"/>
  <c r="S104" i="33" s="1"/>
  <c r="R104" i="33"/>
  <c r="L104" i="33"/>
  <c r="K96" i="33"/>
  <c r="S96" i="33" s="1"/>
  <c r="R96" i="33"/>
  <c r="L96" i="33"/>
  <c r="K129" i="33"/>
  <c r="S129" i="33" s="1"/>
  <c r="R129" i="33"/>
  <c r="L129" i="33"/>
  <c r="K121" i="33"/>
  <c r="S121" i="33" s="1"/>
  <c r="R121" i="33"/>
  <c r="L121" i="33"/>
  <c r="R143" i="33"/>
  <c r="L143" i="33"/>
  <c r="K143" i="33"/>
  <c r="S143" i="33" s="1"/>
  <c r="R156" i="33"/>
  <c r="L156" i="33"/>
  <c r="K156" i="33"/>
  <c r="S156" i="33" s="1"/>
  <c r="R148" i="33"/>
  <c r="L148" i="33"/>
  <c r="K148" i="33"/>
  <c r="L190" i="33"/>
  <c r="R190" i="33"/>
  <c r="K190" i="33"/>
  <c r="L182" i="33"/>
  <c r="R182" i="33"/>
  <c r="K182" i="33"/>
  <c r="S182" i="33" s="1"/>
  <c r="L174" i="33"/>
  <c r="R174" i="33"/>
  <c r="K174" i="33"/>
  <c r="S174" i="33" s="1"/>
  <c r="K218" i="33"/>
  <c r="L218" i="33"/>
  <c r="R218" i="33"/>
  <c r="K210" i="33"/>
  <c r="S210" i="33" s="1"/>
  <c r="L210" i="33"/>
  <c r="R210" i="33"/>
  <c r="K202" i="33"/>
  <c r="S202" i="33" s="1"/>
  <c r="L202" i="33"/>
  <c r="R202" i="33"/>
  <c r="K244" i="33"/>
  <c r="L244" i="33"/>
  <c r="R244" i="33"/>
  <c r="K236" i="33"/>
  <c r="S236" i="33" s="1"/>
  <c r="L236" i="33"/>
  <c r="R236" i="33"/>
  <c r="K228" i="33"/>
  <c r="S228" i="33" s="1"/>
  <c r="L228" i="33"/>
  <c r="R228" i="33"/>
  <c r="L270" i="33"/>
  <c r="K270" i="33"/>
  <c r="S270" i="33" s="1"/>
  <c r="R270" i="33"/>
  <c r="L262" i="33"/>
  <c r="K262" i="33"/>
  <c r="S262" i="33" s="1"/>
  <c r="R262" i="33"/>
  <c r="L254" i="33"/>
  <c r="K254" i="33"/>
  <c r="S254" i="33" s="1"/>
  <c r="R254" i="33"/>
  <c r="R296" i="33"/>
  <c r="K296" i="33"/>
  <c r="S296" i="33" s="1"/>
  <c r="L296" i="33"/>
  <c r="R288" i="33"/>
  <c r="K288" i="33"/>
  <c r="S288" i="33" s="1"/>
  <c r="L288" i="33"/>
  <c r="M321" i="33"/>
  <c r="T321" i="33" s="1"/>
  <c r="M315" i="33"/>
  <c r="L45" i="33"/>
  <c r="K45" i="33"/>
  <c r="S45" i="33" s="1"/>
  <c r="R45" i="33"/>
  <c r="K105" i="33"/>
  <c r="S105" i="33" s="1"/>
  <c r="R105" i="33"/>
  <c r="L105" i="33"/>
  <c r="K157" i="33"/>
  <c r="S157" i="33" s="1"/>
  <c r="R157" i="33"/>
  <c r="L157" i="33"/>
  <c r="L245" i="33"/>
  <c r="R245" i="33"/>
  <c r="K245" i="33"/>
  <c r="S245" i="33" s="1"/>
  <c r="R263" i="33"/>
  <c r="L263" i="33"/>
  <c r="K263" i="33"/>
  <c r="S263" i="33" s="1"/>
  <c r="K297" i="33"/>
  <c r="S297" i="33" s="1"/>
  <c r="L297" i="33"/>
  <c r="R297" i="33"/>
  <c r="K281" i="33"/>
  <c r="S281" i="33" s="1"/>
  <c r="L281" i="33"/>
  <c r="R281" i="33"/>
  <c r="K51" i="33"/>
  <c r="S51" i="33" s="1"/>
  <c r="R51" i="33"/>
  <c r="L51" i="33"/>
  <c r="K43" i="33"/>
  <c r="S43" i="33" s="1"/>
  <c r="R43" i="33"/>
  <c r="L43" i="33"/>
  <c r="K35" i="33"/>
  <c r="S35" i="33" s="1"/>
  <c r="R35" i="33"/>
  <c r="L35" i="33"/>
  <c r="K82" i="33"/>
  <c r="R82" i="33"/>
  <c r="L82" i="33"/>
  <c r="K74" i="33"/>
  <c r="S74" i="33" s="1"/>
  <c r="R74" i="33"/>
  <c r="L74" i="33"/>
  <c r="K66" i="33"/>
  <c r="S66" i="33" s="1"/>
  <c r="R66" i="33"/>
  <c r="L66" i="33"/>
  <c r="K103" i="33"/>
  <c r="S103" i="33" s="1"/>
  <c r="R103" i="33"/>
  <c r="L103" i="33"/>
  <c r="K95" i="33"/>
  <c r="S95" i="33" s="1"/>
  <c r="R95" i="33"/>
  <c r="L95" i="33"/>
  <c r="K136" i="33"/>
  <c r="S136" i="33" s="1"/>
  <c r="R136" i="33"/>
  <c r="L136" i="33"/>
  <c r="K128" i="33"/>
  <c r="S128" i="33" s="1"/>
  <c r="R128" i="33"/>
  <c r="L128" i="33"/>
  <c r="K120" i="33"/>
  <c r="S120" i="33" s="1"/>
  <c r="R120" i="33"/>
  <c r="L120" i="33"/>
  <c r="M120" i="33" s="1"/>
  <c r="T120" i="33" s="1"/>
  <c r="L163" i="33"/>
  <c r="K163" i="33"/>
  <c r="R163" i="33"/>
  <c r="L155" i="33"/>
  <c r="K155" i="33"/>
  <c r="S155" i="33" s="1"/>
  <c r="R155" i="33"/>
  <c r="R147" i="33"/>
  <c r="L147" i="33"/>
  <c r="K147" i="33"/>
  <c r="S147" i="33" s="1"/>
  <c r="K189" i="33"/>
  <c r="S189" i="33" s="1"/>
  <c r="L189" i="33"/>
  <c r="R189" i="33"/>
  <c r="K181" i="33"/>
  <c r="S181" i="33" s="1"/>
  <c r="L181" i="33"/>
  <c r="R181" i="33"/>
  <c r="K173" i="33"/>
  <c r="S173" i="33" s="1"/>
  <c r="L173" i="33"/>
  <c r="M173" i="33" s="1"/>
  <c r="T173" i="33" s="1"/>
  <c r="R173" i="33"/>
  <c r="R217" i="33"/>
  <c r="K217" i="33"/>
  <c r="S217" i="33" s="1"/>
  <c r="L217" i="33"/>
  <c r="R209" i="33"/>
  <c r="K209" i="33"/>
  <c r="S209" i="33" s="1"/>
  <c r="L209" i="33"/>
  <c r="R201" i="33"/>
  <c r="K201" i="33"/>
  <c r="S201" i="33" s="1"/>
  <c r="L201" i="33"/>
  <c r="R243" i="33"/>
  <c r="K243" i="33"/>
  <c r="S243" i="33" s="1"/>
  <c r="L243" i="33"/>
  <c r="R235" i="33"/>
  <c r="L235" i="33"/>
  <c r="K235" i="33"/>
  <c r="S235" i="33" s="1"/>
  <c r="R227" i="33"/>
  <c r="K227" i="33"/>
  <c r="S227" i="33" s="1"/>
  <c r="L227" i="33"/>
  <c r="K269" i="33"/>
  <c r="S269" i="33" s="1"/>
  <c r="L269" i="33"/>
  <c r="R269" i="33"/>
  <c r="K261" i="33"/>
  <c r="S261" i="33" s="1"/>
  <c r="L261" i="33"/>
  <c r="R261" i="33"/>
  <c r="K295" i="33"/>
  <c r="S295" i="33" s="1"/>
  <c r="L295" i="33"/>
  <c r="R295" i="33"/>
  <c r="K287" i="33"/>
  <c r="S287" i="33" s="1"/>
  <c r="L287" i="33"/>
  <c r="R287" i="33"/>
  <c r="M311" i="33"/>
  <c r="M324" i="33"/>
  <c r="M322" i="33"/>
  <c r="T322" i="33" s="1"/>
  <c r="M323" i="33"/>
  <c r="M317" i="33"/>
  <c r="T317" i="33" s="1"/>
  <c r="K97" i="33"/>
  <c r="S97" i="33" s="1"/>
  <c r="R97" i="33"/>
  <c r="L97" i="33"/>
  <c r="L175" i="33"/>
  <c r="R175" i="33"/>
  <c r="K175" i="33"/>
  <c r="S175" i="33" s="1"/>
  <c r="L203" i="33"/>
  <c r="R203" i="33"/>
  <c r="K203" i="33"/>
  <c r="S203" i="33" s="1"/>
  <c r="L237" i="33"/>
  <c r="R237" i="33"/>
  <c r="K237" i="33"/>
  <c r="S237" i="33" s="1"/>
  <c r="K289" i="33"/>
  <c r="S289" i="33" s="1"/>
  <c r="L289" i="33"/>
  <c r="R289" i="33"/>
  <c r="K50" i="33"/>
  <c r="S50" i="33" s="1"/>
  <c r="R50" i="33"/>
  <c r="L50" i="33"/>
  <c r="K42" i="33"/>
  <c r="S42" i="33" s="1"/>
  <c r="R42" i="33"/>
  <c r="L42" i="33"/>
  <c r="K81" i="33"/>
  <c r="S81" i="33" s="1"/>
  <c r="R81" i="33"/>
  <c r="L81" i="33"/>
  <c r="K73" i="33"/>
  <c r="S73" i="33" s="1"/>
  <c r="R73" i="33"/>
  <c r="L73" i="33"/>
  <c r="K65" i="33"/>
  <c r="S65" i="33" s="1"/>
  <c r="R65" i="33"/>
  <c r="L65" i="33"/>
  <c r="R89" i="33"/>
  <c r="L89" i="33"/>
  <c r="K89" i="33"/>
  <c r="S89" i="33" s="1"/>
  <c r="R102" i="33"/>
  <c r="L102" i="33"/>
  <c r="K102" i="33"/>
  <c r="S102" i="33" s="1"/>
  <c r="R94" i="33"/>
  <c r="L94" i="33"/>
  <c r="K94" i="33"/>
  <c r="S94" i="33" s="1"/>
  <c r="K135" i="33"/>
  <c r="S135" i="33" s="1"/>
  <c r="R135" i="33"/>
  <c r="L135" i="33"/>
  <c r="K127" i="33"/>
  <c r="S127" i="33" s="1"/>
  <c r="R127" i="33"/>
  <c r="L127" i="33"/>
  <c r="K119" i="33"/>
  <c r="S119" i="33" s="1"/>
  <c r="R119" i="33"/>
  <c r="L119" i="33"/>
  <c r="L162" i="33"/>
  <c r="K162" i="33"/>
  <c r="S162" i="33" s="1"/>
  <c r="R162" i="33"/>
  <c r="L154" i="33"/>
  <c r="K154" i="33"/>
  <c r="S154" i="33" s="1"/>
  <c r="R154" i="33"/>
  <c r="L146" i="33"/>
  <c r="K146" i="33"/>
  <c r="S146" i="33" s="1"/>
  <c r="R146" i="33"/>
  <c r="R188" i="33"/>
  <c r="K188" i="33"/>
  <c r="S188" i="33" s="1"/>
  <c r="L188" i="33"/>
  <c r="R180" i="33"/>
  <c r="K180" i="33"/>
  <c r="S180" i="33" s="1"/>
  <c r="L180" i="33"/>
  <c r="R172" i="33"/>
  <c r="K172" i="33"/>
  <c r="S172" i="33" s="1"/>
  <c r="L172" i="33"/>
  <c r="L198" i="33"/>
  <c r="R198" i="33"/>
  <c r="K198" i="33"/>
  <c r="S198" i="33" s="1"/>
  <c r="K216" i="33"/>
  <c r="S216" i="33" s="1"/>
  <c r="L216" i="33"/>
  <c r="R216" i="33"/>
  <c r="K208" i="33"/>
  <c r="S208" i="33" s="1"/>
  <c r="R208" i="33"/>
  <c r="L208" i="33"/>
  <c r="K200" i="33"/>
  <c r="S200" i="33" s="1"/>
  <c r="L200" i="33"/>
  <c r="R200" i="33"/>
  <c r="K242" i="33"/>
  <c r="S242" i="33" s="1"/>
  <c r="L242" i="33"/>
  <c r="R242" i="33"/>
  <c r="K234" i="33"/>
  <c r="S234" i="33" s="1"/>
  <c r="R234" i="33"/>
  <c r="L234" i="33"/>
  <c r="R268" i="33"/>
  <c r="K268" i="33"/>
  <c r="S268" i="33" s="1"/>
  <c r="L268" i="33"/>
  <c r="R260" i="33"/>
  <c r="K260" i="33"/>
  <c r="S260" i="33" s="1"/>
  <c r="L260" i="33"/>
  <c r="L294" i="33"/>
  <c r="K294" i="33"/>
  <c r="S294" i="33" s="1"/>
  <c r="R294" i="33"/>
  <c r="L286" i="33"/>
  <c r="K286" i="33"/>
  <c r="S286" i="33" s="1"/>
  <c r="R286" i="33"/>
  <c r="K68" i="33"/>
  <c r="S68" i="33" s="1"/>
  <c r="R68" i="33"/>
  <c r="L68" i="33"/>
  <c r="K130" i="33"/>
  <c r="S130" i="33" s="1"/>
  <c r="R130" i="33"/>
  <c r="E48" i="32" s="1"/>
  <c r="L130" i="33"/>
  <c r="L170" i="33"/>
  <c r="R170" i="33"/>
  <c r="K170" i="33"/>
  <c r="S170" i="33" s="1"/>
  <c r="K49" i="33"/>
  <c r="S49" i="33" s="1"/>
  <c r="R49" i="33"/>
  <c r="L49" i="33"/>
  <c r="K41" i="33"/>
  <c r="S41" i="33" s="1"/>
  <c r="R41" i="33"/>
  <c r="L41" i="33"/>
  <c r="K80" i="33"/>
  <c r="S80" i="33" s="1"/>
  <c r="R80" i="33"/>
  <c r="L80" i="33"/>
  <c r="K72" i="33"/>
  <c r="S72" i="33" s="1"/>
  <c r="R72" i="33"/>
  <c r="L72" i="33"/>
  <c r="K64" i="33"/>
  <c r="S64" i="33" s="1"/>
  <c r="R64" i="33"/>
  <c r="L64" i="33"/>
  <c r="L109" i="33"/>
  <c r="K109" i="33"/>
  <c r="R109" i="33"/>
  <c r="L101" i="33"/>
  <c r="K101" i="33"/>
  <c r="S101" i="33" s="1"/>
  <c r="R101" i="33"/>
  <c r="L93" i="33"/>
  <c r="K93" i="33"/>
  <c r="S93" i="33" s="1"/>
  <c r="R93" i="33"/>
  <c r="K134" i="33"/>
  <c r="S134" i="33" s="1"/>
  <c r="R134" i="33"/>
  <c r="L134" i="33"/>
  <c r="K126" i="33"/>
  <c r="S126" i="33" s="1"/>
  <c r="R126" i="33"/>
  <c r="L126" i="33"/>
  <c r="K118" i="33"/>
  <c r="S118" i="33" s="1"/>
  <c r="R118" i="33"/>
  <c r="L118" i="33"/>
  <c r="K161" i="33"/>
  <c r="S161" i="33" s="1"/>
  <c r="R161" i="33"/>
  <c r="L161" i="33"/>
  <c r="M161" i="33" s="1"/>
  <c r="T161" i="33" s="1"/>
  <c r="K153" i="33"/>
  <c r="S153" i="33" s="1"/>
  <c r="R153" i="33"/>
  <c r="L153" i="33"/>
  <c r="K145" i="33"/>
  <c r="S145" i="33" s="1"/>
  <c r="R145" i="33"/>
  <c r="L145" i="33"/>
  <c r="K187" i="33"/>
  <c r="S187" i="33" s="1"/>
  <c r="R187" i="33"/>
  <c r="L187" i="33"/>
  <c r="K179" i="33"/>
  <c r="S179" i="33" s="1"/>
  <c r="L179" i="33"/>
  <c r="R179" i="33"/>
  <c r="K171" i="33"/>
  <c r="S171" i="33" s="1"/>
  <c r="R171" i="33"/>
  <c r="L171" i="33"/>
  <c r="L215" i="33"/>
  <c r="K215" i="33"/>
  <c r="S215" i="33" s="1"/>
  <c r="R215" i="33"/>
  <c r="L207" i="33"/>
  <c r="K207" i="33"/>
  <c r="S207" i="33" s="1"/>
  <c r="R207" i="33"/>
  <c r="L199" i="33"/>
  <c r="K199" i="33"/>
  <c r="S199" i="33" s="1"/>
  <c r="R199" i="33"/>
  <c r="L241" i="33"/>
  <c r="K241" i="33"/>
  <c r="S241" i="33" s="1"/>
  <c r="R241" i="33"/>
  <c r="L233" i="33"/>
  <c r="K233" i="33"/>
  <c r="S233" i="33" s="1"/>
  <c r="R233" i="33"/>
  <c r="K267" i="33"/>
  <c r="S267" i="33" s="1"/>
  <c r="R267" i="33"/>
  <c r="L267" i="33"/>
  <c r="K259" i="33"/>
  <c r="S259" i="33" s="1"/>
  <c r="R259" i="33"/>
  <c r="L259" i="33"/>
  <c r="K280" i="33"/>
  <c r="S280" i="33" s="1"/>
  <c r="R280" i="33"/>
  <c r="L280" i="33"/>
  <c r="K293" i="33"/>
  <c r="S293" i="33" s="1"/>
  <c r="R293" i="33"/>
  <c r="L293" i="33"/>
  <c r="K285" i="33"/>
  <c r="S285" i="33" s="1"/>
  <c r="R285" i="33"/>
  <c r="L285" i="33"/>
  <c r="M308" i="33"/>
  <c r="K122" i="33"/>
  <c r="S122" i="33" s="1"/>
  <c r="R122" i="33"/>
  <c r="E40" i="32" s="1"/>
  <c r="L122" i="33"/>
  <c r="K48" i="33"/>
  <c r="S48" i="33" s="1"/>
  <c r="R48" i="33"/>
  <c r="L48" i="33"/>
  <c r="K40" i="33"/>
  <c r="S40" i="33" s="1"/>
  <c r="R40" i="33"/>
  <c r="L40" i="33"/>
  <c r="R79" i="33"/>
  <c r="L79" i="33"/>
  <c r="K79" i="33"/>
  <c r="S79" i="33" s="1"/>
  <c r="R71" i="33"/>
  <c r="L71" i="33"/>
  <c r="K71" i="33"/>
  <c r="S71" i="33" s="1"/>
  <c r="R63" i="33"/>
  <c r="L63" i="33"/>
  <c r="K63" i="33"/>
  <c r="S63" i="33" s="1"/>
  <c r="L108" i="33"/>
  <c r="K108" i="33"/>
  <c r="S108" i="33" s="1"/>
  <c r="R108" i="33"/>
  <c r="L100" i="33"/>
  <c r="K100" i="33"/>
  <c r="S100" i="33" s="1"/>
  <c r="R100" i="33"/>
  <c r="L92" i="33"/>
  <c r="K92" i="33"/>
  <c r="S92" i="33" s="1"/>
  <c r="R92" i="33"/>
  <c r="R133" i="33"/>
  <c r="L133" i="33"/>
  <c r="K133" i="33"/>
  <c r="S133" i="33" s="1"/>
  <c r="R125" i="33"/>
  <c r="L125" i="33"/>
  <c r="K125" i="33"/>
  <c r="S125" i="33" s="1"/>
  <c r="R117" i="33"/>
  <c r="L117" i="33"/>
  <c r="K117" i="33"/>
  <c r="S117" i="33" s="1"/>
  <c r="K160" i="33"/>
  <c r="S160" i="33" s="1"/>
  <c r="R160" i="33"/>
  <c r="L160" i="33"/>
  <c r="K152" i="33"/>
  <c r="S152" i="33" s="1"/>
  <c r="R152" i="33"/>
  <c r="L152" i="33"/>
  <c r="R144" i="33"/>
  <c r="K144" i="33"/>
  <c r="S144" i="33" s="1"/>
  <c r="L144" i="33"/>
  <c r="L186" i="33"/>
  <c r="K186" i="33"/>
  <c r="S186" i="33" s="1"/>
  <c r="R186" i="33"/>
  <c r="L178" i="33"/>
  <c r="K178" i="33"/>
  <c r="S178" i="33" s="1"/>
  <c r="R178" i="33"/>
  <c r="R214" i="33"/>
  <c r="K214" i="33"/>
  <c r="S214" i="33" s="1"/>
  <c r="L214" i="33"/>
  <c r="R206" i="33"/>
  <c r="K206" i="33"/>
  <c r="S206" i="33" s="1"/>
  <c r="L206" i="33"/>
  <c r="R240" i="33"/>
  <c r="K240" i="33"/>
  <c r="S240" i="33" s="1"/>
  <c r="L240" i="33"/>
  <c r="R232" i="33"/>
  <c r="K232" i="33"/>
  <c r="S232" i="33" s="1"/>
  <c r="L232" i="33"/>
  <c r="L253" i="33"/>
  <c r="K253" i="33"/>
  <c r="S253" i="33" s="1"/>
  <c r="R253" i="33"/>
  <c r="L266" i="33"/>
  <c r="K266" i="33"/>
  <c r="S266" i="33" s="1"/>
  <c r="R266" i="33"/>
  <c r="L258" i="33"/>
  <c r="K258" i="33"/>
  <c r="S258" i="33" s="1"/>
  <c r="R258" i="33"/>
  <c r="K300" i="33"/>
  <c r="S300" i="33" s="1"/>
  <c r="R300" i="33"/>
  <c r="L300" i="33"/>
  <c r="K292" i="33"/>
  <c r="S292" i="33" s="1"/>
  <c r="R292" i="33"/>
  <c r="L292" i="33"/>
  <c r="K284" i="33"/>
  <c r="S284" i="33" s="1"/>
  <c r="R284" i="33"/>
  <c r="L284" i="33"/>
  <c r="M316" i="33"/>
  <c r="T316" i="33" s="1"/>
  <c r="M325" i="33"/>
  <c r="T325" i="33" s="1"/>
  <c r="M320" i="33"/>
  <c r="L53" i="33"/>
  <c r="K53" i="33"/>
  <c r="S53" i="33" s="1"/>
  <c r="R53" i="33"/>
  <c r="R47" i="33"/>
  <c r="L47" i="33"/>
  <c r="K47" i="33"/>
  <c r="S47" i="33" s="1"/>
  <c r="R39" i="33"/>
  <c r="L39" i="33"/>
  <c r="K39" i="33"/>
  <c r="S39" i="33" s="1"/>
  <c r="L78" i="33"/>
  <c r="K78" i="33"/>
  <c r="S78" i="33" s="1"/>
  <c r="R78" i="33"/>
  <c r="L70" i="33"/>
  <c r="K70" i="33"/>
  <c r="S70" i="33" s="1"/>
  <c r="R70" i="33"/>
  <c r="K107" i="33"/>
  <c r="S107" i="33" s="1"/>
  <c r="R107" i="33"/>
  <c r="L107" i="33"/>
  <c r="K99" i="33"/>
  <c r="S99" i="33" s="1"/>
  <c r="R99" i="33"/>
  <c r="L99" i="33"/>
  <c r="K91" i="33"/>
  <c r="S91" i="33" s="1"/>
  <c r="R91" i="33"/>
  <c r="L91" i="33"/>
  <c r="L132" i="33"/>
  <c r="K132" i="33"/>
  <c r="S132" i="33" s="1"/>
  <c r="R132" i="33"/>
  <c r="L124" i="33"/>
  <c r="K124" i="33"/>
  <c r="S124" i="33" s="1"/>
  <c r="R124" i="33"/>
  <c r="K116" i="33"/>
  <c r="S116" i="33" s="1"/>
  <c r="R116" i="33"/>
  <c r="L116" i="33"/>
  <c r="K159" i="33"/>
  <c r="S159" i="33" s="1"/>
  <c r="R159" i="33"/>
  <c r="L159" i="33"/>
  <c r="K151" i="33"/>
  <c r="S151" i="33" s="1"/>
  <c r="R151" i="33"/>
  <c r="L151" i="33"/>
  <c r="R185" i="33"/>
  <c r="K185" i="33"/>
  <c r="S185" i="33" s="1"/>
  <c r="L185" i="33"/>
  <c r="R177" i="33"/>
  <c r="K177" i="33"/>
  <c r="S177" i="33" s="1"/>
  <c r="L177" i="33"/>
  <c r="K213" i="33"/>
  <c r="S213" i="33" s="1"/>
  <c r="L213" i="33"/>
  <c r="R213" i="33"/>
  <c r="K205" i="33"/>
  <c r="S205" i="33" s="1"/>
  <c r="L205" i="33"/>
  <c r="R205" i="33"/>
  <c r="K226" i="33"/>
  <c r="S226" i="33" s="1"/>
  <c r="L226" i="33"/>
  <c r="R226" i="33"/>
  <c r="K239" i="33"/>
  <c r="S239" i="33" s="1"/>
  <c r="L239" i="33"/>
  <c r="R239" i="33"/>
  <c r="K231" i="33"/>
  <c r="S231" i="33" s="1"/>
  <c r="L231" i="33"/>
  <c r="R231" i="33"/>
  <c r="K273" i="33"/>
  <c r="R273" i="33"/>
  <c r="L273" i="33"/>
  <c r="K265" i="33"/>
  <c r="S265" i="33" s="1"/>
  <c r="R265" i="33"/>
  <c r="L265" i="33"/>
  <c r="K257" i="33"/>
  <c r="S257" i="33" s="1"/>
  <c r="R257" i="33"/>
  <c r="L257" i="33"/>
  <c r="R299" i="33"/>
  <c r="L299" i="33"/>
  <c r="K299" i="33"/>
  <c r="S299" i="33" s="1"/>
  <c r="R291" i="33"/>
  <c r="L291" i="33"/>
  <c r="K291" i="33"/>
  <c r="S291" i="33" s="1"/>
  <c r="R283" i="33"/>
  <c r="L283" i="33"/>
  <c r="K283" i="33"/>
  <c r="S283" i="33" s="1"/>
  <c r="M310" i="33"/>
  <c r="T310" i="33" s="1"/>
  <c r="L54" i="33"/>
  <c r="K54" i="33"/>
  <c r="R54" i="33"/>
  <c r="L46" i="33"/>
  <c r="K46" i="33"/>
  <c r="S46" i="33" s="1"/>
  <c r="R46" i="33"/>
  <c r="L38" i="33"/>
  <c r="K38" i="33"/>
  <c r="S38" i="33" s="1"/>
  <c r="R38" i="33"/>
  <c r="L77" i="33"/>
  <c r="K77" i="33"/>
  <c r="S77" i="33" s="1"/>
  <c r="R77" i="33"/>
  <c r="L69" i="33"/>
  <c r="K69" i="33"/>
  <c r="S69" i="33" s="1"/>
  <c r="R69" i="33"/>
  <c r="K106" i="33"/>
  <c r="S106" i="33" s="1"/>
  <c r="R106" i="33"/>
  <c r="L106" i="33"/>
  <c r="K98" i="33"/>
  <c r="S98" i="33" s="1"/>
  <c r="R98" i="33"/>
  <c r="L98" i="33"/>
  <c r="K90" i="33"/>
  <c r="S90" i="33" s="1"/>
  <c r="R90" i="33"/>
  <c r="L90" i="33"/>
  <c r="L131" i="33"/>
  <c r="K131" i="33"/>
  <c r="S131" i="33" s="1"/>
  <c r="R131" i="33"/>
  <c r="L123" i="33"/>
  <c r="K123" i="33"/>
  <c r="S123" i="33" s="1"/>
  <c r="R123" i="33"/>
  <c r="K158" i="33"/>
  <c r="S158" i="33" s="1"/>
  <c r="R158" i="33"/>
  <c r="L158" i="33"/>
  <c r="K150" i="33"/>
  <c r="S150" i="33" s="1"/>
  <c r="R150" i="33"/>
  <c r="L150" i="33"/>
  <c r="K184" i="33"/>
  <c r="S184" i="33" s="1"/>
  <c r="L184" i="33"/>
  <c r="R184" i="33"/>
  <c r="K176" i="33"/>
  <c r="S176" i="33" s="1"/>
  <c r="L176" i="33"/>
  <c r="R176" i="33"/>
  <c r="L212" i="33"/>
  <c r="R212" i="33"/>
  <c r="K212" i="33"/>
  <c r="S212" i="33" s="1"/>
  <c r="L204" i="33"/>
  <c r="R204" i="33"/>
  <c r="K204" i="33"/>
  <c r="S204" i="33" s="1"/>
  <c r="L246" i="33"/>
  <c r="R246" i="33"/>
  <c r="K246" i="33"/>
  <c r="L238" i="33"/>
  <c r="R238" i="33"/>
  <c r="K238" i="33"/>
  <c r="S238" i="33" s="1"/>
  <c r="L230" i="33"/>
  <c r="R230" i="33"/>
  <c r="K230" i="33"/>
  <c r="S230" i="33" s="1"/>
  <c r="K272" i="33"/>
  <c r="S272" i="33" s="1"/>
  <c r="R272" i="33"/>
  <c r="L272" i="33"/>
  <c r="K264" i="33"/>
  <c r="S264" i="33" s="1"/>
  <c r="R264" i="33"/>
  <c r="L264" i="33"/>
  <c r="K256" i="33"/>
  <c r="S256" i="33" s="1"/>
  <c r="R256" i="33"/>
  <c r="L256" i="33"/>
  <c r="R298" i="33"/>
  <c r="L298" i="33"/>
  <c r="K298" i="33"/>
  <c r="S298" i="33" s="1"/>
  <c r="R290" i="33"/>
  <c r="L290" i="33"/>
  <c r="K290" i="33"/>
  <c r="S290" i="33" s="1"/>
  <c r="R282" i="33"/>
  <c r="L282" i="33"/>
  <c r="K282" i="33"/>
  <c r="S282" i="33" s="1"/>
  <c r="M314" i="33"/>
  <c r="T314" i="33" s="1"/>
  <c r="M309" i="33"/>
  <c r="T309" i="33" s="1"/>
  <c r="L25" i="33"/>
  <c r="L17" i="33"/>
  <c r="R7" i="33"/>
  <c r="R8" i="33"/>
  <c r="R9" i="33"/>
  <c r="R10" i="33"/>
  <c r="R11" i="33"/>
  <c r="R12" i="33"/>
  <c r="R13" i="33"/>
  <c r="R14" i="33"/>
  <c r="R15" i="33"/>
  <c r="R16" i="33"/>
  <c r="R17" i="33"/>
  <c r="R18" i="33"/>
  <c r="R19" i="33"/>
  <c r="R20" i="33"/>
  <c r="R21" i="33"/>
  <c r="R22" i="33"/>
  <c r="R23" i="33"/>
  <c r="R24" i="33"/>
  <c r="R25" i="33"/>
  <c r="R26" i="33"/>
  <c r="R6" i="33"/>
  <c r="Q7" i="33"/>
  <c r="Q8" i="33"/>
  <c r="Q9" i="33"/>
  <c r="Q10" i="33"/>
  <c r="Q11" i="33"/>
  <c r="Q12" i="33"/>
  <c r="Q13" i="33"/>
  <c r="Q14" i="33"/>
  <c r="Q15" i="33"/>
  <c r="Q16" i="33"/>
  <c r="Q17" i="33"/>
  <c r="Q18" i="33"/>
  <c r="Q19" i="33"/>
  <c r="Q20" i="33"/>
  <c r="Q21" i="33"/>
  <c r="Q22" i="33"/>
  <c r="Q23" i="33"/>
  <c r="Q24" i="33"/>
  <c r="Q25" i="33"/>
  <c r="Q26" i="33"/>
  <c r="Q6" i="33"/>
  <c r="L7" i="33"/>
  <c r="L8" i="33"/>
  <c r="L9" i="33"/>
  <c r="L10" i="33"/>
  <c r="L11" i="33"/>
  <c r="L12" i="33"/>
  <c r="L13" i="33"/>
  <c r="L14" i="33"/>
  <c r="L15" i="33"/>
  <c r="L16" i="33"/>
  <c r="L18" i="33"/>
  <c r="L19" i="33"/>
  <c r="L20" i="33"/>
  <c r="L21" i="33"/>
  <c r="L22" i="33"/>
  <c r="L23" i="33"/>
  <c r="L24" i="33"/>
  <c r="L26" i="33"/>
  <c r="L6" i="33"/>
  <c r="K7" i="33"/>
  <c r="S7" i="33" s="1"/>
  <c r="K8" i="33"/>
  <c r="S8" i="33" s="1"/>
  <c r="K9" i="33"/>
  <c r="S9" i="33" s="1"/>
  <c r="K10" i="33"/>
  <c r="S10" i="33" s="1"/>
  <c r="K11" i="33"/>
  <c r="S11" i="33" s="1"/>
  <c r="K12" i="33"/>
  <c r="S12" i="33" s="1"/>
  <c r="K13" i="33"/>
  <c r="S13" i="33" s="1"/>
  <c r="K14" i="33"/>
  <c r="S14" i="33" s="1"/>
  <c r="K15" i="33"/>
  <c r="S15" i="33" s="1"/>
  <c r="K16" i="33"/>
  <c r="S16" i="33" s="1"/>
  <c r="K17" i="33"/>
  <c r="S17" i="33" s="1"/>
  <c r="K18" i="33"/>
  <c r="S18" i="33" s="1"/>
  <c r="K19" i="33"/>
  <c r="S19" i="33" s="1"/>
  <c r="K20" i="33"/>
  <c r="S20" i="33" s="1"/>
  <c r="K21" i="33"/>
  <c r="S21" i="33" s="1"/>
  <c r="K22" i="33"/>
  <c r="S22" i="33" s="1"/>
  <c r="K23" i="33"/>
  <c r="S23" i="33" s="1"/>
  <c r="K24" i="33"/>
  <c r="S24" i="33" s="1"/>
  <c r="K25" i="33"/>
  <c r="S25" i="33" s="1"/>
  <c r="K26" i="33"/>
  <c r="S26" i="33" s="1"/>
  <c r="K6" i="33"/>
  <c r="S6" i="33" s="1"/>
  <c r="S326" i="33"/>
  <c r="S325" i="33"/>
  <c r="S324" i="33"/>
  <c r="S323" i="33"/>
  <c r="S322" i="33"/>
  <c r="S321" i="33"/>
  <c r="S320" i="33"/>
  <c r="S319" i="33"/>
  <c r="S318" i="33"/>
  <c r="S317" i="33"/>
  <c r="S316" i="33"/>
  <c r="S315" i="33"/>
  <c r="S314" i="33"/>
  <c r="S313" i="33"/>
  <c r="S312" i="33"/>
  <c r="S311" i="33"/>
  <c r="S310" i="33"/>
  <c r="S309" i="33"/>
  <c r="S308" i="33"/>
  <c r="S307" i="33"/>
  <c r="P299" i="33"/>
  <c r="P298" i="33"/>
  <c r="P297" i="33"/>
  <c r="P296" i="33"/>
  <c r="P295" i="33"/>
  <c r="P294" i="33"/>
  <c r="P293" i="33"/>
  <c r="P292" i="33"/>
  <c r="P291" i="33"/>
  <c r="P290" i="33"/>
  <c r="P289" i="33"/>
  <c r="P288" i="33"/>
  <c r="P287" i="33"/>
  <c r="P286" i="33"/>
  <c r="P285" i="33"/>
  <c r="P284" i="33"/>
  <c r="P283" i="33"/>
  <c r="P282" i="33"/>
  <c r="P281" i="33"/>
  <c r="P280" i="33"/>
  <c r="P272" i="33"/>
  <c r="P271" i="33"/>
  <c r="P270" i="33"/>
  <c r="P269" i="33"/>
  <c r="P268" i="33"/>
  <c r="P267" i="33"/>
  <c r="P266" i="33"/>
  <c r="P265" i="33"/>
  <c r="P264" i="33"/>
  <c r="P263" i="33"/>
  <c r="P262" i="33"/>
  <c r="P261" i="33"/>
  <c r="P260" i="33"/>
  <c r="P259" i="33"/>
  <c r="P258" i="33"/>
  <c r="P257" i="33"/>
  <c r="P256" i="33"/>
  <c r="P255" i="33"/>
  <c r="P254" i="33"/>
  <c r="P253" i="33"/>
  <c r="S244" i="33"/>
  <c r="P162" i="33"/>
  <c r="P161" i="33"/>
  <c r="P160" i="33"/>
  <c r="P159" i="33"/>
  <c r="P158" i="33"/>
  <c r="P157" i="33"/>
  <c r="P156" i="33"/>
  <c r="P155" i="33"/>
  <c r="P154" i="33"/>
  <c r="P153" i="33"/>
  <c r="P152" i="33"/>
  <c r="P151" i="33"/>
  <c r="P150" i="33"/>
  <c r="P149" i="33"/>
  <c r="P148" i="33"/>
  <c r="S148" i="33"/>
  <c r="P147" i="33"/>
  <c r="P146" i="33"/>
  <c r="P145" i="33"/>
  <c r="P144" i="33"/>
  <c r="P143" i="33"/>
  <c r="P135" i="33"/>
  <c r="P134" i="33"/>
  <c r="P133" i="33"/>
  <c r="P132" i="33"/>
  <c r="P131" i="33"/>
  <c r="P130" i="33"/>
  <c r="P129" i="33"/>
  <c r="P128" i="33"/>
  <c r="P127" i="33"/>
  <c r="P126" i="33"/>
  <c r="P125" i="33"/>
  <c r="P124" i="33"/>
  <c r="P123" i="33"/>
  <c r="P122" i="33"/>
  <c r="P121" i="33"/>
  <c r="P120" i="33"/>
  <c r="P119" i="33"/>
  <c r="P118" i="33"/>
  <c r="P117" i="33"/>
  <c r="P116" i="33"/>
  <c r="P108" i="33"/>
  <c r="P107" i="33"/>
  <c r="P106" i="33"/>
  <c r="P105" i="33"/>
  <c r="P104" i="33"/>
  <c r="P103" i="33"/>
  <c r="P102" i="33"/>
  <c r="P101" i="33"/>
  <c r="P100" i="33"/>
  <c r="P99" i="33"/>
  <c r="P98" i="33"/>
  <c r="P97" i="33"/>
  <c r="P96" i="33"/>
  <c r="P95" i="33"/>
  <c r="P94" i="33"/>
  <c r="P93" i="33"/>
  <c r="P92" i="33"/>
  <c r="P91" i="33"/>
  <c r="P90" i="33"/>
  <c r="P89" i="33"/>
  <c r="P81" i="33"/>
  <c r="P80" i="33"/>
  <c r="P79" i="33"/>
  <c r="P78" i="33"/>
  <c r="P77" i="33"/>
  <c r="P76" i="33"/>
  <c r="P75" i="33"/>
  <c r="P74" i="33"/>
  <c r="P73" i="33"/>
  <c r="P72" i="33"/>
  <c r="P71" i="33"/>
  <c r="P70" i="33"/>
  <c r="P69" i="33"/>
  <c r="P68" i="33"/>
  <c r="P67" i="33"/>
  <c r="P66" i="33"/>
  <c r="P65" i="33"/>
  <c r="P64" i="33"/>
  <c r="P63" i="33"/>
  <c r="P62" i="33"/>
  <c r="P53" i="33"/>
  <c r="P52" i="33"/>
  <c r="P51" i="33"/>
  <c r="P50" i="33"/>
  <c r="P49" i="33"/>
  <c r="P48" i="33"/>
  <c r="P47" i="33"/>
  <c r="P46" i="33"/>
  <c r="P45" i="33"/>
  <c r="P44" i="33"/>
  <c r="P43" i="33"/>
  <c r="P42" i="33"/>
  <c r="P41" i="33"/>
  <c r="P40" i="33"/>
  <c r="P39" i="33"/>
  <c r="P38" i="33"/>
  <c r="P37" i="33"/>
  <c r="S37" i="33"/>
  <c r="P36" i="33"/>
  <c r="S36" i="33"/>
  <c r="P35" i="33"/>
  <c r="P34" i="33"/>
  <c r="P25" i="33"/>
  <c r="P24" i="33"/>
  <c r="P23" i="33"/>
  <c r="P22" i="33"/>
  <c r="P21" i="33"/>
  <c r="P20" i="33"/>
  <c r="P19" i="33"/>
  <c r="P18" i="33"/>
  <c r="P17" i="33"/>
  <c r="P16" i="33"/>
  <c r="P15" i="33"/>
  <c r="P14" i="33"/>
  <c r="P13" i="33"/>
  <c r="P12" i="33"/>
  <c r="P11" i="33"/>
  <c r="P10" i="33"/>
  <c r="P9" i="33"/>
  <c r="P8" i="33"/>
  <c r="P7" i="33"/>
  <c r="P6" i="33"/>
  <c r="C54" i="32"/>
  <c r="G33" i="32"/>
  <c r="F33" i="32"/>
  <c r="E33" i="32"/>
  <c r="D33" i="32"/>
  <c r="C33" i="32"/>
  <c r="C25" i="26"/>
  <c r="M183" i="33" l="1"/>
  <c r="T183" i="33" s="1"/>
  <c r="F40" i="32"/>
  <c r="F48" i="32"/>
  <c r="E43" i="32"/>
  <c r="F43" i="32"/>
  <c r="E45" i="32"/>
  <c r="E47" i="32"/>
  <c r="F52" i="32"/>
  <c r="F38" i="32"/>
  <c r="E46" i="32"/>
  <c r="E52" i="32"/>
  <c r="F45" i="32"/>
  <c r="E39" i="32"/>
  <c r="E49" i="32"/>
  <c r="M180" i="33"/>
  <c r="T180" i="33" s="1"/>
  <c r="F34" i="32"/>
  <c r="E41" i="32"/>
  <c r="F42" i="32"/>
  <c r="E54" i="32"/>
  <c r="F50" i="32"/>
  <c r="E34" i="32"/>
  <c r="F35" i="32"/>
  <c r="E51" i="32"/>
  <c r="E37" i="32"/>
  <c r="F39" i="32"/>
  <c r="E44" i="32"/>
  <c r="F37" i="32"/>
  <c r="F46" i="32"/>
  <c r="E42" i="32"/>
  <c r="E35" i="32"/>
  <c r="F44" i="32"/>
  <c r="F41" i="32"/>
  <c r="F47" i="32"/>
  <c r="E50" i="32"/>
  <c r="E38" i="32"/>
  <c r="F51" i="32"/>
  <c r="E36" i="32"/>
  <c r="E53" i="32"/>
  <c r="F49" i="32"/>
  <c r="F36" i="32"/>
  <c r="F53" i="32"/>
  <c r="M211" i="33"/>
  <c r="T211" i="33" s="1"/>
  <c r="M186" i="33"/>
  <c r="T186" i="33" s="1"/>
  <c r="C26" i="26"/>
  <c r="C42" i="26"/>
  <c r="M121" i="33"/>
  <c r="T121" i="33" s="1"/>
  <c r="U327" i="33"/>
  <c r="U321" i="33"/>
  <c r="M129" i="33"/>
  <c r="T129" i="33" s="1"/>
  <c r="M116" i="33"/>
  <c r="T116" i="33" s="1"/>
  <c r="M133" i="33"/>
  <c r="T133" i="33" s="1"/>
  <c r="M119" i="33"/>
  <c r="T119" i="33" s="1"/>
  <c r="M176" i="33"/>
  <c r="T176" i="33" s="1"/>
  <c r="M117" i="33"/>
  <c r="T117" i="33" s="1"/>
  <c r="M184" i="33"/>
  <c r="T184" i="33" s="1"/>
  <c r="M177" i="33"/>
  <c r="T177" i="33" s="1"/>
  <c r="M123" i="33"/>
  <c r="T123" i="33" s="1"/>
  <c r="U314" i="33"/>
  <c r="M174" i="33"/>
  <c r="T174" i="33" s="1"/>
  <c r="M53" i="33"/>
  <c r="T53" i="33" s="1"/>
  <c r="M45" i="33"/>
  <c r="T45" i="33" s="1"/>
  <c r="M49" i="33"/>
  <c r="T49" i="33" s="1"/>
  <c r="M189" i="33"/>
  <c r="T189" i="33" s="1"/>
  <c r="M42" i="33"/>
  <c r="T42" i="33" s="1"/>
  <c r="M145" i="33"/>
  <c r="T145" i="33" s="1"/>
  <c r="M51" i="33"/>
  <c r="T51" i="33" s="1"/>
  <c r="M226" i="33"/>
  <c r="T226" i="33" s="1"/>
  <c r="M178" i="33"/>
  <c r="T178" i="33" s="1"/>
  <c r="M171" i="33"/>
  <c r="T171" i="33" s="1"/>
  <c r="M234" i="33"/>
  <c r="T234" i="33" s="1"/>
  <c r="M188" i="33"/>
  <c r="T188" i="33" s="1"/>
  <c r="M74" i="33"/>
  <c r="T74" i="33" s="1"/>
  <c r="M118" i="33"/>
  <c r="T118" i="33" s="1"/>
  <c r="M97" i="33"/>
  <c r="T97" i="33" s="1"/>
  <c r="U312" i="33"/>
  <c r="U313" i="33"/>
  <c r="M154" i="33"/>
  <c r="T154" i="33" s="1"/>
  <c r="M73" i="33"/>
  <c r="T73" i="33" s="1"/>
  <c r="M264" i="33"/>
  <c r="T264" i="33" s="1"/>
  <c r="M246" i="33"/>
  <c r="U229" i="33" s="1"/>
  <c r="M179" i="33"/>
  <c r="T179" i="33" s="1"/>
  <c r="M185" i="33"/>
  <c r="T185" i="33" s="1"/>
  <c r="M78" i="33"/>
  <c r="T78" i="33" s="1"/>
  <c r="U325" i="33"/>
  <c r="M81" i="33"/>
  <c r="T81" i="33" s="1"/>
  <c r="M77" i="33"/>
  <c r="T77" i="33" s="1"/>
  <c r="U324" i="33"/>
  <c r="M255" i="33"/>
  <c r="T255" i="33" s="1"/>
  <c r="M187" i="33"/>
  <c r="T187" i="33" s="1"/>
  <c r="M296" i="33"/>
  <c r="T296" i="33" s="1"/>
  <c r="M181" i="33"/>
  <c r="T181" i="33" s="1"/>
  <c r="U310" i="33"/>
  <c r="M89" i="33"/>
  <c r="T89" i="33" s="1"/>
  <c r="M126" i="33"/>
  <c r="T126" i="33" s="1"/>
  <c r="M41" i="33"/>
  <c r="T41" i="33" s="1"/>
  <c r="M170" i="33"/>
  <c r="T170" i="33" s="1"/>
  <c r="U317" i="33"/>
  <c r="M175" i="33"/>
  <c r="T175" i="33" s="1"/>
  <c r="U309" i="33"/>
  <c r="U316" i="33"/>
  <c r="M272" i="33"/>
  <c r="T272" i="33" s="1"/>
  <c r="M46" i="33"/>
  <c r="T46" i="33" s="1"/>
  <c r="M94" i="33"/>
  <c r="T94" i="33" s="1"/>
  <c r="M172" i="33"/>
  <c r="T172" i="33" s="1"/>
  <c r="U318" i="33"/>
  <c r="U322" i="33"/>
  <c r="M291" i="33"/>
  <c r="T291" i="33" s="1"/>
  <c r="M259" i="33"/>
  <c r="T259" i="33" s="1"/>
  <c r="U307" i="33"/>
  <c r="U308" i="33"/>
  <c r="U319" i="33"/>
  <c r="M90" i="33"/>
  <c r="T90" i="33" s="1"/>
  <c r="M122" i="33"/>
  <c r="T122" i="33" s="1"/>
  <c r="M286" i="33"/>
  <c r="T286" i="33" s="1"/>
  <c r="U326" i="33"/>
  <c r="U323" i="33"/>
  <c r="U311" i="33"/>
  <c r="U320" i="33"/>
  <c r="M280" i="33"/>
  <c r="T280" i="33" s="1"/>
  <c r="M281" i="33"/>
  <c r="T281" i="33" s="1"/>
  <c r="M268" i="33"/>
  <c r="T268" i="33" s="1"/>
  <c r="M98" i="33"/>
  <c r="T98" i="33" s="1"/>
  <c r="M132" i="33"/>
  <c r="T132" i="33" s="1"/>
  <c r="M260" i="33"/>
  <c r="T260" i="33" s="1"/>
  <c r="M95" i="33"/>
  <c r="T95" i="33" s="1"/>
  <c r="M292" i="33"/>
  <c r="T292" i="33" s="1"/>
  <c r="M297" i="33"/>
  <c r="T297" i="33" s="1"/>
  <c r="M92" i="33"/>
  <c r="T92" i="33" s="1"/>
  <c r="M256" i="33"/>
  <c r="T256" i="33" s="1"/>
  <c r="M100" i="33"/>
  <c r="T100" i="33" s="1"/>
  <c r="M293" i="33"/>
  <c r="T293" i="33" s="1"/>
  <c r="M93" i="33"/>
  <c r="T93" i="33" s="1"/>
  <c r="M96" i="33"/>
  <c r="T96" i="33" s="1"/>
  <c r="M102" i="33"/>
  <c r="T102" i="33" s="1"/>
  <c r="S109" i="33"/>
  <c r="M91" i="33"/>
  <c r="T91" i="33" s="1"/>
  <c r="M99" i="33"/>
  <c r="T99" i="33" s="1"/>
  <c r="M106" i="33"/>
  <c r="T106" i="33" s="1"/>
  <c r="M109" i="33"/>
  <c r="U94" i="33" s="1"/>
  <c r="M12" i="33"/>
  <c r="T12" i="33" s="1"/>
  <c r="M17" i="33"/>
  <c r="T17" i="33" s="1"/>
  <c r="M25" i="33"/>
  <c r="T25" i="33" s="1"/>
  <c r="M10" i="33"/>
  <c r="T10" i="33" s="1"/>
  <c r="M18" i="33"/>
  <c r="T18" i="33" s="1"/>
  <c r="M26" i="33"/>
  <c r="M14" i="33"/>
  <c r="T14" i="33" s="1"/>
  <c r="M22" i="33"/>
  <c r="T22" i="33" s="1"/>
  <c r="M9" i="33"/>
  <c r="T9" i="33" s="1"/>
  <c r="M24" i="33"/>
  <c r="T24" i="33" s="1"/>
  <c r="M16" i="33"/>
  <c r="T16" i="33" s="1"/>
  <c r="M8" i="33"/>
  <c r="T8" i="33" s="1"/>
  <c r="M23" i="33"/>
  <c r="T23" i="33" s="1"/>
  <c r="M15" i="33"/>
  <c r="T15" i="33" s="1"/>
  <c r="M7" i="33"/>
  <c r="T7" i="33" s="1"/>
  <c r="M21" i="33"/>
  <c r="T21" i="33" s="1"/>
  <c r="M13" i="33"/>
  <c r="T13" i="33" s="1"/>
  <c r="M20" i="33"/>
  <c r="T20" i="33" s="1"/>
  <c r="M19" i="33"/>
  <c r="T19" i="33" s="1"/>
  <c r="M11" i="33"/>
  <c r="T11" i="33" s="1"/>
  <c r="M6" i="33"/>
  <c r="T6" i="33" s="1"/>
  <c r="M105" i="33"/>
  <c r="T105" i="33" s="1"/>
  <c r="M231" i="33"/>
  <c r="T231" i="33" s="1"/>
  <c r="M240" i="33"/>
  <c r="T240" i="33" s="1"/>
  <c r="M294" i="33"/>
  <c r="T294" i="33" s="1"/>
  <c r="M79" i="33"/>
  <c r="T79" i="33" s="1"/>
  <c r="M101" i="33"/>
  <c r="T101" i="33" s="1"/>
  <c r="M153" i="33"/>
  <c r="T153" i="33" s="1"/>
  <c r="M108" i="33"/>
  <c r="T108" i="33" s="1"/>
  <c r="M125" i="33"/>
  <c r="T125" i="33" s="1"/>
  <c r="M128" i="33"/>
  <c r="T128" i="33" s="1"/>
  <c r="M135" i="33"/>
  <c r="T135" i="33" s="1"/>
  <c r="M150" i="33"/>
  <c r="T150" i="33" s="1"/>
  <c r="M162" i="33"/>
  <c r="T162" i="33" s="1"/>
  <c r="M239" i="33"/>
  <c r="T239" i="33" s="1"/>
  <c r="M104" i="33"/>
  <c r="T104" i="33" s="1"/>
  <c r="M131" i="33"/>
  <c r="T131" i="33" s="1"/>
  <c r="M242" i="33"/>
  <c r="T242" i="33" s="1"/>
  <c r="M124" i="33"/>
  <c r="T124" i="33" s="1"/>
  <c r="M127" i="33"/>
  <c r="T127" i="33" s="1"/>
  <c r="M134" i="33"/>
  <c r="T134" i="33" s="1"/>
  <c r="M146" i="33"/>
  <c r="T146" i="33" s="1"/>
  <c r="M149" i="33"/>
  <c r="T149" i="33" s="1"/>
  <c r="M271" i="33"/>
  <c r="T271" i="33" s="1"/>
  <c r="M130" i="33"/>
  <c r="T130" i="33" s="1"/>
  <c r="M158" i="33"/>
  <c r="T158" i="33" s="1"/>
  <c r="M232" i="33"/>
  <c r="T232" i="33" s="1"/>
  <c r="M136" i="33"/>
  <c r="U131" i="33" s="1"/>
  <c r="M157" i="33"/>
  <c r="T157" i="33" s="1"/>
  <c r="M50" i="33"/>
  <c r="T50" i="33" s="1"/>
  <c r="M54" i="33"/>
  <c r="U38" i="33" s="1"/>
  <c r="M82" i="33"/>
  <c r="U62" i="33" s="1"/>
  <c r="M227" i="33"/>
  <c r="T227" i="33" s="1"/>
  <c r="M236" i="33"/>
  <c r="T236" i="33" s="1"/>
  <c r="M241" i="33"/>
  <c r="T241" i="33" s="1"/>
  <c r="T326" i="33"/>
  <c r="M37" i="33"/>
  <c r="T37" i="33" s="1"/>
  <c r="M65" i="33"/>
  <c r="T65" i="33" s="1"/>
  <c r="M69" i="33"/>
  <c r="T69" i="33" s="1"/>
  <c r="M182" i="33"/>
  <c r="T182" i="33" s="1"/>
  <c r="M217" i="33"/>
  <c r="T217" i="33" s="1"/>
  <c r="M230" i="33"/>
  <c r="T230" i="33" s="1"/>
  <c r="M235" i="33"/>
  <c r="T235" i="33" s="1"/>
  <c r="M245" i="33"/>
  <c r="T245" i="33" s="1"/>
  <c r="M290" i="33"/>
  <c r="T290" i="33" s="1"/>
  <c r="M295" i="33"/>
  <c r="T295" i="33" s="1"/>
  <c r="M299" i="33"/>
  <c r="T299" i="33" s="1"/>
  <c r="M36" i="33"/>
  <c r="T36" i="33" s="1"/>
  <c r="M64" i="33"/>
  <c r="T64" i="33" s="1"/>
  <c r="M68" i="33"/>
  <c r="T68" i="33" s="1"/>
  <c r="M190" i="33"/>
  <c r="M203" i="33"/>
  <c r="T203" i="33" s="1"/>
  <c r="M284" i="33"/>
  <c r="T284" i="33" s="1"/>
  <c r="M285" i="33"/>
  <c r="T285" i="33" s="1"/>
  <c r="M289" i="33"/>
  <c r="T289" i="33" s="1"/>
  <c r="M40" i="33"/>
  <c r="T40" i="33" s="1"/>
  <c r="M44" i="33"/>
  <c r="T44" i="33" s="1"/>
  <c r="S54" i="33"/>
  <c r="M72" i="33"/>
  <c r="T72" i="33" s="1"/>
  <c r="M76" i="33"/>
  <c r="T76" i="33" s="1"/>
  <c r="S82" i="33"/>
  <c r="M103" i="33"/>
  <c r="T103" i="33" s="1"/>
  <c r="M107" i="33"/>
  <c r="T107" i="33" s="1"/>
  <c r="M238" i="33"/>
  <c r="T238" i="33" s="1"/>
  <c r="M244" i="33"/>
  <c r="T244" i="33" s="1"/>
  <c r="M298" i="33"/>
  <c r="T298" i="33" s="1"/>
  <c r="M35" i="33"/>
  <c r="T35" i="33" s="1"/>
  <c r="M48" i="33"/>
  <c r="T48" i="33" s="1"/>
  <c r="M52" i="33"/>
  <c r="T52" i="33" s="1"/>
  <c r="M63" i="33"/>
  <c r="T63" i="33" s="1"/>
  <c r="M67" i="33"/>
  <c r="T67" i="33" s="1"/>
  <c r="M80" i="33"/>
  <c r="T80" i="33" s="1"/>
  <c r="M229" i="33"/>
  <c r="T229" i="33" s="1"/>
  <c r="M243" i="33"/>
  <c r="T243" i="33" s="1"/>
  <c r="M283" i="33"/>
  <c r="T283" i="33" s="1"/>
  <c r="M288" i="33"/>
  <c r="T288" i="33" s="1"/>
  <c r="M39" i="33"/>
  <c r="T39" i="33" s="1"/>
  <c r="M43" i="33"/>
  <c r="T43" i="33" s="1"/>
  <c r="M62" i="33"/>
  <c r="T62" i="33" s="1"/>
  <c r="M71" i="33"/>
  <c r="T71" i="33" s="1"/>
  <c r="M75" i="33"/>
  <c r="T75" i="33" s="1"/>
  <c r="M208" i="33"/>
  <c r="T208" i="33" s="1"/>
  <c r="M34" i="33"/>
  <c r="T34" i="33" s="1"/>
  <c r="M38" i="33"/>
  <c r="T38" i="33" s="1"/>
  <c r="M47" i="33"/>
  <c r="T47" i="33" s="1"/>
  <c r="M66" i="33"/>
  <c r="T66" i="33" s="1"/>
  <c r="M70" i="33"/>
  <c r="T70" i="33" s="1"/>
  <c r="M228" i="33"/>
  <c r="T228" i="33" s="1"/>
  <c r="M233" i="33"/>
  <c r="T233" i="33" s="1"/>
  <c r="M237" i="33"/>
  <c r="T237" i="33" s="1"/>
  <c r="M282" i="33"/>
  <c r="T282" i="33" s="1"/>
  <c r="M287" i="33"/>
  <c r="T287" i="33" s="1"/>
  <c r="M300" i="33"/>
  <c r="M201" i="33"/>
  <c r="T201" i="33" s="1"/>
  <c r="M205" i="33"/>
  <c r="T205" i="33" s="1"/>
  <c r="M209" i="33"/>
  <c r="T209" i="33" s="1"/>
  <c r="M213" i="33"/>
  <c r="T213" i="33" s="1"/>
  <c r="M216" i="33"/>
  <c r="T216" i="33" s="1"/>
  <c r="M263" i="33"/>
  <c r="T263" i="33" s="1"/>
  <c r="M267" i="33"/>
  <c r="T267" i="33" s="1"/>
  <c r="M200" i="33"/>
  <c r="T200" i="33" s="1"/>
  <c r="M204" i="33"/>
  <c r="T204" i="33" s="1"/>
  <c r="M212" i="33"/>
  <c r="T212" i="33" s="1"/>
  <c r="M215" i="33"/>
  <c r="T215" i="33" s="1"/>
  <c r="M207" i="33"/>
  <c r="T207" i="33" s="1"/>
  <c r="M199" i="33"/>
  <c r="T199" i="33" s="1"/>
  <c r="M214" i="33"/>
  <c r="T214" i="33" s="1"/>
  <c r="M198" i="33"/>
  <c r="T198" i="33" s="1"/>
  <c r="S218" i="33"/>
  <c r="M218" i="33"/>
  <c r="M210" i="33"/>
  <c r="T210" i="33" s="1"/>
  <c r="M202" i="33"/>
  <c r="T202" i="33" s="1"/>
  <c r="M270" i="33"/>
  <c r="T270" i="33" s="1"/>
  <c r="M262" i="33"/>
  <c r="T262" i="33" s="1"/>
  <c r="M254" i="33"/>
  <c r="T254" i="33" s="1"/>
  <c r="M269" i="33"/>
  <c r="T269" i="33" s="1"/>
  <c r="M261" i="33"/>
  <c r="T261" i="33" s="1"/>
  <c r="M253" i="33"/>
  <c r="T253" i="33" s="1"/>
  <c r="S273" i="33"/>
  <c r="M266" i="33"/>
  <c r="T266" i="33" s="1"/>
  <c r="M258" i="33"/>
  <c r="T258" i="33" s="1"/>
  <c r="M273" i="33"/>
  <c r="M265" i="33"/>
  <c r="T265" i="33" s="1"/>
  <c r="M257" i="33"/>
  <c r="T257" i="33" s="1"/>
  <c r="T324" i="33"/>
  <c r="T323" i="33"/>
  <c r="T315" i="33"/>
  <c r="M307" i="33"/>
  <c r="T307" i="33" s="1"/>
  <c r="S327" i="33"/>
  <c r="T320" i="33"/>
  <c r="T312" i="33"/>
  <c r="T327" i="33"/>
  <c r="T319" i="33"/>
  <c r="T311" i="33"/>
  <c r="M148" i="33"/>
  <c r="T148" i="33" s="1"/>
  <c r="M156" i="33"/>
  <c r="T156" i="33" s="1"/>
  <c r="T308" i="33"/>
  <c r="M160" i="33"/>
  <c r="T160" i="33" s="1"/>
  <c r="M152" i="33"/>
  <c r="T152" i="33" s="1"/>
  <c r="M144" i="33"/>
  <c r="T144" i="33" s="1"/>
  <c r="M159" i="33"/>
  <c r="T159" i="33" s="1"/>
  <c r="S163" i="33"/>
  <c r="M163" i="33"/>
  <c r="M155" i="33"/>
  <c r="T155" i="33" s="1"/>
  <c r="M147" i="33"/>
  <c r="T147" i="33" s="1"/>
  <c r="M206" i="33"/>
  <c r="T206" i="33" s="1"/>
  <c r="M143" i="33"/>
  <c r="T143" i="33" s="1"/>
  <c r="M151" i="33"/>
  <c r="T151" i="33" s="1"/>
  <c r="S190" i="33"/>
  <c r="S246" i="33"/>
  <c r="F54" i="32" l="1"/>
  <c r="G45" i="32"/>
  <c r="G38" i="32"/>
  <c r="G50" i="32"/>
  <c r="G46" i="32"/>
  <c r="G49" i="32"/>
  <c r="G53" i="32"/>
  <c r="G51" i="32"/>
  <c r="G43" i="32"/>
  <c r="G36" i="32"/>
  <c r="G41" i="32"/>
  <c r="G47" i="32"/>
  <c r="G44" i="32"/>
  <c r="G35" i="32"/>
  <c r="G39" i="32"/>
  <c r="G52" i="32"/>
  <c r="G37" i="32"/>
  <c r="G42" i="32"/>
  <c r="G34" i="32"/>
  <c r="G40" i="32"/>
  <c r="G48" i="32"/>
  <c r="U243" i="33"/>
  <c r="U234" i="33"/>
  <c r="U42" i="33"/>
  <c r="U96" i="33"/>
  <c r="U109" i="33"/>
  <c r="U244" i="33"/>
  <c r="U232" i="33"/>
  <c r="U106" i="33"/>
  <c r="U246" i="33"/>
  <c r="U240" i="33"/>
  <c r="U93" i="33"/>
  <c r="U231" i="33"/>
  <c r="T246" i="33"/>
  <c r="U230" i="33"/>
  <c r="U228" i="33"/>
  <c r="U241" i="33"/>
  <c r="U121" i="33"/>
  <c r="U91" i="33"/>
  <c r="U101" i="33"/>
  <c r="U226" i="33"/>
  <c r="U233" i="33"/>
  <c r="U129" i="33"/>
  <c r="U89" i="33"/>
  <c r="U99" i="33"/>
  <c r="U102" i="33"/>
  <c r="T109" i="33"/>
  <c r="U104" i="33"/>
  <c r="U92" i="33"/>
  <c r="U103" i="33"/>
  <c r="U239" i="33"/>
  <c r="U235" i="33"/>
  <c r="U245" i="33"/>
  <c r="U97" i="33"/>
  <c r="U95" i="33"/>
  <c r="U90" i="33"/>
  <c r="U100" i="33"/>
  <c r="U238" i="33"/>
  <c r="U227" i="33"/>
  <c r="U237" i="33"/>
  <c r="U98" i="33"/>
  <c r="U108" i="33"/>
  <c r="U236" i="33"/>
  <c r="U242" i="33"/>
  <c r="U105" i="33"/>
  <c r="U107" i="33"/>
  <c r="U44" i="33"/>
  <c r="U70" i="33"/>
  <c r="U79" i="33"/>
  <c r="T218" i="33"/>
  <c r="U203" i="33"/>
  <c r="U211" i="33"/>
  <c r="U198" i="33"/>
  <c r="U206" i="33"/>
  <c r="U214" i="33"/>
  <c r="U199" i="33"/>
  <c r="U207" i="33"/>
  <c r="U215" i="33"/>
  <c r="U200" i="33"/>
  <c r="U208" i="33"/>
  <c r="U216" i="33"/>
  <c r="U201" i="33"/>
  <c r="U209" i="33"/>
  <c r="U217" i="33"/>
  <c r="U210" i="33"/>
  <c r="U212" i="33"/>
  <c r="U213" i="33"/>
  <c r="U218" i="33"/>
  <c r="U202" i="33"/>
  <c r="U204" i="33"/>
  <c r="U205" i="33"/>
  <c r="U64" i="33"/>
  <c r="T300" i="33"/>
  <c r="U282" i="33"/>
  <c r="U290" i="33"/>
  <c r="U298" i="33"/>
  <c r="U284" i="33"/>
  <c r="U292" i="33"/>
  <c r="U300" i="33"/>
  <c r="U285" i="33"/>
  <c r="U293" i="33"/>
  <c r="U280" i="33"/>
  <c r="U286" i="33"/>
  <c r="U294" i="33"/>
  <c r="U287" i="33"/>
  <c r="U295" i="33"/>
  <c r="U288" i="33"/>
  <c r="U296" i="33"/>
  <c r="U281" i="33"/>
  <c r="U283" i="33"/>
  <c r="U289" i="33"/>
  <c r="U291" i="33"/>
  <c r="U297" i="33"/>
  <c r="U299" i="33"/>
  <c r="T273" i="33"/>
  <c r="U257" i="33"/>
  <c r="U265" i="33"/>
  <c r="U273" i="33"/>
  <c r="U260" i="33"/>
  <c r="U268" i="33"/>
  <c r="U261" i="33"/>
  <c r="U269" i="33"/>
  <c r="U254" i="33"/>
  <c r="U262" i="33"/>
  <c r="U270" i="33"/>
  <c r="U255" i="33"/>
  <c r="U263" i="33"/>
  <c r="U271" i="33"/>
  <c r="U253" i="33"/>
  <c r="U256" i="33"/>
  <c r="U258" i="33"/>
  <c r="U259" i="33"/>
  <c r="U264" i="33"/>
  <c r="U266" i="33"/>
  <c r="U267" i="33"/>
  <c r="U272" i="33"/>
  <c r="U75" i="33"/>
  <c r="U65" i="33"/>
  <c r="T190" i="33"/>
  <c r="U171" i="33"/>
  <c r="U179" i="33"/>
  <c r="U187" i="33"/>
  <c r="U173" i="33"/>
  <c r="U181" i="33"/>
  <c r="U189" i="33"/>
  <c r="U174" i="33"/>
  <c r="U182" i="33"/>
  <c r="U190" i="33"/>
  <c r="U175" i="33"/>
  <c r="U183" i="33"/>
  <c r="U170" i="33"/>
  <c r="U176" i="33"/>
  <c r="U184" i="33"/>
  <c r="U177" i="33"/>
  <c r="U185" i="33"/>
  <c r="U172" i="33"/>
  <c r="U178" i="33"/>
  <c r="U180" i="33"/>
  <c r="U186" i="33"/>
  <c r="U188" i="33"/>
  <c r="U77" i="33"/>
  <c r="H49" i="32" s="1"/>
  <c r="U122" i="33"/>
  <c r="U132" i="33"/>
  <c r="U136" i="33"/>
  <c r="U117" i="33"/>
  <c r="T136" i="33"/>
  <c r="U128" i="33"/>
  <c r="U130" i="33"/>
  <c r="U126" i="33"/>
  <c r="U125" i="33"/>
  <c r="U133" i="33"/>
  <c r="U135" i="33"/>
  <c r="U72" i="33"/>
  <c r="U50" i="33"/>
  <c r="U52" i="33"/>
  <c r="U46" i="33"/>
  <c r="U39" i="33"/>
  <c r="U43" i="33"/>
  <c r="U49" i="33"/>
  <c r="U47" i="33"/>
  <c r="U51" i="33"/>
  <c r="U37" i="33"/>
  <c r="U40" i="33"/>
  <c r="T54" i="33"/>
  <c r="U45" i="33"/>
  <c r="U48" i="33"/>
  <c r="U35" i="33"/>
  <c r="U41" i="33"/>
  <c r="U53" i="33"/>
  <c r="U34" i="33"/>
  <c r="U36" i="33"/>
  <c r="U54" i="33"/>
  <c r="U18" i="33"/>
  <c r="U9" i="33"/>
  <c r="U10" i="33"/>
  <c r="U7" i="33"/>
  <c r="U15" i="33"/>
  <c r="T26" i="33"/>
  <c r="U11" i="33"/>
  <c r="U25" i="33"/>
  <c r="U23" i="33"/>
  <c r="U19" i="33"/>
  <c r="U6" i="33"/>
  <c r="U12" i="33"/>
  <c r="U14" i="33"/>
  <c r="U26" i="33"/>
  <c r="U20" i="33"/>
  <c r="U22" i="33"/>
  <c r="U8" i="33"/>
  <c r="U13" i="33"/>
  <c r="U17" i="33"/>
  <c r="U16" i="33"/>
  <c r="U120" i="33"/>
  <c r="U116" i="33"/>
  <c r="H34" i="32" s="1"/>
  <c r="U118" i="33"/>
  <c r="U123" i="33"/>
  <c r="U119" i="33"/>
  <c r="H37" i="32" s="1"/>
  <c r="U134" i="33"/>
  <c r="U127" i="33"/>
  <c r="U124" i="33"/>
  <c r="U21" i="33"/>
  <c r="U24" i="33"/>
  <c r="U68" i="33"/>
  <c r="U78" i="33"/>
  <c r="U80" i="33"/>
  <c r="U81" i="33"/>
  <c r="U76" i="33"/>
  <c r="U73" i="33"/>
  <c r="T82" i="33"/>
  <c r="U66" i="33"/>
  <c r="U82" i="33"/>
  <c r="U63" i="33"/>
  <c r="U74" i="33"/>
  <c r="U69" i="33"/>
  <c r="U71" i="33"/>
  <c r="U67" i="33"/>
  <c r="U163" i="33"/>
  <c r="U162" i="33"/>
  <c r="U154" i="33"/>
  <c r="U146" i="33"/>
  <c r="T163" i="33"/>
  <c r="U161" i="33"/>
  <c r="U153" i="33"/>
  <c r="U145" i="33"/>
  <c r="U160" i="33"/>
  <c r="U152" i="33"/>
  <c r="U144" i="33"/>
  <c r="U159" i="33"/>
  <c r="U151" i="33"/>
  <c r="U143" i="33"/>
  <c r="U158" i="33"/>
  <c r="U150" i="33"/>
  <c r="U157" i="33"/>
  <c r="U149" i="33"/>
  <c r="U156" i="33"/>
  <c r="U148" i="33"/>
  <c r="U155" i="33"/>
  <c r="U147" i="33"/>
  <c r="H35" i="32" l="1"/>
  <c r="H42" i="32"/>
  <c r="H36" i="32"/>
  <c r="H38" i="32"/>
  <c r="H45" i="32"/>
  <c r="H50" i="32"/>
  <c r="H52" i="32"/>
  <c r="H51" i="32"/>
  <c r="H47" i="32"/>
  <c r="H46" i="32"/>
  <c r="H43" i="32"/>
  <c r="H40" i="32"/>
  <c r="H44" i="32"/>
  <c r="H41" i="32"/>
  <c r="H48" i="32"/>
  <c r="G54" i="32"/>
  <c r="H39" i="32"/>
  <c r="H53" i="32"/>
  <c r="H54" i="32"/>
  <c r="M163" i="30"/>
  <c r="L163" i="30"/>
  <c r="M162" i="30"/>
  <c r="L162" i="30"/>
  <c r="K162" i="30"/>
  <c r="M161" i="30"/>
  <c r="L161" i="30"/>
  <c r="K161" i="30"/>
  <c r="M160" i="30"/>
  <c r="L160" i="30"/>
  <c r="K160" i="30"/>
  <c r="M159" i="30"/>
  <c r="L159" i="30"/>
  <c r="K159" i="30"/>
  <c r="M158" i="30"/>
  <c r="L158" i="30"/>
  <c r="K158" i="30"/>
  <c r="M157" i="30"/>
  <c r="L157" i="30"/>
  <c r="K157" i="30"/>
  <c r="M156" i="30"/>
  <c r="L156" i="30"/>
  <c r="K156" i="30"/>
  <c r="M155" i="30"/>
  <c r="L155" i="30"/>
  <c r="K155" i="30"/>
  <c r="M154" i="30"/>
  <c r="L154" i="30"/>
  <c r="K154" i="30"/>
  <c r="M153" i="30"/>
  <c r="L153" i="30"/>
  <c r="K153" i="30"/>
  <c r="M152" i="30"/>
  <c r="L152" i="30"/>
  <c r="K152" i="30"/>
  <c r="M151" i="30"/>
  <c r="L151" i="30"/>
  <c r="K151" i="30"/>
  <c r="M150" i="30"/>
  <c r="L150" i="30"/>
  <c r="K150" i="30"/>
  <c r="M149" i="30"/>
  <c r="L149" i="30"/>
  <c r="K149" i="30"/>
  <c r="M148" i="30"/>
  <c r="L148" i="30"/>
  <c r="K148" i="30"/>
  <c r="M147" i="30"/>
  <c r="L147" i="30"/>
  <c r="K147" i="30"/>
  <c r="M146" i="30"/>
  <c r="L146" i="30"/>
  <c r="K146" i="30"/>
  <c r="M145" i="30"/>
  <c r="L145" i="30"/>
  <c r="K145" i="30"/>
  <c r="M144" i="30"/>
  <c r="L144" i="30"/>
  <c r="K144" i="30"/>
  <c r="M143" i="30"/>
  <c r="L143" i="30"/>
  <c r="K143" i="30"/>
  <c r="M136" i="30"/>
  <c r="L136" i="30"/>
  <c r="M135" i="30"/>
  <c r="L135" i="30"/>
  <c r="K135" i="30"/>
  <c r="M134" i="30"/>
  <c r="L134" i="30"/>
  <c r="K134" i="30"/>
  <c r="M133" i="30"/>
  <c r="L133" i="30"/>
  <c r="K133" i="30"/>
  <c r="M132" i="30"/>
  <c r="L132" i="30"/>
  <c r="K132" i="30"/>
  <c r="M131" i="30"/>
  <c r="L131" i="30"/>
  <c r="K131" i="30"/>
  <c r="M130" i="30"/>
  <c r="L130" i="30"/>
  <c r="K130" i="30"/>
  <c r="M129" i="30"/>
  <c r="L129" i="30"/>
  <c r="K129" i="30"/>
  <c r="M128" i="30"/>
  <c r="L128" i="30"/>
  <c r="K128" i="30"/>
  <c r="M127" i="30"/>
  <c r="L127" i="30"/>
  <c r="K127" i="30"/>
  <c r="M126" i="30"/>
  <c r="L126" i="30"/>
  <c r="K126" i="30"/>
  <c r="M125" i="30"/>
  <c r="L125" i="30"/>
  <c r="K125" i="30"/>
  <c r="M124" i="30"/>
  <c r="L124" i="30"/>
  <c r="K124" i="30"/>
  <c r="M123" i="30"/>
  <c r="L123" i="30"/>
  <c r="K123" i="30"/>
  <c r="M122" i="30"/>
  <c r="L122" i="30"/>
  <c r="K122" i="30"/>
  <c r="M121" i="30"/>
  <c r="L121" i="30"/>
  <c r="K121" i="30"/>
  <c r="M120" i="30"/>
  <c r="L120" i="30"/>
  <c r="K120" i="30"/>
  <c r="M119" i="30"/>
  <c r="L119" i="30"/>
  <c r="K119" i="30"/>
  <c r="M118" i="30"/>
  <c r="L118" i="30"/>
  <c r="K118" i="30"/>
  <c r="M117" i="30"/>
  <c r="L117" i="30"/>
  <c r="K117" i="30"/>
  <c r="M116" i="30"/>
  <c r="L116" i="30"/>
  <c r="K116" i="30"/>
  <c r="M109" i="30"/>
  <c r="L109" i="30"/>
  <c r="M108" i="30"/>
  <c r="L108" i="30"/>
  <c r="K108" i="30"/>
  <c r="M107" i="30"/>
  <c r="L107" i="30"/>
  <c r="K107" i="30"/>
  <c r="M106" i="30"/>
  <c r="L106" i="30"/>
  <c r="K106" i="30"/>
  <c r="M105" i="30"/>
  <c r="L105" i="30"/>
  <c r="K105" i="30"/>
  <c r="M104" i="30"/>
  <c r="L104" i="30"/>
  <c r="K104" i="30"/>
  <c r="M103" i="30"/>
  <c r="L103" i="30"/>
  <c r="K103" i="30"/>
  <c r="M102" i="30"/>
  <c r="L102" i="30"/>
  <c r="K102" i="30"/>
  <c r="M101" i="30"/>
  <c r="L101" i="30"/>
  <c r="K101" i="30"/>
  <c r="M100" i="30"/>
  <c r="L100" i="30"/>
  <c r="K100" i="30"/>
  <c r="M99" i="30"/>
  <c r="L99" i="30"/>
  <c r="K99" i="30"/>
  <c r="M98" i="30"/>
  <c r="L98" i="30"/>
  <c r="K98" i="30"/>
  <c r="M97" i="30"/>
  <c r="L97" i="30"/>
  <c r="K97" i="30"/>
  <c r="M96" i="30"/>
  <c r="L96" i="30"/>
  <c r="K96" i="30"/>
  <c r="M95" i="30"/>
  <c r="L95" i="30"/>
  <c r="K95" i="30"/>
  <c r="M94" i="30"/>
  <c r="L94" i="30"/>
  <c r="K94" i="30"/>
  <c r="M93" i="30"/>
  <c r="L93" i="30"/>
  <c r="K93" i="30"/>
  <c r="M92" i="30"/>
  <c r="L92" i="30"/>
  <c r="K92" i="30"/>
  <c r="M91" i="30"/>
  <c r="L91" i="30"/>
  <c r="K91" i="30"/>
  <c r="M90" i="30"/>
  <c r="L90" i="30"/>
  <c r="K90" i="30"/>
  <c r="M89" i="30"/>
  <c r="L89" i="30"/>
  <c r="K89" i="30"/>
  <c r="G163" i="30"/>
  <c r="F163" i="30"/>
  <c r="G162" i="30"/>
  <c r="F162" i="30"/>
  <c r="N162" i="30" s="1"/>
  <c r="G161" i="30"/>
  <c r="F161" i="30"/>
  <c r="N161" i="30" s="1"/>
  <c r="G160" i="30"/>
  <c r="F160" i="30"/>
  <c r="N160" i="30" s="1"/>
  <c r="G159" i="30"/>
  <c r="F159" i="30"/>
  <c r="N159" i="30" s="1"/>
  <c r="G158" i="30"/>
  <c r="F158" i="30"/>
  <c r="N158" i="30" s="1"/>
  <c r="G157" i="30"/>
  <c r="F157" i="30"/>
  <c r="N157" i="30" s="1"/>
  <c r="G156" i="30"/>
  <c r="F156" i="30"/>
  <c r="N156" i="30" s="1"/>
  <c r="G155" i="30"/>
  <c r="F155" i="30"/>
  <c r="N155" i="30" s="1"/>
  <c r="G154" i="30"/>
  <c r="F154" i="30"/>
  <c r="N154" i="30" s="1"/>
  <c r="G153" i="30"/>
  <c r="F153" i="30"/>
  <c r="N153" i="30" s="1"/>
  <c r="G152" i="30"/>
  <c r="F152" i="30"/>
  <c r="N152" i="30" s="1"/>
  <c r="G151" i="30"/>
  <c r="F151" i="30"/>
  <c r="N151" i="30" s="1"/>
  <c r="G150" i="30"/>
  <c r="F150" i="30"/>
  <c r="N150" i="30" s="1"/>
  <c r="G149" i="30"/>
  <c r="F149" i="30"/>
  <c r="N149" i="30" s="1"/>
  <c r="G148" i="30"/>
  <c r="F148" i="30"/>
  <c r="N148" i="30" s="1"/>
  <c r="G147" i="30"/>
  <c r="F147" i="30"/>
  <c r="N147" i="30" s="1"/>
  <c r="G146" i="30"/>
  <c r="F146" i="30"/>
  <c r="N146" i="30" s="1"/>
  <c r="G145" i="30"/>
  <c r="F145" i="30"/>
  <c r="N145" i="30" s="1"/>
  <c r="G144" i="30"/>
  <c r="F144" i="30"/>
  <c r="N144" i="30" s="1"/>
  <c r="G143" i="30"/>
  <c r="F143" i="30"/>
  <c r="N143" i="30" s="1"/>
  <c r="G136" i="30"/>
  <c r="F136" i="30"/>
  <c r="N136" i="30" s="1"/>
  <c r="G135" i="30"/>
  <c r="F135" i="30"/>
  <c r="N135" i="30" s="1"/>
  <c r="G134" i="30"/>
  <c r="F134" i="30"/>
  <c r="N134" i="30" s="1"/>
  <c r="G133" i="30"/>
  <c r="F133" i="30"/>
  <c r="N133" i="30" s="1"/>
  <c r="G132" i="30"/>
  <c r="F132" i="30"/>
  <c r="N132" i="30" s="1"/>
  <c r="G131" i="30"/>
  <c r="F131" i="30"/>
  <c r="N131" i="30" s="1"/>
  <c r="G130" i="30"/>
  <c r="F130" i="30"/>
  <c r="N130" i="30" s="1"/>
  <c r="G129" i="30"/>
  <c r="F129" i="30"/>
  <c r="N129" i="30" s="1"/>
  <c r="G128" i="30"/>
  <c r="F128" i="30"/>
  <c r="N128" i="30" s="1"/>
  <c r="G127" i="30"/>
  <c r="F127" i="30"/>
  <c r="N127" i="30" s="1"/>
  <c r="G126" i="30"/>
  <c r="F126" i="30"/>
  <c r="N126" i="30" s="1"/>
  <c r="G125" i="30"/>
  <c r="F125" i="30"/>
  <c r="N125" i="30" s="1"/>
  <c r="G124" i="30"/>
  <c r="F124" i="30"/>
  <c r="N124" i="30" s="1"/>
  <c r="G123" i="30"/>
  <c r="F123" i="30"/>
  <c r="N123" i="30" s="1"/>
  <c r="G122" i="30"/>
  <c r="F122" i="30"/>
  <c r="N122" i="30" s="1"/>
  <c r="G121" i="30"/>
  <c r="F121" i="30"/>
  <c r="N121" i="30" s="1"/>
  <c r="G120" i="30"/>
  <c r="F120" i="30"/>
  <c r="N120" i="30" s="1"/>
  <c r="G119" i="30"/>
  <c r="F119" i="30"/>
  <c r="N119" i="30" s="1"/>
  <c r="G118" i="30"/>
  <c r="F118" i="30"/>
  <c r="N118" i="30" s="1"/>
  <c r="G117" i="30"/>
  <c r="F117" i="30"/>
  <c r="N117" i="30" s="1"/>
  <c r="G116" i="30"/>
  <c r="F116" i="30"/>
  <c r="N116" i="30" s="1"/>
  <c r="G109" i="30"/>
  <c r="F109" i="30"/>
  <c r="G108" i="30"/>
  <c r="F108" i="30"/>
  <c r="N108" i="30" s="1"/>
  <c r="G107" i="30"/>
  <c r="F107" i="30"/>
  <c r="N107" i="30" s="1"/>
  <c r="G106" i="30"/>
  <c r="F106" i="30"/>
  <c r="N106" i="30" s="1"/>
  <c r="G105" i="30"/>
  <c r="F105" i="30"/>
  <c r="N105" i="30" s="1"/>
  <c r="G104" i="30"/>
  <c r="F104" i="30"/>
  <c r="N104" i="30" s="1"/>
  <c r="G103" i="30"/>
  <c r="F103" i="30"/>
  <c r="N103" i="30" s="1"/>
  <c r="G102" i="30"/>
  <c r="F102" i="30"/>
  <c r="N102" i="30" s="1"/>
  <c r="G101" i="30"/>
  <c r="F101" i="30"/>
  <c r="N101" i="30" s="1"/>
  <c r="G100" i="30"/>
  <c r="F100" i="30"/>
  <c r="N100" i="30" s="1"/>
  <c r="G99" i="30"/>
  <c r="F99" i="30"/>
  <c r="N99" i="30" s="1"/>
  <c r="G98" i="30"/>
  <c r="F98" i="30"/>
  <c r="N98" i="30" s="1"/>
  <c r="G97" i="30"/>
  <c r="F97" i="30"/>
  <c r="N97" i="30" s="1"/>
  <c r="G96" i="30"/>
  <c r="F96" i="30"/>
  <c r="N96" i="30" s="1"/>
  <c r="G95" i="30"/>
  <c r="F95" i="30"/>
  <c r="N95" i="30" s="1"/>
  <c r="G94" i="30"/>
  <c r="F94" i="30"/>
  <c r="N94" i="30" s="1"/>
  <c r="G93" i="30"/>
  <c r="F93" i="30"/>
  <c r="N93" i="30" s="1"/>
  <c r="G92" i="30"/>
  <c r="F92" i="30"/>
  <c r="N92" i="30" s="1"/>
  <c r="G91" i="30"/>
  <c r="F91" i="30"/>
  <c r="N91" i="30" s="1"/>
  <c r="G90" i="30"/>
  <c r="F90" i="30"/>
  <c r="N90" i="30" s="1"/>
  <c r="G89" i="30"/>
  <c r="F89" i="30"/>
  <c r="N89" i="30" s="1"/>
  <c r="H146" i="30" l="1"/>
  <c r="O146" i="30" s="1"/>
  <c r="H150" i="30"/>
  <c r="O150" i="30" s="1"/>
  <c r="H154" i="30"/>
  <c r="O154" i="30" s="1"/>
  <c r="H151" i="30"/>
  <c r="O151" i="30" s="1"/>
  <c r="H159" i="30"/>
  <c r="O159" i="30" s="1"/>
  <c r="H158" i="30"/>
  <c r="O158" i="30" s="1"/>
  <c r="H162" i="30"/>
  <c r="O162" i="30" s="1"/>
  <c r="H97" i="30"/>
  <c r="O97" i="30" s="1"/>
  <c r="H101" i="30"/>
  <c r="O101" i="30" s="1"/>
  <c r="H132" i="30"/>
  <c r="O132" i="30" s="1"/>
  <c r="H133" i="30"/>
  <c r="O133" i="30" s="1"/>
  <c r="H93" i="30"/>
  <c r="O93" i="30" s="1"/>
  <c r="H117" i="30"/>
  <c r="O117" i="30" s="1"/>
  <c r="H129" i="30"/>
  <c r="O129" i="30" s="1"/>
  <c r="H124" i="30"/>
  <c r="O124" i="30" s="1"/>
  <c r="H121" i="30"/>
  <c r="O121" i="30" s="1"/>
  <c r="H125" i="30"/>
  <c r="O125" i="30" s="1"/>
  <c r="H118" i="30"/>
  <c r="O118" i="30" s="1"/>
  <c r="H122" i="30"/>
  <c r="O122" i="30" s="1"/>
  <c r="H126" i="30"/>
  <c r="O126" i="30" s="1"/>
  <c r="H109" i="30"/>
  <c r="P96" i="30" s="1"/>
  <c r="H99" i="30"/>
  <c r="O99" i="30" s="1"/>
  <c r="H103" i="30"/>
  <c r="O103" i="30" s="1"/>
  <c r="H107" i="30"/>
  <c r="O107" i="30" s="1"/>
  <c r="H95" i="30"/>
  <c r="O95" i="30" s="1"/>
  <c r="H91" i="30"/>
  <c r="O91" i="30" s="1"/>
  <c r="H92" i="30"/>
  <c r="O92" i="30" s="1"/>
  <c r="H96" i="30"/>
  <c r="O96" i="30" s="1"/>
  <c r="H100" i="30"/>
  <c r="O100" i="30" s="1"/>
  <c r="H104" i="30"/>
  <c r="O104" i="30" s="1"/>
  <c r="H108" i="30"/>
  <c r="O108" i="30" s="1"/>
  <c r="H130" i="30"/>
  <c r="O130" i="30" s="1"/>
  <c r="H134" i="30"/>
  <c r="O134" i="30" s="1"/>
  <c r="H155" i="30"/>
  <c r="O155" i="30" s="1"/>
  <c r="H143" i="30"/>
  <c r="O143" i="30" s="1"/>
  <c r="H89" i="30"/>
  <c r="O89" i="30" s="1"/>
  <c r="H119" i="30"/>
  <c r="O119" i="30" s="1"/>
  <c r="H123" i="30"/>
  <c r="O123" i="30" s="1"/>
  <c r="H127" i="30"/>
  <c r="O127" i="30" s="1"/>
  <c r="H131" i="30"/>
  <c r="O131" i="30" s="1"/>
  <c r="H135" i="30"/>
  <c r="O135" i="30" s="1"/>
  <c r="H144" i="30"/>
  <c r="O144" i="30" s="1"/>
  <c r="H148" i="30"/>
  <c r="O148" i="30" s="1"/>
  <c r="H152" i="30"/>
  <c r="O152" i="30" s="1"/>
  <c r="H156" i="30"/>
  <c r="O156" i="30" s="1"/>
  <c r="H160" i="30"/>
  <c r="O160" i="30" s="1"/>
  <c r="H90" i="30"/>
  <c r="O90" i="30" s="1"/>
  <c r="H98" i="30"/>
  <c r="O98" i="30" s="1"/>
  <c r="H106" i="30"/>
  <c r="O106" i="30" s="1"/>
  <c r="H116" i="30"/>
  <c r="O116" i="30" s="1"/>
  <c r="H120" i="30"/>
  <c r="O120" i="30" s="1"/>
  <c r="H128" i="30"/>
  <c r="O128" i="30" s="1"/>
  <c r="H136" i="30"/>
  <c r="P128" i="30" s="1"/>
  <c r="H145" i="30"/>
  <c r="O145" i="30" s="1"/>
  <c r="H149" i="30"/>
  <c r="O149" i="30" s="1"/>
  <c r="H153" i="30"/>
  <c r="O153" i="30" s="1"/>
  <c r="H157" i="30"/>
  <c r="O157" i="30" s="1"/>
  <c r="H161" i="30"/>
  <c r="O161" i="30" s="1"/>
  <c r="H94" i="30"/>
  <c r="O94" i="30" s="1"/>
  <c r="H102" i="30"/>
  <c r="O102" i="30" s="1"/>
  <c r="N163" i="30"/>
  <c r="H163" i="30"/>
  <c r="H105" i="30"/>
  <c r="O105" i="30" s="1"/>
  <c r="H147" i="30"/>
  <c r="O147" i="30" s="1"/>
  <c r="N109" i="30"/>
  <c r="C13" i="26"/>
  <c r="M82" i="30"/>
  <c r="L82" i="30"/>
  <c r="G82" i="30"/>
  <c r="F82" i="30"/>
  <c r="N82" i="30" s="1"/>
  <c r="M81" i="30"/>
  <c r="L81" i="30"/>
  <c r="K81" i="30"/>
  <c r="G81" i="30"/>
  <c r="F81" i="30"/>
  <c r="N81" i="30" s="1"/>
  <c r="M80" i="30"/>
  <c r="L80" i="30"/>
  <c r="K80" i="30"/>
  <c r="G80" i="30"/>
  <c r="F80" i="30"/>
  <c r="N80" i="30" s="1"/>
  <c r="M79" i="30"/>
  <c r="L79" i="30"/>
  <c r="K79" i="30"/>
  <c r="G79" i="30"/>
  <c r="F79" i="30"/>
  <c r="N79" i="30" s="1"/>
  <c r="M78" i="30"/>
  <c r="L78" i="30"/>
  <c r="K78" i="30"/>
  <c r="G78" i="30"/>
  <c r="F78" i="30"/>
  <c r="N78" i="30" s="1"/>
  <c r="M77" i="30"/>
  <c r="L77" i="30"/>
  <c r="K77" i="30"/>
  <c r="G77" i="30"/>
  <c r="H77" i="30" s="1"/>
  <c r="F77" i="30"/>
  <c r="N77" i="30" s="1"/>
  <c r="M76" i="30"/>
  <c r="L76" i="30"/>
  <c r="K76" i="30"/>
  <c r="G76" i="30"/>
  <c r="F76" i="30"/>
  <c r="N76" i="30" s="1"/>
  <c r="M75" i="30"/>
  <c r="L75" i="30"/>
  <c r="K75" i="30"/>
  <c r="G75" i="30"/>
  <c r="F75" i="30"/>
  <c r="N75" i="30" s="1"/>
  <c r="M74" i="30"/>
  <c r="L74" i="30"/>
  <c r="K74" i="30"/>
  <c r="G74" i="30"/>
  <c r="F74" i="30"/>
  <c r="N74" i="30" s="1"/>
  <c r="M73" i="30"/>
  <c r="L73" i="30"/>
  <c r="K73" i="30"/>
  <c r="G73" i="30"/>
  <c r="F73" i="30"/>
  <c r="N73" i="30" s="1"/>
  <c r="M72" i="30"/>
  <c r="L72" i="30"/>
  <c r="K72" i="30"/>
  <c r="G72" i="30"/>
  <c r="F72" i="30"/>
  <c r="N72" i="30" s="1"/>
  <c r="M71" i="30"/>
  <c r="L71" i="30"/>
  <c r="K71" i="30"/>
  <c r="G71" i="30"/>
  <c r="F71" i="30"/>
  <c r="N71" i="30" s="1"/>
  <c r="M70" i="30"/>
  <c r="L70" i="30"/>
  <c r="K70" i="30"/>
  <c r="G70" i="30"/>
  <c r="F70" i="30"/>
  <c r="N70" i="30" s="1"/>
  <c r="M69" i="30"/>
  <c r="L69" i="30"/>
  <c r="K69" i="30"/>
  <c r="G69" i="30"/>
  <c r="H69" i="30" s="1"/>
  <c r="F69" i="30"/>
  <c r="N69" i="30" s="1"/>
  <c r="M68" i="30"/>
  <c r="L68" i="30"/>
  <c r="K68" i="30"/>
  <c r="G68" i="30"/>
  <c r="F68" i="30"/>
  <c r="N68" i="30" s="1"/>
  <c r="M67" i="30"/>
  <c r="L67" i="30"/>
  <c r="K67" i="30"/>
  <c r="G67" i="30"/>
  <c r="F67" i="30"/>
  <c r="N67" i="30" s="1"/>
  <c r="M66" i="30"/>
  <c r="L66" i="30"/>
  <c r="K66" i="30"/>
  <c r="G66" i="30"/>
  <c r="F66" i="30"/>
  <c r="N66" i="30" s="1"/>
  <c r="M65" i="30"/>
  <c r="L65" i="30"/>
  <c r="K65" i="30"/>
  <c r="G65" i="30"/>
  <c r="F65" i="30"/>
  <c r="N65" i="30" s="1"/>
  <c r="M64" i="30"/>
  <c r="L64" i="30"/>
  <c r="K64" i="30"/>
  <c r="G64" i="30"/>
  <c r="F64" i="30"/>
  <c r="N64" i="30" s="1"/>
  <c r="M63" i="30"/>
  <c r="L63" i="30"/>
  <c r="K63" i="30"/>
  <c r="G63" i="30"/>
  <c r="F63" i="30"/>
  <c r="N63" i="30" s="1"/>
  <c r="M62" i="30"/>
  <c r="L62" i="30"/>
  <c r="K62" i="30"/>
  <c r="G62" i="30"/>
  <c r="F62" i="30"/>
  <c r="N62" i="30" s="1"/>
  <c r="M54" i="30"/>
  <c r="L54" i="30"/>
  <c r="G54" i="30"/>
  <c r="F54" i="30"/>
  <c r="N54" i="30" s="1"/>
  <c r="M53" i="30"/>
  <c r="L53" i="30"/>
  <c r="K53" i="30"/>
  <c r="G53" i="30"/>
  <c r="F53" i="30"/>
  <c r="N53" i="30" s="1"/>
  <c r="M52" i="30"/>
  <c r="L52" i="30"/>
  <c r="K52" i="30"/>
  <c r="G52" i="30"/>
  <c r="F52" i="30"/>
  <c r="N52" i="30" s="1"/>
  <c r="M51" i="30"/>
  <c r="L51" i="30"/>
  <c r="K51" i="30"/>
  <c r="G51" i="30"/>
  <c r="F51" i="30"/>
  <c r="N51" i="30" s="1"/>
  <c r="M50" i="30"/>
  <c r="L50" i="30"/>
  <c r="K50" i="30"/>
  <c r="G50" i="30"/>
  <c r="F50" i="30"/>
  <c r="N50" i="30" s="1"/>
  <c r="M49" i="30"/>
  <c r="L49" i="30"/>
  <c r="K49" i="30"/>
  <c r="G49" i="30"/>
  <c r="F49" i="30"/>
  <c r="N49" i="30" s="1"/>
  <c r="M48" i="30"/>
  <c r="L48" i="30"/>
  <c r="K48" i="30"/>
  <c r="G48" i="30"/>
  <c r="F48" i="30"/>
  <c r="N48" i="30" s="1"/>
  <c r="M47" i="30"/>
  <c r="L47" i="30"/>
  <c r="K47" i="30"/>
  <c r="G47" i="30"/>
  <c r="F47" i="30"/>
  <c r="N47" i="30" s="1"/>
  <c r="M46" i="30"/>
  <c r="L46" i="30"/>
  <c r="K46" i="30"/>
  <c r="G46" i="30"/>
  <c r="F46" i="30"/>
  <c r="N46" i="30" s="1"/>
  <c r="M45" i="30"/>
  <c r="L45" i="30"/>
  <c r="K45" i="30"/>
  <c r="G45" i="30"/>
  <c r="F45" i="30"/>
  <c r="N45" i="30" s="1"/>
  <c r="M44" i="30"/>
  <c r="L44" i="30"/>
  <c r="K44" i="30"/>
  <c r="G44" i="30"/>
  <c r="F44" i="30"/>
  <c r="N44" i="30" s="1"/>
  <c r="M43" i="30"/>
  <c r="L43" i="30"/>
  <c r="K43" i="30"/>
  <c r="G43" i="30"/>
  <c r="F43" i="30"/>
  <c r="N43" i="30" s="1"/>
  <c r="M42" i="30"/>
  <c r="L42" i="30"/>
  <c r="K42" i="30"/>
  <c r="G42" i="30"/>
  <c r="F42" i="30"/>
  <c r="N42" i="30" s="1"/>
  <c r="M41" i="30"/>
  <c r="L41" i="30"/>
  <c r="K41" i="30"/>
  <c r="G41" i="30"/>
  <c r="H41" i="30" s="1"/>
  <c r="F41" i="30"/>
  <c r="N41" i="30" s="1"/>
  <c r="M40" i="30"/>
  <c r="L40" i="30"/>
  <c r="K40" i="30"/>
  <c r="G40" i="30"/>
  <c r="F40" i="30"/>
  <c r="N40" i="30" s="1"/>
  <c r="M39" i="30"/>
  <c r="L39" i="30"/>
  <c r="K39" i="30"/>
  <c r="G39" i="30"/>
  <c r="F39" i="30"/>
  <c r="N39" i="30" s="1"/>
  <c r="M38" i="30"/>
  <c r="L38" i="30"/>
  <c r="K38" i="30"/>
  <c r="G38" i="30"/>
  <c r="F38" i="30"/>
  <c r="N38" i="30" s="1"/>
  <c r="M37" i="30"/>
  <c r="L37" i="30"/>
  <c r="K37" i="30"/>
  <c r="G37" i="30"/>
  <c r="F37" i="30"/>
  <c r="N37" i="30" s="1"/>
  <c r="M36" i="30"/>
  <c r="L36" i="30"/>
  <c r="K36" i="30"/>
  <c r="G36" i="30"/>
  <c r="F36" i="30"/>
  <c r="N36" i="30" s="1"/>
  <c r="M35" i="30"/>
  <c r="L35" i="30"/>
  <c r="K35" i="30"/>
  <c r="G35" i="30"/>
  <c r="F35" i="30"/>
  <c r="N35" i="30" s="1"/>
  <c r="M34" i="30"/>
  <c r="L34" i="30"/>
  <c r="K34" i="30"/>
  <c r="G34" i="30"/>
  <c r="F34" i="30"/>
  <c r="N34" i="30" s="1"/>
  <c r="M26" i="30"/>
  <c r="L26" i="30"/>
  <c r="D33" i="27"/>
  <c r="E33" i="27"/>
  <c r="F33" i="27"/>
  <c r="G33" i="27"/>
  <c r="C33" i="27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21" i="30"/>
  <c r="M22" i="30"/>
  <c r="M23" i="30"/>
  <c r="M24" i="30"/>
  <c r="M25" i="30"/>
  <c r="M6" i="30"/>
  <c r="L7" i="30"/>
  <c r="L8" i="30"/>
  <c r="L9" i="30"/>
  <c r="L10" i="30"/>
  <c r="L11" i="30"/>
  <c r="L12" i="30"/>
  <c r="L13" i="30"/>
  <c r="L14" i="30"/>
  <c r="L15" i="30"/>
  <c r="L16" i="30"/>
  <c r="L17" i="30"/>
  <c r="L18" i="30"/>
  <c r="L19" i="30"/>
  <c r="L20" i="30"/>
  <c r="L21" i="30"/>
  <c r="L22" i="30"/>
  <c r="L23" i="30"/>
  <c r="L24" i="30"/>
  <c r="L25" i="30"/>
  <c r="L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21" i="30"/>
  <c r="K22" i="30"/>
  <c r="K23" i="30"/>
  <c r="K24" i="30"/>
  <c r="K25" i="30"/>
  <c r="K6" i="30"/>
  <c r="G26" i="30"/>
  <c r="F26" i="30"/>
  <c r="G25" i="30"/>
  <c r="F25" i="30"/>
  <c r="N25" i="30" s="1"/>
  <c r="G24" i="30"/>
  <c r="F24" i="30"/>
  <c r="N24" i="30" s="1"/>
  <c r="G23" i="30"/>
  <c r="F23" i="30"/>
  <c r="N23" i="30" s="1"/>
  <c r="G22" i="30"/>
  <c r="F22" i="30"/>
  <c r="N22" i="30" s="1"/>
  <c r="G21" i="30"/>
  <c r="F21" i="30"/>
  <c r="N21" i="30" s="1"/>
  <c r="G20" i="30"/>
  <c r="F20" i="30"/>
  <c r="N20" i="30" s="1"/>
  <c r="G19" i="30"/>
  <c r="F19" i="30"/>
  <c r="N19" i="30" s="1"/>
  <c r="G18" i="30"/>
  <c r="F18" i="30"/>
  <c r="N18" i="30" s="1"/>
  <c r="G17" i="30"/>
  <c r="F17" i="30"/>
  <c r="N17" i="30" s="1"/>
  <c r="G16" i="30"/>
  <c r="F16" i="30"/>
  <c r="N16" i="30" s="1"/>
  <c r="G15" i="30"/>
  <c r="F15" i="30"/>
  <c r="N15" i="30" s="1"/>
  <c r="G14" i="30"/>
  <c r="F14" i="30"/>
  <c r="N14" i="30" s="1"/>
  <c r="G13" i="30"/>
  <c r="F13" i="30"/>
  <c r="N13" i="30" s="1"/>
  <c r="G12" i="30"/>
  <c r="F12" i="30"/>
  <c r="N12" i="30" s="1"/>
  <c r="G11" i="30"/>
  <c r="F11" i="30"/>
  <c r="N11" i="30" s="1"/>
  <c r="G10" i="30"/>
  <c r="F10" i="30"/>
  <c r="N10" i="30" s="1"/>
  <c r="G9" i="30"/>
  <c r="F9" i="30"/>
  <c r="N9" i="30" s="1"/>
  <c r="G8" i="30"/>
  <c r="F8" i="30"/>
  <c r="N8" i="30" s="1"/>
  <c r="G7" i="30"/>
  <c r="F7" i="30"/>
  <c r="N7" i="30" s="1"/>
  <c r="G6" i="30"/>
  <c r="F6" i="30"/>
  <c r="N6" i="30" s="1"/>
  <c r="F35" i="27" l="1"/>
  <c r="D35" i="27"/>
  <c r="D34" i="27"/>
  <c r="P103" i="30"/>
  <c r="H35" i="30"/>
  <c r="O35" i="30" s="1"/>
  <c r="P120" i="30"/>
  <c r="H34" i="30"/>
  <c r="O34" i="30" s="1"/>
  <c r="H42" i="30"/>
  <c r="O42" i="30" s="1"/>
  <c r="H50" i="30"/>
  <c r="O50" i="30" s="1"/>
  <c r="H62" i="30"/>
  <c r="O62" i="30" s="1"/>
  <c r="H70" i="30"/>
  <c r="O70" i="30" s="1"/>
  <c r="H78" i="30"/>
  <c r="O78" i="30" s="1"/>
  <c r="P97" i="30"/>
  <c r="H63" i="30"/>
  <c r="O63" i="30" s="1"/>
  <c r="H71" i="30"/>
  <c r="O71" i="30" s="1"/>
  <c r="H36" i="30"/>
  <c r="O36" i="30" s="1"/>
  <c r="H44" i="30"/>
  <c r="H52" i="30"/>
  <c r="O52" i="30" s="1"/>
  <c r="H64" i="30"/>
  <c r="O64" i="30" s="1"/>
  <c r="H72" i="30"/>
  <c r="O72" i="30" s="1"/>
  <c r="H49" i="30"/>
  <c r="O49" i="30" s="1"/>
  <c r="H38" i="30"/>
  <c r="O38" i="30" s="1"/>
  <c r="H46" i="30"/>
  <c r="H66" i="30"/>
  <c r="O66" i="30" s="1"/>
  <c r="H74" i="30"/>
  <c r="O74" i="30" s="1"/>
  <c r="H43" i="30"/>
  <c r="O43" i="30" s="1"/>
  <c r="H40" i="30"/>
  <c r="O40" i="30" s="1"/>
  <c r="H68" i="30"/>
  <c r="O68" i="30" s="1"/>
  <c r="P92" i="30"/>
  <c r="P91" i="30"/>
  <c r="P90" i="30"/>
  <c r="P99" i="30"/>
  <c r="P94" i="30"/>
  <c r="P98" i="30"/>
  <c r="P107" i="30"/>
  <c r="P102" i="30"/>
  <c r="P106" i="30"/>
  <c r="P108" i="30"/>
  <c r="P126" i="30"/>
  <c r="P135" i="30"/>
  <c r="P100" i="30"/>
  <c r="P93" i="30"/>
  <c r="P125" i="30"/>
  <c r="P104" i="30"/>
  <c r="P95" i="30"/>
  <c r="P136" i="30"/>
  <c r="E39" i="27"/>
  <c r="D47" i="27"/>
  <c r="D37" i="27"/>
  <c r="D46" i="27"/>
  <c r="E35" i="27"/>
  <c r="E38" i="27"/>
  <c r="F47" i="27"/>
  <c r="F49" i="27"/>
  <c r="F45" i="27"/>
  <c r="E49" i="27"/>
  <c r="D50" i="27"/>
  <c r="F42" i="27"/>
  <c r="D40" i="27"/>
  <c r="E51" i="27"/>
  <c r="E40" i="27"/>
  <c r="E36" i="27"/>
  <c r="E46" i="27"/>
  <c r="F48" i="27"/>
  <c r="F46" i="27"/>
  <c r="F52" i="27"/>
  <c r="D41" i="27"/>
  <c r="D43" i="27"/>
  <c r="F50" i="27"/>
  <c r="E48" i="27"/>
  <c r="E42" i="27"/>
  <c r="D38" i="27"/>
  <c r="D51" i="27"/>
  <c r="E44" i="27"/>
  <c r="F38" i="27"/>
  <c r="F44" i="27"/>
  <c r="F43" i="27"/>
  <c r="F51" i="27"/>
  <c r="F34" i="27"/>
  <c r="D53" i="27"/>
  <c r="F40" i="27"/>
  <c r="D36" i="27"/>
  <c r="D54" i="27"/>
  <c r="E45" i="27"/>
  <c r="E52" i="27"/>
  <c r="F37" i="27"/>
  <c r="F41" i="27"/>
  <c r="D45" i="27"/>
  <c r="E34" i="27"/>
  <c r="D49" i="27"/>
  <c r="D44" i="27"/>
  <c r="E41" i="27"/>
  <c r="D48" i="27"/>
  <c r="E50" i="27"/>
  <c r="D39" i="27"/>
  <c r="F53" i="27"/>
  <c r="F36" i="27"/>
  <c r="D52" i="27"/>
  <c r="E54" i="27"/>
  <c r="E43" i="27"/>
  <c r="E53" i="27"/>
  <c r="F39" i="27"/>
  <c r="E47" i="27"/>
  <c r="D42" i="27"/>
  <c r="E37" i="27"/>
  <c r="P89" i="30"/>
  <c r="H80" i="30"/>
  <c r="O80" i="30" s="1"/>
  <c r="P133" i="30"/>
  <c r="P117" i="30"/>
  <c r="P131" i="30"/>
  <c r="H82" i="30"/>
  <c r="P72" i="30" s="1"/>
  <c r="P116" i="30"/>
  <c r="P105" i="30"/>
  <c r="P101" i="30"/>
  <c r="P127" i="30"/>
  <c r="P123" i="30"/>
  <c r="O109" i="30"/>
  <c r="P109" i="30"/>
  <c r="P134" i="30"/>
  <c r="P122" i="30"/>
  <c r="P121" i="30"/>
  <c r="P130" i="30"/>
  <c r="P124" i="30"/>
  <c r="H54" i="30"/>
  <c r="P43" i="30" s="1"/>
  <c r="H37" i="30"/>
  <c r="O37" i="30" s="1"/>
  <c r="H45" i="30"/>
  <c r="O45" i="30" s="1"/>
  <c r="H53" i="30"/>
  <c r="O53" i="30" s="1"/>
  <c r="H65" i="30"/>
  <c r="O65" i="30" s="1"/>
  <c r="H73" i="30"/>
  <c r="O73" i="30" s="1"/>
  <c r="H81" i="30"/>
  <c r="O81" i="30" s="1"/>
  <c r="H39" i="30"/>
  <c r="O39" i="30" s="1"/>
  <c r="H47" i="30"/>
  <c r="O47" i="30" s="1"/>
  <c r="H67" i="30"/>
  <c r="O67" i="30" s="1"/>
  <c r="H75" i="30"/>
  <c r="O75" i="30" s="1"/>
  <c r="P119" i="30"/>
  <c r="P132" i="30"/>
  <c r="P129" i="30"/>
  <c r="P118" i="30"/>
  <c r="O136" i="30"/>
  <c r="C41" i="32"/>
  <c r="P144" i="30"/>
  <c r="P152" i="30"/>
  <c r="P160" i="30"/>
  <c r="P145" i="30"/>
  <c r="P153" i="30"/>
  <c r="P161" i="30"/>
  <c r="P146" i="30"/>
  <c r="P154" i="30"/>
  <c r="P162" i="30"/>
  <c r="P143" i="30"/>
  <c r="P147" i="30"/>
  <c r="P155" i="30"/>
  <c r="P163" i="30"/>
  <c r="P148" i="30"/>
  <c r="P156" i="30"/>
  <c r="P149" i="30"/>
  <c r="P157" i="30"/>
  <c r="O163" i="30"/>
  <c r="P159" i="30"/>
  <c r="P150" i="30"/>
  <c r="P158" i="30"/>
  <c r="P151" i="30"/>
  <c r="C40" i="32"/>
  <c r="C47" i="32"/>
  <c r="C39" i="32"/>
  <c r="C50" i="32"/>
  <c r="C49" i="32"/>
  <c r="C48" i="32"/>
  <c r="C34" i="32"/>
  <c r="C46" i="32"/>
  <c r="C38" i="32"/>
  <c r="C53" i="32"/>
  <c r="C45" i="32"/>
  <c r="C52" i="32"/>
  <c r="C36" i="32"/>
  <c r="H51" i="30"/>
  <c r="O51" i="30" s="1"/>
  <c r="H79" i="30"/>
  <c r="O79" i="30" s="1"/>
  <c r="C42" i="32"/>
  <c r="C37" i="32"/>
  <c r="P39" i="30"/>
  <c r="C44" i="32"/>
  <c r="C51" i="32"/>
  <c r="C43" i="32"/>
  <c r="C35" i="32"/>
  <c r="H48" i="30"/>
  <c r="O48" i="30" s="1"/>
  <c r="H76" i="30"/>
  <c r="O76" i="30" s="1"/>
  <c r="O77" i="30"/>
  <c r="N26" i="30"/>
  <c r="F54" i="27" s="1"/>
  <c r="O69" i="30"/>
  <c r="O41" i="30"/>
  <c r="O46" i="30"/>
  <c r="O44" i="30"/>
  <c r="H26" i="30"/>
  <c r="H7" i="30"/>
  <c r="O7" i="30" s="1"/>
  <c r="H11" i="30"/>
  <c r="O11" i="30" s="1"/>
  <c r="H15" i="30"/>
  <c r="O15" i="30" s="1"/>
  <c r="H19" i="30"/>
  <c r="O19" i="30" s="1"/>
  <c r="G47" i="27" s="1"/>
  <c r="H23" i="30"/>
  <c r="O23" i="30" s="1"/>
  <c r="H9" i="30"/>
  <c r="O9" i="30" s="1"/>
  <c r="H13" i="30"/>
  <c r="O13" i="30" s="1"/>
  <c r="H17" i="30"/>
  <c r="O17" i="30" s="1"/>
  <c r="H21" i="30"/>
  <c r="O21" i="30" s="1"/>
  <c r="H25" i="30"/>
  <c r="O25" i="30" s="1"/>
  <c r="H18" i="30"/>
  <c r="O18" i="30" s="1"/>
  <c r="H6" i="30"/>
  <c r="O6" i="30" s="1"/>
  <c r="G34" i="27" s="1"/>
  <c r="H10" i="30"/>
  <c r="O10" i="30" s="1"/>
  <c r="H14" i="30"/>
  <c r="O14" i="30" s="1"/>
  <c r="G42" i="27" s="1"/>
  <c r="H22" i="30"/>
  <c r="O22" i="30" s="1"/>
  <c r="H8" i="30"/>
  <c r="O8" i="30" s="1"/>
  <c r="H20" i="30"/>
  <c r="O20" i="30" s="1"/>
  <c r="H12" i="30"/>
  <c r="O12" i="30" s="1"/>
  <c r="H24" i="30"/>
  <c r="O24" i="30" s="1"/>
  <c r="H16" i="30"/>
  <c r="O16" i="30" s="1"/>
  <c r="G37" i="27" l="1"/>
  <c r="G40" i="27"/>
  <c r="G45" i="27"/>
  <c r="G41" i="27"/>
  <c r="G39" i="27"/>
  <c r="G36" i="27"/>
  <c r="G38" i="27"/>
  <c r="G51" i="27"/>
  <c r="G53" i="27"/>
  <c r="G49" i="27"/>
  <c r="G35" i="27"/>
  <c r="G50" i="27"/>
  <c r="G44" i="27"/>
  <c r="G52" i="27"/>
  <c r="G43" i="27"/>
  <c r="G48" i="27"/>
  <c r="G46" i="27"/>
  <c r="P67" i="30"/>
  <c r="P69" i="30"/>
  <c r="P74" i="30"/>
  <c r="P66" i="30"/>
  <c r="P65" i="30"/>
  <c r="O82" i="30"/>
  <c r="P78" i="30"/>
  <c r="P68" i="30"/>
  <c r="P71" i="30"/>
  <c r="P64" i="30"/>
  <c r="P77" i="30"/>
  <c r="P51" i="30"/>
  <c r="P54" i="30"/>
  <c r="P37" i="30"/>
  <c r="P62" i="30"/>
  <c r="P81" i="30"/>
  <c r="P52" i="30"/>
  <c r="P63" i="30"/>
  <c r="P75" i="30"/>
  <c r="P73" i="30"/>
  <c r="P36" i="30"/>
  <c r="P70" i="30"/>
  <c r="P76" i="30"/>
  <c r="P80" i="30"/>
  <c r="P41" i="30"/>
  <c r="P79" i="30"/>
  <c r="P82" i="30"/>
  <c r="P48" i="30"/>
  <c r="O54" i="30"/>
  <c r="P38" i="30"/>
  <c r="P35" i="30"/>
  <c r="P40" i="30"/>
  <c r="P53" i="30"/>
  <c r="P50" i="30"/>
  <c r="P34" i="30"/>
  <c r="P45" i="30"/>
  <c r="P42" i="30"/>
  <c r="P47" i="30"/>
  <c r="P46" i="30"/>
  <c r="P49" i="30"/>
  <c r="P44" i="30"/>
  <c r="P26" i="30"/>
  <c r="O26" i="30"/>
  <c r="P10" i="30"/>
  <c r="P18" i="30"/>
  <c r="P6" i="30"/>
  <c r="P12" i="30"/>
  <c r="P15" i="30"/>
  <c r="H43" i="27" s="1"/>
  <c r="P8" i="30"/>
  <c r="P17" i="30"/>
  <c r="P11" i="30"/>
  <c r="H39" i="27" s="1"/>
  <c r="P19" i="30"/>
  <c r="P20" i="30"/>
  <c r="P23" i="30"/>
  <c r="P24" i="30"/>
  <c r="P9" i="30"/>
  <c r="P13" i="30"/>
  <c r="P21" i="30"/>
  <c r="P14" i="30"/>
  <c r="P22" i="30"/>
  <c r="P7" i="30"/>
  <c r="P16" i="30"/>
  <c r="P25" i="30"/>
  <c r="H41" i="27" l="1"/>
  <c r="H51" i="27"/>
  <c r="H48" i="27"/>
  <c r="H49" i="27"/>
  <c r="H34" i="27"/>
  <c r="H46" i="27"/>
  <c r="H35" i="27"/>
  <c r="H45" i="27"/>
  <c r="H50" i="27"/>
  <c r="H53" i="27"/>
  <c r="H52" i="27"/>
  <c r="H44" i="27"/>
  <c r="H38" i="27"/>
  <c r="G54" i="27"/>
  <c r="H47" i="27"/>
  <c r="H54" i="27"/>
  <c r="H36" i="27"/>
  <c r="H42" i="27"/>
  <c r="H37" i="27"/>
  <c r="H40" i="27"/>
  <c r="C4" i="25"/>
  <c r="C3" i="25" l="1"/>
  <c r="B10" i="25" l="1"/>
  <c r="C9" i="25"/>
  <c r="B9" i="25"/>
  <c r="B25" i="25"/>
  <c r="B21" i="25"/>
  <c r="B17" i="25"/>
  <c r="B13" i="25"/>
  <c r="B27" i="25"/>
  <c r="B23" i="25"/>
  <c r="B19" i="25"/>
  <c r="B15" i="25"/>
  <c r="B11" i="25"/>
  <c r="B28" i="25"/>
  <c r="B26" i="25"/>
  <c r="B24" i="25"/>
  <c r="B22" i="25"/>
  <c r="B20" i="25"/>
  <c r="B18" i="25"/>
  <c r="B16" i="25"/>
  <c r="B14" i="25"/>
  <c r="B12" i="25"/>
  <c r="C2" i="25" l="1"/>
  <c r="C5" i="25" s="1"/>
  <c r="K10" i="25" l="1"/>
  <c r="K12" i="25"/>
  <c r="K14" i="25"/>
  <c r="K16" i="25"/>
  <c r="K18" i="25"/>
  <c r="K20" i="25"/>
  <c r="K22" i="25"/>
  <c r="K24" i="25"/>
  <c r="K26" i="25"/>
  <c r="K28" i="25"/>
  <c r="K11" i="25"/>
  <c r="K13" i="25"/>
  <c r="K15" i="25"/>
  <c r="K17" i="25"/>
  <c r="K19" i="25"/>
  <c r="K21" i="25"/>
  <c r="K23" i="25"/>
  <c r="K25" i="25"/>
  <c r="K27" i="25"/>
  <c r="K9" i="25"/>
  <c r="D10" i="25" l="1"/>
  <c r="E27" i="25"/>
  <c r="D9" i="25"/>
  <c r="M9" i="25" s="1"/>
  <c r="C13" i="25"/>
  <c r="C17" i="25"/>
  <c r="C21" i="25"/>
  <c r="C25" i="25"/>
  <c r="E26" i="25"/>
  <c r="E28" i="25"/>
  <c r="C11" i="25"/>
  <c r="C15" i="25"/>
  <c r="C19" i="25"/>
  <c r="C23" i="25"/>
  <c r="C27" i="25"/>
  <c r="E25" i="25"/>
  <c r="E23" i="25"/>
  <c r="E21" i="25"/>
  <c r="E19" i="25"/>
  <c r="E17" i="25"/>
  <c r="E15" i="25"/>
  <c r="E13" i="25"/>
  <c r="E11" i="25"/>
  <c r="C28" i="25"/>
  <c r="C24" i="25"/>
  <c r="C20" i="25"/>
  <c r="C16" i="25"/>
  <c r="C12" i="25"/>
  <c r="E9" i="25"/>
  <c r="D27" i="25"/>
  <c r="D25" i="25"/>
  <c r="D23" i="25"/>
  <c r="D21" i="25"/>
  <c r="D19" i="25"/>
  <c r="D17" i="25"/>
  <c r="D15" i="25"/>
  <c r="D13" i="25"/>
  <c r="D11" i="25"/>
  <c r="E24" i="25"/>
  <c r="E22" i="25"/>
  <c r="E20" i="25"/>
  <c r="E18" i="25"/>
  <c r="E16" i="25"/>
  <c r="E14" i="25"/>
  <c r="E12" i="25"/>
  <c r="E10" i="25"/>
  <c r="C26" i="25"/>
  <c r="C22" i="25"/>
  <c r="C18" i="25"/>
  <c r="C14" i="25"/>
  <c r="C10" i="25"/>
  <c r="D28" i="25"/>
  <c r="D26" i="25"/>
  <c r="D24" i="25"/>
  <c r="D22" i="25"/>
  <c r="D20" i="25"/>
  <c r="D18" i="25"/>
  <c r="D16" i="25"/>
  <c r="D14" i="25"/>
  <c r="D12" i="25"/>
  <c r="H10" i="25" l="1"/>
  <c r="H26" i="25"/>
  <c r="H28" i="25"/>
  <c r="H22" i="25"/>
  <c r="H12" i="25"/>
  <c r="H16" i="25"/>
  <c r="H20" i="25"/>
  <c r="H24" i="25"/>
  <c r="H11" i="25"/>
  <c r="H15" i="25"/>
  <c r="H19" i="25"/>
  <c r="H23" i="25"/>
  <c r="H27" i="25"/>
  <c r="G9" i="25"/>
  <c r="N9" i="25" s="1"/>
  <c r="H21" i="25"/>
  <c r="H18" i="25"/>
  <c r="H17" i="25"/>
  <c r="H25" i="25"/>
  <c r="H9" i="25"/>
  <c r="H14" i="25"/>
  <c r="M12" i="25"/>
  <c r="G12" i="25"/>
  <c r="N12" i="25" s="1"/>
  <c r="M16" i="25"/>
  <c r="G16" i="25"/>
  <c r="N16" i="25" s="1"/>
  <c r="M20" i="25"/>
  <c r="G20" i="25"/>
  <c r="N20" i="25" s="1"/>
  <c r="M24" i="25"/>
  <c r="G24" i="25"/>
  <c r="N24" i="25" s="1"/>
  <c r="M28" i="25"/>
  <c r="G28" i="25"/>
  <c r="N28" i="25" s="1"/>
  <c r="M11" i="25"/>
  <c r="G11" i="25"/>
  <c r="N11" i="25" s="1"/>
  <c r="M15" i="25"/>
  <c r="G15" i="25"/>
  <c r="N15" i="25" s="1"/>
  <c r="M19" i="25"/>
  <c r="G19" i="25"/>
  <c r="N19" i="25" s="1"/>
  <c r="M23" i="25"/>
  <c r="G23" i="25"/>
  <c r="N23" i="25" s="1"/>
  <c r="M27" i="25"/>
  <c r="G27" i="25"/>
  <c r="N27" i="25" s="1"/>
  <c r="M14" i="25"/>
  <c r="G14" i="25"/>
  <c r="N14" i="25" s="1"/>
  <c r="M18" i="25"/>
  <c r="G18" i="25"/>
  <c r="N18" i="25" s="1"/>
  <c r="M22" i="25"/>
  <c r="G22" i="25"/>
  <c r="N22" i="25" s="1"/>
  <c r="M26" i="25"/>
  <c r="G26" i="25"/>
  <c r="N26" i="25" s="1"/>
  <c r="H13" i="25"/>
  <c r="G13" i="25"/>
  <c r="N13" i="25" s="1"/>
  <c r="M13" i="25"/>
  <c r="M17" i="25"/>
  <c r="G17" i="25"/>
  <c r="N17" i="25" s="1"/>
  <c r="M21" i="25"/>
  <c r="G21" i="25"/>
  <c r="N21" i="25" s="1"/>
  <c r="M25" i="25"/>
  <c r="G25" i="25"/>
  <c r="N25" i="25" s="1"/>
  <c r="M10" i="25"/>
  <c r="G10" i="25"/>
  <c r="N10" i="25" s="1"/>
  <c r="L9" i="25" l="1"/>
  <c r="L11" i="25"/>
  <c r="L12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25" i="25"/>
  <c r="L26" i="25"/>
  <c r="L27" i="25"/>
  <c r="L28" i="25"/>
  <c r="E30" i="25" l="1"/>
  <c r="C30" i="25"/>
  <c r="D30" i="25"/>
  <c r="L10" i="25"/>
  <c r="G30" i="25" l="1"/>
  <c r="I9" i="25" s="1"/>
  <c r="H30" i="25"/>
  <c r="M30" i="25"/>
  <c r="L30" i="25"/>
  <c r="D24" i="22"/>
  <c r="E24" i="22"/>
  <c r="F24" i="22"/>
  <c r="G24" i="22"/>
  <c r="C24" i="22"/>
  <c r="C46" i="22"/>
  <c r="I10" i="25" l="1"/>
  <c r="O10" i="25" s="1"/>
  <c r="I15" i="25"/>
  <c r="O15" i="25" s="1"/>
  <c r="O9" i="25"/>
  <c r="I13" i="25"/>
  <c r="O13" i="25" s="1"/>
  <c r="I21" i="25"/>
  <c r="O21" i="25" s="1"/>
  <c r="I18" i="25"/>
  <c r="O18" i="25" s="1"/>
  <c r="I26" i="25"/>
  <c r="O26" i="25" s="1"/>
  <c r="I23" i="25"/>
  <c r="O23" i="25" s="1"/>
  <c r="I12" i="25"/>
  <c r="O12" i="25" s="1"/>
  <c r="I20" i="25"/>
  <c r="O20" i="25" s="1"/>
  <c r="I28" i="25"/>
  <c r="O28" i="25" s="1"/>
  <c r="I17" i="25"/>
  <c r="O17" i="25" s="1"/>
  <c r="I25" i="25"/>
  <c r="O25" i="25" s="1"/>
  <c r="I14" i="25"/>
  <c r="O14" i="25" s="1"/>
  <c r="I22" i="25"/>
  <c r="O22" i="25" s="1"/>
  <c r="I11" i="25"/>
  <c r="O11" i="25" s="1"/>
  <c r="I19" i="25"/>
  <c r="O19" i="25" s="1"/>
  <c r="I27" i="25"/>
  <c r="O27" i="25" s="1"/>
  <c r="I16" i="25"/>
  <c r="O16" i="25" s="1"/>
  <c r="I24" i="25"/>
  <c r="O24" i="25" s="1"/>
  <c r="I30" i="25"/>
  <c r="O30" i="25" s="1"/>
  <c r="P9" i="25" s="1"/>
  <c r="H25" i="22" s="1"/>
  <c r="N30" i="25"/>
  <c r="D25" i="22"/>
  <c r="C25" i="22"/>
  <c r="C29" i="22"/>
  <c r="C31" i="22"/>
  <c r="C33" i="22"/>
  <c r="C35" i="22"/>
  <c r="C37" i="22"/>
  <c r="C41" i="22"/>
  <c r="C43" i="22"/>
  <c r="C26" i="22"/>
  <c r="C28" i="22"/>
  <c r="C30" i="22"/>
  <c r="C34" i="22"/>
  <c r="C36" i="22"/>
  <c r="C38" i="22"/>
  <c r="C40" i="22"/>
  <c r="C42" i="22"/>
  <c r="E30" i="22"/>
  <c r="D43" i="22"/>
  <c r="E26" i="22"/>
  <c r="D29" i="22"/>
  <c r="D33" i="22"/>
  <c r="E38" i="22"/>
  <c r="D26" i="22"/>
  <c r="D27" i="22"/>
  <c r="E34" i="22"/>
  <c r="D37" i="22"/>
  <c r="E40" i="22"/>
  <c r="C32" i="22"/>
  <c r="D36" i="22"/>
  <c r="D31" i="22"/>
  <c r="E32" i="22"/>
  <c r="D35" i="22"/>
  <c r="D39" i="22"/>
  <c r="E44" i="22"/>
  <c r="E41" i="22"/>
  <c r="C44" i="22"/>
  <c r="D28" i="22"/>
  <c r="E33" i="22"/>
  <c r="D44" i="22"/>
  <c r="D41" i="22"/>
  <c r="E42" i="22"/>
  <c r="E25" i="22"/>
  <c r="D32" i="22"/>
  <c r="E37" i="22"/>
  <c r="D40" i="22"/>
  <c r="E27" i="22"/>
  <c r="D30" i="22"/>
  <c r="E31" i="22"/>
  <c r="D34" i="22"/>
  <c r="E35" i="22"/>
  <c r="D38" i="22"/>
  <c r="E39" i="22"/>
  <c r="D42" i="22"/>
  <c r="E43" i="22"/>
  <c r="C27" i="22"/>
  <c r="C39" i="22"/>
  <c r="F30" i="22" l="1"/>
  <c r="F27" i="22"/>
  <c r="F26" i="22"/>
  <c r="G27" i="22"/>
  <c r="F35" i="22"/>
  <c r="F32" i="22"/>
  <c r="F36" i="22"/>
  <c r="F42" i="22"/>
  <c r="D46" i="22"/>
  <c r="F43" i="22"/>
  <c r="F38" i="22"/>
  <c r="F41" i="22"/>
  <c r="F33" i="22"/>
  <c r="F40" i="22"/>
  <c r="F28" i="22"/>
  <c r="E36" i="22"/>
  <c r="E28" i="22"/>
  <c r="F39" i="22"/>
  <c r="F31" i="22"/>
  <c r="F44" i="22"/>
  <c r="F34" i="22"/>
  <c r="F25" i="22"/>
  <c r="E29" i="22"/>
  <c r="G35" i="22" l="1"/>
  <c r="G30" i="22"/>
  <c r="G26" i="22"/>
  <c r="G32" i="22"/>
  <c r="G36" i="22"/>
  <c r="G40" i="22"/>
  <c r="G39" i="22"/>
  <c r="G42" i="22"/>
  <c r="G43" i="22"/>
  <c r="G44" i="22"/>
  <c r="G38" i="22"/>
  <c r="G33" i="22"/>
  <c r="G28" i="22"/>
  <c r="G31" i="22"/>
  <c r="G34" i="22"/>
  <c r="G41" i="22"/>
  <c r="G25" i="22"/>
  <c r="E46" i="22"/>
  <c r="F29" i="22"/>
  <c r="G29" i="22"/>
  <c r="G37" i="22"/>
  <c r="F37" i="22"/>
  <c r="F46" i="22" l="1"/>
  <c r="P12" i="25" l="1"/>
  <c r="H28" i="22" s="1"/>
  <c r="P16" i="25"/>
  <c r="H32" i="22" s="1"/>
  <c r="P20" i="25"/>
  <c r="H36" i="22" s="1"/>
  <c r="P24" i="25"/>
  <c r="H40" i="22" s="1"/>
  <c r="P28" i="25"/>
  <c r="H44" i="22" s="1"/>
  <c r="P13" i="25"/>
  <c r="H29" i="22" s="1"/>
  <c r="P17" i="25"/>
  <c r="H33" i="22" s="1"/>
  <c r="P21" i="25"/>
  <c r="H37" i="22" s="1"/>
  <c r="P25" i="25"/>
  <c r="H41" i="22" s="1"/>
  <c r="G46" i="22"/>
  <c r="P10" i="25"/>
  <c r="H26" i="22" s="1"/>
  <c r="P14" i="25"/>
  <c r="H30" i="22" s="1"/>
  <c r="P18" i="25"/>
  <c r="H34" i="22" s="1"/>
  <c r="P22" i="25"/>
  <c r="H38" i="22" s="1"/>
  <c r="P26" i="25"/>
  <c r="H42" i="22" s="1"/>
  <c r="P11" i="25"/>
  <c r="H27" i="22" s="1"/>
  <c r="P15" i="25"/>
  <c r="H31" i="22" s="1"/>
  <c r="P19" i="25"/>
  <c r="H35" i="22" s="1"/>
  <c r="P23" i="25"/>
  <c r="H39" i="22" s="1"/>
  <c r="P27" i="25"/>
  <c r="H43" i="22" s="1"/>
</calcChain>
</file>

<file path=xl/sharedStrings.xml><?xml version="1.0" encoding="utf-8"?>
<sst xmlns="http://schemas.openxmlformats.org/spreadsheetml/2006/main" count="3955" uniqueCount="132">
  <si>
    <t>Total</t>
  </si>
  <si>
    <t>Selected:</t>
  </si>
  <si>
    <t>Standardisation</t>
  </si>
  <si>
    <t>dhb_service</t>
  </si>
  <si>
    <t>DHB</t>
  </si>
  <si>
    <t>Raw Data</t>
  </si>
  <si>
    <t>Final Table</t>
  </si>
  <si>
    <t>Offset:</t>
  </si>
  <si>
    <t>National Rate</t>
  </si>
  <si>
    <t>Date:</t>
  </si>
  <si>
    <t>Standardised Average Length of Stay</t>
  </si>
  <si>
    <t>Unstandardised Average Length of Stay</t>
  </si>
  <si>
    <t>Acute</t>
  </si>
  <si>
    <t>Elective</t>
  </si>
  <si>
    <t>length of stay observed</t>
  </si>
  <si>
    <t>length of stay predicted</t>
  </si>
  <si>
    <t>average length of stay</t>
  </si>
  <si>
    <t>standardised average length of stay</t>
  </si>
  <si>
    <t>length_of_stay_predicted</t>
  </si>
  <si>
    <t>National Average Length of Stay</t>
  </si>
  <si>
    <t>average length of stay ratio</t>
  </si>
  <si>
    <t>time_period</t>
  </si>
  <si>
    <t>admission_type</t>
  </si>
  <si>
    <t>location_dhb</t>
  </si>
  <si>
    <t>length_of_stay</t>
  </si>
  <si>
    <t>Bed Day Equivalents</t>
  </si>
  <si>
    <t>stays</t>
  </si>
  <si>
    <t>Stays</t>
  </si>
  <si>
    <t>Source Data</t>
  </si>
  <si>
    <t>National Minimum Dataset (NMDS)</t>
  </si>
  <si>
    <t>nmds_v6</t>
  </si>
  <si>
    <t>Programmer's Notes:</t>
  </si>
  <si>
    <t>WIES Version</t>
  </si>
  <si>
    <t>webpage</t>
  </si>
  <si>
    <t>Direct Standardisation using DRG cluster and PCCL of highest cost-weighted event</t>
  </si>
  <si>
    <t>DHB Domicile or Service</t>
  </si>
  <si>
    <t>DHB of Service</t>
  </si>
  <si>
    <t>Joining Events into Stays</t>
  </si>
  <si>
    <t>The events have the same NHI</t>
  </si>
  <si>
    <t>The events have the same DHB of Service</t>
  </si>
  <si>
    <t>event_end_type in ('DA', 'DF', 'DO', 'DP', 'DT', 'DW', 'ET')</t>
  </si>
  <si>
    <t>Stays to Exclude</t>
  </si>
  <si>
    <t>No adjustment is made for leave days.</t>
  </si>
  <si>
    <t>Each event's length is calculated, rounded to the closest half hour, then summed together.</t>
  </si>
  <si>
    <t>Non-casemix events have their length set to zero</t>
  </si>
  <si>
    <t>If the first event in the stay doesn't have a valid DHB of service</t>
  </si>
  <si>
    <t>('AC', 'ZC') then 'Acute', ('AP', 'WN') then 'Elective'</t>
  </si>
  <si>
    <t>S00.01, S05.01, S15.01, S25.01, S30.01, S35.01, S40.01, S45.01, S55.01, S60.01, S70.01, S75.01</t>
  </si>
  <si>
    <t>If every event in the stay is non-casemix</t>
  </si>
  <si>
    <t>Calculating Length of Stay</t>
  </si>
  <si>
    <t>If an event starts before the end of a previous event with the same NHI, its start time is set to the end time of the prior event</t>
  </si>
  <si>
    <t>The quarter before the 12 month time period is also loaded to help detect long stays. Only stays which end within the 12 month time period are included.</t>
  </si>
  <si>
    <t>If an event ends before the end of a previous event with the same NHI, its end time is set to the end time of the prior event</t>
  </si>
  <si>
    <t>Events are considered to be part of the same stay if:</t>
  </si>
  <si>
    <t>The prior event ends in a transfer</t>
  </si>
  <si>
    <t>DHB; the first event's DHB</t>
  </si>
  <si>
    <t>Admission Type; the first event's admission type</t>
  </si>
  <si>
    <t>Length of Stay; the sum of every events' length</t>
  </si>
  <si>
    <t>If the stay is Elective and no event has a surgical purchase unit</t>
  </si>
  <si>
    <t>Admission Type:</t>
  </si>
  <si>
    <t>Chart Title:</t>
  </si>
  <si>
    <t>If the first event in the stay is not Elective or Acute</t>
  </si>
  <si>
    <t>WIES 14</t>
  </si>
  <si>
    <t>20, 34, 35</t>
  </si>
  <si>
    <t>wiesnz14</t>
  </si>
  <si>
    <t>There is less than 24 hours between the prior event ending and the next starting</t>
  </si>
  <si>
    <t>Start Date; the first event's start date</t>
  </si>
  <si>
    <t>End Date; the last event's end date</t>
  </si>
  <si>
    <t>If the last event in the stay ended in a transfer, i.e. the stay is ongoing</t>
  </si>
  <si>
    <t>If the first event in the stay does not have an accepted purchaser</t>
  </si>
  <si>
    <t>Auckland</t>
  </si>
  <si>
    <t>Bay of Plenty</t>
  </si>
  <si>
    <t>Canterbury</t>
  </si>
  <si>
    <t>Capital and Coast</t>
  </si>
  <si>
    <t>Counties Manukau</t>
  </si>
  <si>
    <t>Hawkes Bay</t>
  </si>
  <si>
    <t>Hutt</t>
  </si>
  <si>
    <t>Lakes</t>
  </si>
  <si>
    <t>MidCentral</t>
  </si>
  <si>
    <t>Nelson Marlborough</t>
  </si>
  <si>
    <t>Northland</t>
  </si>
  <si>
    <t>South Canterbury</t>
  </si>
  <si>
    <t>Southern</t>
  </si>
  <si>
    <t>Tairawhiti</t>
  </si>
  <si>
    <t>Taranaki</t>
  </si>
  <si>
    <t>Waikato</t>
  </si>
  <si>
    <t>Wairarapa</t>
  </si>
  <si>
    <t>Waitemata</t>
  </si>
  <si>
    <t>West Coast</t>
  </si>
  <si>
    <t>Whanganui</t>
  </si>
  <si>
    <t>Determining Stay Information</t>
  </si>
  <si>
    <t>DRG; the DRG of the highest case-weight event</t>
  </si>
  <si>
    <t>PCCL; the PCCL of the highest case-weight event</t>
  </si>
  <si>
    <t>Case-weight; the sum of every events' case-weight</t>
  </si>
  <si>
    <t>3 Character DRG and PCCL into contingency table</t>
  </si>
  <si>
    <t>Admission type</t>
  </si>
  <si>
    <t>Ethnicity</t>
  </si>
  <si>
    <t>Maori</t>
  </si>
  <si>
    <t>Pacific</t>
  </si>
  <si>
    <t>Other</t>
  </si>
  <si>
    <t>Deprivation</t>
  </si>
  <si>
    <t>Selected (Linked to listbox)</t>
  </si>
  <si>
    <t>Selected Name</t>
  </si>
  <si>
    <t>ethnicity</t>
  </si>
  <si>
    <t>deprivation_quintile</t>
  </si>
  <si>
    <t>Row Labels</t>
  </si>
  <si>
    <t>Grand Total</t>
  </si>
  <si>
    <t>Sum of stays</t>
  </si>
  <si>
    <t>Sum of length_of_stay</t>
  </si>
  <si>
    <t>Sum of length_of_stay_predicted</t>
  </si>
  <si>
    <t xml:space="preserve">Selected (Linked to listbox) </t>
  </si>
  <si>
    <t>Date</t>
  </si>
  <si>
    <t>Chart Title Ethnicity</t>
  </si>
  <si>
    <t>Admission type for ethnicity report</t>
  </si>
  <si>
    <t>Admission type for deprivation report</t>
  </si>
  <si>
    <t>Deprivation quintile</t>
  </si>
  <si>
    <t xml:space="preserve">There is a small proportion of records with missing deprivation information.  
</t>
  </si>
  <si>
    <t>Admission type for DHB report</t>
  </si>
  <si>
    <t>Chart Title Deprivation</t>
  </si>
  <si>
    <t xml:space="preserve">Selected (linked to listbox) </t>
  </si>
  <si>
    <t>These records, although included in the other tabs, are not displayed in the "Deprivation" tables</t>
  </si>
  <si>
    <t>and graphs on the Deprivation tab (i.e. breakdowns are only available for Quintiles 1-5)</t>
  </si>
  <si>
    <t>Change from  August 2021</t>
  </si>
  <si>
    <t>data to 2021Q3</t>
  </si>
  <si>
    <t>Column Labels</t>
  </si>
  <si>
    <t>(blank)</t>
  </si>
  <si>
    <t>NZ Deprivation 2013 to NZ Deprivation 2018 when providing breakdown by deprivation</t>
  </si>
  <si>
    <t xml:space="preserve">Please note that from 2021/22 onwards, we have switched from using </t>
  </si>
  <si>
    <t xml:space="preserve">quintile for applicable numerators and denominators. In some cases, this can result in </t>
  </si>
  <si>
    <t xml:space="preserve">significant differences when comparing against historical performance so caution should be </t>
  </si>
  <si>
    <t>exercised when looking at data breakdown by deprivation quintile.</t>
  </si>
  <si>
    <t>Change in Deprivation in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</si>
</sst>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_ ;\-#,##0\ "/>
  </numFmts>
  <fonts count="2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color theme="1" tint="0.249977111117893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0"/>
      <color rgb="FF0070C0"/>
      <name val="Calibri"/>
      <family val="2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55">
    <xf numFmtId="0" fontId="0" fillId="0" borderId="0" xfId="0"/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horizontal="right" indent="1"/>
    </xf>
    <xf numFmtId="0" fontId="7" fillId="0" borderId="0" xfId="0" applyFont="1" applyAlignment="1">
      <alignment horizontal="left" vertical="top" wrapText="1"/>
    </xf>
    <xf numFmtId="164" fontId="7" fillId="0" borderId="0" xfId="1" applyNumberFormat="1" applyFont="1"/>
    <xf numFmtId="165" fontId="7" fillId="0" borderId="0" xfId="2" applyNumberFormat="1" applyFont="1"/>
    <xf numFmtId="0" fontId="9" fillId="0" borderId="0" xfId="0" applyFont="1" applyAlignment="1">
      <alignment horizontal="left"/>
    </xf>
    <xf numFmtId="0" fontId="9" fillId="0" borderId="0" xfId="0" applyFont="1" applyAlignment="1"/>
    <xf numFmtId="17" fontId="9" fillId="0" borderId="0" xfId="0" applyNumberFormat="1" applyFont="1" applyAlignment="1">
      <alignment horizontal="left"/>
    </xf>
    <xf numFmtId="43" fontId="7" fillId="0" borderId="0" xfId="1" applyFont="1"/>
    <xf numFmtId="164" fontId="0" fillId="0" borderId="0" xfId="0" applyNumberFormat="1"/>
    <xf numFmtId="0" fontId="7" fillId="2" borderId="1" xfId="0" applyFont="1" applyFill="1" applyBorder="1"/>
    <xf numFmtId="0" fontId="0" fillId="2" borderId="4" xfId="0" applyFill="1" applyBorder="1"/>
    <xf numFmtId="0" fontId="9" fillId="2" borderId="8" xfId="0" applyFont="1" applyFill="1" applyBorder="1"/>
    <xf numFmtId="0" fontId="7" fillId="2" borderId="8" xfId="0" applyFont="1" applyFill="1" applyBorder="1"/>
    <xf numFmtId="0" fontId="13" fillId="2" borderId="0" xfId="15" applyFont="1" applyFill="1" applyBorder="1"/>
    <xf numFmtId="0" fontId="0" fillId="2" borderId="0" xfId="0" applyFill="1" applyBorder="1"/>
    <xf numFmtId="0" fontId="7" fillId="2" borderId="2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0" borderId="0" xfId="0" applyFont="1" applyAlignment="1">
      <alignment horizontal="left" vertical="top" wrapText="1"/>
    </xf>
    <xf numFmtId="0" fontId="9" fillId="2" borderId="0" xfId="0" applyFont="1" applyFill="1" applyBorder="1"/>
    <xf numFmtId="0" fontId="12" fillId="2" borderId="0" xfId="0" applyFont="1" applyFill="1" applyBorder="1"/>
    <xf numFmtId="0" fontId="7" fillId="2" borderId="3" xfId="0" applyFont="1" applyFill="1" applyBorder="1"/>
    <xf numFmtId="0" fontId="7" fillId="2" borderId="0" xfId="0" applyFont="1" applyFill="1"/>
    <xf numFmtId="0" fontId="7" fillId="2" borderId="0" xfId="0" applyFont="1" applyFill="1" applyBorder="1"/>
    <xf numFmtId="0" fontId="7" fillId="2" borderId="7" xfId="0" applyFont="1" applyFill="1" applyBorder="1"/>
    <xf numFmtId="0" fontId="7" fillId="2" borderId="6" xfId="0" applyFont="1" applyFill="1" applyBorder="1"/>
    <xf numFmtId="0" fontId="12" fillId="2" borderId="7" xfId="0" applyFont="1" applyFill="1" applyBorder="1"/>
    <xf numFmtId="0" fontId="12" fillId="2" borderId="0" xfId="0" applyFont="1" applyFill="1"/>
    <xf numFmtId="0" fontId="7" fillId="2" borderId="0" xfId="0" applyFont="1" applyFill="1" applyBorder="1" applyAlignment="1">
      <alignment horizontal="left" wrapText="1"/>
    </xf>
    <xf numFmtId="0" fontId="7" fillId="2" borderId="0" xfId="0" quotePrefix="1" applyFont="1" applyFill="1" applyBorder="1"/>
    <xf numFmtId="0" fontId="7" fillId="2" borderId="0" xfId="0" applyFont="1" applyFill="1" applyBorder="1" applyAlignment="1">
      <alignment horizontal="left" indent="1"/>
    </xf>
    <xf numFmtId="0" fontId="9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7" fillId="0" borderId="0" xfId="0" applyFont="1" applyAlignment="1">
      <alignment horizontal="right" indent="1"/>
    </xf>
    <xf numFmtId="0" fontId="7" fillId="2" borderId="0" xfId="0" applyFont="1" applyFill="1" applyBorder="1" applyAlignment="1">
      <alignment horizontal="left" vertical="top" wrapText="1"/>
    </xf>
    <xf numFmtId="0" fontId="0" fillId="2" borderId="4" xfId="0" applyFill="1" applyBorder="1"/>
    <xf numFmtId="0" fontId="0" fillId="2" borderId="0" xfId="0" applyFill="1" applyBorder="1"/>
    <xf numFmtId="0" fontId="7" fillId="2" borderId="4" xfId="0" applyFont="1" applyFill="1" applyBorder="1"/>
    <xf numFmtId="0" fontId="9" fillId="2" borderId="0" xfId="0" applyFont="1" applyFill="1" applyBorder="1"/>
    <xf numFmtId="0" fontId="12" fillId="2" borderId="0" xfId="0" applyFont="1" applyFill="1" applyBorder="1"/>
    <xf numFmtId="0" fontId="7" fillId="2" borderId="3" xfId="0" applyFont="1" applyFill="1" applyBorder="1"/>
    <xf numFmtId="0" fontId="5" fillId="2" borderId="0" xfId="15" applyFill="1" applyBorder="1"/>
    <xf numFmtId="0" fontId="7" fillId="0" borderId="0" xfId="0" applyFont="1" applyFill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/>
    </xf>
    <xf numFmtId="49" fontId="9" fillId="0" borderId="7" xfId="1" applyNumberFormat="1" applyFont="1" applyFill="1" applyBorder="1" applyAlignment="1">
      <alignment horizontal="center" vertical="top" wrapText="1"/>
    </xf>
    <xf numFmtId="43" fontId="14" fillId="0" borderId="0" xfId="1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horizontal="right" vertical="center" indent="1"/>
    </xf>
    <xf numFmtId="43" fontId="7" fillId="0" borderId="0" xfId="1" applyFont="1" applyFill="1" applyBorder="1" applyAlignment="1">
      <alignment horizontal="right" vertical="center" indent="1"/>
    </xf>
    <xf numFmtId="43" fontId="14" fillId="0" borderId="0" xfId="1" applyFont="1" applyFill="1" applyBorder="1" applyAlignment="1">
      <alignment horizontal="right" vertical="center" indent="1"/>
    </xf>
    <xf numFmtId="0" fontId="7" fillId="0" borderId="9" xfId="0" applyFont="1" applyFill="1" applyBorder="1" applyAlignment="1">
      <alignment vertical="center"/>
    </xf>
    <xf numFmtId="166" fontId="7" fillId="0" borderId="9" xfId="1" applyNumberFormat="1" applyFont="1" applyFill="1" applyBorder="1" applyAlignment="1">
      <alignment horizontal="right" vertical="center" indent="1"/>
    </xf>
    <xf numFmtId="43" fontId="7" fillId="0" borderId="9" xfId="1" applyFont="1" applyFill="1" applyBorder="1" applyAlignment="1">
      <alignment horizontal="right" vertical="center" indent="1"/>
    </xf>
    <xf numFmtId="3" fontId="7" fillId="0" borderId="0" xfId="0" applyNumberFormat="1" applyFont="1" applyFill="1"/>
    <xf numFmtId="0" fontId="0" fillId="0" borderId="0" xfId="0" applyFill="1"/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/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/>
    <xf numFmtId="43" fontId="7" fillId="0" borderId="0" xfId="1" applyFont="1" applyFill="1" applyBorder="1" applyAlignment="1">
      <alignment vertical="center"/>
    </xf>
    <xf numFmtId="43" fontId="14" fillId="0" borderId="0" xfId="1" applyFont="1" applyFill="1" applyBorder="1"/>
    <xf numFmtId="0" fontId="7" fillId="0" borderId="15" xfId="0" applyFont="1" applyFill="1" applyBorder="1"/>
    <xf numFmtId="0" fontId="7" fillId="0" borderId="16" xfId="0" applyFont="1" applyFill="1" applyBorder="1"/>
    <xf numFmtId="3" fontId="7" fillId="0" borderId="16" xfId="0" applyNumberFormat="1" applyFont="1" applyFill="1" applyBorder="1"/>
    <xf numFmtId="0" fontId="7" fillId="0" borderId="17" xfId="0" applyFont="1" applyFill="1" applyBorder="1"/>
    <xf numFmtId="0" fontId="16" fillId="0" borderId="0" xfId="7" applyFont="1" applyBorder="1" applyAlignment="1">
      <alignment horizontal="right"/>
    </xf>
    <xf numFmtId="0" fontId="16" fillId="0" borderId="5" xfId="7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7" fillId="0" borderId="0" xfId="0" pivotButton="1" applyFont="1" applyAlignment="1">
      <alignment horizontal="left" vertical="top" wrapText="1"/>
    </xf>
    <xf numFmtId="0" fontId="15" fillId="3" borderId="18" xfId="0" applyFont="1" applyFill="1" applyBorder="1"/>
    <xf numFmtId="0" fontId="15" fillId="3" borderId="19" xfId="0" applyFont="1" applyFill="1" applyBorder="1" applyAlignment="1">
      <alignment horizontal="left"/>
    </xf>
    <xf numFmtId="0" fontId="17" fillId="0" borderId="0" xfId="7" applyFont="1" applyBorder="1"/>
    <xf numFmtId="0" fontId="16" fillId="0" borderId="0" xfId="7" applyFont="1" applyBorder="1"/>
    <xf numFmtId="0" fontId="0" fillId="0" borderId="0" xfId="0" applyBorder="1"/>
    <xf numFmtId="0" fontId="16" fillId="0" borderId="0" xfId="7" applyFont="1" applyFill="1" applyBorder="1"/>
    <xf numFmtId="0" fontId="9" fillId="0" borderId="7" xfId="0" applyFont="1" applyBorder="1" applyAlignment="1">
      <alignment vertical="top"/>
    </xf>
    <xf numFmtId="0" fontId="9" fillId="0" borderId="7" xfId="0" applyFont="1" applyBorder="1" applyAlignment="1">
      <alignment vertical="top" wrapText="1"/>
    </xf>
    <xf numFmtId="0" fontId="0" fillId="0" borderId="0" xfId="0" applyAlignment="1">
      <alignment vertical="top"/>
    </xf>
    <xf numFmtId="0" fontId="7" fillId="0" borderId="9" xfId="0" applyFont="1" applyBorder="1"/>
    <xf numFmtId="164" fontId="7" fillId="0" borderId="9" xfId="1" applyNumberFormat="1" applyFont="1" applyBorder="1"/>
    <xf numFmtId="43" fontId="7" fillId="0" borderId="9" xfId="1" applyNumberFormat="1" applyFont="1" applyBorder="1"/>
    <xf numFmtId="0" fontId="0" fillId="0" borderId="20" xfId="0" applyBorder="1"/>
    <xf numFmtId="0" fontId="0" fillId="0" borderId="21" xfId="0" applyBorder="1"/>
    <xf numFmtId="0" fontId="8" fillId="0" borderId="21" xfId="0" applyFont="1" applyFill="1" applyBorder="1" applyAlignment="1"/>
    <xf numFmtId="0" fontId="8" fillId="0" borderId="22" xfId="0" applyFont="1" applyFill="1" applyBorder="1" applyAlignment="1"/>
    <xf numFmtId="0" fontId="0" fillId="0" borderId="23" xfId="0" applyBorder="1"/>
    <xf numFmtId="0" fontId="0" fillId="0" borderId="24" xfId="0" applyBorder="1"/>
    <xf numFmtId="0" fontId="7" fillId="0" borderId="0" xfId="0" applyFont="1" applyBorder="1" applyAlignment="1">
      <alignment horizontal="right" indent="1"/>
    </xf>
    <xf numFmtId="0" fontId="9" fillId="0" borderId="0" xfId="0" applyFont="1" applyBorder="1"/>
    <xf numFmtId="17" fontId="9" fillId="0" borderId="0" xfId="0" applyNumberFormat="1" applyFont="1" applyBorder="1" applyAlignment="1">
      <alignment horizontal="left"/>
    </xf>
    <xf numFmtId="0" fontId="0" fillId="0" borderId="23" xfId="0" applyBorder="1" applyAlignment="1">
      <alignment vertical="top"/>
    </xf>
    <xf numFmtId="0" fontId="0" fillId="0" borderId="0" xfId="0" applyBorder="1" applyAlignment="1">
      <alignment vertical="top"/>
    </xf>
    <xf numFmtId="0" fontId="18" fillId="0" borderId="0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7" fillId="0" borderId="0" xfId="0" applyFont="1" applyBorder="1"/>
    <xf numFmtId="164" fontId="7" fillId="0" borderId="0" xfId="1" applyNumberFormat="1" applyFont="1" applyBorder="1"/>
    <xf numFmtId="43" fontId="7" fillId="0" borderId="0" xfId="1" applyNumberFormat="1" applyFont="1" applyBorder="1"/>
    <xf numFmtId="43" fontId="14" fillId="0" borderId="0" xfId="1" applyNumberFormat="1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164" fontId="7" fillId="0" borderId="0" xfId="1" applyNumberFormat="1" applyFont="1" applyBorder="1" applyAlignment="1">
      <alignment wrapText="1"/>
    </xf>
    <xf numFmtId="2" fontId="7" fillId="0" borderId="0" xfId="1" applyNumberFormat="1" applyFont="1" applyBorder="1" applyAlignment="1">
      <alignment wrapText="1"/>
    </xf>
    <xf numFmtId="0" fontId="8" fillId="0" borderId="0" xfId="0" applyFont="1"/>
    <xf numFmtId="164" fontId="7" fillId="0" borderId="9" xfId="1" applyNumberFormat="1" applyFont="1" applyBorder="1" applyAlignment="1">
      <alignment wrapText="1"/>
    </xf>
    <xf numFmtId="2" fontId="7" fillId="0" borderId="9" xfId="1" applyNumberFormat="1" applyFont="1" applyBorder="1" applyAlignment="1">
      <alignment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0" fontId="7" fillId="2" borderId="0" xfId="0" applyFont="1" applyFill="1" applyBorder="1" applyAlignment="1"/>
    <xf numFmtId="166" fontId="9" fillId="0" borderId="0" xfId="1" applyNumberFormat="1" applyFont="1" applyFill="1" applyBorder="1" applyAlignment="1">
      <alignment horizontal="right" vertical="center" indent="1"/>
    </xf>
    <xf numFmtId="0" fontId="7" fillId="4" borderId="0" xfId="0" applyFont="1" applyFill="1"/>
    <xf numFmtId="0" fontId="9" fillId="4" borderId="0" xfId="0" applyFont="1" applyFill="1"/>
    <xf numFmtId="0" fontId="20" fillId="0" borderId="3" xfId="7" applyFont="1" applyBorder="1"/>
    <xf numFmtId="0" fontId="21" fillId="0" borderId="0" xfId="0" applyFont="1"/>
    <xf numFmtId="0" fontId="0" fillId="0" borderId="8" xfId="0" applyBorder="1"/>
    <xf numFmtId="0" fontId="15" fillId="0" borderId="8" xfId="0" applyFont="1" applyBorder="1"/>
    <xf numFmtId="0" fontId="7" fillId="0" borderId="8" xfId="0" applyFont="1" applyBorder="1"/>
    <xf numFmtId="0" fontId="22" fillId="5" borderId="8" xfId="0" applyFont="1" applyFill="1" applyBorder="1"/>
    <xf numFmtId="0" fontId="22" fillId="4" borderId="0" xfId="0" applyFont="1" applyFill="1"/>
    <xf numFmtId="0" fontId="16" fillId="5" borderId="0" xfId="7" applyFont="1" applyFill="1" applyBorder="1" applyAlignment="1">
      <alignment horizontal="right"/>
    </xf>
    <xf numFmtId="0" fontId="15" fillId="6" borderId="8" xfId="0" applyFont="1" applyFill="1" applyBorder="1"/>
    <xf numFmtId="0" fontId="23" fillId="6" borderId="8" xfId="7" applyFont="1" applyFill="1" applyBorder="1"/>
    <xf numFmtId="0" fontId="16" fillId="6" borderId="8" xfId="7" applyFont="1" applyFill="1" applyBorder="1" applyAlignment="1">
      <alignment horizontal="right"/>
    </xf>
    <xf numFmtId="0" fontId="0" fillId="6" borderId="8" xfId="0" applyFill="1" applyBorder="1"/>
    <xf numFmtId="0" fontId="0" fillId="6" borderId="0" xfId="0" applyFill="1"/>
    <xf numFmtId="0" fontId="16" fillId="6" borderId="0" xfId="7" applyFont="1" applyFill="1" applyBorder="1" applyAlignment="1">
      <alignment horizontal="right"/>
    </xf>
    <xf numFmtId="0" fontId="7" fillId="5" borderId="0" xfId="0" applyFont="1" applyFill="1"/>
    <xf numFmtId="0" fontId="24" fillId="0" borderId="0" xfId="0" applyFont="1"/>
    <xf numFmtId="0" fontId="23" fillId="5" borderId="0" xfId="7" applyFont="1" applyFill="1" applyBorder="1"/>
    <xf numFmtId="0" fontId="0" fillId="5" borderId="0" xfId="0" applyFill="1" applyBorder="1"/>
    <xf numFmtId="2" fontId="14" fillId="0" borderId="0" xfId="1" applyNumberFormat="1" applyFont="1" applyBorder="1" applyAlignment="1">
      <alignment wrapText="1"/>
    </xf>
    <xf numFmtId="0" fontId="27" fillId="2" borderId="0" xfId="0" applyFont="1" applyFill="1" applyBorder="1"/>
    <xf numFmtId="0" fontId="28" fillId="2" borderId="0" xfId="0" applyFont="1" applyFill="1" applyBorder="1"/>
    <xf numFmtId="0" fontId="28" fillId="2" borderId="0" xfId="0" applyFont="1" applyFill="1" applyBorder="1" applyAlignment="1"/>
    <xf numFmtId="0" fontId="28" fillId="2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7" fillId="2" borderId="8" xfId="0" applyFont="1" applyFill="1" applyBorder="1"/>
    <xf numFmtId="0" fontId="28" fillId="2" borderId="8" xfId="0" applyFont="1" applyFill="1" applyBorder="1"/>
    <xf numFmtId="0" fontId="28" fillId="2" borderId="2" xfId="0" applyFont="1" applyFill="1" applyBorder="1"/>
    <xf numFmtId="0" fontId="28" fillId="2" borderId="4" xfId="0" applyFont="1" applyFill="1" applyBorder="1"/>
  </cellXfs>
  <cellStyles count="30">
    <cellStyle name="Comma" xfId="1" builtinId="3"/>
    <cellStyle name="Comma 2" xfId="5" xr:uid="{00000000-0005-0000-0000-000001000000}"/>
    <cellStyle name="Comma 2 2" xfId="18" xr:uid="{00000000-0005-0000-0000-000002000000}"/>
    <cellStyle name="Comma 3" xfId="6" xr:uid="{00000000-0005-0000-0000-000003000000}"/>
    <cellStyle name="Comma 3 2" xfId="19" xr:uid="{00000000-0005-0000-0000-000004000000}"/>
    <cellStyle name="Comma 4" xfId="4" xr:uid="{00000000-0005-0000-0000-000005000000}"/>
    <cellStyle name="Comma 4 2" xfId="28" xr:uid="{00000000-0005-0000-0000-000006000000}"/>
    <cellStyle name="Comma 5" xfId="17" xr:uid="{00000000-0005-0000-0000-000007000000}"/>
    <cellStyle name="Hyperlink" xfId="15" builtinId="8"/>
    <cellStyle name="Normal" xfId="0" builtinId="0"/>
    <cellStyle name="Normal 2" xfId="7" xr:uid="{00000000-0005-0000-0000-00000A000000}"/>
    <cellStyle name="Normal 2 2" xfId="20" xr:uid="{00000000-0005-0000-0000-00000B000000}"/>
    <cellStyle name="Normal 3" xfId="8" xr:uid="{00000000-0005-0000-0000-00000C000000}"/>
    <cellStyle name="Normal 4" xfId="3" xr:uid="{00000000-0005-0000-0000-00000D000000}"/>
    <cellStyle name="Normal 4 2" xfId="27" xr:uid="{00000000-0005-0000-0000-00000E000000}"/>
    <cellStyle name="Normal 5" xfId="16" xr:uid="{00000000-0005-0000-0000-00000F000000}"/>
    <cellStyle name="Percent" xfId="2" builtinId="5"/>
    <cellStyle name="Percent 2" xfId="10" xr:uid="{00000000-0005-0000-0000-000011000000}"/>
    <cellStyle name="Percent 2 2" xfId="11" xr:uid="{00000000-0005-0000-0000-000012000000}"/>
    <cellStyle name="Percent 2 2 2" xfId="23" xr:uid="{00000000-0005-0000-0000-000013000000}"/>
    <cellStyle name="Percent 2 3" xfId="12" xr:uid="{00000000-0005-0000-0000-000014000000}"/>
    <cellStyle name="Percent 2 3 2" xfId="24" xr:uid="{00000000-0005-0000-0000-000015000000}"/>
    <cellStyle name="Percent 2 4" xfId="22" xr:uid="{00000000-0005-0000-0000-000016000000}"/>
    <cellStyle name="Percent 3" xfId="13" xr:uid="{00000000-0005-0000-0000-000017000000}"/>
    <cellStyle name="Percent 3 2" xfId="25" xr:uid="{00000000-0005-0000-0000-000018000000}"/>
    <cellStyle name="Percent 4" xfId="14" xr:uid="{00000000-0005-0000-0000-000019000000}"/>
    <cellStyle name="Percent 4 2" xfId="26" xr:uid="{00000000-0005-0000-0000-00001A000000}"/>
    <cellStyle name="Percent 5" xfId="9" xr:uid="{00000000-0005-0000-0000-00001B000000}"/>
    <cellStyle name="Percent 5 2" xfId="29" xr:uid="{00000000-0005-0000-0000-00001C000000}"/>
    <cellStyle name="Percent 6" xfId="21" xr:uid="{00000000-0005-0000-0000-00001D000000}"/>
  </cellStyles>
  <dxfs count="0"/>
  <tableStyles count="0" defaultTableStyle="TableStyleMedium2" defaultPivotStyle="PivotStyleLight16"/>
  <colors>
    <mruColors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Standardisation!$C$5</c:f>
          <c:strCache>
            <c:ptCount val="1"/>
            <c:pt idx="0">
              <c:v>Elective Average Length of Stay, 12 months to end of September 2021</c:v>
            </c:pt>
          </c:strCache>
        </c:strRef>
      </c:tx>
      <c:overlay val="1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832770903637043E-2"/>
          <c:y val="0.1095963910214257"/>
          <c:w val="0.90873848461250029"/>
          <c:h val="0.5421884101433601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'Summary by DHB'!$G$24</c:f>
              <c:strCache>
                <c:ptCount val="1"/>
                <c:pt idx="0">
                  <c:v>Standardised Average Length of Stay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'Summary by DHB'!$C$25:$C$44</c:f>
              <c:strCache>
                <c:ptCount val="20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</c:strCache>
            </c:strRef>
          </c:cat>
          <c:val>
            <c:numRef>
              <c:f>'Summary by DHB'!$G$25:$G$44</c:f>
              <c:numCache>
                <c:formatCode>_(* #,##0.00_);_(* \(#,##0.00\);_(* "-"??_);_(@_)</c:formatCode>
                <c:ptCount val="20"/>
                <c:pt idx="0">
                  <c:v>1.5133048047929274</c:v>
                </c:pt>
                <c:pt idx="1">
                  <c:v>1.521082677159004</c:v>
                </c:pt>
                <c:pt idx="2">
                  <c:v>1.4746900768683089</c:v>
                </c:pt>
                <c:pt idx="3">
                  <c:v>1.4976839611888566</c:v>
                </c:pt>
                <c:pt idx="4">
                  <c:v>1.4694053399562963</c:v>
                </c:pt>
                <c:pt idx="5">
                  <c:v>1.5224873557990675</c:v>
                </c:pt>
                <c:pt idx="6">
                  <c:v>1.4673419138778647</c:v>
                </c:pt>
                <c:pt idx="7">
                  <c:v>1.4225577681962749</c:v>
                </c:pt>
                <c:pt idx="8">
                  <c:v>1.6387264657907783</c:v>
                </c:pt>
                <c:pt idx="9">
                  <c:v>1.3182672965236995</c:v>
                </c:pt>
                <c:pt idx="10">
                  <c:v>1.5597940428663792</c:v>
                </c:pt>
                <c:pt idx="11">
                  <c:v>1.3030429525295677</c:v>
                </c:pt>
                <c:pt idx="12">
                  <c:v>1.5697390228005845</c:v>
                </c:pt>
                <c:pt idx="13">
                  <c:v>1.5587074119121969</c:v>
                </c:pt>
                <c:pt idx="14">
                  <c:v>1.4119924343943475</c:v>
                </c:pt>
                <c:pt idx="15">
                  <c:v>1.5810587091905561</c:v>
                </c:pt>
                <c:pt idx="16">
                  <c:v>1.2648648328536636</c:v>
                </c:pt>
                <c:pt idx="17">
                  <c:v>1.3170482768513674</c:v>
                </c:pt>
                <c:pt idx="18">
                  <c:v>1.2044769231936714</c:v>
                </c:pt>
                <c:pt idx="19">
                  <c:v>1.5008347896594356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3-4BBC-B8F6-2512656C3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4969688"/>
        <c:axId val="469065584"/>
      </c:barChart>
      <c:lineChart>
        <c:grouping val="standard"/>
        <c:varyColors val="0"/>
        <c:ser>
          <c:idx val="0"/>
          <c:order val="0"/>
          <c:tx>
            <c:strRef>
              <c:f>'Summary by DHB'!$F$24</c:f>
              <c:strCache>
                <c:ptCount val="1"/>
                <c:pt idx="0">
                  <c:v>Unstandardised Average Length of Stay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</c:spPr>
          </c:marker>
          <c:cat>
            <c:strRef>
              <c:f>'Summary by DHB'!$C$25:$C$44</c:f>
              <c:strCache>
                <c:ptCount val="20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</c:strCache>
            </c:strRef>
          </c:cat>
          <c:val>
            <c:numRef>
              <c:f>'Summary by DHB'!$F$25:$F$44</c:f>
              <c:numCache>
                <c:formatCode>_(* #,##0.00_);_(* \(#,##0.00\);_(* "-"??_);_(@_)</c:formatCode>
                <c:ptCount val="20"/>
                <c:pt idx="0">
                  <c:v>1.5915604773462784</c:v>
                </c:pt>
                <c:pt idx="1">
                  <c:v>1.3468074888988675</c:v>
                </c:pt>
                <c:pt idx="2">
                  <c:v>1.6969173377295881</c:v>
                </c:pt>
                <c:pt idx="3">
                  <c:v>1.6337418623002564</c:v>
                </c:pt>
                <c:pt idx="4">
                  <c:v>1.2541636074400391</c:v>
                </c:pt>
                <c:pt idx="5">
                  <c:v>1.3381836827711941</c:v>
                </c:pt>
                <c:pt idx="6">
                  <c:v>1.3147509297318458</c:v>
                </c:pt>
                <c:pt idx="7">
                  <c:v>1.2427521998742928</c:v>
                </c:pt>
                <c:pt idx="8">
                  <c:v>1.570421226861235</c:v>
                </c:pt>
                <c:pt idx="9">
                  <c:v>1.1811533888228298</c:v>
                </c:pt>
                <c:pt idx="10">
                  <c:v>1.4220990356553738</c:v>
                </c:pt>
                <c:pt idx="11">
                  <c:v>1.1344888276706457</c:v>
                </c:pt>
                <c:pt idx="12">
                  <c:v>1.7643193467636191</c:v>
                </c:pt>
                <c:pt idx="13">
                  <c:v>1.2597768833233949</c:v>
                </c:pt>
                <c:pt idx="14">
                  <c:v>1.2790966564833672</c:v>
                </c:pt>
                <c:pt idx="15">
                  <c:v>1.6624394999498444</c:v>
                </c:pt>
                <c:pt idx="16">
                  <c:v>0.82800309389292437</c:v>
                </c:pt>
                <c:pt idx="17">
                  <c:v>1.4934337282252157</c:v>
                </c:pt>
                <c:pt idx="18">
                  <c:v>0.81014111556446222</c:v>
                </c:pt>
                <c:pt idx="19">
                  <c:v>1.3086072664359862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C3-4BBC-B8F6-2512656C3A03}"/>
            </c:ext>
          </c:extLst>
        </c:ser>
        <c:ser>
          <c:idx val="2"/>
          <c:order val="2"/>
          <c:tx>
            <c:strRef>
              <c:f>'Summary by DHB'!$H$24</c:f>
              <c:strCache>
                <c:ptCount val="1"/>
                <c:pt idx="0">
                  <c:v> National Average Length of Stay </c:v>
                </c:pt>
              </c:strCache>
            </c:strRef>
          </c:tx>
          <c:spPr>
            <a:ln w="25400" cap="sq">
              <a:solidFill>
                <a:schemeClr val="tx1">
                  <a:lumMod val="75000"/>
                  <a:lumOff val="2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'Summary by DHB'!$C$25:$C$44</c:f>
              <c:strCache>
                <c:ptCount val="20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</c:strCache>
            </c:strRef>
          </c:cat>
          <c:val>
            <c:numRef>
              <c:f>'Summary by DHB'!$H$25:$H$44</c:f>
              <c:numCache>
                <c:formatCode>_(* #,##0.00_);_(* \(#,##0.00\);_(* "-"??_);_(@_)</c:formatCode>
                <c:ptCount val="20"/>
                <c:pt idx="0">
                  <c:v>1.4870804322417379</c:v>
                </c:pt>
                <c:pt idx="1">
                  <c:v>1.4870804322417379</c:v>
                </c:pt>
                <c:pt idx="2">
                  <c:v>1.4870804322417379</c:v>
                </c:pt>
                <c:pt idx="3">
                  <c:v>1.4870804322417379</c:v>
                </c:pt>
                <c:pt idx="4">
                  <c:v>1.4870804322417379</c:v>
                </c:pt>
                <c:pt idx="5">
                  <c:v>1.4870804322417379</c:v>
                </c:pt>
                <c:pt idx="6">
                  <c:v>1.4870804322417379</c:v>
                </c:pt>
                <c:pt idx="7">
                  <c:v>1.4870804322417379</c:v>
                </c:pt>
                <c:pt idx="8">
                  <c:v>1.4870804322417379</c:v>
                </c:pt>
                <c:pt idx="9">
                  <c:v>1.4870804322417379</c:v>
                </c:pt>
                <c:pt idx="10">
                  <c:v>1.4870804322417379</c:v>
                </c:pt>
                <c:pt idx="11">
                  <c:v>1.4870804322417379</c:v>
                </c:pt>
                <c:pt idx="12">
                  <c:v>1.4870804322417379</c:v>
                </c:pt>
                <c:pt idx="13">
                  <c:v>1.4870804322417379</c:v>
                </c:pt>
                <c:pt idx="14">
                  <c:v>1.4870804322417379</c:v>
                </c:pt>
                <c:pt idx="15">
                  <c:v>1.4870804322417379</c:v>
                </c:pt>
                <c:pt idx="16">
                  <c:v>1.4870804322417379</c:v>
                </c:pt>
                <c:pt idx="17">
                  <c:v>1.4870804322417379</c:v>
                </c:pt>
                <c:pt idx="18">
                  <c:v>1.4870804322417379</c:v>
                </c:pt>
                <c:pt idx="19">
                  <c:v>1.4870804322417379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C3-4BBC-B8F6-2512656C3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969688"/>
        <c:axId val="469065584"/>
      </c:lineChart>
      <c:catAx>
        <c:axId val="154969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69065584"/>
        <c:crosses val="autoZero"/>
        <c:auto val="1"/>
        <c:lblAlgn val="ctr"/>
        <c:lblOffset val="100"/>
        <c:noMultiLvlLbl val="0"/>
      </c:catAx>
      <c:valAx>
        <c:axId val="469065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 Days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154969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3259900204782098E-2"/>
          <c:y val="0.93518507082042401"/>
          <c:w val="0.96062288367800186"/>
          <c:h val="6.481492917957593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'User Interaction'!$C$26</c:f>
          <c:strCache>
            <c:ptCount val="1"/>
            <c:pt idx="0">
              <c:v>Elective Average Length of Stay, 12 months to end of September 2021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Ethnicity!$G$33</c:f>
              <c:strCache>
                <c:ptCount val="1"/>
                <c:pt idx="0">
                  <c:v>Standardised Average Length of Stay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Ethnicity!$C$34:$C$54</c:f>
              <c:strCache>
                <c:ptCount val="21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  <c:pt idx="20">
                  <c:v>Total</c:v>
                </c:pt>
              </c:strCache>
            </c:strRef>
          </c:cat>
          <c:val>
            <c:numRef>
              <c:f>Ethnicity!$G$34:$G$54</c:f>
              <c:numCache>
                <c:formatCode>_(* #,##0.00_);_(* \(#,##0.00\);_(* "-"??_);_(@_)</c:formatCode>
                <c:ptCount val="21"/>
                <c:pt idx="0">
                  <c:v>1.5508068237331818</c:v>
                </c:pt>
                <c:pt idx="1">
                  <c:v>1.5766407447411568</c:v>
                </c:pt>
                <c:pt idx="2">
                  <c:v>1.5026635199887592</c:v>
                </c:pt>
                <c:pt idx="3">
                  <c:v>1.5287641525605697</c:v>
                </c:pt>
                <c:pt idx="4">
                  <c:v>1.513081531508943</c:v>
                </c:pt>
                <c:pt idx="5">
                  <c:v>1.5889802327226685</c:v>
                </c:pt>
                <c:pt idx="6">
                  <c:v>1.5198531586037085</c:v>
                </c:pt>
                <c:pt idx="7">
                  <c:v>1.4966029217503978</c:v>
                </c:pt>
                <c:pt idx="8">
                  <c:v>1.6874900609381485</c:v>
                </c:pt>
                <c:pt idx="9">
                  <c:v>1.3410124848249056</c:v>
                </c:pt>
                <c:pt idx="10">
                  <c:v>1.5901597265572958</c:v>
                </c:pt>
                <c:pt idx="11">
                  <c:v>1.3393012786603888</c:v>
                </c:pt>
                <c:pt idx="12">
                  <c:v>1.6199618449207984</c:v>
                </c:pt>
                <c:pt idx="13">
                  <c:v>1.6831906709555671</c:v>
                </c:pt>
                <c:pt idx="14">
                  <c:v>1.434623093760784</c:v>
                </c:pt>
                <c:pt idx="15">
                  <c:v>1.608456939682777</c:v>
                </c:pt>
                <c:pt idx="16">
                  <c:v>1.2954804860857012</c:v>
                </c:pt>
                <c:pt idx="17">
                  <c:v>1.3417723930630368</c:v>
                </c:pt>
                <c:pt idx="18">
                  <c:v>1.2049887028078921</c:v>
                </c:pt>
                <c:pt idx="19">
                  <c:v>1.560801131996864</c:v>
                </c:pt>
                <c:pt idx="20">
                  <c:v>1.5220609121656907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D5-416F-B86D-674690C99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9402072"/>
        <c:axId val="813571664"/>
      </c:barChart>
      <c:lineChart>
        <c:grouping val="standard"/>
        <c:varyColors val="0"/>
        <c:ser>
          <c:idx val="0"/>
          <c:order val="0"/>
          <c:tx>
            <c:strRef>
              <c:f>Ethnicity!$F$33</c:f>
              <c:strCache>
                <c:ptCount val="1"/>
                <c:pt idx="0">
                  <c:v>Unstandardised Average Length of Stay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Ethnicity!$C$34:$C$54</c:f>
              <c:strCache>
                <c:ptCount val="21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  <c:pt idx="20">
                  <c:v>Total</c:v>
                </c:pt>
              </c:strCache>
            </c:strRef>
          </c:cat>
          <c:val>
            <c:numRef>
              <c:f>Ethnicity!$F$34:$F$54</c:f>
              <c:numCache>
                <c:formatCode>_(* #,##0.00_);_(* \(#,##0.00\);_(* "-"??_);_(@_)</c:formatCode>
                <c:ptCount val="21"/>
                <c:pt idx="0">
                  <c:v>1.5623986342296201</c:v>
                </c:pt>
                <c:pt idx="1">
                  <c:v>1.4049845354250365</c:v>
                </c:pt>
                <c:pt idx="2">
                  <c:v>1.7228841352834499</c:v>
                </c:pt>
                <c:pt idx="3">
                  <c:v>1.6500555555555556</c:v>
                </c:pt>
                <c:pt idx="4">
                  <c:v>1.3054711945518129</c:v>
                </c:pt>
                <c:pt idx="5">
                  <c:v>1.4019383756827357</c:v>
                </c:pt>
                <c:pt idx="6">
                  <c:v>1.3284723906540545</c:v>
                </c:pt>
                <c:pt idx="7">
                  <c:v>1.4276742788461538</c:v>
                </c:pt>
                <c:pt idx="8">
                  <c:v>1.5904940059538177</c:v>
                </c:pt>
                <c:pt idx="9">
                  <c:v>1.1956365770936603</c:v>
                </c:pt>
                <c:pt idx="10">
                  <c:v>1.4636105964355037</c:v>
                </c:pt>
                <c:pt idx="11">
                  <c:v>1.1657881526104419</c:v>
                </c:pt>
                <c:pt idx="12">
                  <c:v>1.7953107810781077</c:v>
                </c:pt>
                <c:pt idx="13">
                  <c:v>1.3440387348969438</c:v>
                </c:pt>
                <c:pt idx="14">
                  <c:v>1.3011498516320474</c:v>
                </c:pt>
                <c:pt idx="15">
                  <c:v>1.6750781708032052</c:v>
                </c:pt>
                <c:pt idx="16">
                  <c:v>0.8182955945779421</c:v>
                </c:pt>
                <c:pt idx="17">
                  <c:v>1.5191158900836319</c:v>
                </c:pt>
                <c:pt idx="18">
                  <c:v>0.80949173850574718</c:v>
                </c:pt>
                <c:pt idx="19">
                  <c:v>1.3842427972283005</c:v>
                </c:pt>
                <c:pt idx="20">
                  <c:v>1.5178438674272119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D5-416F-B86D-674690C99676}"/>
            </c:ext>
          </c:extLst>
        </c:ser>
        <c:ser>
          <c:idx val="2"/>
          <c:order val="2"/>
          <c:tx>
            <c:strRef>
              <c:f>Ethnicity!$H$33</c:f>
              <c:strCache>
                <c:ptCount val="1"/>
                <c:pt idx="0">
                  <c:v>National Average Length of Stay</c:v>
                </c:pt>
              </c:strCache>
            </c:strRef>
          </c:tx>
          <c:spPr>
            <a:ln w="25400" cap="rnd">
              <a:solidFill>
                <a:schemeClr val="tx1">
                  <a:lumMod val="75000"/>
                  <a:lumOff val="25000"/>
                </a:schemeClr>
              </a:solidFill>
              <a:prstDash val="dash"/>
              <a:round/>
            </a:ln>
            <a:effectLst/>
          </c:spPr>
          <c:marker>
            <c:symbol val="dash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  <a:prstDash val="dash"/>
              </a:ln>
              <a:effectLst/>
            </c:spPr>
          </c:marker>
          <c:cat>
            <c:strRef>
              <c:f>Ethnicity!$C$34:$C$54</c:f>
              <c:strCache>
                <c:ptCount val="21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  <c:pt idx="20">
                  <c:v>Total</c:v>
                </c:pt>
              </c:strCache>
            </c:strRef>
          </c:cat>
          <c:val>
            <c:numRef>
              <c:f>Ethnicity!$H$34:$H$54</c:f>
              <c:numCache>
                <c:formatCode>_(* #,##0.00_);_(* \(#,##0.00\);_(* "-"??_);_(@_)</c:formatCode>
                <c:ptCount val="21"/>
                <c:pt idx="0">
                  <c:v>1.5220609121656907</c:v>
                </c:pt>
                <c:pt idx="1">
                  <c:v>1.5220609121656907</c:v>
                </c:pt>
                <c:pt idx="2">
                  <c:v>1.5220609121656907</c:v>
                </c:pt>
                <c:pt idx="3">
                  <c:v>1.5220609121656907</c:v>
                </c:pt>
                <c:pt idx="4">
                  <c:v>1.5220609121656907</c:v>
                </c:pt>
                <c:pt idx="5">
                  <c:v>1.5220609121656907</c:v>
                </c:pt>
                <c:pt idx="6">
                  <c:v>1.5220609121656907</c:v>
                </c:pt>
                <c:pt idx="7">
                  <c:v>1.5220609121656907</c:v>
                </c:pt>
                <c:pt idx="8">
                  <c:v>1.5220609121656907</c:v>
                </c:pt>
                <c:pt idx="9">
                  <c:v>1.5220609121656907</c:v>
                </c:pt>
                <c:pt idx="10">
                  <c:v>1.5220609121656907</c:v>
                </c:pt>
                <c:pt idx="11">
                  <c:v>1.5220609121656907</c:v>
                </c:pt>
                <c:pt idx="12">
                  <c:v>1.5220609121656907</c:v>
                </c:pt>
                <c:pt idx="13">
                  <c:v>1.5220609121656907</c:v>
                </c:pt>
                <c:pt idx="14">
                  <c:v>1.5220609121656907</c:v>
                </c:pt>
                <c:pt idx="15">
                  <c:v>1.5220609121656907</c:v>
                </c:pt>
                <c:pt idx="16">
                  <c:v>1.5220609121656907</c:v>
                </c:pt>
                <c:pt idx="17">
                  <c:v>1.5220609121656907</c:v>
                </c:pt>
                <c:pt idx="18">
                  <c:v>1.5220609121656907</c:v>
                </c:pt>
                <c:pt idx="19">
                  <c:v>1.5220609121656907</c:v>
                </c:pt>
                <c:pt idx="20">
                  <c:v>1.5220609121656907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B5-43DC-BEC1-B5CBA72D7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402072"/>
        <c:axId val="813571664"/>
      </c:lineChart>
      <c:catAx>
        <c:axId val="74940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571664"/>
        <c:crosses val="autoZero"/>
        <c:auto val="1"/>
        <c:lblAlgn val="ctr"/>
        <c:lblOffset val="100"/>
        <c:noMultiLvlLbl val="0"/>
      </c:catAx>
      <c:valAx>
        <c:axId val="81357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402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'User Interaction'!$C$42</c:f>
          <c:strCache>
            <c:ptCount val="1"/>
            <c:pt idx="0">
              <c:v>Elective Average Length of Stay, 12 months to end of September 2021</c:v>
            </c:pt>
          </c:strCache>
        </c:strRef>
      </c:tx>
      <c:layout>
        <c:manualLayout>
          <c:xMode val="edge"/>
          <c:yMode val="edge"/>
          <c:x val="0.25628587326874558"/>
          <c:y val="1.20609075832956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Deprivation!$G$33</c:f>
              <c:strCache>
                <c:ptCount val="1"/>
                <c:pt idx="0">
                  <c:v>Standardised Average Length of Stay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Deprivation!$C$34:$C$54</c:f>
              <c:strCache>
                <c:ptCount val="21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  <c:pt idx="20">
                  <c:v>Total</c:v>
                </c:pt>
              </c:strCache>
            </c:strRef>
          </c:cat>
          <c:val>
            <c:numRef>
              <c:f>Deprivation!$G$34:$G$54</c:f>
              <c:numCache>
                <c:formatCode>0.00</c:formatCode>
                <c:ptCount val="21"/>
                <c:pt idx="0">
                  <c:v>1.6033667914064385</c:v>
                </c:pt>
                <c:pt idx="1">
                  <c:v>1.5512165684921961</c:v>
                </c:pt>
                <c:pt idx="2">
                  <c:v>1.4667303747471561</c:v>
                </c:pt>
                <c:pt idx="3">
                  <c:v>1.616785979268673</c:v>
                </c:pt>
                <c:pt idx="4">
                  <c:v>1.4753848731820718</c:v>
                </c:pt>
                <c:pt idx="5">
                  <c:v>1.6255861631228736</c:v>
                </c:pt>
                <c:pt idx="6">
                  <c:v>1.5062927890926729</c:v>
                </c:pt>
                <c:pt idx="7">
                  <c:v>1.4888751859966982</c:v>
                </c:pt>
                <c:pt idx="8">
                  <c:v>1.7828609171872971</c:v>
                </c:pt>
                <c:pt idx="9">
                  <c:v>1.3439868310434866</c:v>
                </c:pt>
                <c:pt idx="10">
                  <c:v>1.539325785201531</c:v>
                </c:pt>
                <c:pt idx="11">
                  <c:v>1.3355464492348563</c:v>
                </c:pt>
                <c:pt idx="12">
                  <c:v>1.744456074380291</c:v>
                </c:pt>
                <c:pt idx="13">
                  <c:v>1.7010441032351107</c:v>
                </c:pt>
                <c:pt idx="14">
                  <c:v>1.3752011803580819</c:v>
                </c:pt>
                <c:pt idx="15">
                  <c:v>1.5809920957172316</c:v>
                </c:pt>
                <c:pt idx="16">
                  <c:v>1.3044714724188717</c:v>
                </c:pt>
                <c:pt idx="17">
                  <c:v>1.313041312673759</c:v>
                </c:pt>
                <c:pt idx="18">
                  <c:v>1.2584413941804122</c:v>
                </c:pt>
                <c:pt idx="19">
                  <c:v>1.4395090179314136</c:v>
                </c:pt>
                <c:pt idx="20">
                  <c:v>1.5208472515979399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5-4836-AF0D-B6521B8C1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9402072"/>
        <c:axId val="813571664"/>
      </c:barChart>
      <c:lineChart>
        <c:grouping val="standard"/>
        <c:varyColors val="0"/>
        <c:ser>
          <c:idx val="0"/>
          <c:order val="0"/>
          <c:tx>
            <c:strRef>
              <c:f>Deprivation!$F$33</c:f>
              <c:strCache>
                <c:ptCount val="1"/>
                <c:pt idx="0">
                  <c:v>Unstandardised Average Length of Stay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Deprivation!$C$34:$C$54</c:f>
              <c:strCache>
                <c:ptCount val="21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  <c:pt idx="20">
                  <c:v>Total</c:v>
                </c:pt>
              </c:strCache>
            </c:strRef>
          </c:cat>
          <c:val>
            <c:numRef>
              <c:f>Deprivation!$F$34:$F$54</c:f>
              <c:numCache>
                <c:formatCode>0.00</c:formatCode>
                <c:ptCount val="21"/>
                <c:pt idx="0">
                  <c:v>1.7196120452797012</c:v>
                </c:pt>
                <c:pt idx="1">
                  <c:v>1.4465613382899629</c:v>
                </c:pt>
                <c:pt idx="2">
                  <c:v>1.6598268219973329</c:v>
                </c:pt>
                <c:pt idx="3">
                  <c:v>1.6931377383300461</c:v>
                </c:pt>
                <c:pt idx="4">
                  <c:v>1.2661909146715777</c:v>
                </c:pt>
                <c:pt idx="5">
                  <c:v>1.3980472297910991</c:v>
                </c:pt>
                <c:pt idx="6">
                  <c:v>1.3143867924528301</c:v>
                </c:pt>
                <c:pt idx="7">
                  <c:v>1.411688790560472</c:v>
                </c:pt>
                <c:pt idx="8">
                  <c:v>1.6910937500000001</c:v>
                </c:pt>
                <c:pt idx="9">
                  <c:v>1.1076072821846554</c:v>
                </c:pt>
                <c:pt idx="10">
                  <c:v>1.3698899371069182</c:v>
                </c:pt>
                <c:pt idx="11">
                  <c:v>1.1317349137931034</c:v>
                </c:pt>
                <c:pt idx="12">
                  <c:v>1.8408885542168676</c:v>
                </c:pt>
                <c:pt idx="13">
                  <c:v>1.2389520202020201</c:v>
                </c:pt>
                <c:pt idx="14">
                  <c:v>1.2460163652024117</c:v>
                </c:pt>
                <c:pt idx="15">
                  <c:v>1.5806301267710665</c:v>
                </c:pt>
                <c:pt idx="16">
                  <c:v>0.92506906077348061</c:v>
                </c:pt>
                <c:pt idx="17">
                  <c:v>1.4317216981132075</c:v>
                </c:pt>
                <c:pt idx="18">
                  <c:v>0.92763157894736847</c:v>
                </c:pt>
                <c:pt idx="19">
                  <c:v>1.2668378995433789</c:v>
                </c:pt>
                <c:pt idx="20">
                  <c:v>1.5453935028884389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65-4836-AF0D-B6521B8C1C9F}"/>
            </c:ext>
          </c:extLst>
        </c:ser>
        <c:ser>
          <c:idx val="2"/>
          <c:order val="2"/>
          <c:tx>
            <c:strRef>
              <c:f>Deprivation!$H$33</c:f>
              <c:strCache>
                <c:ptCount val="1"/>
                <c:pt idx="0">
                  <c:v>National Average Length of Stay</c:v>
                </c:pt>
              </c:strCache>
            </c:strRef>
          </c:tx>
          <c:spPr>
            <a:ln w="25400" cap="rnd">
              <a:solidFill>
                <a:schemeClr val="tx1">
                  <a:lumMod val="75000"/>
                  <a:lumOff val="25000"/>
                </a:schemeClr>
              </a:solidFill>
              <a:prstDash val="dash"/>
              <a:round/>
            </a:ln>
            <a:effectLst/>
          </c:spPr>
          <c:marker>
            <c:symbol val="dash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  <a:prstDash val="dash"/>
              </a:ln>
              <a:effectLst/>
            </c:spPr>
          </c:marker>
          <c:cat>
            <c:strRef>
              <c:f>Deprivation!$C$34:$C$54</c:f>
              <c:strCache>
                <c:ptCount val="21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  <c:pt idx="20">
                  <c:v>Total</c:v>
                </c:pt>
              </c:strCache>
            </c:strRef>
          </c:cat>
          <c:val>
            <c:numRef>
              <c:f>Deprivation!$H$34:$H$54</c:f>
              <c:numCache>
                <c:formatCode>0.00</c:formatCode>
                <c:ptCount val="21"/>
                <c:pt idx="0">
                  <c:v>1.5208472515979399</c:v>
                </c:pt>
                <c:pt idx="1">
                  <c:v>1.5208472515979399</c:v>
                </c:pt>
                <c:pt idx="2">
                  <c:v>1.5208472515979399</c:v>
                </c:pt>
                <c:pt idx="3">
                  <c:v>1.5208472515979399</c:v>
                </c:pt>
                <c:pt idx="4">
                  <c:v>1.5208472515979399</c:v>
                </c:pt>
                <c:pt idx="5">
                  <c:v>1.5208472515979399</c:v>
                </c:pt>
                <c:pt idx="6">
                  <c:v>1.5208472515979399</c:v>
                </c:pt>
                <c:pt idx="7">
                  <c:v>1.5208472515979399</c:v>
                </c:pt>
                <c:pt idx="8">
                  <c:v>1.5208472515979399</c:v>
                </c:pt>
                <c:pt idx="9">
                  <c:v>1.5208472515979399</c:v>
                </c:pt>
                <c:pt idx="10">
                  <c:v>1.5208472515979399</c:v>
                </c:pt>
                <c:pt idx="11">
                  <c:v>1.5208472515979399</c:v>
                </c:pt>
                <c:pt idx="12">
                  <c:v>1.5208472515979399</c:v>
                </c:pt>
                <c:pt idx="13">
                  <c:v>1.5208472515979399</c:v>
                </c:pt>
                <c:pt idx="14">
                  <c:v>1.5208472515979399</c:v>
                </c:pt>
                <c:pt idx="15">
                  <c:v>1.5208472515979399</c:v>
                </c:pt>
                <c:pt idx="16">
                  <c:v>1.5208472515979399</c:v>
                </c:pt>
                <c:pt idx="17">
                  <c:v>1.5208472515979399</c:v>
                </c:pt>
                <c:pt idx="18">
                  <c:v>1.5208472515979399</c:v>
                </c:pt>
                <c:pt idx="19">
                  <c:v>1.5208472515979399</c:v>
                </c:pt>
                <c:pt idx="20">
                  <c:v>1.5208472515979399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65-4836-AF0D-B6521B8C1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402072"/>
        <c:axId val="813571664"/>
      </c:lineChart>
      <c:catAx>
        <c:axId val="74940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571664"/>
        <c:crosses val="autoZero"/>
        <c:auto val="1"/>
        <c:lblAlgn val="ctr"/>
        <c:lblOffset val="100"/>
        <c:noMultiLvlLbl val="0"/>
      </c:catAx>
      <c:valAx>
        <c:axId val="81357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402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2" dropStyle="combo" dx="26" fmlaLink="'User Interaction'!$C$4" fmlaRange="'User Interaction'!$B$2:$B$3" noThreeD="1" sel="2" val="0"/>
</file>

<file path=xl/ctrlProps/ctrlProp2.xml><?xml version="1.0" encoding="utf-8"?>
<formControlPr xmlns="http://schemas.microsoft.com/office/spreadsheetml/2009/9/main" objectType="Drop" dropStyle="combo" dx="26" fmlaLink="'User Interaction'!$C$33" fmlaRange="'User Interaction'!$B$31:$B$32" noThreeD="1" sel="2" val="0"/>
</file>

<file path=xl/ctrlProps/ctrlProp3.xml><?xml version="1.0" encoding="utf-8"?>
<formControlPr xmlns="http://schemas.microsoft.com/office/spreadsheetml/2009/9/main" objectType="Drop" dropLines="3" dropStyle="combo" dx="16" fmlaLink="'User Interaction'!$C$12" fmlaRange="'User Interaction'!$B$8:$B$10" noThreeD="1" sel="3" val="0"/>
</file>

<file path=xl/ctrlProps/ctrlProp4.xml><?xml version="1.0" encoding="utf-8"?>
<formControlPr xmlns="http://schemas.microsoft.com/office/spreadsheetml/2009/9/main" objectType="Drop" dropStyle="combo" dx="26" fmlaLink="'User Interaction'!$C$40" fmlaRange="'User Interaction'!$B$38:$B$39" noThreeD="1" sel="2" val="0"/>
</file>

<file path=xl/ctrlProps/ctrlProp5.xml><?xml version="1.0" encoding="utf-8"?>
<formControlPr xmlns="http://schemas.microsoft.com/office/spreadsheetml/2009/9/main" objectType="Drop" dropStyle="combo" dx="26" fmlaLink="'User Interaction'!$C$23" fmlaRange="'User Interaction'!$B$17:$B$21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141514</xdr:colOff>
      <xdr:row>3</xdr:row>
      <xdr:rowOff>97971</xdr:rowOff>
    </xdr:from>
    <xdr:to>
      <xdr:col>8</xdr:col>
      <xdr:colOff>674914</xdr:colOff>
      <xdr:row>21</xdr:row>
      <xdr:rowOff>137160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5</xdr:row>
          <xdr:rowOff>133350</xdr:rowOff>
        </xdr:from>
        <xdr:to>
          <xdr:col>8</xdr:col>
          <xdr:colOff>219075</xdr:colOff>
          <xdr:row>6</xdr:row>
          <xdr:rowOff>95250</xdr:rowOff>
        </xdr:to>
        <xdr:sp macro="" textlink="">
          <xdr:nvSpPr>
            <xdr:cNvPr id="10245" name="Drop Down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0.81505</cdr:x>
      <cdr:y>0.05231</cdr:y>
    </cdr:from>
    <cdr:to>
      <cdr:x>0.95681</cdr:x>
      <cdr:y>0.09718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D56EC21-3795-44DD-9EE9-095F421A76A4}"/>
            </a:ext>
          </a:extLst>
        </cdr:cNvPr>
        <cdr:cNvSpPr txBox="1"/>
      </cdr:nvSpPr>
      <cdr:spPr>
        <a:xfrm xmlns:a="http://schemas.openxmlformats.org/drawingml/2006/main">
          <a:off x="7272746" y="222069"/>
          <a:ext cx="126492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NZ" sz="1050" b="1"/>
            <a:t>Admission Type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</xdr:colOff>
      <xdr:row>5</xdr:row>
      <xdr:rowOff>7620</xdr:rowOff>
    </xdr:from>
    <xdr:to>
      <xdr:col>11</xdr:col>
      <xdr:colOff>455295</xdr:colOff>
      <xdr:row>31</xdr:row>
      <xdr:rowOff>15240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</xdr:row>
          <xdr:rowOff>38100</xdr:rowOff>
        </xdr:from>
        <xdr:to>
          <xdr:col>3</xdr:col>
          <xdr:colOff>57150</xdr:colOff>
          <xdr:row>6</xdr:row>
          <xdr:rowOff>76200</xdr:rowOff>
        </xdr:to>
        <xdr:sp macro="" textlink="">
          <xdr:nvSpPr>
            <xdr:cNvPr id="15362" name="Drop Down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1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809625</xdr:colOff>
          <xdr:row>5</xdr:row>
          <xdr:rowOff>28575</xdr:rowOff>
        </xdr:from>
        <xdr:to>
          <xdr:col>11</xdr:col>
          <xdr:colOff>466725</xdr:colOff>
          <xdr:row>6</xdr:row>
          <xdr:rowOff>57150</xdr:rowOff>
        </xdr:to>
        <xdr:sp macro="" textlink="">
          <xdr:nvSpPr>
            <xdr:cNvPr id="15361" name="Drop Down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1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186690</xdr:colOff>
      <xdr:row>5</xdr:row>
      <xdr:rowOff>26670</xdr:rowOff>
    </xdr:from>
    <xdr:to>
      <xdr:col>11</xdr:col>
      <xdr:colOff>491490</xdr:colOff>
      <xdr:row>31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57150</xdr:rowOff>
        </xdr:from>
        <xdr:to>
          <xdr:col>3</xdr:col>
          <xdr:colOff>0</xdr:colOff>
          <xdr:row>6</xdr:row>
          <xdr:rowOff>95250</xdr:rowOff>
        </xdr:to>
        <xdr:sp macro="" textlink="">
          <xdr:nvSpPr>
            <xdr:cNvPr id="24577" name="Drop Down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2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</xdr:row>
          <xdr:rowOff>57150</xdr:rowOff>
        </xdr:from>
        <xdr:to>
          <xdr:col>10</xdr:col>
          <xdr:colOff>390525</xdr:colOff>
          <xdr:row>6</xdr:row>
          <xdr:rowOff>133350</xdr:rowOff>
        </xdr:to>
        <xdr:sp macro="" textlink="">
          <xdr:nvSpPr>
            <xdr:cNvPr id="24579" name="Drop Down 3" hidden="1">
              <a:extLst>
                <a:ext uri="{63B3BB69-23CF-44E3-9099-C40C66FF867C}">
                  <a14:compatExt spid="_x0000_s24579"/>
                </a:ext>
                <a:ext uri="{FF2B5EF4-FFF2-40B4-BE49-F238E27FC236}">
                  <a16:creationId xmlns:a16="http://schemas.microsoft.com/office/drawing/2014/main" id="{00000000-0008-0000-0200-00000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dile Stotzer" refreshedDate="44526.518974537037" createdVersion="6" refreshedVersion="6" minRefreshableVersion="3" recordCount="667" xr:uid="{BEE8E3E7-7083-43DA-BAD8-24FF9DD2FA57}">
  <cacheSource type="worksheet">
    <worksheetSource ref="B1:H1048576" sheet="Data2"/>
  </cacheSource>
  <cacheFields count="7">
    <cacheField name="admission_type" numFmtId="0">
      <sharedItems containsBlank="1" count="3">
        <s v="Acute"/>
        <s v="Elective"/>
        <m/>
      </sharedItems>
    </cacheField>
    <cacheField name="location_dhb" numFmtId="0">
      <sharedItems containsBlank="1"/>
    </cacheField>
    <cacheField name="ethnicity" numFmtId="0">
      <sharedItems containsBlank="1"/>
    </cacheField>
    <cacheField name="deprivation_quintile" numFmtId="0">
      <sharedItems containsString="0" containsBlank="1" containsNumber="1" containsInteger="1" minValue="1" maxValue="5" count="6">
        <m/>
        <n v="1"/>
        <n v="2"/>
        <n v="3"/>
        <n v="4"/>
        <n v="5"/>
      </sharedItems>
    </cacheField>
    <cacheField name="length_of_stay" numFmtId="0">
      <sharedItems containsString="0" containsBlank="1" containsNumber="1" minValue="3" maxValue="1038329.5"/>
    </cacheField>
    <cacheField name="length_of_stay_predicted" numFmtId="0">
      <sharedItems containsString="0" containsBlank="1" containsNumber="1" minValue="4.4280604133545314" maxValue="1072078.2837581036"/>
    </cacheField>
    <cacheField name="stays" numFmtId="0">
      <sharedItems containsString="0" containsBlank="1" containsNumber="1" containsInteger="1" minValue="1" maxValue="151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dile Stotzer" refreshedDate="44530.370206944448" createdVersion="6" refreshedVersion="6" minRefreshableVersion="3" recordCount="667" xr:uid="{6F7B2813-BBC7-4CFC-8983-8BC554DA512E}">
  <cacheSource type="worksheet">
    <worksheetSource ref="A1:H671" sheet="Data2"/>
  </cacheSource>
  <cacheFields count="8">
    <cacheField name="time_period" numFmtId="0">
      <sharedItems containsBlank="1"/>
    </cacheField>
    <cacheField name="admission_type" numFmtId="0">
      <sharedItems containsBlank="1" count="3">
        <s v="Acute"/>
        <s v="Elective"/>
        <m/>
      </sharedItems>
    </cacheField>
    <cacheField name="location_dhb" numFmtId="0">
      <sharedItems containsBlank="1" count="21">
        <s v="Auckland"/>
        <s v="Bay of Plenty"/>
        <s v="Canterbury"/>
        <s v="Capital and Coast"/>
        <s v="Counties Manukau"/>
        <s v="Hawkes Bay"/>
        <s v="Hutt"/>
        <s v="Lakes"/>
        <s v="MidCentral"/>
        <s v="Nelson Marlborough"/>
        <s v="Northland"/>
        <s v="South Canterbury"/>
        <s v="Southern"/>
        <s v="Tairawhiti"/>
        <s v="Taranaki"/>
        <s v="Waikato"/>
        <s v="Wairarapa"/>
        <s v="Waitemata"/>
        <s v="West Coast"/>
        <s v="Whanganui"/>
        <m/>
      </sharedItems>
    </cacheField>
    <cacheField name="ethnicity" numFmtId="0">
      <sharedItems containsBlank="1" count="4">
        <s v="Maori"/>
        <s v="Other"/>
        <s v="Pacific"/>
        <m/>
      </sharedItems>
    </cacheField>
    <cacheField name="deprivation_quintile" numFmtId="0">
      <sharedItems containsString="0" containsBlank="1" containsNumber="1" containsInteger="1" minValue="0" maxValue="5" count="7">
        <n v="0"/>
        <n v="1"/>
        <n v="2"/>
        <n v="3"/>
        <n v="4"/>
        <n v="5"/>
        <m/>
      </sharedItems>
    </cacheField>
    <cacheField name="length_of_stay" numFmtId="0">
      <sharedItems containsString="0" containsBlank="1" containsNumber="1" minValue="3" maxValue="1038329.5"/>
    </cacheField>
    <cacheField name="length_of_stay_predicted" numFmtId="0">
      <sharedItems containsString="0" containsBlank="1" containsNumber="1" minValue="4.4280604133545314" maxValue="1072078.2837581036"/>
    </cacheField>
    <cacheField name="stays" numFmtId="0">
      <sharedItems containsString="0" containsBlank="1" containsNumber="1" containsInteger="1" minValue="1" maxValue="151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7">
  <r>
    <x v="0"/>
    <s v="Auckland"/>
    <s v="Maori"/>
    <x v="0"/>
    <n v="114.5"/>
    <n v="89.12662622349103"/>
    <n v="2"/>
  </r>
  <r>
    <x v="0"/>
    <s v="Auckland"/>
    <s v="Maori"/>
    <x v="1"/>
    <n v="33122"/>
    <n v="35955.30157516004"/>
    <n v="620"/>
  </r>
  <r>
    <x v="0"/>
    <s v="Auckland"/>
    <s v="Maori"/>
    <x v="2"/>
    <n v="91132.5"/>
    <n v="99251.187722422444"/>
    <n v="1560"/>
  </r>
  <r>
    <x v="0"/>
    <s v="Auckland"/>
    <s v="Maori"/>
    <x v="3"/>
    <n v="141396"/>
    <n v="128946.6875867389"/>
    <n v="1850"/>
  </r>
  <r>
    <x v="0"/>
    <s v="Auckland"/>
    <s v="Maori"/>
    <x v="4"/>
    <n v="180807.5"/>
    <n v="173960.45174403946"/>
    <n v="2558"/>
  </r>
  <r>
    <x v="0"/>
    <s v="Auckland"/>
    <s v="Maori"/>
    <x v="5"/>
    <n v="244622"/>
    <n v="243201.75928689132"/>
    <n v="2849"/>
  </r>
  <r>
    <x v="0"/>
    <s v="Auckland"/>
    <s v="Other"/>
    <x v="0"/>
    <n v="3037.5"/>
    <n v="3278.6254705264337"/>
    <n v="65"/>
  </r>
  <r>
    <x v="0"/>
    <s v="Auckland"/>
    <s v="Other"/>
    <x v="1"/>
    <n v="617809.5"/>
    <n v="642874.43989771919"/>
    <n v="10342"/>
  </r>
  <r>
    <x v="0"/>
    <s v="Auckland"/>
    <s v="Other"/>
    <x v="2"/>
    <n v="944048"/>
    <n v="960047.71687205485"/>
    <n v="15103"/>
  </r>
  <r>
    <x v="0"/>
    <s v="Auckland"/>
    <s v="Other"/>
    <x v="3"/>
    <n v="984893"/>
    <n v="985232.66725888138"/>
    <n v="14960"/>
  </r>
  <r>
    <x v="0"/>
    <s v="Auckland"/>
    <s v="Other"/>
    <x v="4"/>
    <n v="643541"/>
    <n v="666146.28794146259"/>
    <n v="11336"/>
  </r>
  <r>
    <x v="0"/>
    <s v="Auckland"/>
    <s v="Other"/>
    <x v="5"/>
    <n v="403373.5"/>
    <n v="406273.49152089364"/>
    <n v="6249"/>
  </r>
  <r>
    <x v="0"/>
    <s v="Auckland"/>
    <s v="Pacific"/>
    <x v="0"/>
    <n v="16334.5"/>
    <n v="9569.3818926403237"/>
    <n v="54"/>
  </r>
  <r>
    <x v="0"/>
    <s v="Auckland"/>
    <s v="Pacific"/>
    <x v="1"/>
    <n v="19805.5"/>
    <n v="22412.970094698103"/>
    <n v="380"/>
  </r>
  <r>
    <x v="0"/>
    <s v="Auckland"/>
    <s v="Pacific"/>
    <x v="2"/>
    <n v="82377"/>
    <n v="85004.807666672481"/>
    <n v="1351"/>
  </r>
  <r>
    <x v="0"/>
    <s v="Auckland"/>
    <s v="Pacific"/>
    <x v="3"/>
    <n v="118190"/>
    <n v="112831.08619006716"/>
    <n v="1611"/>
  </r>
  <r>
    <x v="0"/>
    <s v="Auckland"/>
    <s v="Pacific"/>
    <x v="4"/>
    <n v="220413"/>
    <n v="224389.29067688144"/>
    <n v="3243"/>
  </r>
  <r>
    <x v="0"/>
    <s v="Auckland"/>
    <s v="Pacific"/>
    <x v="5"/>
    <n v="399718"/>
    <n v="399799.82030950073"/>
    <n v="5352"/>
  </r>
  <r>
    <x v="0"/>
    <s v="Bay of Plenty"/>
    <s v="Maori"/>
    <x v="0"/>
    <n v="387"/>
    <n v="448.05028534289522"/>
    <n v="14"/>
  </r>
  <r>
    <x v="0"/>
    <s v="Bay of Plenty"/>
    <s v="Maori"/>
    <x v="1"/>
    <n v="18854.5"/>
    <n v="18536.436136144945"/>
    <n v="415"/>
  </r>
  <r>
    <x v="0"/>
    <s v="Bay of Plenty"/>
    <s v="Maori"/>
    <x v="2"/>
    <n v="40590.5"/>
    <n v="46098.822677943652"/>
    <n v="975"/>
  </r>
  <r>
    <x v="0"/>
    <s v="Bay of Plenty"/>
    <s v="Maori"/>
    <x v="3"/>
    <n v="64128.5"/>
    <n v="67619.854858170162"/>
    <n v="1329"/>
  </r>
  <r>
    <x v="0"/>
    <s v="Bay of Plenty"/>
    <s v="Maori"/>
    <x v="4"/>
    <n v="124063.5"/>
    <n v="130897.14901508896"/>
    <n v="2340"/>
  </r>
  <r>
    <x v="0"/>
    <s v="Bay of Plenty"/>
    <s v="Maori"/>
    <x v="5"/>
    <n v="230787"/>
    <n v="250681.69499922454"/>
    <n v="4372"/>
  </r>
  <r>
    <x v="0"/>
    <s v="Bay of Plenty"/>
    <s v="Other"/>
    <x v="0"/>
    <n v="211"/>
    <n v="416.5698696554141"/>
    <n v="14"/>
  </r>
  <r>
    <x v="0"/>
    <s v="Bay of Plenty"/>
    <s v="Other"/>
    <x v="1"/>
    <n v="246605.5"/>
    <n v="238782.04169179386"/>
    <n v="3884"/>
  </r>
  <r>
    <x v="0"/>
    <s v="Bay of Plenty"/>
    <s v="Other"/>
    <x v="2"/>
    <n v="373186"/>
    <n v="352945.68344072014"/>
    <n v="5945"/>
  </r>
  <r>
    <x v="0"/>
    <s v="Bay of Plenty"/>
    <s v="Other"/>
    <x v="3"/>
    <n v="344700.5"/>
    <n v="326862.62426944508"/>
    <n v="5451"/>
  </r>
  <r>
    <x v="0"/>
    <s v="Bay of Plenty"/>
    <s v="Other"/>
    <x v="4"/>
    <n v="447939.5"/>
    <n v="397805.68572782655"/>
    <n v="6322"/>
  </r>
  <r>
    <x v="0"/>
    <s v="Bay of Plenty"/>
    <s v="Other"/>
    <x v="5"/>
    <n v="257938"/>
    <n v="245408.86972234119"/>
    <n v="3984"/>
  </r>
  <r>
    <x v="0"/>
    <s v="Bay of Plenty"/>
    <s v="Pacific"/>
    <x v="0"/>
    <n v="3.5"/>
    <n v="8.6148755955532028"/>
    <n v="1"/>
  </r>
  <r>
    <x v="0"/>
    <s v="Bay of Plenty"/>
    <s v="Pacific"/>
    <x v="1"/>
    <n v="1681.5"/>
    <n v="1195.5744191214187"/>
    <n v="37"/>
  </r>
  <r>
    <x v="0"/>
    <s v="Bay of Plenty"/>
    <s v="Pacific"/>
    <x v="2"/>
    <n v="3827"/>
    <n v="4222.5132142348284"/>
    <n v="88"/>
  </r>
  <r>
    <x v="0"/>
    <s v="Bay of Plenty"/>
    <s v="Pacific"/>
    <x v="3"/>
    <n v="3927"/>
    <n v="5729.2526442875087"/>
    <n v="104"/>
  </r>
  <r>
    <x v="0"/>
    <s v="Bay of Plenty"/>
    <s v="Pacific"/>
    <x v="4"/>
    <n v="8662.5"/>
    <n v="9081.2885231804521"/>
    <n v="170"/>
  </r>
  <r>
    <x v="0"/>
    <s v="Bay of Plenty"/>
    <s v="Pacific"/>
    <x v="5"/>
    <n v="6786.5"/>
    <n v="8507.116286303386"/>
    <n v="166"/>
  </r>
  <r>
    <x v="0"/>
    <s v="Canterbury"/>
    <s v="Maori"/>
    <x v="0"/>
    <n v="21.5"/>
    <n v="102.64429274794176"/>
    <n v="2"/>
  </r>
  <r>
    <x v="0"/>
    <s v="Canterbury"/>
    <s v="Maori"/>
    <x v="1"/>
    <n v="47323.5"/>
    <n v="54177.793899681681"/>
    <n v="943"/>
  </r>
  <r>
    <x v="0"/>
    <s v="Canterbury"/>
    <s v="Maori"/>
    <x v="2"/>
    <n v="79030"/>
    <n v="75080.757416284905"/>
    <n v="1055"/>
  </r>
  <r>
    <x v="0"/>
    <s v="Canterbury"/>
    <s v="Maori"/>
    <x v="3"/>
    <n v="76213.5"/>
    <n v="73864.381002601891"/>
    <n v="1014"/>
  </r>
  <r>
    <x v="0"/>
    <s v="Canterbury"/>
    <s v="Maori"/>
    <x v="4"/>
    <n v="126970.5"/>
    <n v="130549.11917508818"/>
    <n v="1784"/>
  </r>
  <r>
    <x v="0"/>
    <s v="Canterbury"/>
    <s v="Maori"/>
    <x v="5"/>
    <n v="79387"/>
    <n v="74764.868512025205"/>
    <n v="983"/>
  </r>
  <r>
    <x v="0"/>
    <s v="Canterbury"/>
    <s v="Other"/>
    <x v="0"/>
    <n v="2374"/>
    <n v="2729.3286049596832"/>
    <n v="46"/>
  </r>
  <r>
    <x v="0"/>
    <s v="Canterbury"/>
    <s v="Other"/>
    <x v="1"/>
    <n v="1038329.5"/>
    <n v="1072078.2837581036"/>
    <n v="13955"/>
  </r>
  <r>
    <x v="0"/>
    <s v="Canterbury"/>
    <s v="Other"/>
    <x v="2"/>
    <n v="879564"/>
    <n v="858222.97871847486"/>
    <n v="11147"/>
  </r>
  <r>
    <x v="0"/>
    <s v="Canterbury"/>
    <s v="Other"/>
    <x v="3"/>
    <n v="673985.5"/>
    <n v="674238.64621186245"/>
    <n v="8420"/>
  </r>
  <r>
    <x v="0"/>
    <s v="Canterbury"/>
    <s v="Other"/>
    <x v="4"/>
    <n v="884562"/>
    <n v="880650.29662520031"/>
    <n v="11106"/>
  </r>
  <r>
    <x v="0"/>
    <s v="Canterbury"/>
    <s v="Other"/>
    <x v="5"/>
    <n v="271524"/>
    <n v="268152.27200233034"/>
    <n v="3331"/>
  </r>
  <r>
    <x v="0"/>
    <s v="Canterbury"/>
    <s v="Pacific"/>
    <x v="1"/>
    <n v="15807.5"/>
    <n v="15394.391829954693"/>
    <n v="211"/>
  </r>
  <r>
    <x v="0"/>
    <s v="Canterbury"/>
    <s v="Pacific"/>
    <x v="2"/>
    <n v="12613"/>
    <n v="14842.410771744329"/>
    <n v="241"/>
  </r>
  <r>
    <x v="0"/>
    <s v="Canterbury"/>
    <s v="Pacific"/>
    <x v="3"/>
    <n v="19725"/>
    <n v="18155.933505504767"/>
    <n v="228"/>
  </r>
  <r>
    <x v="0"/>
    <s v="Canterbury"/>
    <s v="Pacific"/>
    <x v="4"/>
    <n v="42545.5"/>
    <n v="45943.080281651928"/>
    <n v="705"/>
  </r>
  <r>
    <x v="0"/>
    <s v="Canterbury"/>
    <s v="Pacific"/>
    <x v="5"/>
    <n v="28785"/>
    <n v="29696.043445136358"/>
    <n v="395"/>
  </r>
  <r>
    <x v="0"/>
    <s v="Capital and Coast"/>
    <s v="Maori"/>
    <x v="0"/>
    <n v="767.5"/>
    <n v="619.46866433444779"/>
    <n v="8"/>
  </r>
  <r>
    <x v="0"/>
    <s v="Capital and Coast"/>
    <s v="Maori"/>
    <x v="1"/>
    <n v="40401"/>
    <n v="44896.657470777311"/>
    <n v="943"/>
  </r>
  <r>
    <x v="0"/>
    <s v="Capital and Coast"/>
    <s v="Maori"/>
    <x v="2"/>
    <n v="43334"/>
    <n v="45908.648038272331"/>
    <n v="834"/>
  </r>
  <r>
    <x v="0"/>
    <s v="Capital and Coast"/>
    <s v="Maori"/>
    <x v="3"/>
    <n v="74948"/>
    <n v="80177.20347415877"/>
    <n v="1508"/>
  </r>
  <r>
    <x v="0"/>
    <s v="Capital and Coast"/>
    <s v="Maori"/>
    <x v="4"/>
    <n v="61518.5"/>
    <n v="76425.133916391263"/>
    <n v="1120"/>
  </r>
  <r>
    <x v="0"/>
    <s v="Capital and Coast"/>
    <s v="Maori"/>
    <x v="5"/>
    <n v="104846.5"/>
    <n v="111426.93302126096"/>
    <n v="1650"/>
  </r>
  <r>
    <x v="0"/>
    <s v="Capital and Coast"/>
    <s v="Other"/>
    <x v="0"/>
    <n v="648"/>
    <n v="894.67893772515083"/>
    <n v="24"/>
  </r>
  <r>
    <x v="0"/>
    <s v="Capital and Coast"/>
    <s v="Other"/>
    <x v="1"/>
    <n v="538949.5"/>
    <n v="579094.85589156661"/>
    <n v="9900"/>
  </r>
  <r>
    <x v="0"/>
    <s v="Capital and Coast"/>
    <s v="Other"/>
    <x v="2"/>
    <n v="414532.5"/>
    <n v="435653.83048876957"/>
    <n v="7159"/>
  </r>
  <r>
    <x v="0"/>
    <s v="Capital and Coast"/>
    <s v="Other"/>
    <x v="3"/>
    <n v="433031.5"/>
    <n v="454861.51443563326"/>
    <n v="7706"/>
  </r>
  <r>
    <x v="0"/>
    <s v="Capital and Coast"/>
    <s v="Other"/>
    <x v="4"/>
    <n v="216452"/>
    <n v="245810.60711479906"/>
    <n v="4252"/>
  </r>
  <r>
    <x v="0"/>
    <s v="Capital and Coast"/>
    <s v="Other"/>
    <x v="5"/>
    <n v="115543"/>
    <n v="119922.92204185392"/>
    <n v="1785"/>
  </r>
  <r>
    <x v="0"/>
    <s v="Capital and Coast"/>
    <s v="Pacific"/>
    <x v="0"/>
    <n v="372.5"/>
    <n v="245.43292203321386"/>
    <n v="3"/>
  </r>
  <r>
    <x v="0"/>
    <s v="Capital and Coast"/>
    <s v="Pacific"/>
    <x v="1"/>
    <n v="19392"/>
    <n v="23482.233838828135"/>
    <n v="399"/>
  </r>
  <r>
    <x v="0"/>
    <s v="Capital and Coast"/>
    <s v="Pacific"/>
    <x v="2"/>
    <n v="11207"/>
    <n v="17363.369471923466"/>
    <n v="350"/>
  </r>
  <r>
    <x v="0"/>
    <s v="Capital and Coast"/>
    <s v="Pacific"/>
    <x v="3"/>
    <n v="36653"/>
    <n v="34274.295777042113"/>
    <n v="592"/>
  </r>
  <r>
    <x v="0"/>
    <s v="Capital and Coast"/>
    <s v="Pacific"/>
    <x v="4"/>
    <n v="31544.5"/>
    <n v="35633.845287778211"/>
    <n v="582"/>
  </r>
  <r>
    <x v="0"/>
    <s v="Capital and Coast"/>
    <s v="Pacific"/>
    <x v="5"/>
    <n v="104011.5"/>
    <n v="112563.99748088389"/>
    <n v="1752"/>
  </r>
  <r>
    <x v="0"/>
    <s v="Counties Manukau"/>
    <s v="Maori"/>
    <x v="0"/>
    <n v="1153.5"/>
    <n v="1072.9755131024044"/>
    <n v="15"/>
  </r>
  <r>
    <x v="0"/>
    <s v="Counties Manukau"/>
    <s v="Maori"/>
    <x v="1"/>
    <n v="26642"/>
    <n v="21084.215470548213"/>
    <n v="346"/>
  </r>
  <r>
    <x v="0"/>
    <s v="Counties Manukau"/>
    <s v="Maori"/>
    <x v="2"/>
    <n v="56563.5"/>
    <n v="48138.552714542398"/>
    <n v="800"/>
  </r>
  <r>
    <x v="0"/>
    <s v="Counties Manukau"/>
    <s v="Maori"/>
    <x v="3"/>
    <n v="67285.5"/>
    <n v="58437.964450642321"/>
    <n v="909"/>
  </r>
  <r>
    <x v="0"/>
    <s v="Counties Manukau"/>
    <s v="Maori"/>
    <x v="4"/>
    <n v="162908"/>
    <n v="147003.44825398104"/>
    <n v="2304"/>
  </r>
  <r>
    <x v="0"/>
    <s v="Counties Manukau"/>
    <s v="Maori"/>
    <x v="5"/>
    <n v="458387"/>
    <n v="434085.10606676177"/>
    <n v="6872"/>
  </r>
  <r>
    <x v="0"/>
    <s v="Counties Manukau"/>
    <s v="Other"/>
    <x v="0"/>
    <n v="1469"/>
    <n v="1183.6244469681842"/>
    <n v="20"/>
  </r>
  <r>
    <x v="0"/>
    <s v="Counties Manukau"/>
    <s v="Other"/>
    <x v="1"/>
    <n v="376156"/>
    <n v="319362.19895396626"/>
    <n v="4965"/>
  </r>
  <r>
    <x v="0"/>
    <s v="Counties Manukau"/>
    <s v="Other"/>
    <x v="2"/>
    <n v="497999"/>
    <n v="428433.34962681279"/>
    <n v="6809"/>
  </r>
  <r>
    <x v="0"/>
    <s v="Counties Manukau"/>
    <s v="Other"/>
    <x v="3"/>
    <n v="422961"/>
    <n v="348632.83430434723"/>
    <n v="5113"/>
  </r>
  <r>
    <x v="0"/>
    <s v="Counties Manukau"/>
    <s v="Other"/>
    <x v="4"/>
    <n v="552804.5"/>
    <n v="465331.08520459366"/>
    <n v="7086"/>
  </r>
  <r>
    <x v="0"/>
    <s v="Counties Manukau"/>
    <s v="Other"/>
    <x v="5"/>
    <n v="553857.5"/>
    <n v="470909.58890590095"/>
    <n v="7157"/>
  </r>
  <r>
    <x v="0"/>
    <s v="Counties Manukau"/>
    <s v="Pacific"/>
    <x v="0"/>
    <n v="2001"/>
    <n v="1778.965160747166"/>
    <n v="18"/>
  </r>
  <r>
    <x v="0"/>
    <s v="Counties Manukau"/>
    <s v="Pacific"/>
    <x v="1"/>
    <n v="13750"/>
    <n v="13352.260080504229"/>
    <n v="255"/>
  </r>
  <r>
    <x v="0"/>
    <s v="Counties Manukau"/>
    <s v="Pacific"/>
    <x v="2"/>
    <n v="34877.5"/>
    <n v="33810.906657850188"/>
    <n v="607"/>
  </r>
  <r>
    <x v="0"/>
    <s v="Counties Manukau"/>
    <s v="Pacific"/>
    <x v="3"/>
    <n v="48880.5"/>
    <n v="44063.278917393698"/>
    <n v="707"/>
  </r>
  <r>
    <x v="0"/>
    <s v="Counties Manukau"/>
    <s v="Pacific"/>
    <x v="4"/>
    <n v="158391.5"/>
    <n v="151554.98207422625"/>
    <n v="2535"/>
  </r>
  <r>
    <x v="0"/>
    <s v="Counties Manukau"/>
    <s v="Pacific"/>
    <x v="5"/>
    <n v="912645"/>
    <n v="867715.96770398959"/>
    <n v="13699"/>
  </r>
  <r>
    <x v="0"/>
    <s v="Hawkes Bay"/>
    <s v="Maori"/>
    <x v="0"/>
    <n v="2722.5"/>
    <n v="970.5640910040961"/>
    <n v="21"/>
  </r>
  <r>
    <x v="0"/>
    <s v="Hawkes Bay"/>
    <s v="Maori"/>
    <x v="1"/>
    <n v="13938.5"/>
    <n v="18320.421912205966"/>
    <n v="313"/>
  </r>
  <r>
    <x v="0"/>
    <s v="Hawkes Bay"/>
    <s v="Maori"/>
    <x v="2"/>
    <n v="46337.5"/>
    <n v="49615.654110564676"/>
    <n v="806"/>
  </r>
  <r>
    <x v="0"/>
    <s v="Hawkes Bay"/>
    <s v="Maori"/>
    <x v="3"/>
    <n v="20681.5"/>
    <n v="20822.449381254155"/>
    <n v="366"/>
  </r>
  <r>
    <x v="0"/>
    <s v="Hawkes Bay"/>
    <s v="Maori"/>
    <x v="4"/>
    <n v="96954.5"/>
    <n v="100784.41309624357"/>
    <n v="1698"/>
  </r>
  <r>
    <x v="0"/>
    <s v="Hawkes Bay"/>
    <s v="Maori"/>
    <x v="5"/>
    <n v="219684"/>
    <n v="247326.99087143826"/>
    <n v="4282"/>
  </r>
  <r>
    <x v="0"/>
    <s v="Hawkes Bay"/>
    <s v="Other"/>
    <x v="0"/>
    <n v="2365.5"/>
    <n v="2772.8779377681144"/>
    <n v="38"/>
  </r>
  <r>
    <x v="0"/>
    <s v="Hawkes Bay"/>
    <s v="Other"/>
    <x v="1"/>
    <n v="195718"/>
    <n v="191724.72828697579"/>
    <n v="3037"/>
  </r>
  <r>
    <x v="0"/>
    <s v="Hawkes Bay"/>
    <s v="Other"/>
    <x v="2"/>
    <n v="302371"/>
    <n v="294695.0046837423"/>
    <n v="4573"/>
  </r>
  <r>
    <x v="0"/>
    <s v="Hawkes Bay"/>
    <s v="Other"/>
    <x v="3"/>
    <n v="118486.5"/>
    <n v="110726.70195755344"/>
    <n v="1600"/>
  </r>
  <r>
    <x v="0"/>
    <s v="Hawkes Bay"/>
    <s v="Other"/>
    <x v="4"/>
    <n v="244632"/>
    <n v="249527.88744552305"/>
    <n v="4044"/>
  </r>
  <r>
    <x v="0"/>
    <s v="Hawkes Bay"/>
    <s v="Other"/>
    <x v="5"/>
    <n v="300213.5"/>
    <n v="287202.71612226451"/>
    <n v="4553"/>
  </r>
  <r>
    <x v="0"/>
    <s v="Hawkes Bay"/>
    <s v="Pacific"/>
    <x v="0"/>
    <n v="1145"/>
    <n v="348.28086668152872"/>
    <n v="5"/>
  </r>
  <r>
    <x v="0"/>
    <s v="Hawkes Bay"/>
    <s v="Pacific"/>
    <x v="1"/>
    <n v="1028"/>
    <n v="1103.8458771571204"/>
    <n v="22"/>
  </r>
  <r>
    <x v="0"/>
    <s v="Hawkes Bay"/>
    <s v="Pacific"/>
    <x v="2"/>
    <n v="3919"/>
    <n v="3931.5996387100049"/>
    <n v="95"/>
  </r>
  <r>
    <x v="0"/>
    <s v="Hawkes Bay"/>
    <s v="Pacific"/>
    <x v="3"/>
    <n v="1291"/>
    <n v="1670.8505461854329"/>
    <n v="39"/>
  </r>
  <r>
    <x v="0"/>
    <s v="Hawkes Bay"/>
    <s v="Pacific"/>
    <x v="4"/>
    <n v="11703"/>
    <n v="9996.6405481454985"/>
    <n v="214"/>
  </r>
  <r>
    <x v="0"/>
    <s v="Hawkes Bay"/>
    <s v="Pacific"/>
    <x v="5"/>
    <n v="38969"/>
    <n v="41254.710594881362"/>
    <n v="823"/>
  </r>
  <r>
    <x v="0"/>
    <s v="Hutt"/>
    <s v="Maori"/>
    <x v="0"/>
    <n v="39"/>
    <n v="115.25110464608773"/>
    <n v="4"/>
  </r>
  <r>
    <x v="0"/>
    <s v="Hutt"/>
    <s v="Maori"/>
    <x v="1"/>
    <n v="11513.5"/>
    <n v="15655.274341205601"/>
    <n v="354"/>
  </r>
  <r>
    <x v="0"/>
    <s v="Hutt"/>
    <s v="Maori"/>
    <x v="2"/>
    <n v="16592"/>
    <n v="19362.810756073195"/>
    <n v="344"/>
  </r>
  <r>
    <x v="0"/>
    <s v="Hutt"/>
    <s v="Maori"/>
    <x v="3"/>
    <n v="18527"/>
    <n v="21756.920773022593"/>
    <n v="402"/>
  </r>
  <r>
    <x v="0"/>
    <s v="Hutt"/>
    <s v="Maori"/>
    <x v="4"/>
    <n v="72373"/>
    <n v="79256.717653823827"/>
    <n v="1569"/>
  </r>
  <r>
    <x v="0"/>
    <s v="Hutt"/>
    <s v="Maori"/>
    <x v="5"/>
    <n v="51888"/>
    <n v="62492.547826568443"/>
    <n v="1158"/>
  </r>
  <r>
    <x v="0"/>
    <s v="Hutt"/>
    <s v="Other"/>
    <x v="0"/>
    <n v="615.5"/>
    <n v="801.09343758833506"/>
    <n v="11"/>
  </r>
  <r>
    <x v="0"/>
    <s v="Hutt"/>
    <s v="Other"/>
    <x v="1"/>
    <n v="142219.5"/>
    <n v="168216.22665284554"/>
    <n v="3188"/>
  </r>
  <r>
    <x v="0"/>
    <s v="Hutt"/>
    <s v="Other"/>
    <x v="2"/>
    <n v="129169.5"/>
    <n v="132328.55816185969"/>
    <n v="2171"/>
  </r>
  <r>
    <x v="0"/>
    <s v="Hutt"/>
    <s v="Other"/>
    <x v="3"/>
    <n v="111426.5"/>
    <n v="116302.57797340963"/>
    <n v="1984"/>
  </r>
  <r>
    <x v="0"/>
    <s v="Hutt"/>
    <s v="Other"/>
    <x v="4"/>
    <n v="252081.5"/>
    <n v="266319.94391636853"/>
    <n v="4633"/>
  </r>
  <r>
    <x v="0"/>
    <s v="Hutt"/>
    <s v="Other"/>
    <x v="5"/>
    <n v="84853"/>
    <n v="103242.8172550148"/>
    <n v="1739"/>
  </r>
  <r>
    <x v="0"/>
    <s v="Hutt"/>
    <s v="Pacific"/>
    <x v="0"/>
    <n v="17"/>
    <n v="15.052512254901961"/>
    <n v="1"/>
  </r>
  <r>
    <x v="0"/>
    <s v="Hutt"/>
    <s v="Pacific"/>
    <x v="1"/>
    <n v="5279.5"/>
    <n v="5769.155518176196"/>
    <n v="114"/>
  </r>
  <r>
    <x v="0"/>
    <s v="Hutt"/>
    <s v="Pacific"/>
    <x v="2"/>
    <n v="7229"/>
    <n v="7436.3293995768909"/>
    <n v="135"/>
  </r>
  <r>
    <x v="0"/>
    <s v="Hutt"/>
    <s v="Pacific"/>
    <x v="3"/>
    <n v="10044.5"/>
    <n v="11718.315541177302"/>
    <n v="200"/>
  </r>
  <r>
    <x v="0"/>
    <s v="Hutt"/>
    <s v="Pacific"/>
    <x v="4"/>
    <n v="25746"/>
    <n v="30753.456902300262"/>
    <n v="551"/>
  </r>
  <r>
    <x v="0"/>
    <s v="Hutt"/>
    <s v="Pacific"/>
    <x v="5"/>
    <n v="31143.5"/>
    <n v="40070.518038947252"/>
    <n v="727"/>
  </r>
  <r>
    <x v="0"/>
    <s v="Lakes"/>
    <s v="Maori"/>
    <x v="0"/>
    <n v="79"/>
    <n v="144.17334908118949"/>
    <n v="3"/>
  </r>
  <r>
    <x v="0"/>
    <s v="Lakes"/>
    <s v="Maori"/>
    <x v="1"/>
    <n v="6633"/>
    <n v="6087.2999528022701"/>
    <n v="139"/>
  </r>
  <r>
    <x v="0"/>
    <s v="Lakes"/>
    <s v="Maori"/>
    <x v="2"/>
    <n v="22516"/>
    <n v="26823.665391716979"/>
    <n v="487"/>
  </r>
  <r>
    <x v="0"/>
    <s v="Lakes"/>
    <s v="Maori"/>
    <x v="3"/>
    <n v="23595.5"/>
    <n v="29050.336668925251"/>
    <n v="543"/>
  </r>
  <r>
    <x v="0"/>
    <s v="Lakes"/>
    <s v="Maori"/>
    <x v="4"/>
    <n v="45068"/>
    <n v="53070.426604832108"/>
    <n v="1009"/>
  </r>
  <r>
    <x v="0"/>
    <s v="Lakes"/>
    <s v="Maori"/>
    <x v="5"/>
    <n v="225641"/>
    <n v="236430.33315021876"/>
    <n v="4191"/>
  </r>
  <r>
    <x v="0"/>
    <s v="Lakes"/>
    <s v="Other"/>
    <x v="0"/>
    <n v="105.5"/>
    <n v="288.11563360463856"/>
    <n v="6"/>
  </r>
  <r>
    <x v="0"/>
    <s v="Lakes"/>
    <s v="Other"/>
    <x v="1"/>
    <n v="46763"/>
    <n v="48702.478951386045"/>
    <n v="939"/>
  </r>
  <r>
    <x v="0"/>
    <s v="Lakes"/>
    <s v="Other"/>
    <x v="2"/>
    <n v="129702"/>
    <n v="128079.84064781948"/>
    <n v="2267"/>
  </r>
  <r>
    <x v="0"/>
    <s v="Lakes"/>
    <s v="Other"/>
    <x v="3"/>
    <n v="45775"/>
    <n v="51227.719448623982"/>
    <n v="961"/>
  </r>
  <r>
    <x v="0"/>
    <s v="Lakes"/>
    <s v="Other"/>
    <x v="4"/>
    <n v="129670.5"/>
    <n v="135413.35869049095"/>
    <n v="2187"/>
  </r>
  <r>
    <x v="0"/>
    <s v="Lakes"/>
    <s v="Other"/>
    <x v="5"/>
    <n v="195003.5"/>
    <n v="197301.18278027434"/>
    <n v="3278"/>
  </r>
  <r>
    <x v="0"/>
    <s v="Lakes"/>
    <s v="Pacific"/>
    <x v="0"/>
    <n v="3.5"/>
    <n v="50.818219633943428"/>
    <n v="1"/>
  </r>
  <r>
    <x v="0"/>
    <s v="Lakes"/>
    <s v="Pacific"/>
    <x v="1"/>
    <n v="486"/>
    <n v="566.29742208494736"/>
    <n v="12"/>
  </r>
  <r>
    <x v="0"/>
    <s v="Lakes"/>
    <s v="Pacific"/>
    <x v="2"/>
    <n v="1374.5"/>
    <n v="1621.497725858859"/>
    <n v="24"/>
  </r>
  <r>
    <x v="0"/>
    <s v="Lakes"/>
    <s v="Pacific"/>
    <x v="3"/>
    <n v="1306"/>
    <n v="1343.4644029996041"/>
    <n v="23"/>
  </r>
  <r>
    <x v="0"/>
    <s v="Lakes"/>
    <s v="Pacific"/>
    <x v="4"/>
    <n v="4730"/>
    <n v="5319.4736697661538"/>
    <n v="93"/>
  </r>
  <r>
    <x v="0"/>
    <s v="Lakes"/>
    <s v="Pacific"/>
    <x v="5"/>
    <n v="12046.5"/>
    <n v="14309.969181215582"/>
    <n v="275"/>
  </r>
  <r>
    <x v="0"/>
    <s v="MidCentral"/>
    <s v="Maori"/>
    <x v="0"/>
    <n v="218"/>
    <n v="206.72811432435731"/>
    <n v="6"/>
  </r>
  <r>
    <x v="0"/>
    <s v="MidCentral"/>
    <s v="Maori"/>
    <x v="1"/>
    <n v="8733.5"/>
    <n v="9397.503230471315"/>
    <n v="166"/>
  </r>
  <r>
    <x v="0"/>
    <s v="MidCentral"/>
    <s v="Maori"/>
    <x v="2"/>
    <n v="22010.5"/>
    <n v="21345.072652718613"/>
    <n v="433"/>
  </r>
  <r>
    <x v="0"/>
    <s v="MidCentral"/>
    <s v="Maori"/>
    <x v="3"/>
    <n v="38932"/>
    <n v="40356.721234100776"/>
    <n v="773"/>
  </r>
  <r>
    <x v="0"/>
    <s v="MidCentral"/>
    <s v="Maori"/>
    <x v="4"/>
    <n v="71142"/>
    <n v="68572.216113174945"/>
    <n v="1202"/>
  </r>
  <r>
    <x v="0"/>
    <s v="MidCentral"/>
    <s v="Maori"/>
    <x v="5"/>
    <n v="124981"/>
    <n v="120406.53823507539"/>
    <n v="2126"/>
  </r>
  <r>
    <x v="0"/>
    <s v="MidCentral"/>
    <s v="Other"/>
    <x v="0"/>
    <n v="128.5"/>
    <n v="287.39309369083526"/>
    <n v="8"/>
  </r>
  <r>
    <x v="0"/>
    <s v="MidCentral"/>
    <s v="Other"/>
    <x v="1"/>
    <n v="88214.5"/>
    <n v="84882.590610368483"/>
    <n v="1547"/>
  </r>
  <r>
    <x v="0"/>
    <s v="MidCentral"/>
    <s v="Other"/>
    <x v="2"/>
    <n v="147214"/>
    <n v="128594.86065054359"/>
    <n v="2352"/>
  </r>
  <r>
    <x v="0"/>
    <s v="MidCentral"/>
    <s v="Other"/>
    <x v="3"/>
    <n v="291954.5"/>
    <n v="261924.9241287896"/>
    <n v="4320"/>
  </r>
  <r>
    <x v="0"/>
    <s v="MidCentral"/>
    <s v="Other"/>
    <x v="4"/>
    <n v="328386"/>
    <n v="294861.27787514601"/>
    <n v="4855"/>
  </r>
  <r>
    <x v="0"/>
    <s v="MidCentral"/>
    <s v="Other"/>
    <x v="5"/>
    <n v="371022.5"/>
    <n v="316516.60571381799"/>
    <n v="5103"/>
  </r>
  <r>
    <x v="0"/>
    <s v="MidCentral"/>
    <s v="Pacific"/>
    <x v="1"/>
    <n v="1724"/>
    <n v="1698.2480414196673"/>
    <n v="20"/>
  </r>
  <r>
    <x v="0"/>
    <s v="MidCentral"/>
    <s v="Pacific"/>
    <x v="2"/>
    <n v="2028.5"/>
    <n v="2422.2022385464247"/>
    <n v="58"/>
  </r>
  <r>
    <x v="0"/>
    <s v="MidCentral"/>
    <s v="Pacific"/>
    <x v="3"/>
    <n v="5283"/>
    <n v="5525.5438468450448"/>
    <n v="120"/>
  </r>
  <r>
    <x v="0"/>
    <s v="MidCentral"/>
    <s v="Pacific"/>
    <x v="4"/>
    <n v="8537"/>
    <n v="7008.6382763358879"/>
    <n v="170"/>
  </r>
  <r>
    <x v="0"/>
    <s v="MidCentral"/>
    <s v="Pacific"/>
    <x v="5"/>
    <n v="18529.5"/>
    <n v="16813.665318033996"/>
    <n v="307"/>
  </r>
  <r>
    <x v="0"/>
    <s v="Nelson Marlborough"/>
    <s v="Maori"/>
    <x v="0"/>
    <n v="465"/>
    <n v="301.48107356275864"/>
    <n v="5"/>
  </r>
  <r>
    <x v="0"/>
    <s v="Nelson Marlborough"/>
    <s v="Maori"/>
    <x v="1"/>
    <n v="7407"/>
    <n v="9956.2116929188469"/>
    <n v="234"/>
  </r>
  <r>
    <x v="0"/>
    <s v="Nelson Marlborough"/>
    <s v="Maori"/>
    <x v="2"/>
    <n v="13156.5"/>
    <n v="18963.58498472306"/>
    <n v="383"/>
  </r>
  <r>
    <x v="0"/>
    <s v="Nelson Marlborough"/>
    <s v="Maori"/>
    <x v="3"/>
    <n v="19847"/>
    <n v="27050.835660116914"/>
    <n v="574"/>
  </r>
  <r>
    <x v="0"/>
    <s v="Nelson Marlborough"/>
    <s v="Maori"/>
    <x v="4"/>
    <n v="30500.5"/>
    <n v="37787.76739975746"/>
    <n v="824"/>
  </r>
  <r>
    <x v="0"/>
    <s v="Nelson Marlborough"/>
    <s v="Maori"/>
    <x v="5"/>
    <n v="3396"/>
    <n v="4515.2514057036051"/>
    <n v="91"/>
  </r>
  <r>
    <x v="0"/>
    <s v="Nelson Marlborough"/>
    <s v="Other"/>
    <x v="0"/>
    <n v="2067"/>
    <n v="2263.0012326115125"/>
    <n v="41"/>
  </r>
  <r>
    <x v="0"/>
    <s v="Nelson Marlborough"/>
    <s v="Other"/>
    <x v="1"/>
    <n v="133926"/>
    <n v="158328.82695029699"/>
    <n v="3063"/>
  </r>
  <r>
    <x v="0"/>
    <s v="Nelson Marlborough"/>
    <s v="Other"/>
    <x v="2"/>
    <n v="165930"/>
    <n v="193197.34745338219"/>
    <n v="3485"/>
  </r>
  <r>
    <x v="0"/>
    <s v="Nelson Marlborough"/>
    <s v="Other"/>
    <x v="3"/>
    <n v="288497.5"/>
    <n v="322801.0664988131"/>
    <n v="5798"/>
  </r>
  <r>
    <x v="0"/>
    <s v="Nelson Marlborough"/>
    <s v="Other"/>
    <x v="4"/>
    <n v="236655.5"/>
    <n v="256879.48171526025"/>
    <n v="4551"/>
  </r>
  <r>
    <x v="0"/>
    <s v="Nelson Marlborough"/>
    <s v="Other"/>
    <x v="5"/>
    <n v="13326"/>
    <n v="14319.389746805951"/>
    <n v="271"/>
  </r>
  <r>
    <x v="0"/>
    <s v="Nelson Marlborough"/>
    <s v="Pacific"/>
    <x v="0"/>
    <n v="626.5"/>
    <n v="703.97896137912574"/>
    <n v="15"/>
  </r>
  <r>
    <x v="0"/>
    <s v="Nelson Marlborough"/>
    <s v="Pacific"/>
    <x v="1"/>
    <n v="1664.5"/>
    <n v="1927.2096316817308"/>
    <n v="48"/>
  </r>
  <r>
    <x v="0"/>
    <s v="Nelson Marlborough"/>
    <s v="Pacific"/>
    <x v="2"/>
    <n v="1652"/>
    <n v="2547.508983153637"/>
    <n v="59"/>
  </r>
  <r>
    <x v="0"/>
    <s v="Nelson Marlborough"/>
    <s v="Pacific"/>
    <x v="3"/>
    <n v="4080"/>
    <n v="4959.5316295797866"/>
    <n v="106"/>
  </r>
  <r>
    <x v="0"/>
    <s v="Nelson Marlborough"/>
    <s v="Pacific"/>
    <x v="4"/>
    <n v="4783.5"/>
    <n v="6206.1001508691388"/>
    <n v="139"/>
  </r>
  <r>
    <x v="0"/>
    <s v="Nelson Marlborough"/>
    <s v="Pacific"/>
    <x v="5"/>
    <n v="436"/>
    <n v="493.45537379045436"/>
    <n v="10"/>
  </r>
  <r>
    <x v="0"/>
    <s v="Northland"/>
    <s v="Maori"/>
    <x v="0"/>
    <n v="4"/>
    <n v="23.66454991087344"/>
    <n v="1"/>
  </r>
  <r>
    <x v="0"/>
    <s v="Northland"/>
    <s v="Maori"/>
    <x v="1"/>
    <n v="1713"/>
    <n v="1964.3699456279646"/>
    <n v="49"/>
  </r>
  <r>
    <x v="0"/>
    <s v="Northland"/>
    <s v="Maori"/>
    <x v="2"/>
    <n v="14384"/>
    <n v="15333.685851172817"/>
    <n v="353"/>
  </r>
  <r>
    <x v="0"/>
    <s v="Northland"/>
    <s v="Maori"/>
    <x v="3"/>
    <n v="49609.5"/>
    <n v="52135.956599332218"/>
    <n v="1043"/>
  </r>
  <r>
    <x v="0"/>
    <s v="Northland"/>
    <s v="Maori"/>
    <x v="4"/>
    <n v="79953.5"/>
    <n v="83448.119994931141"/>
    <n v="1631"/>
  </r>
  <r>
    <x v="0"/>
    <s v="Northland"/>
    <s v="Maori"/>
    <x v="5"/>
    <n v="358325.5"/>
    <n v="363370.30220284517"/>
    <n v="6745"/>
  </r>
  <r>
    <x v="0"/>
    <s v="Northland"/>
    <s v="Other"/>
    <x v="0"/>
    <n v="303"/>
    <n v="441.21387764069522"/>
    <n v="10"/>
  </r>
  <r>
    <x v="0"/>
    <s v="Northland"/>
    <s v="Other"/>
    <x v="1"/>
    <n v="16084.5"/>
    <n v="18636.539640019993"/>
    <n v="415"/>
  </r>
  <r>
    <x v="0"/>
    <s v="Northland"/>
    <s v="Other"/>
    <x v="2"/>
    <n v="81325"/>
    <n v="84086.888917706237"/>
    <n v="1734"/>
  </r>
  <r>
    <x v="0"/>
    <s v="Northland"/>
    <s v="Other"/>
    <x v="3"/>
    <n v="260509.5"/>
    <n v="242915.19125486375"/>
    <n v="4261"/>
  </r>
  <r>
    <x v="0"/>
    <s v="Northland"/>
    <s v="Other"/>
    <x v="4"/>
    <n v="242126"/>
    <n v="224980.65878143458"/>
    <n v="4180"/>
  </r>
  <r>
    <x v="0"/>
    <s v="Northland"/>
    <s v="Other"/>
    <x v="5"/>
    <n v="383947"/>
    <n v="350173.46379630052"/>
    <n v="6141"/>
  </r>
  <r>
    <x v="0"/>
    <s v="Northland"/>
    <s v="Pacific"/>
    <x v="0"/>
    <n v="4.5"/>
    <n v="14.216609241994325"/>
    <n v="1"/>
  </r>
  <r>
    <x v="0"/>
    <s v="Northland"/>
    <s v="Pacific"/>
    <x v="1"/>
    <n v="48.5"/>
    <n v="157.84122534518397"/>
    <n v="6"/>
  </r>
  <r>
    <x v="0"/>
    <s v="Northland"/>
    <s v="Pacific"/>
    <x v="2"/>
    <n v="845"/>
    <n v="821.71539097238133"/>
    <n v="17"/>
  </r>
  <r>
    <x v="0"/>
    <s v="Northland"/>
    <s v="Pacific"/>
    <x v="3"/>
    <n v="7281.5"/>
    <n v="4529.020569150417"/>
    <n v="78"/>
  </r>
  <r>
    <x v="0"/>
    <s v="Northland"/>
    <s v="Pacific"/>
    <x v="4"/>
    <n v="3975.5"/>
    <n v="4654.3233528730079"/>
    <n v="77"/>
  </r>
  <r>
    <x v="0"/>
    <s v="Northland"/>
    <s v="Pacific"/>
    <x v="5"/>
    <n v="12068"/>
    <n v="12929.146025757575"/>
    <n v="299"/>
  </r>
  <r>
    <x v="0"/>
    <s v="South Canterbury"/>
    <s v="Maori"/>
    <x v="0"/>
    <n v="36"/>
    <n v="167.93522247813411"/>
    <n v="3"/>
  </r>
  <r>
    <x v="0"/>
    <s v="South Canterbury"/>
    <s v="Maori"/>
    <x v="1"/>
    <n v="971"/>
    <n v="1459.0899394687995"/>
    <n v="43"/>
  </r>
  <r>
    <x v="0"/>
    <s v="South Canterbury"/>
    <s v="Maori"/>
    <x v="2"/>
    <n v="3423.5"/>
    <n v="3764.7270255964604"/>
    <n v="87"/>
  </r>
  <r>
    <x v="0"/>
    <s v="South Canterbury"/>
    <s v="Maori"/>
    <x v="3"/>
    <n v="12228.5"/>
    <n v="14967.848670686646"/>
    <n v="267"/>
  </r>
  <r>
    <x v="0"/>
    <s v="South Canterbury"/>
    <s v="Maori"/>
    <x v="4"/>
    <n v="8971"/>
    <n v="10014.481833692387"/>
    <n v="208"/>
  </r>
  <r>
    <x v="0"/>
    <s v="South Canterbury"/>
    <s v="Maori"/>
    <x v="5"/>
    <n v="3240.5"/>
    <n v="2097.0695330099966"/>
    <n v="50"/>
  </r>
  <r>
    <x v="0"/>
    <s v="South Canterbury"/>
    <s v="Other"/>
    <x v="0"/>
    <n v="619"/>
    <n v="555.11165421023259"/>
    <n v="6"/>
  </r>
  <r>
    <x v="0"/>
    <s v="South Canterbury"/>
    <s v="Other"/>
    <x v="1"/>
    <n v="56027.5"/>
    <n v="58395.591859968692"/>
    <n v="935"/>
  </r>
  <r>
    <x v="0"/>
    <s v="South Canterbury"/>
    <s v="Other"/>
    <x v="2"/>
    <n v="68724"/>
    <n v="70340.983142366225"/>
    <n v="1124"/>
  </r>
  <r>
    <x v="0"/>
    <s v="South Canterbury"/>
    <s v="Other"/>
    <x v="3"/>
    <n v="180501"/>
    <n v="184611.31606922424"/>
    <n v="2931"/>
  </r>
  <r>
    <x v="0"/>
    <s v="South Canterbury"/>
    <s v="Other"/>
    <x v="4"/>
    <n v="111515"/>
    <n v="116341.63158026135"/>
    <n v="1880"/>
  </r>
  <r>
    <x v="0"/>
    <s v="South Canterbury"/>
    <s v="Other"/>
    <x v="5"/>
    <n v="47932.5"/>
    <n v="44719.750435244896"/>
    <n v="640"/>
  </r>
  <r>
    <x v="0"/>
    <s v="South Canterbury"/>
    <s v="Pacific"/>
    <x v="1"/>
    <n v="55.5"/>
    <n v="226.60190157438115"/>
    <n v="5"/>
  </r>
  <r>
    <x v="0"/>
    <s v="South Canterbury"/>
    <s v="Pacific"/>
    <x v="2"/>
    <n v="452"/>
    <n v="792.41265046465651"/>
    <n v="20"/>
  </r>
  <r>
    <x v="0"/>
    <s v="South Canterbury"/>
    <s v="Pacific"/>
    <x v="3"/>
    <n v="1982"/>
    <n v="2273.4482308110928"/>
    <n v="46"/>
  </r>
  <r>
    <x v="0"/>
    <s v="South Canterbury"/>
    <s v="Pacific"/>
    <x v="4"/>
    <n v="2676.5"/>
    <n v="4014.6062221891088"/>
    <n v="84"/>
  </r>
  <r>
    <x v="0"/>
    <s v="South Canterbury"/>
    <s v="Pacific"/>
    <x v="5"/>
    <n v="88"/>
    <n v="80.943443392249435"/>
    <n v="5"/>
  </r>
  <r>
    <x v="0"/>
    <s v="Southern"/>
    <s v="Maori"/>
    <x v="0"/>
    <n v="302.5"/>
    <n v="219.20900733886114"/>
    <n v="5"/>
  </r>
  <r>
    <x v="0"/>
    <s v="Southern"/>
    <s v="Maori"/>
    <x v="1"/>
    <n v="20478"/>
    <n v="24310.826184051279"/>
    <n v="435"/>
  </r>
  <r>
    <x v="0"/>
    <s v="Southern"/>
    <s v="Maori"/>
    <x v="2"/>
    <n v="32992"/>
    <n v="35992.18725850842"/>
    <n v="602"/>
  </r>
  <r>
    <x v="0"/>
    <s v="Southern"/>
    <s v="Maori"/>
    <x v="3"/>
    <n v="33214.5"/>
    <n v="39560.94674389367"/>
    <n v="739"/>
  </r>
  <r>
    <x v="0"/>
    <s v="Southern"/>
    <s v="Maori"/>
    <x v="4"/>
    <n v="55910.5"/>
    <n v="64764.938292891224"/>
    <n v="1134"/>
  </r>
  <r>
    <x v="0"/>
    <s v="Southern"/>
    <s v="Maori"/>
    <x v="5"/>
    <n v="52455"/>
    <n v="64450.503757349434"/>
    <n v="1218"/>
  </r>
  <r>
    <x v="0"/>
    <s v="Southern"/>
    <s v="Other"/>
    <x v="0"/>
    <n v="1882"/>
    <n v="1749.2976874772344"/>
    <n v="29"/>
  </r>
  <r>
    <x v="0"/>
    <s v="Southern"/>
    <s v="Other"/>
    <x v="1"/>
    <n v="352847.5"/>
    <n v="371623.24383021216"/>
    <n v="5813"/>
  </r>
  <r>
    <x v="0"/>
    <s v="Southern"/>
    <s v="Other"/>
    <x v="2"/>
    <n v="377197.5"/>
    <n v="413167.53471579676"/>
    <n v="6282"/>
  </r>
  <r>
    <x v="0"/>
    <s v="Southern"/>
    <s v="Other"/>
    <x v="3"/>
    <n v="434756.5"/>
    <n v="463100.79178689071"/>
    <n v="7073"/>
  </r>
  <r>
    <x v="0"/>
    <s v="Southern"/>
    <s v="Other"/>
    <x v="4"/>
    <n v="513506.5"/>
    <n v="560054.08588603768"/>
    <n v="8365"/>
  </r>
  <r>
    <x v="0"/>
    <s v="Southern"/>
    <s v="Other"/>
    <x v="5"/>
    <n v="292821.5"/>
    <n v="322201.04345313559"/>
    <n v="5533"/>
  </r>
  <r>
    <x v="0"/>
    <s v="Southern"/>
    <s v="Pacific"/>
    <x v="0"/>
    <n v="111"/>
    <n v="261.75273522975931"/>
    <n v="1"/>
  </r>
  <r>
    <x v="0"/>
    <s v="Southern"/>
    <s v="Pacific"/>
    <x v="1"/>
    <n v="4370"/>
    <n v="5321.4821714379623"/>
    <n v="92"/>
  </r>
  <r>
    <x v="0"/>
    <s v="Southern"/>
    <s v="Pacific"/>
    <x v="2"/>
    <n v="5816"/>
    <n v="7686.8716185216053"/>
    <n v="146"/>
  </r>
  <r>
    <x v="0"/>
    <s v="Southern"/>
    <s v="Pacific"/>
    <x v="3"/>
    <n v="5001.5"/>
    <n v="7824.2892352917106"/>
    <n v="161"/>
  </r>
  <r>
    <x v="0"/>
    <s v="Southern"/>
    <s v="Pacific"/>
    <x v="4"/>
    <n v="15247.5"/>
    <n v="17660.694918588189"/>
    <n v="321"/>
  </r>
  <r>
    <x v="0"/>
    <s v="Southern"/>
    <s v="Pacific"/>
    <x v="5"/>
    <n v="10668"/>
    <n v="12448.119147434294"/>
    <n v="277"/>
  </r>
  <r>
    <x v="0"/>
    <s v="Tairawhiti"/>
    <s v="Maori"/>
    <x v="0"/>
    <n v="31"/>
    <n v="30.604782464297575"/>
    <n v="2"/>
  </r>
  <r>
    <x v="0"/>
    <s v="Tairawhiti"/>
    <s v="Maori"/>
    <x v="1"/>
    <n v="2629"/>
    <n v="2867.611906791692"/>
    <n v="48"/>
  </r>
  <r>
    <x v="0"/>
    <s v="Tairawhiti"/>
    <s v="Maori"/>
    <x v="2"/>
    <n v="6518"/>
    <n v="7184.1610668513449"/>
    <n v="134"/>
  </r>
  <r>
    <x v="0"/>
    <s v="Tairawhiti"/>
    <s v="Maori"/>
    <x v="3"/>
    <n v="16474.5"/>
    <n v="17512.46447999313"/>
    <n v="275"/>
  </r>
  <r>
    <x v="0"/>
    <s v="Tairawhiti"/>
    <s v="Maori"/>
    <x v="4"/>
    <n v="20240"/>
    <n v="18231.080777122643"/>
    <n v="300"/>
  </r>
  <r>
    <x v="0"/>
    <s v="Tairawhiti"/>
    <s v="Maori"/>
    <x v="5"/>
    <n v="152181"/>
    <n v="169384.40061575017"/>
    <n v="2796"/>
  </r>
  <r>
    <x v="0"/>
    <s v="Tairawhiti"/>
    <s v="Other"/>
    <x v="0"/>
    <n v="150"/>
    <n v="204.24327850775418"/>
    <n v="4"/>
  </r>
  <r>
    <x v="0"/>
    <s v="Tairawhiti"/>
    <s v="Other"/>
    <x v="1"/>
    <n v="9240.5"/>
    <n v="9331.1017106443378"/>
    <n v="192"/>
  </r>
  <r>
    <x v="0"/>
    <s v="Tairawhiti"/>
    <s v="Other"/>
    <x v="2"/>
    <n v="35496.5"/>
    <n v="34394.929418242515"/>
    <n v="576"/>
  </r>
  <r>
    <x v="0"/>
    <s v="Tairawhiti"/>
    <s v="Other"/>
    <x v="3"/>
    <n v="40051.5"/>
    <n v="38052.650729823996"/>
    <n v="641"/>
  </r>
  <r>
    <x v="0"/>
    <s v="Tairawhiti"/>
    <s v="Other"/>
    <x v="4"/>
    <n v="18278.5"/>
    <n v="18040.384980453928"/>
    <n v="287"/>
  </r>
  <r>
    <x v="0"/>
    <s v="Tairawhiti"/>
    <s v="Other"/>
    <x v="5"/>
    <n v="90872"/>
    <n v="91837.832222728204"/>
    <n v="1467"/>
  </r>
  <r>
    <x v="0"/>
    <s v="Tairawhiti"/>
    <s v="Pacific"/>
    <x v="0"/>
    <n v="3.5"/>
    <n v="23.66454991087344"/>
    <n v="1"/>
  </r>
  <r>
    <x v="0"/>
    <s v="Tairawhiti"/>
    <s v="Pacific"/>
    <x v="1"/>
    <n v="53"/>
    <n v="114.78691275167785"/>
    <n v="1"/>
  </r>
  <r>
    <x v="0"/>
    <s v="Tairawhiti"/>
    <s v="Pacific"/>
    <x v="2"/>
    <n v="68"/>
    <n v="92.585226954939429"/>
    <n v="4"/>
  </r>
  <r>
    <x v="0"/>
    <s v="Tairawhiti"/>
    <s v="Pacific"/>
    <x v="3"/>
    <n v="220"/>
    <n v="225.66670716520247"/>
    <n v="7"/>
  </r>
  <r>
    <x v="0"/>
    <s v="Tairawhiti"/>
    <s v="Pacific"/>
    <x v="4"/>
    <n v="322.5"/>
    <n v="622.14110005210659"/>
    <n v="7"/>
  </r>
  <r>
    <x v="0"/>
    <s v="Tairawhiti"/>
    <s v="Pacific"/>
    <x v="5"/>
    <n v="6738.5"/>
    <n v="7901.8552910491271"/>
    <n v="134"/>
  </r>
  <r>
    <x v="0"/>
    <s v="Taranaki"/>
    <s v="Maori"/>
    <x v="0"/>
    <n v="290"/>
    <n v="169.4074773768956"/>
    <n v="6"/>
  </r>
  <r>
    <x v="0"/>
    <s v="Taranaki"/>
    <s v="Maori"/>
    <x v="1"/>
    <n v="4802"/>
    <n v="4945.3749269116825"/>
    <n v="124"/>
  </r>
  <r>
    <x v="0"/>
    <s v="Taranaki"/>
    <s v="Maori"/>
    <x v="2"/>
    <n v="9932.5"/>
    <n v="8466.3662909449322"/>
    <n v="211"/>
  </r>
  <r>
    <x v="0"/>
    <s v="Taranaki"/>
    <s v="Maori"/>
    <x v="3"/>
    <n v="31001.5"/>
    <n v="31593.451819133406"/>
    <n v="604"/>
  </r>
  <r>
    <x v="0"/>
    <s v="Taranaki"/>
    <s v="Maori"/>
    <x v="4"/>
    <n v="48091"/>
    <n v="50918.083292426847"/>
    <n v="1047"/>
  </r>
  <r>
    <x v="0"/>
    <s v="Taranaki"/>
    <s v="Maori"/>
    <x v="5"/>
    <n v="91561.5"/>
    <n v="86661.848456051259"/>
    <n v="1727"/>
  </r>
  <r>
    <x v="0"/>
    <s v="Taranaki"/>
    <s v="Other"/>
    <x v="0"/>
    <n v="2824"/>
    <n v="2992.7242765390693"/>
    <n v="34"/>
  </r>
  <r>
    <x v="0"/>
    <s v="Taranaki"/>
    <s v="Other"/>
    <x v="1"/>
    <n v="79559.5"/>
    <n v="78645.409123661899"/>
    <n v="1589"/>
  </r>
  <r>
    <x v="0"/>
    <s v="Taranaki"/>
    <s v="Other"/>
    <x v="2"/>
    <n v="91351.5"/>
    <n v="87830.705877404907"/>
    <n v="1643"/>
  </r>
  <r>
    <x v="0"/>
    <s v="Taranaki"/>
    <s v="Other"/>
    <x v="3"/>
    <n v="199005"/>
    <n v="188441.86773472506"/>
    <n v="3474"/>
  </r>
  <r>
    <x v="0"/>
    <s v="Taranaki"/>
    <s v="Other"/>
    <x v="4"/>
    <n v="268930"/>
    <n v="248913.66876419086"/>
    <n v="4678"/>
  </r>
  <r>
    <x v="0"/>
    <s v="Taranaki"/>
    <s v="Other"/>
    <x v="5"/>
    <n v="215699.5"/>
    <n v="201505.81956120773"/>
    <n v="3675"/>
  </r>
  <r>
    <x v="0"/>
    <s v="Taranaki"/>
    <s v="Pacific"/>
    <x v="1"/>
    <n v="626.5"/>
    <n v="399.5912265173011"/>
    <n v="12"/>
  </r>
  <r>
    <x v="0"/>
    <s v="Taranaki"/>
    <s v="Pacific"/>
    <x v="2"/>
    <n v="401"/>
    <n v="611.57246797241612"/>
    <n v="17"/>
  </r>
  <r>
    <x v="0"/>
    <s v="Taranaki"/>
    <s v="Pacific"/>
    <x v="3"/>
    <n v="1097.5"/>
    <n v="1178.2122606883599"/>
    <n v="31"/>
  </r>
  <r>
    <x v="0"/>
    <s v="Taranaki"/>
    <s v="Pacific"/>
    <x v="4"/>
    <n v="3549"/>
    <n v="3306.8055291552864"/>
    <n v="88"/>
  </r>
  <r>
    <x v="0"/>
    <s v="Taranaki"/>
    <s v="Pacific"/>
    <x v="5"/>
    <n v="2824.5"/>
    <n v="3232.6014820603887"/>
    <n v="78"/>
  </r>
  <r>
    <x v="0"/>
    <s v="Waikato"/>
    <s v="Maori"/>
    <x v="0"/>
    <n v="349.5"/>
    <n v="425.62206121195845"/>
    <n v="6"/>
  </r>
  <r>
    <x v="0"/>
    <s v="Waikato"/>
    <s v="Maori"/>
    <x v="1"/>
    <n v="43656"/>
    <n v="43765.884582578008"/>
    <n v="654"/>
  </r>
  <r>
    <x v="0"/>
    <s v="Waikato"/>
    <s v="Maori"/>
    <x v="2"/>
    <n v="54551"/>
    <n v="56185.880723354145"/>
    <n v="834"/>
  </r>
  <r>
    <x v="0"/>
    <s v="Waikato"/>
    <s v="Maori"/>
    <x v="3"/>
    <n v="129178"/>
    <n v="140650.24199419425"/>
    <n v="2200"/>
  </r>
  <r>
    <x v="0"/>
    <s v="Waikato"/>
    <s v="Maori"/>
    <x v="4"/>
    <n v="255949.5"/>
    <n v="281691.49601357616"/>
    <n v="4120"/>
  </r>
  <r>
    <x v="0"/>
    <s v="Waikato"/>
    <s v="Maori"/>
    <x v="5"/>
    <n v="541179"/>
    <n v="582178.95498504909"/>
    <n v="8268"/>
  </r>
  <r>
    <x v="0"/>
    <s v="Waikato"/>
    <s v="Other"/>
    <x v="0"/>
    <n v="1676"/>
    <n v="1979.9722937314275"/>
    <n v="23"/>
  </r>
  <r>
    <x v="0"/>
    <s v="Waikato"/>
    <s v="Other"/>
    <x v="1"/>
    <n v="330566.5"/>
    <n v="349650.54916679644"/>
    <n v="5333"/>
  </r>
  <r>
    <x v="0"/>
    <s v="Waikato"/>
    <s v="Other"/>
    <x v="2"/>
    <n v="297902.5"/>
    <n v="294503.91219688975"/>
    <n v="4462"/>
  </r>
  <r>
    <x v="0"/>
    <s v="Waikato"/>
    <s v="Other"/>
    <x v="3"/>
    <n v="582057.5"/>
    <n v="589197.70543085993"/>
    <n v="9203"/>
  </r>
  <r>
    <x v="0"/>
    <s v="Waikato"/>
    <s v="Other"/>
    <x v="4"/>
    <n v="736769"/>
    <n v="743679.84038193466"/>
    <n v="11224"/>
  </r>
  <r>
    <x v="0"/>
    <s v="Waikato"/>
    <s v="Other"/>
    <x v="5"/>
    <n v="712751"/>
    <n v="708996.76727149065"/>
    <n v="10817"/>
  </r>
  <r>
    <x v="0"/>
    <s v="Waikato"/>
    <s v="Pacific"/>
    <x v="0"/>
    <n v="236.5"/>
    <n v="74.366042448186874"/>
    <n v="2"/>
  </r>
  <r>
    <x v="0"/>
    <s v="Waikato"/>
    <s v="Pacific"/>
    <x v="1"/>
    <n v="6266.5"/>
    <n v="6262.5528911552401"/>
    <n v="109"/>
  </r>
  <r>
    <x v="0"/>
    <s v="Waikato"/>
    <s v="Pacific"/>
    <x v="2"/>
    <n v="8683.5"/>
    <n v="7771.0582861699595"/>
    <n v="116"/>
  </r>
  <r>
    <x v="0"/>
    <s v="Waikato"/>
    <s v="Pacific"/>
    <x v="3"/>
    <n v="10118"/>
    <n v="11383.669225460899"/>
    <n v="177"/>
  </r>
  <r>
    <x v="0"/>
    <s v="Waikato"/>
    <s v="Pacific"/>
    <x v="4"/>
    <n v="27689.5"/>
    <n v="27226.360716253261"/>
    <n v="469"/>
  </r>
  <r>
    <x v="0"/>
    <s v="Waikato"/>
    <s v="Pacific"/>
    <x v="5"/>
    <n v="70352"/>
    <n v="70238.51278453703"/>
    <n v="1025"/>
  </r>
  <r>
    <x v="0"/>
    <s v="Wairarapa"/>
    <s v="Maori"/>
    <x v="0"/>
    <n v="92.5"/>
    <n v="139.10582767887772"/>
    <n v="5"/>
  </r>
  <r>
    <x v="0"/>
    <s v="Wairarapa"/>
    <s v="Maori"/>
    <x v="1"/>
    <n v="1776.5"/>
    <n v="2214.3481697051998"/>
    <n v="67"/>
  </r>
  <r>
    <x v="0"/>
    <s v="Wairarapa"/>
    <s v="Maori"/>
    <x v="2"/>
    <n v="5147"/>
    <n v="5841.918160185478"/>
    <n v="120"/>
  </r>
  <r>
    <x v="0"/>
    <s v="Wairarapa"/>
    <s v="Maori"/>
    <x v="3"/>
    <n v="3479"/>
    <n v="4066.8623428924184"/>
    <n v="94"/>
  </r>
  <r>
    <x v="0"/>
    <s v="Wairarapa"/>
    <s v="Maori"/>
    <x v="4"/>
    <n v="18650"/>
    <n v="21237.82454925343"/>
    <n v="431"/>
  </r>
  <r>
    <x v="0"/>
    <s v="Wairarapa"/>
    <s v="Maori"/>
    <x v="5"/>
    <n v="11548.5"/>
    <n v="13528.74996031039"/>
    <n v="283"/>
  </r>
  <r>
    <x v="0"/>
    <s v="Wairarapa"/>
    <s v="Other"/>
    <x v="0"/>
    <n v="133"/>
    <n v="142.87428498214709"/>
    <n v="6"/>
  </r>
  <r>
    <x v="0"/>
    <s v="Wairarapa"/>
    <s v="Other"/>
    <x v="1"/>
    <n v="28027.5"/>
    <n v="30786.319038297424"/>
    <n v="614"/>
  </r>
  <r>
    <x v="0"/>
    <s v="Wairarapa"/>
    <s v="Other"/>
    <x v="2"/>
    <n v="29104.5"/>
    <n v="33191.72407673722"/>
    <n v="638"/>
  </r>
  <r>
    <x v="0"/>
    <s v="Wairarapa"/>
    <s v="Other"/>
    <x v="3"/>
    <n v="35887.5"/>
    <n v="38344.751479620943"/>
    <n v="697"/>
  </r>
  <r>
    <x v="0"/>
    <s v="Wairarapa"/>
    <s v="Other"/>
    <x v="4"/>
    <n v="91397.5"/>
    <n v="98297.873276437589"/>
    <n v="1709"/>
  </r>
  <r>
    <x v="0"/>
    <s v="Wairarapa"/>
    <s v="Other"/>
    <x v="5"/>
    <n v="32118"/>
    <n v="32525.592768144783"/>
    <n v="554"/>
  </r>
  <r>
    <x v="0"/>
    <s v="Wairarapa"/>
    <s v="Pacific"/>
    <x v="1"/>
    <n v="70"/>
    <n v="219.51006212093105"/>
    <n v="8"/>
  </r>
  <r>
    <x v="0"/>
    <s v="Wairarapa"/>
    <s v="Pacific"/>
    <x v="2"/>
    <n v="421.5"/>
    <n v="435.87527399896561"/>
    <n v="7"/>
  </r>
  <r>
    <x v="0"/>
    <s v="Wairarapa"/>
    <s v="Pacific"/>
    <x v="3"/>
    <n v="47"/>
    <n v="155.83336070084397"/>
    <n v="5"/>
  </r>
  <r>
    <x v="0"/>
    <s v="Wairarapa"/>
    <s v="Pacific"/>
    <x v="4"/>
    <n v="2831"/>
    <n v="2761.4674143969023"/>
    <n v="59"/>
  </r>
  <r>
    <x v="0"/>
    <s v="Wairarapa"/>
    <s v="Pacific"/>
    <x v="5"/>
    <n v="1945"/>
    <n v="2546.8686142389211"/>
    <n v="31"/>
  </r>
  <r>
    <x v="0"/>
    <s v="Waitemata"/>
    <s v="Maori"/>
    <x v="0"/>
    <n v="66.5"/>
    <n v="103.02567324379045"/>
    <n v="3"/>
  </r>
  <r>
    <x v="0"/>
    <s v="Waitemata"/>
    <s v="Maori"/>
    <x v="1"/>
    <n v="35380"/>
    <n v="39208.29308451718"/>
    <n v="805"/>
  </r>
  <r>
    <x v="0"/>
    <s v="Waitemata"/>
    <s v="Maori"/>
    <x v="2"/>
    <n v="75531"/>
    <n v="73708.121712920416"/>
    <n v="1310"/>
  </r>
  <r>
    <x v="0"/>
    <s v="Waitemata"/>
    <s v="Maori"/>
    <x v="3"/>
    <n v="88945.5"/>
    <n v="98650.60893866657"/>
    <n v="1637"/>
  </r>
  <r>
    <x v="0"/>
    <s v="Waitemata"/>
    <s v="Maori"/>
    <x v="4"/>
    <n v="116789.5"/>
    <n v="125168.58987473934"/>
    <n v="2186"/>
  </r>
  <r>
    <x v="0"/>
    <s v="Waitemata"/>
    <s v="Maori"/>
    <x v="5"/>
    <n v="72013"/>
    <n v="78462.614977738805"/>
    <n v="1353"/>
  </r>
  <r>
    <x v="0"/>
    <s v="Waitemata"/>
    <s v="Other"/>
    <x v="0"/>
    <n v="2339"/>
    <n v="2425.7092096775864"/>
    <n v="27"/>
  </r>
  <r>
    <x v="0"/>
    <s v="Waitemata"/>
    <s v="Other"/>
    <x v="1"/>
    <n v="846509"/>
    <n v="823614.14422125393"/>
    <n v="13621"/>
  </r>
  <r>
    <x v="0"/>
    <s v="Waitemata"/>
    <s v="Other"/>
    <x v="2"/>
    <n v="987041.5"/>
    <n v="932442.75210770941"/>
    <n v="14502"/>
  </r>
  <r>
    <x v="0"/>
    <s v="Waitemata"/>
    <s v="Other"/>
    <x v="3"/>
    <n v="905107"/>
    <n v="847919.70388037176"/>
    <n v="13142"/>
  </r>
  <r>
    <x v="0"/>
    <s v="Waitemata"/>
    <s v="Other"/>
    <x v="4"/>
    <n v="604658"/>
    <n v="556160.87577709346"/>
    <n v="8876"/>
  </r>
  <r>
    <x v="0"/>
    <s v="Waitemata"/>
    <s v="Other"/>
    <x v="5"/>
    <n v="227942.5"/>
    <n v="208889.43044017168"/>
    <n v="3314"/>
  </r>
  <r>
    <x v="0"/>
    <s v="Waitemata"/>
    <s v="Pacific"/>
    <x v="0"/>
    <n v="56.5"/>
    <n v="169.84780740149822"/>
    <n v="4"/>
  </r>
  <r>
    <x v="0"/>
    <s v="Waitemata"/>
    <s v="Pacific"/>
    <x v="1"/>
    <n v="19457"/>
    <n v="21309.526111689967"/>
    <n v="397"/>
  </r>
  <r>
    <x v="0"/>
    <s v="Waitemata"/>
    <s v="Pacific"/>
    <x v="2"/>
    <n v="40851.5"/>
    <n v="41216.521984160507"/>
    <n v="701"/>
  </r>
  <r>
    <x v="0"/>
    <s v="Waitemata"/>
    <s v="Pacific"/>
    <x v="3"/>
    <n v="65517.5"/>
    <n v="68949.642897214595"/>
    <n v="1122"/>
  </r>
  <r>
    <x v="0"/>
    <s v="Waitemata"/>
    <s v="Pacific"/>
    <x v="4"/>
    <n v="149168.5"/>
    <n v="167094.50095280964"/>
    <n v="2732"/>
  </r>
  <r>
    <x v="0"/>
    <s v="Waitemata"/>
    <s v="Pacific"/>
    <x v="5"/>
    <n v="111904"/>
    <n v="119214.36590065215"/>
    <n v="1881"/>
  </r>
  <r>
    <x v="0"/>
    <s v="West Coast"/>
    <s v="Maori"/>
    <x v="1"/>
    <n v="846.5"/>
    <n v="1228.0766452290029"/>
    <n v="27"/>
  </r>
  <r>
    <x v="0"/>
    <s v="West Coast"/>
    <s v="Maori"/>
    <x v="2"/>
    <n v="2460"/>
    <n v="2740.2977581711866"/>
    <n v="45"/>
  </r>
  <r>
    <x v="0"/>
    <s v="West Coast"/>
    <s v="Maori"/>
    <x v="3"/>
    <n v="1934"/>
    <n v="2842.4647671980165"/>
    <n v="78"/>
  </r>
  <r>
    <x v="0"/>
    <s v="West Coast"/>
    <s v="Maori"/>
    <x v="4"/>
    <n v="3496.5"/>
    <n v="5285.5079781776294"/>
    <n v="120"/>
  </r>
  <r>
    <x v="0"/>
    <s v="West Coast"/>
    <s v="Maori"/>
    <x v="5"/>
    <n v="3062"/>
    <n v="4932.7323263678682"/>
    <n v="130"/>
  </r>
  <r>
    <x v="0"/>
    <s v="West Coast"/>
    <s v="Other"/>
    <x v="0"/>
    <n v="3"/>
    <n v="13.493706981317601"/>
    <n v="1"/>
  </r>
  <r>
    <x v="0"/>
    <s v="West Coast"/>
    <s v="Other"/>
    <x v="1"/>
    <n v="4771.5"/>
    <n v="8194.2358857812706"/>
    <n v="186"/>
  </r>
  <r>
    <x v="0"/>
    <s v="West Coast"/>
    <s v="Other"/>
    <x v="2"/>
    <n v="14978"/>
    <n v="20851.019895483772"/>
    <n v="441"/>
  </r>
  <r>
    <x v="0"/>
    <s v="West Coast"/>
    <s v="Other"/>
    <x v="3"/>
    <n v="39527"/>
    <n v="50447.31033861186"/>
    <n v="913"/>
  </r>
  <r>
    <x v="0"/>
    <s v="West Coast"/>
    <s v="Other"/>
    <x v="4"/>
    <n v="37373.5"/>
    <n v="47202.807300190892"/>
    <n v="834"/>
  </r>
  <r>
    <x v="0"/>
    <s v="West Coast"/>
    <s v="Other"/>
    <x v="5"/>
    <n v="49032"/>
    <n v="58827.916348149054"/>
    <n v="1015"/>
  </r>
  <r>
    <x v="0"/>
    <s v="West Coast"/>
    <s v="Pacific"/>
    <x v="1"/>
    <n v="49.5"/>
    <n v="85.66217959011648"/>
    <n v="3"/>
  </r>
  <r>
    <x v="0"/>
    <s v="West Coast"/>
    <s v="Pacific"/>
    <x v="2"/>
    <n v="47.5"/>
    <n v="32.375324550896565"/>
    <n v="2"/>
  </r>
  <r>
    <x v="0"/>
    <s v="West Coast"/>
    <s v="Pacific"/>
    <x v="3"/>
    <n v="106"/>
    <n v="205.89921612466443"/>
    <n v="9"/>
  </r>
  <r>
    <x v="0"/>
    <s v="West Coast"/>
    <s v="Pacific"/>
    <x v="4"/>
    <n v="36"/>
    <n v="123.672558748207"/>
    <n v="5"/>
  </r>
  <r>
    <x v="0"/>
    <s v="West Coast"/>
    <s v="Pacific"/>
    <x v="5"/>
    <n v="611.5"/>
    <n v="612.37529079866545"/>
    <n v="18"/>
  </r>
  <r>
    <x v="0"/>
    <s v="Whanganui"/>
    <s v="Maori"/>
    <x v="0"/>
    <n v="69.5"/>
    <n v="137.71682504146978"/>
    <n v="8"/>
  </r>
  <r>
    <x v="0"/>
    <s v="Whanganui"/>
    <s v="Maori"/>
    <x v="1"/>
    <n v="5223"/>
    <n v="2980.1816215087601"/>
    <n v="48"/>
  </r>
  <r>
    <x v="0"/>
    <s v="Whanganui"/>
    <s v="Maori"/>
    <x v="2"/>
    <n v="1483"/>
    <n v="1433.715763193376"/>
    <n v="44"/>
  </r>
  <r>
    <x v="0"/>
    <s v="Whanganui"/>
    <s v="Maori"/>
    <x v="3"/>
    <n v="10770"/>
    <n v="11656.574877946892"/>
    <n v="278"/>
  </r>
  <r>
    <x v="0"/>
    <s v="Whanganui"/>
    <s v="Maori"/>
    <x v="4"/>
    <n v="23551"/>
    <n v="22800.389676289455"/>
    <n v="486"/>
  </r>
  <r>
    <x v="0"/>
    <s v="Whanganui"/>
    <s v="Maori"/>
    <x v="5"/>
    <n v="83611"/>
    <n v="91938.21465649204"/>
    <n v="1957"/>
  </r>
  <r>
    <x v="0"/>
    <s v="Whanganui"/>
    <s v="Other"/>
    <x v="0"/>
    <n v="566"/>
    <n v="723.47279557525462"/>
    <n v="15"/>
  </r>
  <r>
    <x v="0"/>
    <s v="Whanganui"/>
    <s v="Other"/>
    <x v="1"/>
    <n v="25403"/>
    <n v="27373.814900330141"/>
    <n v="621"/>
  </r>
  <r>
    <x v="0"/>
    <s v="Whanganui"/>
    <s v="Other"/>
    <x v="2"/>
    <n v="9832"/>
    <n v="10499.672726652869"/>
    <n v="243"/>
  </r>
  <r>
    <x v="0"/>
    <s v="Whanganui"/>
    <s v="Other"/>
    <x v="3"/>
    <n v="92631.5"/>
    <n v="88671.194125860842"/>
    <n v="1797"/>
  </r>
  <r>
    <x v="0"/>
    <s v="Whanganui"/>
    <s v="Other"/>
    <x v="4"/>
    <n v="50290.5"/>
    <n v="57805.333009946546"/>
    <n v="1216"/>
  </r>
  <r>
    <x v="0"/>
    <s v="Whanganui"/>
    <s v="Other"/>
    <x v="5"/>
    <n v="213771"/>
    <n v="210760.67751379797"/>
    <n v="4297"/>
  </r>
  <r>
    <x v="0"/>
    <s v="Whanganui"/>
    <s v="Pacific"/>
    <x v="1"/>
    <n v="94.5"/>
    <n v="129.24062090910064"/>
    <n v="8"/>
  </r>
  <r>
    <x v="0"/>
    <s v="Whanganui"/>
    <s v="Pacific"/>
    <x v="2"/>
    <n v="10.5"/>
    <n v="38.330274729535994"/>
    <n v="3"/>
  </r>
  <r>
    <x v="0"/>
    <s v="Whanganui"/>
    <s v="Pacific"/>
    <x v="3"/>
    <n v="492.5"/>
    <n v="909.66029309616499"/>
    <n v="25"/>
  </r>
  <r>
    <x v="0"/>
    <s v="Whanganui"/>
    <s v="Pacific"/>
    <x v="4"/>
    <n v="1376"/>
    <n v="1372.8690624993856"/>
    <n v="30"/>
  </r>
  <r>
    <x v="0"/>
    <s v="Whanganui"/>
    <s v="Pacific"/>
    <x v="5"/>
    <n v="3880.5"/>
    <n v="5254.3863556747992"/>
    <n v="167"/>
  </r>
  <r>
    <x v="1"/>
    <s v="Auckland"/>
    <s v="Maori"/>
    <x v="0"/>
    <n v="5.5"/>
    <n v="6.286082474226804"/>
    <n v="1"/>
  </r>
  <r>
    <x v="1"/>
    <s v="Auckland"/>
    <s v="Maori"/>
    <x v="1"/>
    <n v="7134"/>
    <n v="7091.5962615771259"/>
    <n v="157"/>
  </r>
  <r>
    <x v="1"/>
    <s v="Auckland"/>
    <s v="Maori"/>
    <x v="2"/>
    <n v="11873.5"/>
    <n v="12350.368378538993"/>
    <n v="316"/>
  </r>
  <r>
    <x v="1"/>
    <s v="Auckland"/>
    <s v="Maori"/>
    <x v="3"/>
    <n v="15863.5"/>
    <n v="15624.688897366754"/>
    <n v="395"/>
  </r>
  <r>
    <x v="1"/>
    <s v="Auckland"/>
    <s v="Maori"/>
    <x v="4"/>
    <n v="21405"/>
    <n v="21796.75640947116"/>
    <n v="527"/>
  </r>
  <r>
    <x v="1"/>
    <s v="Auckland"/>
    <s v="Maori"/>
    <x v="5"/>
    <n v="43044.5"/>
    <n v="41924.790847041921"/>
    <n v="790"/>
  </r>
  <r>
    <x v="1"/>
    <s v="Auckland"/>
    <s v="Other"/>
    <x v="0"/>
    <n v="30.5"/>
    <n v="17.424653078924546"/>
    <n v="1"/>
  </r>
  <r>
    <x v="1"/>
    <s v="Auckland"/>
    <s v="Other"/>
    <x v="1"/>
    <n v="114053.5"/>
    <n v="109681.62562645966"/>
    <n v="2772"/>
  </r>
  <r>
    <x v="1"/>
    <s v="Auckland"/>
    <s v="Other"/>
    <x v="2"/>
    <n v="137821"/>
    <n v="139090.05776465099"/>
    <n v="3988"/>
  </r>
  <r>
    <x v="1"/>
    <s v="Auckland"/>
    <s v="Other"/>
    <x v="3"/>
    <n v="136590.5"/>
    <n v="133512.18006032251"/>
    <n v="4027"/>
  </r>
  <r>
    <x v="1"/>
    <s v="Auckland"/>
    <s v="Other"/>
    <x v="4"/>
    <n v="114173"/>
    <n v="112814.57204136833"/>
    <n v="2995"/>
  </r>
  <r>
    <x v="1"/>
    <s v="Auckland"/>
    <s v="Other"/>
    <x v="5"/>
    <n v="83043.5"/>
    <n v="78146.62082414396"/>
    <n v="1837"/>
  </r>
  <r>
    <x v="1"/>
    <s v="Auckland"/>
    <s v="Pacific"/>
    <x v="0"/>
    <n v="950"/>
    <n v="588.97952742086534"/>
    <n v="8"/>
  </r>
  <r>
    <x v="1"/>
    <s v="Auckland"/>
    <s v="Pacific"/>
    <x v="1"/>
    <n v="3986.5"/>
    <n v="3874.8340448626427"/>
    <n v="104"/>
  </r>
  <r>
    <x v="1"/>
    <s v="Auckland"/>
    <s v="Pacific"/>
    <x v="2"/>
    <n v="9711"/>
    <n v="9978.3263119760559"/>
    <n v="284"/>
  </r>
  <r>
    <x v="1"/>
    <s v="Auckland"/>
    <s v="Pacific"/>
    <x v="3"/>
    <n v="11194"/>
    <n v="11538.866212361851"/>
    <n v="330"/>
  </r>
  <r>
    <x v="1"/>
    <s v="Auckland"/>
    <s v="Pacific"/>
    <x v="4"/>
    <n v="28100"/>
    <n v="27169.685154602543"/>
    <n v="773"/>
  </r>
  <r>
    <x v="1"/>
    <s v="Auckland"/>
    <s v="Pacific"/>
    <x v="5"/>
    <n v="47888"/>
    <n v="48024.050939118584"/>
    <n v="1295"/>
  </r>
  <r>
    <x v="1"/>
    <s v="Bay of Plenty"/>
    <s v="Maori"/>
    <x v="0"/>
    <n v="3"/>
    <n v="4.4907983761840322"/>
    <n v="1"/>
  </r>
  <r>
    <x v="1"/>
    <s v="Bay of Plenty"/>
    <s v="Maori"/>
    <x v="1"/>
    <n v="1700"/>
    <n v="1742.5707996193596"/>
    <n v="60"/>
  </r>
  <r>
    <x v="1"/>
    <s v="Bay of Plenty"/>
    <s v="Maori"/>
    <x v="2"/>
    <n v="4364"/>
    <n v="4734.855471786238"/>
    <n v="165"/>
  </r>
  <r>
    <x v="1"/>
    <s v="Bay of Plenty"/>
    <s v="Maori"/>
    <x v="3"/>
    <n v="5504"/>
    <n v="5690.7516840923499"/>
    <n v="205"/>
  </r>
  <r>
    <x v="1"/>
    <s v="Bay of Plenty"/>
    <s v="Maori"/>
    <x v="4"/>
    <n v="7935"/>
    <n v="8856.6195302733195"/>
    <n v="296"/>
  </r>
  <r>
    <x v="1"/>
    <s v="Bay of Plenty"/>
    <s v="Maori"/>
    <x v="5"/>
    <n v="18344.5"/>
    <n v="18360.016039850067"/>
    <n v="650"/>
  </r>
  <r>
    <x v="1"/>
    <s v="Bay of Plenty"/>
    <s v="Other"/>
    <x v="0"/>
    <n v="84.5"/>
    <n v="72.212839003378591"/>
    <n v="6"/>
  </r>
  <r>
    <x v="1"/>
    <s v="Bay of Plenty"/>
    <s v="Other"/>
    <x v="1"/>
    <n v="26094.5"/>
    <n v="25983.421712375344"/>
    <n v="741"/>
  </r>
  <r>
    <x v="1"/>
    <s v="Bay of Plenty"/>
    <s v="Other"/>
    <x v="2"/>
    <n v="41983.5"/>
    <n v="39936.15151986714"/>
    <n v="1159"/>
  </r>
  <r>
    <x v="1"/>
    <s v="Bay of Plenty"/>
    <s v="Other"/>
    <x v="3"/>
    <n v="45282.5"/>
    <n v="40709.759999417176"/>
    <n v="1208"/>
  </r>
  <r>
    <x v="1"/>
    <s v="Bay of Plenty"/>
    <s v="Other"/>
    <x v="4"/>
    <n v="37089.5"/>
    <n v="36604.114062598426"/>
    <n v="1213"/>
  </r>
  <r>
    <x v="1"/>
    <s v="Bay of Plenty"/>
    <s v="Other"/>
    <x v="5"/>
    <n v="25718"/>
    <n v="26373.943248823547"/>
    <n v="900"/>
  </r>
  <r>
    <x v="1"/>
    <s v="Bay of Plenty"/>
    <s v="Pacific"/>
    <x v="1"/>
    <n v="222.5"/>
    <n v="185.83530745088112"/>
    <n v="6"/>
  </r>
  <r>
    <x v="1"/>
    <s v="Bay of Plenty"/>
    <s v="Pacific"/>
    <x v="2"/>
    <n v="305.5"/>
    <n v="380.56039939573037"/>
    <n v="17"/>
  </r>
  <r>
    <x v="1"/>
    <s v="Bay of Plenty"/>
    <s v="Pacific"/>
    <x v="3"/>
    <n v="353.5"/>
    <n v="556.93497575339234"/>
    <n v="18"/>
  </r>
  <r>
    <x v="1"/>
    <s v="Bay of Plenty"/>
    <s v="Pacific"/>
    <x v="4"/>
    <n v="462.5"/>
    <n v="358.02652786525516"/>
    <n v="14"/>
  </r>
  <r>
    <x v="1"/>
    <s v="Bay of Plenty"/>
    <s v="Pacific"/>
    <x v="5"/>
    <n v="505.5"/>
    <n v="574.83818664724799"/>
    <n v="22"/>
  </r>
  <r>
    <x v="1"/>
    <s v="Canterbury"/>
    <s v="Maori"/>
    <x v="0"/>
    <n v="134.5"/>
    <n v="102.92277907656342"/>
    <n v="2"/>
  </r>
  <r>
    <x v="1"/>
    <s v="Canterbury"/>
    <s v="Maori"/>
    <x v="1"/>
    <n v="7164"/>
    <n v="7568.8297172660587"/>
    <n v="234"/>
  </r>
  <r>
    <x v="1"/>
    <s v="Canterbury"/>
    <s v="Maori"/>
    <x v="2"/>
    <n v="7540"/>
    <n v="7764.1152627000874"/>
    <n v="230"/>
  </r>
  <r>
    <x v="1"/>
    <s v="Canterbury"/>
    <s v="Maori"/>
    <x v="3"/>
    <n v="10348.5"/>
    <n v="8795.6558206196914"/>
    <n v="225"/>
  </r>
  <r>
    <x v="1"/>
    <s v="Canterbury"/>
    <s v="Maori"/>
    <x v="4"/>
    <n v="15043.5"/>
    <n v="16394.995093071509"/>
    <n v="408"/>
  </r>
  <r>
    <x v="1"/>
    <s v="Canterbury"/>
    <s v="Maori"/>
    <x v="5"/>
    <n v="5730.5"/>
    <n v="6559.9419788854702"/>
    <n v="189"/>
  </r>
  <r>
    <x v="1"/>
    <s v="Canterbury"/>
    <s v="Other"/>
    <x v="0"/>
    <n v="357.5"/>
    <n v="438.7345920741094"/>
    <n v="5"/>
  </r>
  <r>
    <x v="1"/>
    <s v="Canterbury"/>
    <s v="Other"/>
    <x v="1"/>
    <n v="159810"/>
    <n v="168850.35160484482"/>
    <n v="3970"/>
  </r>
  <r>
    <x v="1"/>
    <s v="Canterbury"/>
    <s v="Other"/>
    <x v="2"/>
    <n v="137663.5"/>
    <n v="139953.04542975256"/>
    <n v="3365"/>
  </r>
  <r>
    <x v="1"/>
    <s v="Canterbury"/>
    <s v="Other"/>
    <x v="3"/>
    <n v="123969"/>
    <n v="118011.98558841937"/>
    <n v="2690"/>
  </r>
  <r>
    <x v="1"/>
    <s v="Canterbury"/>
    <s v="Other"/>
    <x v="4"/>
    <n v="128320"/>
    <n v="127553.08823797444"/>
    <n v="3176"/>
  </r>
  <r>
    <x v="1"/>
    <s v="Canterbury"/>
    <s v="Other"/>
    <x v="5"/>
    <n v="35095.5"/>
    <n v="36320.313104778172"/>
    <n v="947"/>
  </r>
  <r>
    <x v="1"/>
    <s v="Canterbury"/>
    <s v="Pacific"/>
    <x v="1"/>
    <n v="2288.5"/>
    <n v="1921.140993602171"/>
    <n v="45"/>
  </r>
  <r>
    <x v="1"/>
    <s v="Canterbury"/>
    <s v="Pacific"/>
    <x v="2"/>
    <n v="1270.5"/>
    <n v="1277.7811870458513"/>
    <n v="63"/>
  </r>
  <r>
    <x v="1"/>
    <s v="Canterbury"/>
    <s v="Pacific"/>
    <x v="3"/>
    <n v="1396"/>
    <n v="1569.2786656084509"/>
    <n v="48"/>
  </r>
  <r>
    <x v="1"/>
    <s v="Canterbury"/>
    <s v="Pacific"/>
    <x v="4"/>
    <n v="4900.5"/>
    <n v="3170.0517824513772"/>
    <n v="120"/>
  </r>
  <r>
    <x v="1"/>
    <s v="Canterbury"/>
    <s v="Pacific"/>
    <x v="5"/>
    <n v="1258"/>
    <n v="1434.2928130881937"/>
    <n v="54"/>
  </r>
  <r>
    <x v="1"/>
    <s v="Capital and Coast"/>
    <s v="Maori"/>
    <x v="0"/>
    <n v="4.5"/>
    <n v="6.7612704918032787"/>
    <n v="1"/>
  </r>
  <r>
    <x v="1"/>
    <s v="Capital and Coast"/>
    <s v="Maori"/>
    <x v="1"/>
    <n v="10167.5"/>
    <n v="7105.7850621765674"/>
    <n v="209"/>
  </r>
  <r>
    <x v="1"/>
    <s v="Capital and Coast"/>
    <s v="Maori"/>
    <x v="2"/>
    <n v="5452.5"/>
    <n v="6631.6618578286561"/>
    <n v="190"/>
  </r>
  <r>
    <x v="1"/>
    <s v="Capital and Coast"/>
    <s v="Maori"/>
    <x v="3"/>
    <n v="10606.5"/>
    <n v="11177.397763942496"/>
    <n v="282"/>
  </r>
  <r>
    <x v="1"/>
    <s v="Capital and Coast"/>
    <s v="Maori"/>
    <x v="4"/>
    <n v="12116"/>
    <n v="11871.936180159952"/>
    <n v="285"/>
  </r>
  <r>
    <x v="1"/>
    <s v="Capital and Coast"/>
    <s v="Maori"/>
    <x v="5"/>
    <n v="16804"/>
    <n v="17732.734777724356"/>
    <n v="435"/>
  </r>
  <r>
    <x v="1"/>
    <s v="Capital and Coast"/>
    <s v="Other"/>
    <x v="0"/>
    <n v="91.5"/>
    <n v="53.726966292134833"/>
    <n v="1"/>
  </r>
  <r>
    <x v="1"/>
    <s v="Capital and Coast"/>
    <s v="Other"/>
    <x v="1"/>
    <n v="87814.5"/>
    <n v="86445.540681943035"/>
    <n v="2215"/>
  </r>
  <r>
    <x v="1"/>
    <s v="Capital and Coast"/>
    <s v="Other"/>
    <x v="2"/>
    <n v="68677"/>
    <n v="70071.753530281174"/>
    <n v="1798"/>
  </r>
  <r>
    <x v="1"/>
    <s v="Capital and Coast"/>
    <s v="Other"/>
    <x v="3"/>
    <n v="74443.5"/>
    <n v="73434.818918466146"/>
    <n v="1922"/>
  </r>
  <r>
    <x v="1"/>
    <s v="Capital and Coast"/>
    <s v="Other"/>
    <x v="4"/>
    <n v="50552"/>
    <n v="51356.304507606394"/>
    <n v="1255"/>
  </r>
  <r>
    <x v="1"/>
    <s v="Capital and Coast"/>
    <s v="Other"/>
    <x v="5"/>
    <n v="30282"/>
    <n v="28270.669995980879"/>
    <n v="684"/>
  </r>
  <r>
    <x v="1"/>
    <s v="Capital and Coast"/>
    <s v="Pacific"/>
    <x v="1"/>
    <n v="5028.5"/>
    <n v="4910.5359187934755"/>
    <n v="111"/>
  </r>
  <r>
    <x v="1"/>
    <s v="Capital and Coast"/>
    <s v="Pacific"/>
    <x v="2"/>
    <n v="3664"/>
    <n v="3264.9879570733551"/>
    <n v="87"/>
  </r>
  <r>
    <x v="1"/>
    <s v="Capital and Coast"/>
    <s v="Pacific"/>
    <x v="3"/>
    <n v="4361"/>
    <n v="4478.9537816269358"/>
    <n v="145"/>
  </r>
  <r>
    <x v="1"/>
    <s v="Capital and Coast"/>
    <s v="Pacific"/>
    <x v="4"/>
    <n v="4135"/>
    <n v="4177.9580603748818"/>
    <n v="137"/>
  </r>
  <r>
    <x v="1"/>
    <s v="Capital and Coast"/>
    <s v="Pacific"/>
    <x v="5"/>
    <n v="13309"/>
    <n v="13703.12855678969"/>
    <n v="381"/>
  </r>
  <r>
    <x v="1"/>
    <s v="Counties Manukau"/>
    <s v="Maori"/>
    <x v="0"/>
    <n v="29"/>
    <n v="10.721078247847249"/>
    <n v="1"/>
  </r>
  <r>
    <x v="1"/>
    <s v="Counties Manukau"/>
    <s v="Maori"/>
    <x v="1"/>
    <n v="2870"/>
    <n v="3073.1801478993357"/>
    <n v="92"/>
  </r>
  <r>
    <x v="1"/>
    <s v="Counties Manukau"/>
    <s v="Maori"/>
    <x v="2"/>
    <n v="4809.5"/>
    <n v="5231.7861624139077"/>
    <n v="144"/>
  </r>
  <r>
    <x v="1"/>
    <s v="Counties Manukau"/>
    <s v="Maori"/>
    <x v="3"/>
    <n v="5640.5"/>
    <n v="6068.9545923984151"/>
    <n v="175"/>
  </r>
  <r>
    <x v="1"/>
    <s v="Counties Manukau"/>
    <s v="Maori"/>
    <x v="4"/>
    <n v="14118"/>
    <n v="12945.567053563796"/>
    <n v="367"/>
  </r>
  <r>
    <x v="1"/>
    <s v="Counties Manukau"/>
    <s v="Maori"/>
    <x v="5"/>
    <n v="27496"/>
    <n v="28813.091762740245"/>
    <n v="943"/>
  </r>
  <r>
    <x v="1"/>
    <s v="Counties Manukau"/>
    <s v="Other"/>
    <x v="1"/>
    <n v="45875"/>
    <n v="47832.13062874481"/>
    <n v="1479"/>
  </r>
  <r>
    <x v="1"/>
    <s v="Counties Manukau"/>
    <s v="Other"/>
    <x v="2"/>
    <n v="66578.5"/>
    <n v="69422.430597756742"/>
    <n v="2216"/>
  </r>
  <r>
    <x v="1"/>
    <s v="Counties Manukau"/>
    <s v="Other"/>
    <x v="3"/>
    <n v="53199.5"/>
    <n v="53865.501614623267"/>
    <n v="1619"/>
  </r>
  <r>
    <x v="1"/>
    <s v="Counties Manukau"/>
    <s v="Other"/>
    <x v="4"/>
    <n v="63148.5"/>
    <n v="59811.696239677192"/>
    <n v="1996"/>
  </r>
  <r>
    <x v="1"/>
    <s v="Counties Manukau"/>
    <s v="Other"/>
    <x v="5"/>
    <n v="54903.5"/>
    <n v="53666.185868664863"/>
    <n v="1745"/>
  </r>
  <r>
    <x v="1"/>
    <s v="Counties Manukau"/>
    <s v="Pacific"/>
    <x v="0"/>
    <n v="6"/>
    <n v="14.052554438860971"/>
    <n v="1"/>
  </r>
  <r>
    <x v="1"/>
    <s v="Counties Manukau"/>
    <s v="Pacific"/>
    <x v="1"/>
    <n v="758"/>
    <n v="946.66084381153769"/>
    <n v="58"/>
  </r>
  <r>
    <x v="1"/>
    <s v="Counties Manukau"/>
    <s v="Pacific"/>
    <x v="2"/>
    <n v="5537"/>
    <n v="5121.9401744349088"/>
    <n v="138"/>
  </r>
  <r>
    <x v="1"/>
    <s v="Counties Manukau"/>
    <s v="Pacific"/>
    <x v="3"/>
    <n v="3240"/>
    <n v="3846.0637320363812"/>
    <n v="130"/>
  </r>
  <r>
    <x v="1"/>
    <s v="Counties Manukau"/>
    <s v="Pacific"/>
    <x v="4"/>
    <n v="12994.5"/>
    <n v="12640.188464154777"/>
    <n v="432"/>
  </r>
  <r>
    <x v="1"/>
    <s v="Counties Manukau"/>
    <s v="Pacific"/>
    <x v="5"/>
    <n v="48757.5"/>
    <n v="51582.162065064687"/>
    <n v="2084"/>
  </r>
  <r>
    <x v="1"/>
    <s v="Hawkes Bay"/>
    <s v="Maori"/>
    <x v="0"/>
    <n v="81.5"/>
    <n v="92.257469537764663"/>
    <n v="2"/>
  </r>
  <r>
    <x v="1"/>
    <s v="Hawkes Bay"/>
    <s v="Maori"/>
    <x v="1"/>
    <n v="1392"/>
    <n v="1460.1485850727825"/>
    <n v="62"/>
  </r>
  <r>
    <x v="1"/>
    <s v="Hawkes Bay"/>
    <s v="Maori"/>
    <x v="2"/>
    <n v="4042"/>
    <n v="4380.6395530931286"/>
    <n v="155"/>
  </r>
  <r>
    <x v="1"/>
    <s v="Hawkes Bay"/>
    <s v="Maori"/>
    <x v="3"/>
    <n v="2144.5"/>
    <n v="2144.5236695050107"/>
    <n v="65"/>
  </r>
  <r>
    <x v="1"/>
    <s v="Hawkes Bay"/>
    <s v="Maori"/>
    <x v="4"/>
    <n v="6438.5"/>
    <n v="6825.255958862077"/>
    <n v="227"/>
  </r>
  <r>
    <x v="1"/>
    <s v="Hawkes Bay"/>
    <s v="Maori"/>
    <x v="5"/>
    <n v="17640"/>
    <n v="18790.987454117407"/>
    <n v="623"/>
  </r>
  <r>
    <x v="1"/>
    <s v="Hawkes Bay"/>
    <s v="Other"/>
    <x v="0"/>
    <n v="1287.5"/>
    <n v="973.78994608299104"/>
    <n v="19"/>
  </r>
  <r>
    <x v="1"/>
    <s v="Hawkes Bay"/>
    <s v="Other"/>
    <x v="1"/>
    <n v="22948"/>
    <n v="21689.070500852922"/>
    <n v="666"/>
  </r>
  <r>
    <x v="1"/>
    <s v="Hawkes Bay"/>
    <s v="Other"/>
    <x v="2"/>
    <n v="38564.5"/>
    <n v="35259.04349395325"/>
    <n v="1099"/>
  </r>
  <r>
    <x v="1"/>
    <s v="Hawkes Bay"/>
    <s v="Other"/>
    <x v="3"/>
    <n v="15641"/>
    <n v="14122.008738645254"/>
    <n v="392"/>
  </r>
  <r>
    <x v="1"/>
    <s v="Hawkes Bay"/>
    <s v="Other"/>
    <x v="4"/>
    <n v="28295.5"/>
    <n v="29272.91828712304"/>
    <n v="958"/>
  </r>
  <r>
    <x v="1"/>
    <s v="Hawkes Bay"/>
    <s v="Other"/>
    <x v="5"/>
    <n v="34949"/>
    <n v="34025.612475741851"/>
    <n v="1077"/>
  </r>
  <r>
    <x v="1"/>
    <s v="Hawkes Bay"/>
    <s v="Pacific"/>
    <x v="1"/>
    <n v="288"/>
    <n v="263.84387717213133"/>
    <n v="6"/>
  </r>
  <r>
    <x v="1"/>
    <s v="Hawkes Bay"/>
    <s v="Pacific"/>
    <x v="2"/>
    <n v="124"/>
    <n v="231.40238550788908"/>
    <n v="13"/>
  </r>
  <r>
    <x v="1"/>
    <s v="Hawkes Bay"/>
    <s v="Pacific"/>
    <x v="3"/>
    <n v="133.5"/>
    <n v="71.57824827082095"/>
    <n v="4"/>
  </r>
  <r>
    <x v="1"/>
    <s v="Hawkes Bay"/>
    <s v="Pacific"/>
    <x v="4"/>
    <n v="450.5"/>
    <n v="510.87599184863774"/>
    <n v="18"/>
  </r>
  <r>
    <x v="1"/>
    <s v="Hawkes Bay"/>
    <s v="Pacific"/>
    <x v="5"/>
    <n v="1738.5"/>
    <n v="1947.8061932211408"/>
    <n v="99"/>
  </r>
  <r>
    <x v="1"/>
    <s v="Hutt"/>
    <s v="Maori"/>
    <x v="1"/>
    <n v="1642"/>
    <n v="2199.6333804319302"/>
    <n v="74"/>
  </r>
  <r>
    <x v="1"/>
    <s v="Hutt"/>
    <s v="Maori"/>
    <x v="2"/>
    <n v="2236"/>
    <n v="2105.8102594559678"/>
    <n v="72"/>
  </r>
  <r>
    <x v="1"/>
    <s v="Hutt"/>
    <s v="Maori"/>
    <x v="3"/>
    <n v="2146.5"/>
    <n v="2309.4098247291713"/>
    <n v="87"/>
  </r>
  <r>
    <x v="1"/>
    <s v="Hutt"/>
    <s v="Maori"/>
    <x v="4"/>
    <n v="9029.5"/>
    <n v="10270.616246905051"/>
    <n v="310"/>
  </r>
  <r>
    <x v="1"/>
    <s v="Hutt"/>
    <s v="Maori"/>
    <x v="5"/>
    <n v="6973.5"/>
    <n v="7005.2644854795217"/>
    <n v="155"/>
  </r>
  <r>
    <x v="1"/>
    <s v="Hutt"/>
    <s v="Other"/>
    <x v="0"/>
    <n v="12"/>
    <n v="38.456689409670723"/>
    <n v="3"/>
  </r>
  <r>
    <x v="1"/>
    <s v="Hutt"/>
    <s v="Other"/>
    <x v="1"/>
    <n v="31168.5"/>
    <n v="31328.495291240833"/>
    <n v="956"/>
  </r>
  <r>
    <x v="1"/>
    <s v="Hutt"/>
    <s v="Other"/>
    <x v="2"/>
    <n v="25494.5"/>
    <n v="23170.404811775428"/>
    <n v="767"/>
  </r>
  <r>
    <x v="1"/>
    <s v="Hutt"/>
    <s v="Other"/>
    <x v="3"/>
    <n v="21293.5"/>
    <n v="22855.255996197986"/>
    <n v="730"/>
  </r>
  <r>
    <x v="1"/>
    <s v="Hutt"/>
    <s v="Other"/>
    <x v="4"/>
    <n v="34556"/>
    <n v="37183.267269732183"/>
    <n v="1158"/>
  </r>
  <r>
    <x v="1"/>
    <s v="Hutt"/>
    <s v="Other"/>
    <x v="5"/>
    <n v="18930.5"/>
    <n v="16705.332513489306"/>
    <n v="509"/>
  </r>
  <r>
    <x v="1"/>
    <s v="Hutt"/>
    <s v="Pacific"/>
    <x v="1"/>
    <n v="627.5"/>
    <n v="777.86304771292896"/>
    <n v="30"/>
  </r>
  <r>
    <x v="1"/>
    <s v="Hutt"/>
    <s v="Pacific"/>
    <x v="2"/>
    <n v="757"/>
    <n v="782.87215240169462"/>
    <n v="28"/>
  </r>
  <r>
    <x v="1"/>
    <s v="Hutt"/>
    <s v="Pacific"/>
    <x v="3"/>
    <n v="509"/>
    <n v="793.49622352605718"/>
    <n v="36"/>
  </r>
  <r>
    <x v="1"/>
    <s v="Hutt"/>
    <s v="Pacific"/>
    <x v="4"/>
    <n v="3049"/>
    <n v="2757.8528874339945"/>
    <n v="79"/>
  </r>
  <r>
    <x v="1"/>
    <s v="Hutt"/>
    <s v="Pacific"/>
    <x v="5"/>
    <n v="2784.5"/>
    <n v="3094.0409795841256"/>
    <n v="115"/>
  </r>
  <r>
    <x v="1"/>
    <s v="Lakes"/>
    <s v="Maori"/>
    <x v="1"/>
    <n v="721"/>
    <n v="910.61095161701883"/>
    <n v="30"/>
  </r>
  <r>
    <x v="1"/>
    <s v="Lakes"/>
    <s v="Maori"/>
    <x v="2"/>
    <n v="1426.5"/>
    <n v="1807.5709684956687"/>
    <n v="84"/>
  </r>
  <r>
    <x v="1"/>
    <s v="Lakes"/>
    <s v="Maori"/>
    <x v="3"/>
    <n v="1973.5"/>
    <n v="2384.185799803593"/>
    <n v="107"/>
  </r>
  <r>
    <x v="1"/>
    <s v="Lakes"/>
    <s v="Maori"/>
    <x v="4"/>
    <n v="2770"/>
    <n v="3193.7296662867957"/>
    <n v="159"/>
  </r>
  <r>
    <x v="1"/>
    <s v="Lakes"/>
    <s v="Maori"/>
    <x v="5"/>
    <n v="15133"/>
    <n v="17011.117041674494"/>
    <n v="649"/>
  </r>
  <r>
    <x v="1"/>
    <s v="Lakes"/>
    <s v="Other"/>
    <x v="1"/>
    <n v="6927"/>
    <n v="7001.9863622120729"/>
    <n v="194"/>
  </r>
  <r>
    <x v="1"/>
    <s v="Lakes"/>
    <s v="Other"/>
    <x v="2"/>
    <n v="17265.5"/>
    <n v="16826.546461584261"/>
    <n v="469"/>
  </r>
  <r>
    <x v="1"/>
    <s v="Lakes"/>
    <s v="Other"/>
    <x v="3"/>
    <n v="5582.5"/>
    <n v="5608.7963710058912"/>
    <n v="190"/>
  </r>
  <r>
    <x v="1"/>
    <s v="Lakes"/>
    <s v="Other"/>
    <x v="4"/>
    <n v="14423.5"/>
    <n v="15157.692894989645"/>
    <n v="479"/>
  </r>
  <r>
    <x v="1"/>
    <s v="Lakes"/>
    <s v="Other"/>
    <x v="5"/>
    <n v="27071"/>
    <n v="27685.989752068726"/>
    <n v="748"/>
  </r>
  <r>
    <x v="1"/>
    <s v="Lakes"/>
    <s v="Pacific"/>
    <x v="1"/>
    <n v="9"/>
    <n v="35.065568130590549"/>
    <n v="2"/>
  </r>
  <r>
    <x v="1"/>
    <s v="Lakes"/>
    <s v="Pacific"/>
    <x v="2"/>
    <n v="287"/>
    <n v="344.92289543384368"/>
    <n v="9"/>
  </r>
  <r>
    <x v="1"/>
    <s v="Lakes"/>
    <s v="Pacific"/>
    <x v="3"/>
    <n v="56.5"/>
    <n v="63.397412758589418"/>
    <n v="6"/>
  </r>
  <r>
    <x v="1"/>
    <s v="Lakes"/>
    <s v="Pacific"/>
    <x v="4"/>
    <n v="442.5"/>
    <n v="344.82097628957496"/>
    <n v="17"/>
  </r>
  <r>
    <x v="1"/>
    <s v="Lakes"/>
    <s v="Pacific"/>
    <x v="5"/>
    <n v="818"/>
    <n v="834.72174097686639"/>
    <n v="39"/>
  </r>
  <r>
    <x v="1"/>
    <s v="MidCentral"/>
    <s v="Maori"/>
    <x v="1"/>
    <n v="1992.5"/>
    <n v="1717.9412884596677"/>
    <n v="34"/>
  </r>
  <r>
    <x v="1"/>
    <s v="MidCentral"/>
    <s v="Maori"/>
    <x v="2"/>
    <n v="3448"/>
    <n v="2394.1039717011449"/>
    <n v="75"/>
  </r>
  <r>
    <x v="1"/>
    <s v="MidCentral"/>
    <s v="Maori"/>
    <x v="3"/>
    <n v="4121"/>
    <n v="4193.4602575462104"/>
    <n v="133"/>
  </r>
  <r>
    <x v="1"/>
    <s v="MidCentral"/>
    <s v="Maori"/>
    <x v="4"/>
    <n v="6006.5"/>
    <n v="5488.06957230239"/>
    <n v="176"/>
  </r>
  <r>
    <x v="1"/>
    <s v="MidCentral"/>
    <s v="Maori"/>
    <x v="5"/>
    <n v="9756.5"/>
    <n v="10005.409437926253"/>
    <n v="271"/>
  </r>
  <r>
    <x v="1"/>
    <s v="MidCentral"/>
    <s v="Other"/>
    <x v="0"/>
    <n v="56"/>
    <n v="168.55139074433347"/>
    <n v="5"/>
  </r>
  <r>
    <x v="1"/>
    <s v="MidCentral"/>
    <s v="Other"/>
    <x v="1"/>
    <n v="14055"/>
    <n v="12269.520415204355"/>
    <n v="363"/>
  </r>
  <r>
    <x v="1"/>
    <s v="MidCentral"/>
    <s v="Other"/>
    <x v="2"/>
    <n v="24444.5"/>
    <n v="21367.08833393846"/>
    <n v="563"/>
  </r>
  <r>
    <x v="1"/>
    <s v="MidCentral"/>
    <s v="Other"/>
    <x v="3"/>
    <n v="39982.5"/>
    <n v="36701.939092361121"/>
    <n v="1052"/>
  </r>
  <r>
    <x v="1"/>
    <s v="MidCentral"/>
    <s v="Other"/>
    <x v="4"/>
    <n v="36670"/>
    <n v="34782.893345098913"/>
    <n v="1030"/>
  </r>
  <r>
    <x v="1"/>
    <s v="MidCentral"/>
    <s v="Other"/>
    <x v="5"/>
    <n v="42938"/>
    <n v="36957.325978529072"/>
    <n v="1130"/>
  </r>
  <r>
    <x v="1"/>
    <s v="MidCentral"/>
    <s v="Pacific"/>
    <x v="1"/>
    <n v="187"/>
    <n v="84.690857862282357"/>
    <n v="3"/>
  </r>
  <r>
    <x v="1"/>
    <s v="MidCentral"/>
    <s v="Pacific"/>
    <x v="2"/>
    <n v="205"/>
    <n v="220.50983186503211"/>
    <n v="10"/>
  </r>
  <r>
    <x v="1"/>
    <s v="MidCentral"/>
    <s v="Pacific"/>
    <x v="3"/>
    <n v="557"/>
    <n v="907.84961402114675"/>
    <n v="24"/>
  </r>
  <r>
    <x v="1"/>
    <s v="MidCentral"/>
    <s v="Pacific"/>
    <x v="4"/>
    <n v="895.5"/>
    <n v="750.0315708993603"/>
    <n v="26"/>
  </r>
  <r>
    <x v="1"/>
    <s v="MidCentral"/>
    <s v="Pacific"/>
    <x v="5"/>
    <n v="648"/>
    <n v="744.79348066052751"/>
    <n v="39"/>
  </r>
  <r>
    <x v="1"/>
    <s v="Nelson Marlborough"/>
    <s v="Maori"/>
    <x v="1"/>
    <n v="782"/>
    <n v="1066.8162660942307"/>
    <n v="52"/>
  </r>
  <r>
    <x v="1"/>
    <s v="Nelson Marlborough"/>
    <s v="Maori"/>
    <x v="2"/>
    <n v="1181.5"/>
    <n v="1236.4215354793319"/>
    <n v="55"/>
  </r>
  <r>
    <x v="1"/>
    <s v="Nelson Marlborough"/>
    <s v="Maori"/>
    <x v="3"/>
    <n v="2688"/>
    <n v="3101.4031211855122"/>
    <n v="105"/>
  </r>
  <r>
    <x v="1"/>
    <s v="Nelson Marlborough"/>
    <s v="Maori"/>
    <x v="4"/>
    <n v="3003.5"/>
    <n v="2962.9122911377872"/>
    <n v="105"/>
  </r>
  <r>
    <x v="1"/>
    <s v="Nelson Marlborough"/>
    <s v="Maori"/>
    <x v="5"/>
    <n v="98"/>
    <n v="231.7214345135275"/>
    <n v="5"/>
  </r>
  <r>
    <x v="1"/>
    <s v="Nelson Marlborough"/>
    <s v="Other"/>
    <x v="0"/>
    <n v="83.5"/>
    <n v="144.68098683792019"/>
    <n v="5"/>
  </r>
  <r>
    <x v="1"/>
    <s v="Nelson Marlborough"/>
    <s v="Other"/>
    <x v="1"/>
    <n v="19591.5"/>
    <n v="22365.190021575345"/>
    <n v="712"/>
  </r>
  <r>
    <x v="1"/>
    <s v="Nelson Marlborough"/>
    <s v="Other"/>
    <x v="2"/>
    <n v="23084"/>
    <n v="24591.111729630247"/>
    <n v="810"/>
  </r>
  <r>
    <x v="1"/>
    <s v="Nelson Marlborough"/>
    <s v="Other"/>
    <x v="3"/>
    <n v="40455.5"/>
    <n v="46953.346092806758"/>
    <n v="1338"/>
  </r>
  <r>
    <x v="1"/>
    <s v="Nelson Marlborough"/>
    <s v="Other"/>
    <x v="4"/>
    <n v="25705.5"/>
    <n v="29499.47865635882"/>
    <n v="944"/>
  </r>
  <r>
    <x v="1"/>
    <s v="Nelson Marlborough"/>
    <s v="Other"/>
    <x v="5"/>
    <n v="1069"/>
    <n v="938.79121984141022"/>
    <n v="24"/>
  </r>
  <r>
    <x v="1"/>
    <s v="Nelson Marlborough"/>
    <s v="Pacific"/>
    <x v="1"/>
    <n v="68.5"/>
    <n v="73.383241718822745"/>
    <n v="5"/>
  </r>
  <r>
    <x v="1"/>
    <s v="Nelson Marlborough"/>
    <s v="Pacific"/>
    <x v="2"/>
    <n v="153.5"/>
    <n v="154.63150370525753"/>
    <n v="6"/>
  </r>
  <r>
    <x v="1"/>
    <s v="Nelson Marlborough"/>
    <s v="Pacific"/>
    <x v="3"/>
    <n v="765.5"/>
    <n v="657.56601722982691"/>
    <n v="22"/>
  </r>
  <r>
    <x v="1"/>
    <s v="Nelson Marlborough"/>
    <s v="Pacific"/>
    <x v="4"/>
    <n v="472.5"/>
    <n v="489.17655043506119"/>
    <n v="17"/>
  </r>
  <r>
    <x v="1"/>
    <s v="Northland"/>
    <s v="Maori"/>
    <x v="1"/>
    <n v="15.5"/>
    <n v="26.73708752016308"/>
    <n v="4"/>
  </r>
  <r>
    <x v="1"/>
    <s v="Northland"/>
    <s v="Maori"/>
    <x v="2"/>
    <n v="905"/>
    <n v="1375.0415931282616"/>
    <n v="39"/>
  </r>
  <r>
    <x v="1"/>
    <s v="Northland"/>
    <s v="Maori"/>
    <x v="3"/>
    <n v="4637.5"/>
    <n v="4355.3068421532034"/>
    <n v="155"/>
  </r>
  <r>
    <x v="1"/>
    <s v="Northland"/>
    <s v="Maori"/>
    <x v="4"/>
    <n v="7289"/>
    <n v="6106.8798290368486"/>
    <n v="220"/>
  </r>
  <r>
    <x v="1"/>
    <s v="Northland"/>
    <s v="Maori"/>
    <x v="5"/>
    <n v="31121"/>
    <n v="29548.230541413759"/>
    <n v="988"/>
  </r>
  <r>
    <x v="1"/>
    <s v="Northland"/>
    <s v="Other"/>
    <x v="0"/>
    <n v="8.5"/>
    <n v="14.538705771252751"/>
    <n v="2"/>
  </r>
  <r>
    <x v="1"/>
    <s v="Northland"/>
    <s v="Other"/>
    <x v="1"/>
    <n v="1727"/>
    <n v="1722.6315027230992"/>
    <n v="49"/>
  </r>
  <r>
    <x v="1"/>
    <s v="Northland"/>
    <s v="Other"/>
    <x v="2"/>
    <n v="10853"/>
    <n v="10718.504163693997"/>
    <n v="319"/>
  </r>
  <r>
    <x v="1"/>
    <s v="Northland"/>
    <s v="Other"/>
    <x v="3"/>
    <n v="35252"/>
    <n v="33018.977248847747"/>
    <n v="967"/>
  </r>
  <r>
    <x v="1"/>
    <s v="Northland"/>
    <s v="Other"/>
    <x v="4"/>
    <n v="31554"/>
    <n v="30607.805756755639"/>
    <n v="886"/>
  </r>
  <r>
    <x v="1"/>
    <s v="Northland"/>
    <s v="Other"/>
    <x v="5"/>
    <n v="53314"/>
    <n v="50590.844376971523"/>
    <n v="1555"/>
  </r>
  <r>
    <x v="1"/>
    <s v="Northland"/>
    <s v="Pacific"/>
    <x v="2"/>
    <n v="76.5"/>
    <n v="102.7854413710532"/>
    <n v="5"/>
  </r>
  <r>
    <x v="1"/>
    <s v="Northland"/>
    <s v="Pacific"/>
    <x v="3"/>
    <n v="265.5"/>
    <n v="299.27883497529166"/>
    <n v="9"/>
  </r>
  <r>
    <x v="1"/>
    <s v="Northland"/>
    <s v="Pacific"/>
    <x v="4"/>
    <n v="355.5"/>
    <n v="280.30032098097035"/>
    <n v="15"/>
  </r>
  <r>
    <x v="1"/>
    <s v="Northland"/>
    <s v="Pacific"/>
    <x v="5"/>
    <n v="1947"/>
    <n v="2193.6511734274713"/>
    <n v="41"/>
  </r>
  <r>
    <x v="1"/>
    <s v="South Canterbury"/>
    <s v="Maori"/>
    <x v="0"/>
    <n v="102"/>
    <n v="83.405352662391977"/>
    <n v="1"/>
  </r>
  <r>
    <x v="1"/>
    <s v="South Canterbury"/>
    <s v="Maori"/>
    <x v="1"/>
    <n v="80.5"/>
    <n v="135.7214043346145"/>
    <n v="7"/>
  </r>
  <r>
    <x v="1"/>
    <s v="South Canterbury"/>
    <s v="Maori"/>
    <x v="2"/>
    <n v="817"/>
    <n v="891.63810329181229"/>
    <n v="17"/>
  </r>
  <r>
    <x v="1"/>
    <s v="South Canterbury"/>
    <s v="Maori"/>
    <x v="3"/>
    <n v="877"/>
    <n v="1195.6947758484926"/>
    <n v="59"/>
  </r>
  <r>
    <x v="1"/>
    <s v="South Canterbury"/>
    <s v="Maori"/>
    <x v="4"/>
    <n v="974"/>
    <n v="1197.5368609239822"/>
    <n v="52"/>
  </r>
  <r>
    <x v="1"/>
    <s v="South Canterbury"/>
    <s v="Maori"/>
    <x v="5"/>
    <n v="163.5"/>
    <n v="285.48994049961385"/>
    <n v="12"/>
  </r>
  <r>
    <x v="1"/>
    <s v="South Canterbury"/>
    <s v="Other"/>
    <x v="0"/>
    <n v="131.5"/>
    <n v="168.47399680417649"/>
    <n v="3"/>
  </r>
  <r>
    <x v="1"/>
    <s v="South Canterbury"/>
    <s v="Other"/>
    <x v="1"/>
    <n v="6221"/>
    <n v="7155.8985644284594"/>
    <n v="225"/>
  </r>
  <r>
    <x v="1"/>
    <s v="South Canterbury"/>
    <s v="Other"/>
    <x v="2"/>
    <n v="8269.5"/>
    <n v="9924.7137644773738"/>
    <n v="285"/>
  </r>
  <r>
    <x v="1"/>
    <s v="South Canterbury"/>
    <s v="Other"/>
    <x v="3"/>
    <n v="21811.5"/>
    <n v="24447.816364366066"/>
    <n v="785"/>
  </r>
  <r>
    <x v="1"/>
    <s v="South Canterbury"/>
    <s v="Other"/>
    <x v="4"/>
    <n v="13900.5"/>
    <n v="15590.617629934244"/>
    <n v="511"/>
  </r>
  <r>
    <x v="1"/>
    <s v="South Canterbury"/>
    <s v="Other"/>
    <x v="5"/>
    <n v="5400"/>
    <n v="5876.393173601291"/>
    <n v="183"/>
  </r>
  <r>
    <x v="1"/>
    <s v="South Canterbury"/>
    <s v="Pacific"/>
    <x v="2"/>
    <n v="117"/>
    <n v="172.98418401469328"/>
    <n v="7"/>
  </r>
  <r>
    <x v="1"/>
    <s v="South Canterbury"/>
    <s v="Pacific"/>
    <x v="3"/>
    <n v="214.5"/>
    <n v="237.71938136533512"/>
    <n v="11"/>
  </r>
  <r>
    <x v="1"/>
    <s v="South Canterbury"/>
    <s v="Pacific"/>
    <x v="4"/>
    <n v="222.5"/>
    <n v="313.5149745837424"/>
    <n v="20"/>
  </r>
  <r>
    <x v="1"/>
    <s v="Southern"/>
    <s v="Maori"/>
    <x v="1"/>
    <n v="3798"/>
    <n v="3351.1965513996852"/>
    <n v="83"/>
  </r>
  <r>
    <x v="1"/>
    <s v="Southern"/>
    <s v="Maori"/>
    <x v="2"/>
    <n v="3491"/>
    <n v="3677.3604689760218"/>
    <n v="114"/>
  </r>
  <r>
    <x v="1"/>
    <s v="Southern"/>
    <s v="Maori"/>
    <x v="3"/>
    <n v="4300"/>
    <n v="4838.129753517167"/>
    <n v="121"/>
  </r>
  <r>
    <x v="1"/>
    <s v="Southern"/>
    <s v="Maori"/>
    <x v="4"/>
    <n v="6347"/>
    <n v="6394.907165650252"/>
    <n v="190"/>
  </r>
  <r>
    <x v="1"/>
    <s v="Southern"/>
    <s v="Maori"/>
    <x v="5"/>
    <n v="5319"/>
    <n v="6238.1110629587356"/>
    <n v="170"/>
  </r>
  <r>
    <x v="1"/>
    <s v="Southern"/>
    <s v="Other"/>
    <x v="0"/>
    <n v="78"/>
    <n v="39.55298013245033"/>
    <n v="1"/>
  </r>
  <r>
    <x v="1"/>
    <s v="Southern"/>
    <s v="Other"/>
    <x v="1"/>
    <n v="68678"/>
    <n v="60277.449357802674"/>
    <n v="1557"/>
  </r>
  <r>
    <x v="1"/>
    <s v="Southern"/>
    <s v="Other"/>
    <x v="2"/>
    <n v="68213"/>
    <n v="68279.219218922386"/>
    <n v="1586"/>
  </r>
  <r>
    <x v="1"/>
    <s v="Southern"/>
    <s v="Other"/>
    <x v="3"/>
    <n v="66135"/>
    <n v="63153.991695716933"/>
    <n v="1578"/>
  </r>
  <r>
    <x v="1"/>
    <s v="Southern"/>
    <s v="Other"/>
    <x v="4"/>
    <n v="82114"/>
    <n v="75440.492913558788"/>
    <n v="1943"/>
  </r>
  <r>
    <x v="1"/>
    <s v="Southern"/>
    <s v="Other"/>
    <x v="5"/>
    <n v="41169.5"/>
    <n v="38622.215806803695"/>
    <n v="910"/>
  </r>
  <r>
    <x v="1"/>
    <s v="Southern"/>
    <s v="Pacific"/>
    <x v="1"/>
    <n v="865"/>
    <n v="1343.2995355143851"/>
    <n v="20"/>
  </r>
  <r>
    <x v="1"/>
    <s v="Southern"/>
    <s v="Pacific"/>
    <x v="2"/>
    <n v="691.5"/>
    <n v="758.58016581084109"/>
    <n v="16"/>
  </r>
  <r>
    <x v="1"/>
    <s v="Southern"/>
    <s v="Pacific"/>
    <x v="3"/>
    <n v="887.5"/>
    <n v="874.92418876749116"/>
    <n v="22"/>
  </r>
  <r>
    <x v="1"/>
    <s v="Southern"/>
    <s v="Pacific"/>
    <x v="4"/>
    <n v="2519.5"/>
    <n v="2569.0475170481245"/>
    <n v="47"/>
  </r>
  <r>
    <x v="1"/>
    <s v="Southern"/>
    <s v="Pacific"/>
    <x v="5"/>
    <n v="615"/>
    <n v="657.45869267886417"/>
    <n v="31"/>
  </r>
  <r>
    <x v="1"/>
    <s v="Tairawhiti"/>
    <s v="Maori"/>
    <x v="1"/>
    <n v="167.5"/>
    <n v="208.79543234675427"/>
    <n v="11"/>
  </r>
  <r>
    <x v="1"/>
    <s v="Tairawhiti"/>
    <s v="Maori"/>
    <x v="2"/>
    <n v="977.5"/>
    <n v="1261.6428755204154"/>
    <n v="54"/>
  </r>
  <r>
    <x v="1"/>
    <s v="Tairawhiti"/>
    <s v="Maori"/>
    <x v="3"/>
    <n v="1570"/>
    <n v="1459.8759579616401"/>
    <n v="58"/>
  </r>
  <r>
    <x v="1"/>
    <s v="Tairawhiti"/>
    <s v="Maori"/>
    <x v="4"/>
    <n v="2693"/>
    <n v="2196.3567246754728"/>
    <n v="57"/>
  </r>
  <r>
    <x v="1"/>
    <s v="Tairawhiti"/>
    <s v="Maori"/>
    <x v="5"/>
    <n v="14587"/>
    <n v="15390.650076922559"/>
    <n v="537"/>
  </r>
  <r>
    <x v="1"/>
    <s v="Tairawhiti"/>
    <s v="Other"/>
    <x v="1"/>
    <n v="1795"/>
    <n v="1574.1299742612225"/>
    <n v="55"/>
  </r>
  <r>
    <x v="1"/>
    <s v="Tairawhiti"/>
    <s v="Other"/>
    <x v="2"/>
    <n v="5071"/>
    <n v="4935.8427722570204"/>
    <n v="173"/>
  </r>
  <r>
    <x v="1"/>
    <s v="Tairawhiti"/>
    <s v="Other"/>
    <x v="3"/>
    <n v="4841"/>
    <n v="5074.2155370880137"/>
    <n v="174"/>
  </r>
  <r>
    <x v="1"/>
    <s v="Tairawhiti"/>
    <s v="Other"/>
    <x v="4"/>
    <n v="2804"/>
    <n v="2602.2635356761421"/>
    <n v="78"/>
  </r>
  <r>
    <x v="1"/>
    <s v="Tairawhiti"/>
    <s v="Other"/>
    <x v="5"/>
    <n v="15746"/>
    <n v="13098.277527911976"/>
    <n v="458"/>
  </r>
  <r>
    <x v="1"/>
    <s v="Tairawhiti"/>
    <s v="Pacific"/>
    <x v="2"/>
    <n v="39"/>
    <n v="107.53163668863721"/>
    <n v="3"/>
  </r>
  <r>
    <x v="1"/>
    <s v="Tairawhiti"/>
    <s v="Pacific"/>
    <x v="5"/>
    <n v="412.5"/>
    <n v="463.94983795518493"/>
    <n v="19"/>
  </r>
  <r>
    <x v="1"/>
    <s v="Taranaki"/>
    <s v="Maori"/>
    <x v="1"/>
    <n v="598"/>
    <n v="688.70059454148281"/>
    <n v="24"/>
  </r>
  <r>
    <x v="1"/>
    <s v="Taranaki"/>
    <s v="Maori"/>
    <x v="2"/>
    <n v="880"/>
    <n v="982.39601918919902"/>
    <n v="42"/>
  </r>
  <r>
    <x v="1"/>
    <s v="Taranaki"/>
    <s v="Maori"/>
    <x v="3"/>
    <n v="2850.5"/>
    <n v="2898.2091023916469"/>
    <n v="93"/>
  </r>
  <r>
    <x v="1"/>
    <s v="Taranaki"/>
    <s v="Maori"/>
    <x v="4"/>
    <n v="3303.5"/>
    <n v="3947.2046547878399"/>
    <n v="146"/>
  </r>
  <r>
    <x v="1"/>
    <s v="Taranaki"/>
    <s v="Maori"/>
    <x v="5"/>
    <n v="7085.5"/>
    <n v="6471.5075675663584"/>
    <n v="234"/>
  </r>
  <r>
    <x v="1"/>
    <s v="Taranaki"/>
    <s v="Other"/>
    <x v="1"/>
    <n v="10970"/>
    <n v="12312.124150508113"/>
    <n v="362"/>
  </r>
  <r>
    <x v="1"/>
    <s v="Taranaki"/>
    <s v="Other"/>
    <x v="2"/>
    <n v="11584.5"/>
    <n v="12638.948319923687"/>
    <n v="390"/>
  </r>
  <r>
    <x v="1"/>
    <s v="Taranaki"/>
    <s v="Other"/>
    <x v="3"/>
    <n v="25903"/>
    <n v="26590.56177904053"/>
    <n v="840"/>
  </r>
  <r>
    <x v="1"/>
    <s v="Taranaki"/>
    <s v="Other"/>
    <x v="4"/>
    <n v="29927"/>
    <n v="31577.043629890399"/>
    <n v="983"/>
  </r>
  <r>
    <x v="1"/>
    <s v="Taranaki"/>
    <s v="Other"/>
    <x v="5"/>
    <n v="26852.5"/>
    <n v="28222.994906417902"/>
    <n v="795"/>
  </r>
  <r>
    <x v="1"/>
    <s v="Taranaki"/>
    <s v="Pacific"/>
    <x v="1"/>
    <n v="5"/>
    <n v="4.4280604133545314"/>
    <n v="1"/>
  </r>
  <r>
    <x v="1"/>
    <s v="Taranaki"/>
    <s v="Pacific"/>
    <x v="2"/>
    <n v="128.5"/>
    <n v="110.96344635015707"/>
    <n v="4"/>
  </r>
  <r>
    <x v="1"/>
    <s v="Taranaki"/>
    <s v="Pacific"/>
    <x v="3"/>
    <n v="39"/>
    <n v="99.38839908693646"/>
    <n v="3"/>
  </r>
  <r>
    <x v="1"/>
    <s v="Taranaki"/>
    <s v="Pacific"/>
    <x v="4"/>
    <n v="339.5"/>
    <n v="273.24993066450139"/>
    <n v="7"/>
  </r>
  <r>
    <x v="1"/>
    <s v="Taranaki"/>
    <s v="Pacific"/>
    <x v="5"/>
    <n v="116.5"/>
    <n v="177.73309257623046"/>
    <n v="4"/>
  </r>
  <r>
    <x v="1"/>
    <s v="Waikato"/>
    <s v="Maori"/>
    <x v="0"/>
    <n v="9.5"/>
    <n v="24.48722359590251"/>
    <n v="2"/>
  </r>
  <r>
    <x v="1"/>
    <s v="Waikato"/>
    <s v="Maori"/>
    <x v="1"/>
    <n v="4569.5"/>
    <n v="4459.466825857714"/>
    <n v="136"/>
  </r>
  <r>
    <x v="1"/>
    <s v="Waikato"/>
    <s v="Maori"/>
    <x v="2"/>
    <n v="6543.5"/>
    <n v="6417.2798252693183"/>
    <n v="175"/>
  </r>
  <r>
    <x v="1"/>
    <s v="Waikato"/>
    <s v="Maori"/>
    <x v="3"/>
    <n v="13274.5"/>
    <n v="13212.833943189407"/>
    <n v="371"/>
  </r>
  <r>
    <x v="1"/>
    <s v="Waikato"/>
    <s v="Maori"/>
    <x v="4"/>
    <n v="33350"/>
    <n v="29095.029609766418"/>
    <n v="776"/>
  </r>
  <r>
    <x v="1"/>
    <s v="Waikato"/>
    <s v="Maori"/>
    <x v="5"/>
    <n v="51906"/>
    <n v="48034.876560494675"/>
    <n v="1296"/>
  </r>
  <r>
    <x v="1"/>
    <s v="Waikato"/>
    <s v="Other"/>
    <x v="0"/>
    <n v="117.5"/>
    <n v="17.806831319305477"/>
    <n v="3"/>
  </r>
  <r>
    <x v="1"/>
    <s v="Waikato"/>
    <s v="Other"/>
    <x v="1"/>
    <n v="45901"/>
    <n v="44815.686957209778"/>
    <n v="1189"/>
  </r>
  <r>
    <x v="1"/>
    <s v="Waikato"/>
    <s v="Other"/>
    <x v="2"/>
    <n v="50596.5"/>
    <n v="46199.475379616233"/>
    <n v="1189"/>
  </r>
  <r>
    <x v="1"/>
    <s v="Waikato"/>
    <s v="Other"/>
    <x v="3"/>
    <n v="98278.5"/>
    <n v="94312.527194533322"/>
    <n v="2426"/>
  </r>
  <r>
    <x v="1"/>
    <s v="Waikato"/>
    <s v="Other"/>
    <x v="4"/>
    <n v="113479.5"/>
    <n v="109594.65305059192"/>
    <n v="2937"/>
  </r>
  <r>
    <x v="1"/>
    <s v="Waikato"/>
    <s v="Other"/>
    <x v="5"/>
    <n v="103053"/>
    <n v="93308.000470847066"/>
    <n v="2490"/>
  </r>
  <r>
    <x v="1"/>
    <s v="Waikato"/>
    <s v="Pacific"/>
    <x v="1"/>
    <n v="400.5"/>
    <n v="450.40341509992493"/>
    <n v="16"/>
  </r>
  <r>
    <x v="1"/>
    <s v="Waikato"/>
    <s v="Pacific"/>
    <x v="2"/>
    <n v="577"/>
    <n v="705.43036420533508"/>
    <n v="24"/>
  </r>
  <r>
    <x v="1"/>
    <s v="Waikato"/>
    <s v="Pacific"/>
    <x v="3"/>
    <n v="1371"/>
    <n v="1576.7456240558749"/>
    <n v="39"/>
  </r>
  <r>
    <x v="1"/>
    <s v="Waikato"/>
    <s v="Pacific"/>
    <x v="4"/>
    <n v="3050"/>
    <n v="2843.2808792308656"/>
    <n v="87"/>
  </r>
  <r>
    <x v="1"/>
    <s v="Waikato"/>
    <s v="Pacific"/>
    <x v="5"/>
    <n v="3854"/>
    <n v="3740.5620851033341"/>
    <n v="136"/>
  </r>
  <r>
    <x v="1"/>
    <s v="Wairarapa"/>
    <s v="Maori"/>
    <x v="1"/>
    <n v="120"/>
    <n v="172.76670429993766"/>
    <n v="10"/>
  </r>
  <r>
    <x v="1"/>
    <s v="Wairarapa"/>
    <s v="Maori"/>
    <x v="2"/>
    <n v="444"/>
    <n v="629.2675921418479"/>
    <n v="18"/>
  </r>
  <r>
    <x v="1"/>
    <s v="Wairarapa"/>
    <s v="Maori"/>
    <x v="3"/>
    <n v="147.5"/>
    <n v="159.39263980118082"/>
    <n v="16"/>
  </r>
  <r>
    <x v="1"/>
    <s v="Wairarapa"/>
    <s v="Maori"/>
    <x v="4"/>
    <n v="1678"/>
    <n v="1945.6472299638085"/>
    <n v="63"/>
  </r>
  <r>
    <x v="1"/>
    <s v="Wairarapa"/>
    <s v="Maori"/>
    <x v="5"/>
    <n v="648"/>
    <n v="776.15063970612755"/>
    <n v="28"/>
  </r>
  <r>
    <x v="1"/>
    <s v="Wairarapa"/>
    <s v="Other"/>
    <x v="1"/>
    <n v="3870.5"/>
    <n v="4574.0151024141287"/>
    <n v="170"/>
  </r>
  <r>
    <x v="1"/>
    <s v="Wairarapa"/>
    <s v="Other"/>
    <x v="2"/>
    <n v="3425.5"/>
    <n v="3664.3777690588718"/>
    <n v="168"/>
  </r>
  <r>
    <x v="1"/>
    <s v="Wairarapa"/>
    <s v="Other"/>
    <x v="3"/>
    <n v="3498"/>
    <n v="3897.7669325777583"/>
    <n v="166"/>
  </r>
  <r>
    <x v="1"/>
    <s v="Wairarapa"/>
    <s v="Other"/>
    <x v="4"/>
    <n v="8484.5"/>
    <n v="10484.056958467625"/>
    <n v="458"/>
  </r>
  <r>
    <x v="1"/>
    <s v="Wairarapa"/>
    <s v="Other"/>
    <x v="5"/>
    <n v="1971"/>
    <n v="2276.664052991523"/>
    <n v="120"/>
  </r>
  <r>
    <x v="1"/>
    <s v="Wairarapa"/>
    <s v="Pacific"/>
    <x v="1"/>
    <n v="28"/>
    <n v="13.892476060191518"/>
    <n v="1"/>
  </r>
  <r>
    <x v="1"/>
    <s v="Wairarapa"/>
    <s v="Pacific"/>
    <x v="2"/>
    <n v="38"/>
    <n v="39.597328612773225"/>
    <n v="3"/>
  </r>
  <r>
    <x v="1"/>
    <s v="Wairarapa"/>
    <s v="Pacific"/>
    <x v="3"/>
    <n v="7"/>
    <n v="18.246448317442464"/>
    <n v="2"/>
  </r>
  <r>
    <x v="1"/>
    <s v="Wairarapa"/>
    <s v="Pacific"/>
    <x v="4"/>
    <n v="96"/>
    <n v="116.86898284827828"/>
    <n v="6"/>
  </r>
  <r>
    <x v="1"/>
    <s v="Wairarapa"/>
    <s v="Pacific"/>
    <x v="5"/>
    <n v="165.5"/>
    <n v="178.37495888440006"/>
    <n v="10"/>
  </r>
  <r>
    <x v="1"/>
    <s v="Waitemata"/>
    <s v="Maori"/>
    <x v="1"/>
    <n v="3672.5"/>
    <n v="4444.9531803883392"/>
    <n v="134"/>
  </r>
  <r>
    <x v="1"/>
    <s v="Waitemata"/>
    <s v="Maori"/>
    <x v="2"/>
    <n v="3526"/>
    <n v="4288.5714845458488"/>
    <n v="159"/>
  </r>
  <r>
    <x v="1"/>
    <s v="Waitemata"/>
    <s v="Maori"/>
    <x v="3"/>
    <n v="7375.5"/>
    <n v="9457.0609602284203"/>
    <n v="230"/>
  </r>
  <r>
    <x v="1"/>
    <s v="Waitemata"/>
    <s v="Maori"/>
    <x v="4"/>
    <n v="7076"/>
    <n v="7424.9952934057865"/>
    <n v="223"/>
  </r>
  <r>
    <x v="1"/>
    <s v="Waitemata"/>
    <s v="Maori"/>
    <x v="5"/>
    <n v="6178.5"/>
    <n v="5813.3580147570556"/>
    <n v="113"/>
  </r>
  <r>
    <x v="1"/>
    <s v="Waitemata"/>
    <s v="Other"/>
    <x v="1"/>
    <n v="85915.5"/>
    <n v="101174.37224839999"/>
    <n v="2477"/>
  </r>
  <r>
    <x v="1"/>
    <s v="Waitemata"/>
    <s v="Other"/>
    <x v="2"/>
    <n v="89789"/>
    <n v="101755.84522425463"/>
    <n v="2398"/>
  </r>
  <r>
    <x v="1"/>
    <s v="Waitemata"/>
    <s v="Other"/>
    <x v="3"/>
    <n v="83852"/>
    <n v="95093.365687723228"/>
    <n v="2254"/>
  </r>
  <r>
    <x v="1"/>
    <s v="Waitemata"/>
    <s v="Other"/>
    <x v="4"/>
    <n v="48906"/>
    <n v="51855.911013165773"/>
    <n v="1350"/>
  </r>
  <r>
    <x v="1"/>
    <s v="Waitemata"/>
    <s v="Other"/>
    <x v="5"/>
    <n v="17041.5"/>
    <n v="18338.135565553188"/>
    <n v="449"/>
  </r>
  <r>
    <x v="1"/>
    <s v="Waitemata"/>
    <s v="Pacific"/>
    <x v="1"/>
    <n v="1469.5"/>
    <n v="1551.4600834475164"/>
    <n v="39"/>
  </r>
  <r>
    <x v="1"/>
    <s v="Waitemata"/>
    <s v="Pacific"/>
    <x v="2"/>
    <n v="1941.5"/>
    <n v="2251.3822994076295"/>
    <n v="77"/>
  </r>
  <r>
    <x v="1"/>
    <s v="Waitemata"/>
    <s v="Pacific"/>
    <x v="3"/>
    <n v="3614"/>
    <n v="4142.7601986631416"/>
    <n v="120"/>
  </r>
  <r>
    <x v="1"/>
    <s v="Waitemata"/>
    <s v="Pacific"/>
    <x v="4"/>
    <n v="9285.5"/>
    <n v="10573.916118613093"/>
    <n v="292"/>
  </r>
  <r>
    <x v="1"/>
    <s v="Waitemata"/>
    <s v="Pacific"/>
    <x v="5"/>
    <n v="5519.5"/>
    <n v="5430.2397071522555"/>
    <n v="152"/>
  </r>
  <r>
    <x v="1"/>
    <s v="West Coast"/>
    <s v="Maori"/>
    <x v="1"/>
    <n v="36.5"/>
    <n v="53.638696815420346"/>
    <n v="4"/>
  </r>
  <r>
    <x v="1"/>
    <s v="West Coast"/>
    <s v="Maori"/>
    <x v="2"/>
    <n v="76.5"/>
    <n v="73.200563296925111"/>
    <n v="5"/>
  </r>
  <r>
    <x v="1"/>
    <s v="West Coast"/>
    <s v="Maori"/>
    <x v="3"/>
    <n v="106.5"/>
    <n v="112.00395928830443"/>
    <n v="12"/>
  </r>
  <r>
    <x v="1"/>
    <s v="West Coast"/>
    <s v="Maori"/>
    <x v="4"/>
    <n v="178"/>
    <n v="204.61660544679705"/>
    <n v="14"/>
  </r>
  <r>
    <x v="1"/>
    <s v="West Coast"/>
    <s v="Maori"/>
    <x v="5"/>
    <n v="732.5"/>
    <n v="632.02676930115342"/>
    <n v="24"/>
  </r>
  <r>
    <x v="1"/>
    <s v="West Coast"/>
    <s v="Other"/>
    <x v="1"/>
    <n v="1232.5"/>
    <n v="1504.7210045059442"/>
    <n v="53"/>
  </r>
  <r>
    <x v="1"/>
    <s v="West Coast"/>
    <s v="Other"/>
    <x v="2"/>
    <n v="2002.5"/>
    <n v="2459.1532148982515"/>
    <n v="90"/>
  </r>
  <r>
    <x v="1"/>
    <s v="West Coast"/>
    <s v="Other"/>
    <x v="3"/>
    <n v="4074"/>
    <n v="5382.8752898504608"/>
    <n v="240"/>
  </r>
  <r>
    <x v="1"/>
    <s v="West Coast"/>
    <s v="Other"/>
    <x v="4"/>
    <n v="3854"/>
    <n v="4766.4162757037075"/>
    <n v="199"/>
  </r>
  <r>
    <x v="1"/>
    <s v="West Coast"/>
    <s v="Other"/>
    <x v="5"/>
    <n v="6866"/>
    <n v="8596.7625505340602"/>
    <n v="346"/>
  </r>
  <r>
    <x v="1"/>
    <s v="West Coast"/>
    <s v="Pacific"/>
    <x v="3"/>
    <n v="147"/>
    <n v="72.419111197843918"/>
    <n v="5"/>
  </r>
  <r>
    <x v="1"/>
    <s v="West Coast"/>
    <s v="Pacific"/>
    <x v="4"/>
    <n v="89.5"/>
    <n v="77.718264601939083"/>
    <n v="4"/>
  </r>
  <r>
    <x v="1"/>
    <s v="West Coast"/>
    <s v="Pacific"/>
    <x v="5"/>
    <n v="9"/>
    <n v="21.778625336175491"/>
    <n v="2"/>
  </r>
  <r>
    <x v="1"/>
    <s v="Whanganui"/>
    <s v="Maori"/>
    <x v="0"/>
    <n v="108.5"/>
    <n v="170.33787965371027"/>
    <n v="3"/>
  </r>
  <r>
    <x v="1"/>
    <s v="Whanganui"/>
    <s v="Maori"/>
    <x v="1"/>
    <n v="78"/>
    <n v="115.71572118799739"/>
    <n v="6"/>
  </r>
  <r>
    <x v="1"/>
    <s v="Whanganui"/>
    <s v="Maori"/>
    <x v="2"/>
    <n v="223"/>
    <n v="321.36265994839158"/>
    <n v="10"/>
  </r>
  <r>
    <x v="1"/>
    <s v="Whanganui"/>
    <s v="Maori"/>
    <x v="3"/>
    <n v="1224.5"/>
    <n v="1414.3117154126535"/>
    <n v="51"/>
  </r>
  <r>
    <x v="1"/>
    <s v="Whanganui"/>
    <s v="Maori"/>
    <x v="4"/>
    <n v="2016.5"/>
    <n v="2024.6000216633581"/>
    <n v="88"/>
  </r>
  <r>
    <x v="1"/>
    <s v="Whanganui"/>
    <s v="Maori"/>
    <x v="5"/>
    <n v="7533.5"/>
    <n v="8058.3820246515243"/>
    <n v="294"/>
  </r>
  <r>
    <x v="1"/>
    <s v="Whanganui"/>
    <s v="Other"/>
    <x v="1"/>
    <n v="4350"/>
    <n v="4627.9393135621704"/>
    <n v="138"/>
  </r>
  <r>
    <x v="1"/>
    <s v="Whanganui"/>
    <s v="Other"/>
    <x v="2"/>
    <n v="1513"/>
    <n v="1582.575831760545"/>
    <n v="53"/>
  </r>
  <r>
    <x v="1"/>
    <s v="Whanganui"/>
    <s v="Other"/>
    <x v="3"/>
    <n v="13633.5"/>
    <n v="13540.279557872511"/>
    <n v="413"/>
  </r>
  <r>
    <x v="1"/>
    <s v="Whanganui"/>
    <s v="Other"/>
    <x v="4"/>
    <n v="11236.5"/>
    <n v="11134.28202530686"/>
    <n v="315"/>
  </r>
  <r>
    <x v="1"/>
    <s v="Whanganui"/>
    <s v="Other"/>
    <x v="5"/>
    <n v="29996.5"/>
    <n v="28172.991117072783"/>
    <n v="909"/>
  </r>
  <r>
    <x v="1"/>
    <s v="Whanganui"/>
    <s v="Pacific"/>
    <x v="1"/>
    <n v="11"/>
    <n v="21.859924773781"/>
    <n v="2"/>
  </r>
  <r>
    <x v="1"/>
    <s v="Whanganui"/>
    <s v="Pacific"/>
    <x v="2"/>
    <n v="5.5"/>
    <n v="13.892476060191518"/>
    <n v="1"/>
  </r>
  <r>
    <x v="1"/>
    <s v="Whanganui"/>
    <s v="Pacific"/>
    <x v="3"/>
    <n v="220.5"/>
    <n v="133.37339446013138"/>
    <n v="5"/>
  </r>
  <r>
    <x v="1"/>
    <s v="Whanganui"/>
    <s v="Pacific"/>
    <x v="4"/>
    <n v="34.5"/>
    <n v="73.454213845043"/>
    <n v="5"/>
  </r>
  <r>
    <x v="1"/>
    <s v="Whanganui"/>
    <s v="Pacific"/>
    <x v="5"/>
    <n v="427"/>
    <n v="541.19152974139013"/>
    <n v="19"/>
  </r>
  <r>
    <x v="2"/>
    <m/>
    <m/>
    <x v="0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7">
  <r>
    <s v="data to 2021Q3"/>
    <x v="0"/>
    <x v="0"/>
    <x v="0"/>
    <x v="0"/>
    <n v="114.5"/>
    <n v="89.12662622349103"/>
    <n v="2"/>
  </r>
  <r>
    <s v="data to 2021Q3"/>
    <x v="0"/>
    <x v="0"/>
    <x v="0"/>
    <x v="1"/>
    <n v="33122"/>
    <n v="35955.30157516004"/>
    <n v="620"/>
  </r>
  <r>
    <s v="data to 2021Q3"/>
    <x v="0"/>
    <x v="0"/>
    <x v="0"/>
    <x v="2"/>
    <n v="91132.5"/>
    <n v="99251.187722422444"/>
    <n v="1560"/>
  </r>
  <r>
    <s v="data to 2021Q3"/>
    <x v="0"/>
    <x v="0"/>
    <x v="0"/>
    <x v="3"/>
    <n v="141396"/>
    <n v="128946.6875867389"/>
    <n v="1850"/>
  </r>
  <r>
    <s v="data to 2021Q3"/>
    <x v="0"/>
    <x v="0"/>
    <x v="0"/>
    <x v="4"/>
    <n v="180807.5"/>
    <n v="173960.45174403946"/>
    <n v="2558"/>
  </r>
  <r>
    <s v="data to 2021Q3"/>
    <x v="0"/>
    <x v="0"/>
    <x v="0"/>
    <x v="5"/>
    <n v="244622"/>
    <n v="243201.75928689132"/>
    <n v="2849"/>
  </r>
  <r>
    <s v="data to 2021Q3"/>
    <x v="0"/>
    <x v="0"/>
    <x v="1"/>
    <x v="0"/>
    <n v="3037.5"/>
    <n v="3278.6254705264337"/>
    <n v="65"/>
  </r>
  <r>
    <s v="data to 2021Q3"/>
    <x v="0"/>
    <x v="0"/>
    <x v="1"/>
    <x v="1"/>
    <n v="617809.5"/>
    <n v="642874.43989771919"/>
    <n v="10342"/>
  </r>
  <r>
    <s v="data to 2021Q3"/>
    <x v="0"/>
    <x v="0"/>
    <x v="1"/>
    <x v="2"/>
    <n v="944048"/>
    <n v="960047.71687205485"/>
    <n v="15103"/>
  </r>
  <r>
    <s v="data to 2021Q3"/>
    <x v="0"/>
    <x v="0"/>
    <x v="1"/>
    <x v="3"/>
    <n v="984893"/>
    <n v="985232.66725888138"/>
    <n v="14960"/>
  </r>
  <r>
    <s v="data to 2021Q3"/>
    <x v="0"/>
    <x v="0"/>
    <x v="1"/>
    <x v="4"/>
    <n v="643541"/>
    <n v="666146.28794146259"/>
    <n v="11336"/>
  </r>
  <r>
    <s v="data to 2021Q3"/>
    <x v="0"/>
    <x v="0"/>
    <x v="1"/>
    <x v="5"/>
    <n v="403373.5"/>
    <n v="406273.49152089364"/>
    <n v="6249"/>
  </r>
  <r>
    <s v="data to 2021Q3"/>
    <x v="0"/>
    <x v="0"/>
    <x v="2"/>
    <x v="0"/>
    <n v="16334.5"/>
    <n v="9569.3818926403237"/>
    <n v="54"/>
  </r>
  <r>
    <s v="data to 2021Q3"/>
    <x v="0"/>
    <x v="0"/>
    <x v="2"/>
    <x v="1"/>
    <n v="19805.5"/>
    <n v="22412.970094698103"/>
    <n v="380"/>
  </r>
  <r>
    <s v="data to 2021Q3"/>
    <x v="0"/>
    <x v="0"/>
    <x v="2"/>
    <x v="2"/>
    <n v="82377"/>
    <n v="85004.807666672481"/>
    <n v="1351"/>
  </r>
  <r>
    <s v="data to 2021Q3"/>
    <x v="0"/>
    <x v="0"/>
    <x v="2"/>
    <x v="3"/>
    <n v="118190"/>
    <n v="112831.08619006716"/>
    <n v="1611"/>
  </r>
  <r>
    <s v="data to 2021Q3"/>
    <x v="0"/>
    <x v="0"/>
    <x v="2"/>
    <x v="4"/>
    <n v="220413"/>
    <n v="224389.29067688144"/>
    <n v="3243"/>
  </r>
  <r>
    <s v="data to 2021Q3"/>
    <x v="0"/>
    <x v="0"/>
    <x v="2"/>
    <x v="5"/>
    <n v="399718"/>
    <n v="399799.82030950073"/>
    <n v="5352"/>
  </r>
  <r>
    <s v="data to 2021Q3"/>
    <x v="0"/>
    <x v="1"/>
    <x v="0"/>
    <x v="0"/>
    <n v="387"/>
    <n v="448.05028534289522"/>
    <n v="14"/>
  </r>
  <r>
    <s v="data to 2021Q3"/>
    <x v="0"/>
    <x v="1"/>
    <x v="0"/>
    <x v="1"/>
    <n v="18854.5"/>
    <n v="18536.436136144945"/>
    <n v="415"/>
  </r>
  <r>
    <s v="data to 2021Q3"/>
    <x v="0"/>
    <x v="1"/>
    <x v="0"/>
    <x v="2"/>
    <n v="40590.5"/>
    <n v="46098.822677943652"/>
    <n v="975"/>
  </r>
  <r>
    <s v="data to 2021Q3"/>
    <x v="0"/>
    <x v="1"/>
    <x v="0"/>
    <x v="3"/>
    <n v="64128.5"/>
    <n v="67619.854858170162"/>
    <n v="1329"/>
  </r>
  <r>
    <s v="data to 2021Q3"/>
    <x v="0"/>
    <x v="1"/>
    <x v="0"/>
    <x v="4"/>
    <n v="124063.5"/>
    <n v="130897.14901508896"/>
    <n v="2340"/>
  </r>
  <r>
    <s v="data to 2021Q3"/>
    <x v="0"/>
    <x v="1"/>
    <x v="0"/>
    <x v="5"/>
    <n v="230787"/>
    <n v="250681.69499922454"/>
    <n v="4372"/>
  </r>
  <r>
    <s v="data to 2021Q3"/>
    <x v="0"/>
    <x v="1"/>
    <x v="1"/>
    <x v="0"/>
    <n v="211"/>
    <n v="416.5698696554141"/>
    <n v="14"/>
  </r>
  <r>
    <s v="data to 2021Q3"/>
    <x v="0"/>
    <x v="1"/>
    <x v="1"/>
    <x v="1"/>
    <n v="246605.5"/>
    <n v="238782.04169179386"/>
    <n v="3884"/>
  </r>
  <r>
    <s v="data to 2021Q3"/>
    <x v="0"/>
    <x v="1"/>
    <x v="1"/>
    <x v="2"/>
    <n v="373186"/>
    <n v="352945.68344072014"/>
    <n v="5945"/>
  </r>
  <r>
    <s v="data to 2021Q3"/>
    <x v="0"/>
    <x v="1"/>
    <x v="1"/>
    <x v="3"/>
    <n v="344700.5"/>
    <n v="326862.62426944508"/>
    <n v="5451"/>
  </r>
  <r>
    <s v="data to 2021Q3"/>
    <x v="0"/>
    <x v="1"/>
    <x v="1"/>
    <x v="4"/>
    <n v="447939.5"/>
    <n v="397805.68572782655"/>
    <n v="6322"/>
  </r>
  <r>
    <s v="data to 2021Q3"/>
    <x v="0"/>
    <x v="1"/>
    <x v="1"/>
    <x v="5"/>
    <n v="257938"/>
    <n v="245408.86972234119"/>
    <n v="3984"/>
  </r>
  <r>
    <s v="data to 2021Q3"/>
    <x v="0"/>
    <x v="1"/>
    <x v="2"/>
    <x v="0"/>
    <n v="3.5"/>
    <n v="8.6148755955532028"/>
    <n v="1"/>
  </r>
  <r>
    <s v="data to 2021Q3"/>
    <x v="0"/>
    <x v="1"/>
    <x v="2"/>
    <x v="1"/>
    <n v="1681.5"/>
    <n v="1195.5744191214187"/>
    <n v="37"/>
  </r>
  <r>
    <s v="data to 2021Q3"/>
    <x v="0"/>
    <x v="1"/>
    <x v="2"/>
    <x v="2"/>
    <n v="3827"/>
    <n v="4222.5132142348284"/>
    <n v="88"/>
  </r>
  <r>
    <s v="data to 2021Q3"/>
    <x v="0"/>
    <x v="1"/>
    <x v="2"/>
    <x v="3"/>
    <n v="3927"/>
    <n v="5729.2526442875087"/>
    <n v="104"/>
  </r>
  <r>
    <s v="data to 2021Q3"/>
    <x v="0"/>
    <x v="1"/>
    <x v="2"/>
    <x v="4"/>
    <n v="8662.5"/>
    <n v="9081.2885231804521"/>
    <n v="170"/>
  </r>
  <r>
    <s v="data to 2021Q3"/>
    <x v="0"/>
    <x v="1"/>
    <x v="2"/>
    <x v="5"/>
    <n v="6786.5"/>
    <n v="8507.116286303386"/>
    <n v="166"/>
  </r>
  <r>
    <s v="data to 2021Q3"/>
    <x v="0"/>
    <x v="2"/>
    <x v="0"/>
    <x v="0"/>
    <n v="21.5"/>
    <n v="102.64429274794176"/>
    <n v="2"/>
  </r>
  <r>
    <s v="data to 2021Q3"/>
    <x v="0"/>
    <x v="2"/>
    <x v="0"/>
    <x v="1"/>
    <n v="47323.5"/>
    <n v="54177.793899681681"/>
    <n v="943"/>
  </r>
  <r>
    <s v="data to 2021Q3"/>
    <x v="0"/>
    <x v="2"/>
    <x v="0"/>
    <x v="2"/>
    <n v="79030"/>
    <n v="75080.757416284905"/>
    <n v="1055"/>
  </r>
  <r>
    <s v="data to 2021Q3"/>
    <x v="0"/>
    <x v="2"/>
    <x v="0"/>
    <x v="3"/>
    <n v="76213.5"/>
    <n v="73864.381002601891"/>
    <n v="1014"/>
  </r>
  <r>
    <s v="data to 2021Q3"/>
    <x v="0"/>
    <x v="2"/>
    <x v="0"/>
    <x v="4"/>
    <n v="126970.5"/>
    <n v="130549.11917508818"/>
    <n v="1784"/>
  </r>
  <r>
    <s v="data to 2021Q3"/>
    <x v="0"/>
    <x v="2"/>
    <x v="0"/>
    <x v="5"/>
    <n v="79387"/>
    <n v="74764.868512025205"/>
    <n v="983"/>
  </r>
  <r>
    <s v="data to 2021Q3"/>
    <x v="0"/>
    <x v="2"/>
    <x v="1"/>
    <x v="0"/>
    <n v="2374"/>
    <n v="2729.3286049596832"/>
    <n v="46"/>
  </r>
  <r>
    <s v="data to 2021Q3"/>
    <x v="0"/>
    <x v="2"/>
    <x v="1"/>
    <x v="1"/>
    <n v="1038329.5"/>
    <n v="1072078.2837581036"/>
    <n v="13955"/>
  </r>
  <r>
    <s v="data to 2021Q3"/>
    <x v="0"/>
    <x v="2"/>
    <x v="1"/>
    <x v="2"/>
    <n v="879564"/>
    <n v="858222.97871847486"/>
    <n v="11147"/>
  </r>
  <r>
    <s v="data to 2021Q3"/>
    <x v="0"/>
    <x v="2"/>
    <x v="1"/>
    <x v="3"/>
    <n v="673985.5"/>
    <n v="674238.64621186245"/>
    <n v="8420"/>
  </r>
  <r>
    <s v="data to 2021Q3"/>
    <x v="0"/>
    <x v="2"/>
    <x v="1"/>
    <x v="4"/>
    <n v="884562"/>
    <n v="880650.29662520031"/>
    <n v="11106"/>
  </r>
  <r>
    <s v="data to 2021Q3"/>
    <x v="0"/>
    <x v="2"/>
    <x v="1"/>
    <x v="5"/>
    <n v="271524"/>
    <n v="268152.27200233034"/>
    <n v="3331"/>
  </r>
  <r>
    <s v="data to 2021Q3"/>
    <x v="0"/>
    <x v="2"/>
    <x v="2"/>
    <x v="1"/>
    <n v="15807.5"/>
    <n v="15394.391829954693"/>
    <n v="211"/>
  </r>
  <r>
    <s v="data to 2021Q3"/>
    <x v="0"/>
    <x v="2"/>
    <x v="2"/>
    <x v="2"/>
    <n v="12613"/>
    <n v="14842.410771744329"/>
    <n v="241"/>
  </r>
  <r>
    <s v="data to 2021Q3"/>
    <x v="0"/>
    <x v="2"/>
    <x v="2"/>
    <x v="3"/>
    <n v="19725"/>
    <n v="18155.933505504767"/>
    <n v="228"/>
  </r>
  <r>
    <s v="data to 2021Q3"/>
    <x v="0"/>
    <x v="2"/>
    <x v="2"/>
    <x v="4"/>
    <n v="42545.5"/>
    <n v="45943.080281651928"/>
    <n v="705"/>
  </r>
  <r>
    <s v="data to 2021Q3"/>
    <x v="0"/>
    <x v="2"/>
    <x v="2"/>
    <x v="5"/>
    <n v="28785"/>
    <n v="29696.043445136358"/>
    <n v="395"/>
  </r>
  <r>
    <s v="data to 2021Q3"/>
    <x v="0"/>
    <x v="3"/>
    <x v="0"/>
    <x v="0"/>
    <n v="767.5"/>
    <n v="619.46866433444779"/>
    <n v="8"/>
  </r>
  <r>
    <s v="data to 2021Q3"/>
    <x v="0"/>
    <x v="3"/>
    <x v="0"/>
    <x v="1"/>
    <n v="40401"/>
    <n v="44896.657470777311"/>
    <n v="943"/>
  </r>
  <r>
    <s v="data to 2021Q3"/>
    <x v="0"/>
    <x v="3"/>
    <x v="0"/>
    <x v="2"/>
    <n v="43334"/>
    <n v="45908.648038272331"/>
    <n v="834"/>
  </r>
  <r>
    <s v="data to 2021Q3"/>
    <x v="0"/>
    <x v="3"/>
    <x v="0"/>
    <x v="3"/>
    <n v="74948"/>
    <n v="80177.20347415877"/>
    <n v="1508"/>
  </r>
  <r>
    <s v="data to 2021Q3"/>
    <x v="0"/>
    <x v="3"/>
    <x v="0"/>
    <x v="4"/>
    <n v="61518.5"/>
    <n v="76425.133916391263"/>
    <n v="1120"/>
  </r>
  <r>
    <s v="data to 2021Q3"/>
    <x v="0"/>
    <x v="3"/>
    <x v="0"/>
    <x v="5"/>
    <n v="104846.5"/>
    <n v="111426.93302126096"/>
    <n v="1650"/>
  </r>
  <r>
    <s v="data to 2021Q3"/>
    <x v="0"/>
    <x v="3"/>
    <x v="1"/>
    <x v="0"/>
    <n v="648"/>
    <n v="894.67893772515083"/>
    <n v="24"/>
  </r>
  <r>
    <s v="data to 2021Q3"/>
    <x v="0"/>
    <x v="3"/>
    <x v="1"/>
    <x v="1"/>
    <n v="538949.5"/>
    <n v="579094.85589156661"/>
    <n v="9900"/>
  </r>
  <r>
    <s v="data to 2021Q3"/>
    <x v="0"/>
    <x v="3"/>
    <x v="1"/>
    <x v="2"/>
    <n v="414532.5"/>
    <n v="435653.83048876957"/>
    <n v="7159"/>
  </r>
  <r>
    <s v="data to 2021Q3"/>
    <x v="0"/>
    <x v="3"/>
    <x v="1"/>
    <x v="3"/>
    <n v="433031.5"/>
    <n v="454861.51443563326"/>
    <n v="7706"/>
  </r>
  <r>
    <s v="data to 2021Q3"/>
    <x v="0"/>
    <x v="3"/>
    <x v="1"/>
    <x v="4"/>
    <n v="216452"/>
    <n v="245810.60711479906"/>
    <n v="4252"/>
  </r>
  <r>
    <s v="data to 2021Q3"/>
    <x v="0"/>
    <x v="3"/>
    <x v="1"/>
    <x v="5"/>
    <n v="115543"/>
    <n v="119922.92204185392"/>
    <n v="1785"/>
  </r>
  <r>
    <s v="data to 2021Q3"/>
    <x v="0"/>
    <x v="3"/>
    <x v="2"/>
    <x v="0"/>
    <n v="372.5"/>
    <n v="245.43292203321386"/>
    <n v="3"/>
  </r>
  <r>
    <s v="data to 2021Q3"/>
    <x v="0"/>
    <x v="3"/>
    <x v="2"/>
    <x v="1"/>
    <n v="19392"/>
    <n v="23482.233838828135"/>
    <n v="399"/>
  </r>
  <r>
    <s v="data to 2021Q3"/>
    <x v="0"/>
    <x v="3"/>
    <x v="2"/>
    <x v="2"/>
    <n v="11207"/>
    <n v="17363.369471923466"/>
    <n v="350"/>
  </r>
  <r>
    <s v="data to 2021Q3"/>
    <x v="0"/>
    <x v="3"/>
    <x v="2"/>
    <x v="3"/>
    <n v="36653"/>
    <n v="34274.295777042113"/>
    <n v="592"/>
  </r>
  <r>
    <s v="data to 2021Q3"/>
    <x v="0"/>
    <x v="3"/>
    <x v="2"/>
    <x v="4"/>
    <n v="31544.5"/>
    <n v="35633.845287778211"/>
    <n v="582"/>
  </r>
  <r>
    <s v="data to 2021Q3"/>
    <x v="0"/>
    <x v="3"/>
    <x v="2"/>
    <x v="5"/>
    <n v="104011.5"/>
    <n v="112563.99748088389"/>
    <n v="1752"/>
  </r>
  <r>
    <s v="data to 2021Q3"/>
    <x v="0"/>
    <x v="4"/>
    <x v="0"/>
    <x v="0"/>
    <n v="1153.5"/>
    <n v="1072.9755131024044"/>
    <n v="15"/>
  </r>
  <r>
    <s v="data to 2021Q3"/>
    <x v="0"/>
    <x v="4"/>
    <x v="0"/>
    <x v="1"/>
    <n v="26642"/>
    <n v="21084.215470548213"/>
    <n v="346"/>
  </r>
  <r>
    <s v="data to 2021Q3"/>
    <x v="0"/>
    <x v="4"/>
    <x v="0"/>
    <x v="2"/>
    <n v="56563.5"/>
    <n v="48138.552714542398"/>
    <n v="800"/>
  </r>
  <r>
    <s v="data to 2021Q3"/>
    <x v="0"/>
    <x v="4"/>
    <x v="0"/>
    <x v="3"/>
    <n v="67285.5"/>
    <n v="58437.964450642321"/>
    <n v="909"/>
  </r>
  <r>
    <s v="data to 2021Q3"/>
    <x v="0"/>
    <x v="4"/>
    <x v="0"/>
    <x v="4"/>
    <n v="162908"/>
    <n v="147003.44825398104"/>
    <n v="2304"/>
  </r>
  <r>
    <s v="data to 2021Q3"/>
    <x v="0"/>
    <x v="4"/>
    <x v="0"/>
    <x v="5"/>
    <n v="458387"/>
    <n v="434085.10606676177"/>
    <n v="6872"/>
  </r>
  <r>
    <s v="data to 2021Q3"/>
    <x v="0"/>
    <x v="4"/>
    <x v="1"/>
    <x v="0"/>
    <n v="1469"/>
    <n v="1183.6244469681842"/>
    <n v="20"/>
  </r>
  <r>
    <s v="data to 2021Q3"/>
    <x v="0"/>
    <x v="4"/>
    <x v="1"/>
    <x v="1"/>
    <n v="376156"/>
    <n v="319362.19895396626"/>
    <n v="4965"/>
  </r>
  <r>
    <s v="data to 2021Q3"/>
    <x v="0"/>
    <x v="4"/>
    <x v="1"/>
    <x v="2"/>
    <n v="497999"/>
    <n v="428433.34962681279"/>
    <n v="6809"/>
  </r>
  <r>
    <s v="data to 2021Q3"/>
    <x v="0"/>
    <x v="4"/>
    <x v="1"/>
    <x v="3"/>
    <n v="422961"/>
    <n v="348632.83430434723"/>
    <n v="5113"/>
  </r>
  <r>
    <s v="data to 2021Q3"/>
    <x v="0"/>
    <x v="4"/>
    <x v="1"/>
    <x v="4"/>
    <n v="552804.5"/>
    <n v="465331.08520459366"/>
    <n v="7086"/>
  </r>
  <r>
    <s v="data to 2021Q3"/>
    <x v="0"/>
    <x v="4"/>
    <x v="1"/>
    <x v="5"/>
    <n v="553857.5"/>
    <n v="470909.58890590095"/>
    <n v="7157"/>
  </r>
  <r>
    <s v="data to 2021Q3"/>
    <x v="0"/>
    <x v="4"/>
    <x v="2"/>
    <x v="0"/>
    <n v="2001"/>
    <n v="1778.965160747166"/>
    <n v="18"/>
  </r>
  <r>
    <s v="data to 2021Q3"/>
    <x v="0"/>
    <x v="4"/>
    <x v="2"/>
    <x v="1"/>
    <n v="13750"/>
    <n v="13352.260080504229"/>
    <n v="255"/>
  </r>
  <r>
    <s v="data to 2021Q3"/>
    <x v="0"/>
    <x v="4"/>
    <x v="2"/>
    <x v="2"/>
    <n v="34877.5"/>
    <n v="33810.906657850188"/>
    <n v="607"/>
  </r>
  <r>
    <s v="data to 2021Q3"/>
    <x v="0"/>
    <x v="4"/>
    <x v="2"/>
    <x v="3"/>
    <n v="48880.5"/>
    <n v="44063.278917393698"/>
    <n v="707"/>
  </r>
  <r>
    <s v="data to 2021Q3"/>
    <x v="0"/>
    <x v="4"/>
    <x v="2"/>
    <x v="4"/>
    <n v="158391.5"/>
    <n v="151554.98207422625"/>
    <n v="2535"/>
  </r>
  <r>
    <s v="data to 2021Q3"/>
    <x v="0"/>
    <x v="4"/>
    <x v="2"/>
    <x v="5"/>
    <n v="912645"/>
    <n v="867715.96770398959"/>
    <n v="13699"/>
  </r>
  <r>
    <s v="data to 2021Q3"/>
    <x v="0"/>
    <x v="5"/>
    <x v="0"/>
    <x v="0"/>
    <n v="2722.5"/>
    <n v="970.5640910040961"/>
    <n v="21"/>
  </r>
  <r>
    <s v="data to 2021Q3"/>
    <x v="0"/>
    <x v="5"/>
    <x v="0"/>
    <x v="1"/>
    <n v="13938.5"/>
    <n v="18320.421912205966"/>
    <n v="313"/>
  </r>
  <r>
    <s v="data to 2021Q3"/>
    <x v="0"/>
    <x v="5"/>
    <x v="0"/>
    <x v="2"/>
    <n v="46337.5"/>
    <n v="49615.654110564676"/>
    <n v="806"/>
  </r>
  <r>
    <s v="data to 2021Q3"/>
    <x v="0"/>
    <x v="5"/>
    <x v="0"/>
    <x v="3"/>
    <n v="20681.5"/>
    <n v="20822.449381254155"/>
    <n v="366"/>
  </r>
  <r>
    <s v="data to 2021Q3"/>
    <x v="0"/>
    <x v="5"/>
    <x v="0"/>
    <x v="4"/>
    <n v="96954.5"/>
    <n v="100784.41309624357"/>
    <n v="1698"/>
  </r>
  <r>
    <s v="data to 2021Q3"/>
    <x v="0"/>
    <x v="5"/>
    <x v="0"/>
    <x v="5"/>
    <n v="219684"/>
    <n v="247326.99087143826"/>
    <n v="4282"/>
  </r>
  <r>
    <s v="data to 2021Q3"/>
    <x v="0"/>
    <x v="5"/>
    <x v="1"/>
    <x v="0"/>
    <n v="2365.5"/>
    <n v="2772.8779377681144"/>
    <n v="38"/>
  </r>
  <r>
    <s v="data to 2021Q3"/>
    <x v="0"/>
    <x v="5"/>
    <x v="1"/>
    <x v="1"/>
    <n v="195718"/>
    <n v="191724.72828697579"/>
    <n v="3037"/>
  </r>
  <r>
    <s v="data to 2021Q3"/>
    <x v="0"/>
    <x v="5"/>
    <x v="1"/>
    <x v="2"/>
    <n v="302371"/>
    <n v="294695.0046837423"/>
    <n v="4573"/>
  </r>
  <r>
    <s v="data to 2021Q3"/>
    <x v="0"/>
    <x v="5"/>
    <x v="1"/>
    <x v="3"/>
    <n v="118486.5"/>
    <n v="110726.70195755344"/>
    <n v="1600"/>
  </r>
  <r>
    <s v="data to 2021Q3"/>
    <x v="0"/>
    <x v="5"/>
    <x v="1"/>
    <x v="4"/>
    <n v="244632"/>
    <n v="249527.88744552305"/>
    <n v="4044"/>
  </r>
  <r>
    <s v="data to 2021Q3"/>
    <x v="0"/>
    <x v="5"/>
    <x v="1"/>
    <x v="5"/>
    <n v="300213.5"/>
    <n v="287202.71612226451"/>
    <n v="4553"/>
  </r>
  <r>
    <s v="data to 2021Q3"/>
    <x v="0"/>
    <x v="5"/>
    <x v="2"/>
    <x v="0"/>
    <n v="1145"/>
    <n v="348.28086668152872"/>
    <n v="5"/>
  </r>
  <r>
    <s v="data to 2021Q3"/>
    <x v="0"/>
    <x v="5"/>
    <x v="2"/>
    <x v="1"/>
    <n v="1028"/>
    <n v="1103.8458771571204"/>
    <n v="22"/>
  </r>
  <r>
    <s v="data to 2021Q3"/>
    <x v="0"/>
    <x v="5"/>
    <x v="2"/>
    <x v="2"/>
    <n v="3919"/>
    <n v="3931.5996387100049"/>
    <n v="95"/>
  </r>
  <r>
    <s v="data to 2021Q3"/>
    <x v="0"/>
    <x v="5"/>
    <x v="2"/>
    <x v="3"/>
    <n v="1291"/>
    <n v="1670.8505461854329"/>
    <n v="39"/>
  </r>
  <r>
    <s v="data to 2021Q3"/>
    <x v="0"/>
    <x v="5"/>
    <x v="2"/>
    <x v="4"/>
    <n v="11703"/>
    <n v="9996.6405481454985"/>
    <n v="214"/>
  </r>
  <r>
    <s v="data to 2021Q3"/>
    <x v="0"/>
    <x v="5"/>
    <x v="2"/>
    <x v="5"/>
    <n v="38969"/>
    <n v="41254.710594881362"/>
    <n v="823"/>
  </r>
  <r>
    <s v="data to 2021Q3"/>
    <x v="0"/>
    <x v="6"/>
    <x v="0"/>
    <x v="0"/>
    <n v="39"/>
    <n v="115.25110464608773"/>
    <n v="4"/>
  </r>
  <r>
    <s v="data to 2021Q3"/>
    <x v="0"/>
    <x v="6"/>
    <x v="0"/>
    <x v="1"/>
    <n v="11513.5"/>
    <n v="15655.274341205601"/>
    <n v="354"/>
  </r>
  <r>
    <s v="data to 2021Q3"/>
    <x v="0"/>
    <x v="6"/>
    <x v="0"/>
    <x v="2"/>
    <n v="16592"/>
    <n v="19362.810756073195"/>
    <n v="344"/>
  </r>
  <r>
    <s v="data to 2021Q3"/>
    <x v="0"/>
    <x v="6"/>
    <x v="0"/>
    <x v="3"/>
    <n v="18527"/>
    <n v="21756.920773022593"/>
    <n v="402"/>
  </r>
  <r>
    <s v="data to 2021Q3"/>
    <x v="0"/>
    <x v="6"/>
    <x v="0"/>
    <x v="4"/>
    <n v="72373"/>
    <n v="79256.717653823827"/>
    <n v="1569"/>
  </r>
  <r>
    <s v="data to 2021Q3"/>
    <x v="0"/>
    <x v="6"/>
    <x v="0"/>
    <x v="5"/>
    <n v="51888"/>
    <n v="62492.547826568443"/>
    <n v="1158"/>
  </r>
  <r>
    <s v="data to 2021Q3"/>
    <x v="0"/>
    <x v="6"/>
    <x v="1"/>
    <x v="0"/>
    <n v="615.5"/>
    <n v="801.09343758833506"/>
    <n v="11"/>
  </r>
  <r>
    <s v="data to 2021Q3"/>
    <x v="0"/>
    <x v="6"/>
    <x v="1"/>
    <x v="1"/>
    <n v="142219.5"/>
    <n v="168216.22665284554"/>
    <n v="3188"/>
  </r>
  <r>
    <s v="data to 2021Q3"/>
    <x v="0"/>
    <x v="6"/>
    <x v="1"/>
    <x v="2"/>
    <n v="129169.5"/>
    <n v="132328.55816185969"/>
    <n v="2171"/>
  </r>
  <r>
    <s v="data to 2021Q3"/>
    <x v="0"/>
    <x v="6"/>
    <x v="1"/>
    <x v="3"/>
    <n v="111426.5"/>
    <n v="116302.57797340963"/>
    <n v="1984"/>
  </r>
  <r>
    <s v="data to 2021Q3"/>
    <x v="0"/>
    <x v="6"/>
    <x v="1"/>
    <x v="4"/>
    <n v="252081.5"/>
    <n v="266319.94391636853"/>
    <n v="4633"/>
  </r>
  <r>
    <s v="data to 2021Q3"/>
    <x v="0"/>
    <x v="6"/>
    <x v="1"/>
    <x v="5"/>
    <n v="84853"/>
    <n v="103242.8172550148"/>
    <n v="1739"/>
  </r>
  <r>
    <s v="data to 2021Q3"/>
    <x v="0"/>
    <x v="6"/>
    <x v="2"/>
    <x v="0"/>
    <n v="17"/>
    <n v="15.052512254901961"/>
    <n v="1"/>
  </r>
  <r>
    <s v="data to 2021Q3"/>
    <x v="0"/>
    <x v="6"/>
    <x v="2"/>
    <x v="1"/>
    <n v="5279.5"/>
    <n v="5769.155518176196"/>
    <n v="114"/>
  </r>
  <r>
    <s v="data to 2021Q3"/>
    <x v="0"/>
    <x v="6"/>
    <x v="2"/>
    <x v="2"/>
    <n v="7229"/>
    <n v="7436.3293995768909"/>
    <n v="135"/>
  </r>
  <r>
    <s v="data to 2021Q3"/>
    <x v="0"/>
    <x v="6"/>
    <x v="2"/>
    <x v="3"/>
    <n v="10044.5"/>
    <n v="11718.315541177302"/>
    <n v="200"/>
  </r>
  <r>
    <s v="data to 2021Q3"/>
    <x v="0"/>
    <x v="6"/>
    <x v="2"/>
    <x v="4"/>
    <n v="25746"/>
    <n v="30753.456902300262"/>
    <n v="551"/>
  </r>
  <r>
    <s v="data to 2021Q3"/>
    <x v="0"/>
    <x v="6"/>
    <x v="2"/>
    <x v="5"/>
    <n v="31143.5"/>
    <n v="40070.518038947252"/>
    <n v="727"/>
  </r>
  <r>
    <s v="data to 2021Q3"/>
    <x v="0"/>
    <x v="7"/>
    <x v="0"/>
    <x v="0"/>
    <n v="79"/>
    <n v="144.17334908118949"/>
    <n v="3"/>
  </r>
  <r>
    <s v="data to 2021Q3"/>
    <x v="0"/>
    <x v="7"/>
    <x v="0"/>
    <x v="1"/>
    <n v="6633"/>
    <n v="6087.2999528022701"/>
    <n v="139"/>
  </r>
  <r>
    <s v="data to 2021Q3"/>
    <x v="0"/>
    <x v="7"/>
    <x v="0"/>
    <x v="2"/>
    <n v="22516"/>
    <n v="26823.665391716979"/>
    <n v="487"/>
  </r>
  <r>
    <s v="data to 2021Q3"/>
    <x v="0"/>
    <x v="7"/>
    <x v="0"/>
    <x v="3"/>
    <n v="23595.5"/>
    <n v="29050.336668925251"/>
    <n v="543"/>
  </r>
  <r>
    <s v="data to 2021Q3"/>
    <x v="0"/>
    <x v="7"/>
    <x v="0"/>
    <x v="4"/>
    <n v="45068"/>
    <n v="53070.426604832108"/>
    <n v="1009"/>
  </r>
  <r>
    <s v="data to 2021Q3"/>
    <x v="0"/>
    <x v="7"/>
    <x v="0"/>
    <x v="5"/>
    <n v="225641"/>
    <n v="236430.33315021876"/>
    <n v="4191"/>
  </r>
  <r>
    <s v="data to 2021Q3"/>
    <x v="0"/>
    <x v="7"/>
    <x v="1"/>
    <x v="0"/>
    <n v="105.5"/>
    <n v="288.11563360463856"/>
    <n v="6"/>
  </r>
  <r>
    <s v="data to 2021Q3"/>
    <x v="0"/>
    <x v="7"/>
    <x v="1"/>
    <x v="1"/>
    <n v="46763"/>
    <n v="48702.478951386045"/>
    <n v="939"/>
  </r>
  <r>
    <s v="data to 2021Q3"/>
    <x v="0"/>
    <x v="7"/>
    <x v="1"/>
    <x v="2"/>
    <n v="129702"/>
    <n v="128079.84064781948"/>
    <n v="2267"/>
  </r>
  <r>
    <s v="data to 2021Q3"/>
    <x v="0"/>
    <x v="7"/>
    <x v="1"/>
    <x v="3"/>
    <n v="45775"/>
    <n v="51227.719448623982"/>
    <n v="961"/>
  </r>
  <r>
    <s v="data to 2021Q3"/>
    <x v="0"/>
    <x v="7"/>
    <x v="1"/>
    <x v="4"/>
    <n v="129670.5"/>
    <n v="135413.35869049095"/>
    <n v="2187"/>
  </r>
  <r>
    <s v="data to 2021Q3"/>
    <x v="0"/>
    <x v="7"/>
    <x v="1"/>
    <x v="5"/>
    <n v="195003.5"/>
    <n v="197301.18278027434"/>
    <n v="3278"/>
  </r>
  <r>
    <s v="data to 2021Q3"/>
    <x v="0"/>
    <x v="7"/>
    <x v="2"/>
    <x v="0"/>
    <n v="3.5"/>
    <n v="50.818219633943428"/>
    <n v="1"/>
  </r>
  <r>
    <s v="data to 2021Q3"/>
    <x v="0"/>
    <x v="7"/>
    <x v="2"/>
    <x v="1"/>
    <n v="486"/>
    <n v="566.29742208494736"/>
    <n v="12"/>
  </r>
  <r>
    <s v="data to 2021Q3"/>
    <x v="0"/>
    <x v="7"/>
    <x v="2"/>
    <x v="2"/>
    <n v="1374.5"/>
    <n v="1621.497725858859"/>
    <n v="24"/>
  </r>
  <r>
    <s v="data to 2021Q3"/>
    <x v="0"/>
    <x v="7"/>
    <x v="2"/>
    <x v="3"/>
    <n v="1306"/>
    <n v="1343.4644029996041"/>
    <n v="23"/>
  </r>
  <r>
    <s v="data to 2021Q3"/>
    <x v="0"/>
    <x v="7"/>
    <x v="2"/>
    <x v="4"/>
    <n v="4730"/>
    <n v="5319.4736697661538"/>
    <n v="93"/>
  </r>
  <r>
    <s v="data to 2021Q3"/>
    <x v="0"/>
    <x v="7"/>
    <x v="2"/>
    <x v="5"/>
    <n v="12046.5"/>
    <n v="14309.969181215582"/>
    <n v="275"/>
  </r>
  <r>
    <s v="data to 2021Q3"/>
    <x v="0"/>
    <x v="8"/>
    <x v="0"/>
    <x v="0"/>
    <n v="218"/>
    <n v="206.72811432435731"/>
    <n v="6"/>
  </r>
  <r>
    <s v="data to 2021Q3"/>
    <x v="0"/>
    <x v="8"/>
    <x v="0"/>
    <x v="1"/>
    <n v="8733.5"/>
    <n v="9397.503230471315"/>
    <n v="166"/>
  </r>
  <r>
    <s v="data to 2021Q3"/>
    <x v="0"/>
    <x v="8"/>
    <x v="0"/>
    <x v="2"/>
    <n v="22010.5"/>
    <n v="21345.072652718613"/>
    <n v="433"/>
  </r>
  <r>
    <s v="data to 2021Q3"/>
    <x v="0"/>
    <x v="8"/>
    <x v="0"/>
    <x v="3"/>
    <n v="38932"/>
    <n v="40356.721234100776"/>
    <n v="773"/>
  </r>
  <r>
    <s v="data to 2021Q3"/>
    <x v="0"/>
    <x v="8"/>
    <x v="0"/>
    <x v="4"/>
    <n v="71142"/>
    <n v="68572.216113174945"/>
    <n v="1202"/>
  </r>
  <r>
    <s v="data to 2021Q3"/>
    <x v="0"/>
    <x v="8"/>
    <x v="0"/>
    <x v="5"/>
    <n v="124981"/>
    <n v="120406.53823507539"/>
    <n v="2126"/>
  </r>
  <r>
    <s v="data to 2021Q3"/>
    <x v="0"/>
    <x v="8"/>
    <x v="1"/>
    <x v="0"/>
    <n v="128.5"/>
    <n v="287.39309369083526"/>
    <n v="8"/>
  </r>
  <r>
    <s v="data to 2021Q3"/>
    <x v="0"/>
    <x v="8"/>
    <x v="1"/>
    <x v="1"/>
    <n v="88214.5"/>
    <n v="84882.590610368483"/>
    <n v="1547"/>
  </r>
  <r>
    <s v="data to 2021Q3"/>
    <x v="0"/>
    <x v="8"/>
    <x v="1"/>
    <x v="2"/>
    <n v="147214"/>
    <n v="128594.86065054359"/>
    <n v="2352"/>
  </r>
  <r>
    <s v="data to 2021Q3"/>
    <x v="0"/>
    <x v="8"/>
    <x v="1"/>
    <x v="3"/>
    <n v="291954.5"/>
    <n v="261924.9241287896"/>
    <n v="4320"/>
  </r>
  <r>
    <s v="data to 2021Q3"/>
    <x v="0"/>
    <x v="8"/>
    <x v="1"/>
    <x v="4"/>
    <n v="328386"/>
    <n v="294861.27787514601"/>
    <n v="4855"/>
  </r>
  <r>
    <s v="data to 2021Q3"/>
    <x v="0"/>
    <x v="8"/>
    <x v="1"/>
    <x v="5"/>
    <n v="371022.5"/>
    <n v="316516.60571381799"/>
    <n v="5103"/>
  </r>
  <r>
    <s v="data to 2021Q3"/>
    <x v="0"/>
    <x v="8"/>
    <x v="2"/>
    <x v="1"/>
    <n v="1724"/>
    <n v="1698.2480414196673"/>
    <n v="20"/>
  </r>
  <r>
    <s v="data to 2021Q3"/>
    <x v="0"/>
    <x v="8"/>
    <x v="2"/>
    <x v="2"/>
    <n v="2028.5"/>
    <n v="2422.2022385464247"/>
    <n v="58"/>
  </r>
  <r>
    <s v="data to 2021Q3"/>
    <x v="0"/>
    <x v="8"/>
    <x v="2"/>
    <x v="3"/>
    <n v="5283"/>
    <n v="5525.5438468450448"/>
    <n v="120"/>
  </r>
  <r>
    <s v="data to 2021Q3"/>
    <x v="0"/>
    <x v="8"/>
    <x v="2"/>
    <x v="4"/>
    <n v="8537"/>
    <n v="7008.6382763358879"/>
    <n v="170"/>
  </r>
  <r>
    <s v="data to 2021Q3"/>
    <x v="0"/>
    <x v="8"/>
    <x v="2"/>
    <x v="5"/>
    <n v="18529.5"/>
    <n v="16813.665318033996"/>
    <n v="307"/>
  </r>
  <r>
    <s v="data to 2021Q3"/>
    <x v="0"/>
    <x v="9"/>
    <x v="0"/>
    <x v="0"/>
    <n v="465"/>
    <n v="301.48107356275864"/>
    <n v="5"/>
  </r>
  <r>
    <s v="data to 2021Q3"/>
    <x v="0"/>
    <x v="9"/>
    <x v="0"/>
    <x v="1"/>
    <n v="7407"/>
    <n v="9956.2116929188469"/>
    <n v="234"/>
  </r>
  <r>
    <s v="data to 2021Q3"/>
    <x v="0"/>
    <x v="9"/>
    <x v="0"/>
    <x v="2"/>
    <n v="13156.5"/>
    <n v="18963.58498472306"/>
    <n v="383"/>
  </r>
  <r>
    <s v="data to 2021Q3"/>
    <x v="0"/>
    <x v="9"/>
    <x v="0"/>
    <x v="3"/>
    <n v="19847"/>
    <n v="27050.835660116914"/>
    <n v="574"/>
  </r>
  <r>
    <s v="data to 2021Q3"/>
    <x v="0"/>
    <x v="9"/>
    <x v="0"/>
    <x v="4"/>
    <n v="30500.5"/>
    <n v="37787.76739975746"/>
    <n v="824"/>
  </r>
  <r>
    <s v="data to 2021Q3"/>
    <x v="0"/>
    <x v="9"/>
    <x v="0"/>
    <x v="5"/>
    <n v="3396"/>
    <n v="4515.2514057036051"/>
    <n v="91"/>
  </r>
  <r>
    <s v="data to 2021Q3"/>
    <x v="0"/>
    <x v="9"/>
    <x v="1"/>
    <x v="0"/>
    <n v="2067"/>
    <n v="2263.0012326115125"/>
    <n v="41"/>
  </r>
  <r>
    <s v="data to 2021Q3"/>
    <x v="0"/>
    <x v="9"/>
    <x v="1"/>
    <x v="1"/>
    <n v="133926"/>
    <n v="158328.82695029699"/>
    <n v="3063"/>
  </r>
  <r>
    <s v="data to 2021Q3"/>
    <x v="0"/>
    <x v="9"/>
    <x v="1"/>
    <x v="2"/>
    <n v="165930"/>
    <n v="193197.34745338219"/>
    <n v="3485"/>
  </r>
  <r>
    <s v="data to 2021Q3"/>
    <x v="0"/>
    <x v="9"/>
    <x v="1"/>
    <x v="3"/>
    <n v="288497.5"/>
    <n v="322801.0664988131"/>
    <n v="5798"/>
  </r>
  <r>
    <s v="data to 2021Q3"/>
    <x v="0"/>
    <x v="9"/>
    <x v="1"/>
    <x v="4"/>
    <n v="236655.5"/>
    <n v="256879.48171526025"/>
    <n v="4551"/>
  </r>
  <r>
    <s v="data to 2021Q3"/>
    <x v="0"/>
    <x v="9"/>
    <x v="1"/>
    <x v="5"/>
    <n v="13326"/>
    <n v="14319.389746805951"/>
    <n v="271"/>
  </r>
  <r>
    <s v="data to 2021Q3"/>
    <x v="0"/>
    <x v="9"/>
    <x v="2"/>
    <x v="0"/>
    <n v="626.5"/>
    <n v="703.97896137912574"/>
    <n v="15"/>
  </r>
  <r>
    <s v="data to 2021Q3"/>
    <x v="0"/>
    <x v="9"/>
    <x v="2"/>
    <x v="1"/>
    <n v="1664.5"/>
    <n v="1927.2096316817308"/>
    <n v="48"/>
  </r>
  <r>
    <s v="data to 2021Q3"/>
    <x v="0"/>
    <x v="9"/>
    <x v="2"/>
    <x v="2"/>
    <n v="1652"/>
    <n v="2547.508983153637"/>
    <n v="59"/>
  </r>
  <r>
    <s v="data to 2021Q3"/>
    <x v="0"/>
    <x v="9"/>
    <x v="2"/>
    <x v="3"/>
    <n v="4080"/>
    <n v="4959.5316295797866"/>
    <n v="106"/>
  </r>
  <r>
    <s v="data to 2021Q3"/>
    <x v="0"/>
    <x v="9"/>
    <x v="2"/>
    <x v="4"/>
    <n v="4783.5"/>
    <n v="6206.1001508691388"/>
    <n v="139"/>
  </r>
  <r>
    <s v="data to 2021Q3"/>
    <x v="0"/>
    <x v="9"/>
    <x v="2"/>
    <x v="5"/>
    <n v="436"/>
    <n v="493.45537379045436"/>
    <n v="10"/>
  </r>
  <r>
    <s v="data to 2021Q3"/>
    <x v="0"/>
    <x v="10"/>
    <x v="0"/>
    <x v="0"/>
    <n v="4"/>
    <n v="23.66454991087344"/>
    <n v="1"/>
  </r>
  <r>
    <s v="data to 2021Q3"/>
    <x v="0"/>
    <x v="10"/>
    <x v="0"/>
    <x v="1"/>
    <n v="1713"/>
    <n v="1964.3699456279646"/>
    <n v="49"/>
  </r>
  <r>
    <s v="data to 2021Q3"/>
    <x v="0"/>
    <x v="10"/>
    <x v="0"/>
    <x v="2"/>
    <n v="14384"/>
    <n v="15333.685851172817"/>
    <n v="353"/>
  </r>
  <r>
    <s v="data to 2021Q3"/>
    <x v="0"/>
    <x v="10"/>
    <x v="0"/>
    <x v="3"/>
    <n v="49609.5"/>
    <n v="52135.956599332218"/>
    <n v="1043"/>
  </r>
  <r>
    <s v="data to 2021Q3"/>
    <x v="0"/>
    <x v="10"/>
    <x v="0"/>
    <x v="4"/>
    <n v="79953.5"/>
    <n v="83448.119994931141"/>
    <n v="1631"/>
  </r>
  <r>
    <s v="data to 2021Q3"/>
    <x v="0"/>
    <x v="10"/>
    <x v="0"/>
    <x v="5"/>
    <n v="358325.5"/>
    <n v="363370.30220284517"/>
    <n v="6745"/>
  </r>
  <r>
    <s v="data to 2021Q3"/>
    <x v="0"/>
    <x v="10"/>
    <x v="1"/>
    <x v="0"/>
    <n v="303"/>
    <n v="441.21387764069522"/>
    <n v="10"/>
  </r>
  <r>
    <s v="data to 2021Q3"/>
    <x v="0"/>
    <x v="10"/>
    <x v="1"/>
    <x v="1"/>
    <n v="16084.5"/>
    <n v="18636.539640019993"/>
    <n v="415"/>
  </r>
  <r>
    <s v="data to 2021Q3"/>
    <x v="0"/>
    <x v="10"/>
    <x v="1"/>
    <x v="2"/>
    <n v="81325"/>
    <n v="84086.888917706237"/>
    <n v="1734"/>
  </r>
  <r>
    <s v="data to 2021Q3"/>
    <x v="0"/>
    <x v="10"/>
    <x v="1"/>
    <x v="3"/>
    <n v="260509.5"/>
    <n v="242915.19125486375"/>
    <n v="4261"/>
  </r>
  <r>
    <s v="data to 2021Q3"/>
    <x v="0"/>
    <x v="10"/>
    <x v="1"/>
    <x v="4"/>
    <n v="242126"/>
    <n v="224980.65878143458"/>
    <n v="4180"/>
  </r>
  <r>
    <s v="data to 2021Q3"/>
    <x v="0"/>
    <x v="10"/>
    <x v="1"/>
    <x v="5"/>
    <n v="383947"/>
    <n v="350173.46379630052"/>
    <n v="6141"/>
  </r>
  <r>
    <s v="data to 2021Q3"/>
    <x v="0"/>
    <x v="10"/>
    <x v="2"/>
    <x v="0"/>
    <n v="4.5"/>
    <n v="14.216609241994325"/>
    <n v="1"/>
  </r>
  <r>
    <s v="data to 2021Q3"/>
    <x v="0"/>
    <x v="10"/>
    <x v="2"/>
    <x v="1"/>
    <n v="48.5"/>
    <n v="157.84122534518397"/>
    <n v="6"/>
  </r>
  <r>
    <s v="data to 2021Q3"/>
    <x v="0"/>
    <x v="10"/>
    <x v="2"/>
    <x v="2"/>
    <n v="845"/>
    <n v="821.71539097238133"/>
    <n v="17"/>
  </r>
  <r>
    <s v="data to 2021Q3"/>
    <x v="0"/>
    <x v="10"/>
    <x v="2"/>
    <x v="3"/>
    <n v="7281.5"/>
    <n v="4529.020569150417"/>
    <n v="78"/>
  </r>
  <r>
    <s v="data to 2021Q3"/>
    <x v="0"/>
    <x v="10"/>
    <x v="2"/>
    <x v="4"/>
    <n v="3975.5"/>
    <n v="4654.3233528730079"/>
    <n v="77"/>
  </r>
  <r>
    <s v="data to 2021Q3"/>
    <x v="0"/>
    <x v="10"/>
    <x v="2"/>
    <x v="5"/>
    <n v="12068"/>
    <n v="12929.146025757575"/>
    <n v="299"/>
  </r>
  <r>
    <s v="data to 2021Q3"/>
    <x v="0"/>
    <x v="11"/>
    <x v="0"/>
    <x v="0"/>
    <n v="36"/>
    <n v="167.93522247813411"/>
    <n v="3"/>
  </r>
  <r>
    <s v="data to 2021Q3"/>
    <x v="0"/>
    <x v="11"/>
    <x v="0"/>
    <x v="1"/>
    <n v="971"/>
    <n v="1459.0899394687995"/>
    <n v="43"/>
  </r>
  <r>
    <s v="data to 2021Q3"/>
    <x v="0"/>
    <x v="11"/>
    <x v="0"/>
    <x v="2"/>
    <n v="3423.5"/>
    <n v="3764.7270255964604"/>
    <n v="87"/>
  </r>
  <r>
    <s v="data to 2021Q3"/>
    <x v="0"/>
    <x v="11"/>
    <x v="0"/>
    <x v="3"/>
    <n v="12228.5"/>
    <n v="14967.848670686646"/>
    <n v="267"/>
  </r>
  <r>
    <s v="data to 2021Q3"/>
    <x v="0"/>
    <x v="11"/>
    <x v="0"/>
    <x v="4"/>
    <n v="8971"/>
    <n v="10014.481833692387"/>
    <n v="208"/>
  </r>
  <r>
    <s v="data to 2021Q3"/>
    <x v="0"/>
    <x v="11"/>
    <x v="0"/>
    <x v="5"/>
    <n v="3240.5"/>
    <n v="2097.0695330099966"/>
    <n v="50"/>
  </r>
  <r>
    <s v="data to 2021Q3"/>
    <x v="0"/>
    <x v="11"/>
    <x v="1"/>
    <x v="0"/>
    <n v="619"/>
    <n v="555.11165421023259"/>
    <n v="6"/>
  </r>
  <r>
    <s v="data to 2021Q3"/>
    <x v="0"/>
    <x v="11"/>
    <x v="1"/>
    <x v="1"/>
    <n v="56027.5"/>
    <n v="58395.591859968692"/>
    <n v="935"/>
  </r>
  <r>
    <s v="data to 2021Q3"/>
    <x v="0"/>
    <x v="11"/>
    <x v="1"/>
    <x v="2"/>
    <n v="68724"/>
    <n v="70340.983142366225"/>
    <n v="1124"/>
  </r>
  <r>
    <s v="data to 2021Q3"/>
    <x v="0"/>
    <x v="11"/>
    <x v="1"/>
    <x v="3"/>
    <n v="180501"/>
    <n v="184611.31606922424"/>
    <n v="2931"/>
  </r>
  <r>
    <s v="data to 2021Q3"/>
    <x v="0"/>
    <x v="11"/>
    <x v="1"/>
    <x v="4"/>
    <n v="111515"/>
    <n v="116341.63158026135"/>
    <n v="1880"/>
  </r>
  <r>
    <s v="data to 2021Q3"/>
    <x v="0"/>
    <x v="11"/>
    <x v="1"/>
    <x v="5"/>
    <n v="47932.5"/>
    <n v="44719.750435244896"/>
    <n v="640"/>
  </r>
  <r>
    <s v="data to 2021Q3"/>
    <x v="0"/>
    <x v="11"/>
    <x v="2"/>
    <x v="1"/>
    <n v="55.5"/>
    <n v="226.60190157438115"/>
    <n v="5"/>
  </r>
  <r>
    <s v="data to 2021Q3"/>
    <x v="0"/>
    <x v="11"/>
    <x v="2"/>
    <x v="2"/>
    <n v="452"/>
    <n v="792.41265046465651"/>
    <n v="20"/>
  </r>
  <r>
    <s v="data to 2021Q3"/>
    <x v="0"/>
    <x v="11"/>
    <x v="2"/>
    <x v="3"/>
    <n v="1982"/>
    <n v="2273.4482308110928"/>
    <n v="46"/>
  </r>
  <r>
    <s v="data to 2021Q3"/>
    <x v="0"/>
    <x v="11"/>
    <x v="2"/>
    <x v="4"/>
    <n v="2676.5"/>
    <n v="4014.6062221891088"/>
    <n v="84"/>
  </r>
  <r>
    <s v="data to 2021Q3"/>
    <x v="0"/>
    <x v="11"/>
    <x v="2"/>
    <x v="5"/>
    <n v="88"/>
    <n v="80.943443392249435"/>
    <n v="5"/>
  </r>
  <r>
    <s v="data to 2021Q3"/>
    <x v="0"/>
    <x v="12"/>
    <x v="0"/>
    <x v="0"/>
    <n v="302.5"/>
    <n v="219.20900733886114"/>
    <n v="5"/>
  </r>
  <r>
    <s v="data to 2021Q3"/>
    <x v="0"/>
    <x v="12"/>
    <x v="0"/>
    <x v="1"/>
    <n v="20478"/>
    <n v="24310.826184051279"/>
    <n v="435"/>
  </r>
  <r>
    <s v="data to 2021Q3"/>
    <x v="0"/>
    <x v="12"/>
    <x v="0"/>
    <x v="2"/>
    <n v="32992"/>
    <n v="35992.18725850842"/>
    <n v="602"/>
  </r>
  <r>
    <s v="data to 2021Q3"/>
    <x v="0"/>
    <x v="12"/>
    <x v="0"/>
    <x v="3"/>
    <n v="33214.5"/>
    <n v="39560.94674389367"/>
    <n v="739"/>
  </r>
  <r>
    <s v="data to 2021Q3"/>
    <x v="0"/>
    <x v="12"/>
    <x v="0"/>
    <x v="4"/>
    <n v="55910.5"/>
    <n v="64764.938292891224"/>
    <n v="1134"/>
  </r>
  <r>
    <s v="data to 2021Q3"/>
    <x v="0"/>
    <x v="12"/>
    <x v="0"/>
    <x v="5"/>
    <n v="52455"/>
    <n v="64450.503757349434"/>
    <n v="1218"/>
  </r>
  <r>
    <s v="data to 2021Q3"/>
    <x v="0"/>
    <x v="12"/>
    <x v="1"/>
    <x v="0"/>
    <n v="1882"/>
    <n v="1749.2976874772344"/>
    <n v="29"/>
  </r>
  <r>
    <s v="data to 2021Q3"/>
    <x v="0"/>
    <x v="12"/>
    <x v="1"/>
    <x v="1"/>
    <n v="352847.5"/>
    <n v="371623.24383021216"/>
    <n v="5813"/>
  </r>
  <r>
    <s v="data to 2021Q3"/>
    <x v="0"/>
    <x v="12"/>
    <x v="1"/>
    <x v="2"/>
    <n v="377197.5"/>
    <n v="413167.53471579676"/>
    <n v="6282"/>
  </r>
  <r>
    <s v="data to 2021Q3"/>
    <x v="0"/>
    <x v="12"/>
    <x v="1"/>
    <x v="3"/>
    <n v="434756.5"/>
    <n v="463100.79178689071"/>
    <n v="7073"/>
  </r>
  <r>
    <s v="data to 2021Q3"/>
    <x v="0"/>
    <x v="12"/>
    <x v="1"/>
    <x v="4"/>
    <n v="513506.5"/>
    <n v="560054.08588603768"/>
    <n v="8365"/>
  </r>
  <r>
    <s v="data to 2021Q3"/>
    <x v="0"/>
    <x v="12"/>
    <x v="1"/>
    <x v="5"/>
    <n v="292821.5"/>
    <n v="322201.04345313559"/>
    <n v="5533"/>
  </r>
  <r>
    <s v="data to 2021Q3"/>
    <x v="0"/>
    <x v="12"/>
    <x v="2"/>
    <x v="0"/>
    <n v="111"/>
    <n v="261.75273522975931"/>
    <n v="1"/>
  </r>
  <r>
    <s v="data to 2021Q3"/>
    <x v="0"/>
    <x v="12"/>
    <x v="2"/>
    <x v="1"/>
    <n v="4370"/>
    <n v="5321.4821714379623"/>
    <n v="92"/>
  </r>
  <r>
    <s v="data to 2021Q3"/>
    <x v="0"/>
    <x v="12"/>
    <x v="2"/>
    <x v="2"/>
    <n v="5816"/>
    <n v="7686.8716185216053"/>
    <n v="146"/>
  </r>
  <r>
    <s v="data to 2021Q3"/>
    <x v="0"/>
    <x v="12"/>
    <x v="2"/>
    <x v="3"/>
    <n v="5001.5"/>
    <n v="7824.2892352917106"/>
    <n v="161"/>
  </r>
  <r>
    <s v="data to 2021Q3"/>
    <x v="0"/>
    <x v="12"/>
    <x v="2"/>
    <x v="4"/>
    <n v="15247.5"/>
    <n v="17660.694918588189"/>
    <n v="321"/>
  </r>
  <r>
    <s v="data to 2021Q3"/>
    <x v="0"/>
    <x v="12"/>
    <x v="2"/>
    <x v="5"/>
    <n v="10668"/>
    <n v="12448.119147434294"/>
    <n v="277"/>
  </r>
  <r>
    <s v="data to 2021Q3"/>
    <x v="0"/>
    <x v="13"/>
    <x v="0"/>
    <x v="0"/>
    <n v="31"/>
    <n v="30.604782464297575"/>
    <n v="2"/>
  </r>
  <r>
    <s v="data to 2021Q3"/>
    <x v="0"/>
    <x v="13"/>
    <x v="0"/>
    <x v="1"/>
    <n v="2629"/>
    <n v="2867.611906791692"/>
    <n v="48"/>
  </r>
  <r>
    <s v="data to 2021Q3"/>
    <x v="0"/>
    <x v="13"/>
    <x v="0"/>
    <x v="2"/>
    <n v="6518"/>
    <n v="7184.1610668513449"/>
    <n v="134"/>
  </r>
  <r>
    <s v="data to 2021Q3"/>
    <x v="0"/>
    <x v="13"/>
    <x v="0"/>
    <x v="3"/>
    <n v="16474.5"/>
    <n v="17512.46447999313"/>
    <n v="275"/>
  </r>
  <r>
    <s v="data to 2021Q3"/>
    <x v="0"/>
    <x v="13"/>
    <x v="0"/>
    <x v="4"/>
    <n v="20240"/>
    <n v="18231.080777122643"/>
    <n v="300"/>
  </r>
  <r>
    <s v="data to 2021Q3"/>
    <x v="0"/>
    <x v="13"/>
    <x v="0"/>
    <x v="5"/>
    <n v="152181"/>
    <n v="169384.40061575017"/>
    <n v="2796"/>
  </r>
  <r>
    <s v="data to 2021Q3"/>
    <x v="0"/>
    <x v="13"/>
    <x v="1"/>
    <x v="0"/>
    <n v="150"/>
    <n v="204.24327850775418"/>
    <n v="4"/>
  </r>
  <r>
    <s v="data to 2021Q3"/>
    <x v="0"/>
    <x v="13"/>
    <x v="1"/>
    <x v="1"/>
    <n v="9240.5"/>
    <n v="9331.1017106443378"/>
    <n v="192"/>
  </r>
  <r>
    <s v="data to 2021Q3"/>
    <x v="0"/>
    <x v="13"/>
    <x v="1"/>
    <x v="2"/>
    <n v="35496.5"/>
    <n v="34394.929418242515"/>
    <n v="576"/>
  </r>
  <r>
    <s v="data to 2021Q3"/>
    <x v="0"/>
    <x v="13"/>
    <x v="1"/>
    <x v="3"/>
    <n v="40051.5"/>
    <n v="38052.650729823996"/>
    <n v="641"/>
  </r>
  <r>
    <s v="data to 2021Q3"/>
    <x v="0"/>
    <x v="13"/>
    <x v="1"/>
    <x v="4"/>
    <n v="18278.5"/>
    <n v="18040.384980453928"/>
    <n v="287"/>
  </r>
  <r>
    <s v="data to 2021Q3"/>
    <x v="0"/>
    <x v="13"/>
    <x v="1"/>
    <x v="5"/>
    <n v="90872"/>
    <n v="91837.832222728204"/>
    <n v="1467"/>
  </r>
  <r>
    <s v="data to 2021Q3"/>
    <x v="0"/>
    <x v="13"/>
    <x v="2"/>
    <x v="0"/>
    <n v="3.5"/>
    <n v="23.66454991087344"/>
    <n v="1"/>
  </r>
  <r>
    <s v="data to 2021Q3"/>
    <x v="0"/>
    <x v="13"/>
    <x v="2"/>
    <x v="1"/>
    <n v="53"/>
    <n v="114.78691275167785"/>
    <n v="1"/>
  </r>
  <r>
    <s v="data to 2021Q3"/>
    <x v="0"/>
    <x v="13"/>
    <x v="2"/>
    <x v="2"/>
    <n v="68"/>
    <n v="92.585226954939429"/>
    <n v="4"/>
  </r>
  <r>
    <s v="data to 2021Q3"/>
    <x v="0"/>
    <x v="13"/>
    <x v="2"/>
    <x v="3"/>
    <n v="220"/>
    <n v="225.66670716520247"/>
    <n v="7"/>
  </r>
  <r>
    <s v="data to 2021Q3"/>
    <x v="0"/>
    <x v="13"/>
    <x v="2"/>
    <x v="4"/>
    <n v="322.5"/>
    <n v="622.14110005210659"/>
    <n v="7"/>
  </r>
  <r>
    <s v="data to 2021Q3"/>
    <x v="0"/>
    <x v="13"/>
    <x v="2"/>
    <x v="5"/>
    <n v="6738.5"/>
    <n v="7901.8552910491271"/>
    <n v="134"/>
  </r>
  <r>
    <s v="data to 2021Q3"/>
    <x v="0"/>
    <x v="14"/>
    <x v="0"/>
    <x v="0"/>
    <n v="290"/>
    <n v="169.4074773768956"/>
    <n v="6"/>
  </r>
  <r>
    <s v="data to 2021Q3"/>
    <x v="0"/>
    <x v="14"/>
    <x v="0"/>
    <x v="1"/>
    <n v="4802"/>
    <n v="4945.3749269116825"/>
    <n v="124"/>
  </r>
  <r>
    <s v="data to 2021Q3"/>
    <x v="0"/>
    <x v="14"/>
    <x v="0"/>
    <x v="2"/>
    <n v="9932.5"/>
    <n v="8466.3662909449322"/>
    <n v="211"/>
  </r>
  <r>
    <s v="data to 2021Q3"/>
    <x v="0"/>
    <x v="14"/>
    <x v="0"/>
    <x v="3"/>
    <n v="31001.5"/>
    <n v="31593.451819133406"/>
    <n v="604"/>
  </r>
  <r>
    <s v="data to 2021Q3"/>
    <x v="0"/>
    <x v="14"/>
    <x v="0"/>
    <x v="4"/>
    <n v="48091"/>
    <n v="50918.083292426847"/>
    <n v="1047"/>
  </r>
  <r>
    <s v="data to 2021Q3"/>
    <x v="0"/>
    <x v="14"/>
    <x v="0"/>
    <x v="5"/>
    <n v="91561.5"/>
    <n v="86661.848456051259"/>
    <n v="1727"/>
  </r>
  <r>
    <s v="data to 2021Q3"/>
    <x v="0"/>
    <x v="14"/>
    <x v="1"/>
    <x v="0"/>
    <n v="2824"/>
    <n v="2992.7242765390693"/>
    <n v="34"/>
  </r>
  <r>
    <s v="data to 2021Q3"/>
    <x v="0"/>
    <x v="14"/>
    <x v="1"/>
    <x v="1"/>
    <n v="79559.5"/>
    <n v="78645.409123661899"/>
    <n v="1589"/>
  </r>
  <r>
    <s v="data to 2021Q3"/>
    <x v="0"/>
    <x v="14"/>
    <x v="1"/>
    <x v="2"/>
    <n v="91351.5"/>
    <n v="87830.705877404907"/>
    <n v="1643"/>
  </r>
  <r>
    <s v="data to 2021Q3"/>
    <x v="0"/>
    <x v="14"/>
    <x v="1"/>
    <x v="3"/>
    <n v="199005"/>
    <n v="188441.86773472506"/>
    <n v="3474"/>
  </r>
  <r>
    <s v="data to 2021Q3"/>
    <x v="0"/>
    <x v="14"/>
    <x v="1"/>
    <x v="4"/>
    <n v="268930"/>
    <n v="248913.66876419086"/>
    <n v="4678"/>
  </r>
  <r>
    <s v="data to 2021Q3"/>
    <x v="0"/>
    <x v="14"/>
    <x v="1"/>
    <x v="5"/>
    <n v="215699.5"/>
    <n v="201505.81956120773"/>
    <n v="3675"/>
  </r>
  <r>
    <s v="data to 2021Q3"/>
    <x v="0"/>
    <x v="14"/>
    <x v="2"/>
    <x v="1"/>
    <n v="626.5"/>
    <n v="399.5912265173011"/>
    <n v="12"/>
  </r>
  <r>
    <s v="data to 2021Q3"/>
    <x v="0"/>
    <x v="14"/>
    <x v="2"/>
    <x v="2"/>
    <n v="401"/>
    <n v="611.57246797241612"/>
    <n v="17"/>
  </r>
  <r>
    <s v="data to 2021Q3"/>
    <x v="0"/>
    <x v="14"/>
    <x v="2"/>
    <x v="3"/>
    <n v="1097.5"/>
    <n v="1178.2122606883599"/>
    <n v="31"/>
  </r>
  <r>
    <s v="data to 2021Q3"/>
    <x v="0"/>
    <x v="14"/>
    <x v="2"/>
    <x v="4"/>
    <n v="3549"/>
    <n v="3306.8055291552864"/>
    <n v="88"/>
  </r>
  <r>
    <s v="data to 2021Q3"/>
    <x v="0"/>
    <x v="14"/>
    <x v="2"/>
    <x v="5"/>
    <n v="2824.5"/>
    <n v="3232.6014820603887"/>
    <n v="78"/>
  </r>
  <r>
    <s v="data to 2021Q3"/>
    <x v="0"/>
    <x v="15"/>
    <x v="0"/>
    <x v="0"/>
    <n v="349.5"/>
    <n v="425.62206121195845"/>
    <n v="6"/>
  </r>
  <r>
    <s v="data to 2021Q3"/>
    <x v="0"/>
    <x v="15"/>
    <x v="0"/>
    <x v="1"/>
    <n v="43656"/>
    <n v="43765.884582578008"/>
    <n v="654"/>
  </r>
  <r>
    <s v="data to 2021Q3"/>
    <x v="0"/>
    <x v="15"/>
    <x v="0"/>
    <x v="2"/>
    <n v="54551"/>
    <n v="56185.880723354145"/>
    <n v="834"/>
  </r>
  <r>
    <s v="data to 2021Q3"/>
    <x v="0"/>
    <x v="15"/>
    <x v="0"/>
    <x v="3"/>
    <n v="129178"/>
    <n v="140650.24199419425"/>
    <n v="2200"/>
  </r>
  <r>
    <s v="data to 2021Q3"/>
    <x v="0"/>
    <x v="15"/>
    <x v="0"/>
    <x v="4"/>
    <n v="255949.5"/>
    <n v="281691.49601357616"/>
    <n v="4120"/>
  </r>
  <r>
    <s v="data to 2021Q3"/>
    <x v="0"/>
    <x v="15"/>
    <x v="0"/>
    <x v="5"/>
    <n v="541179"/>
    <n v="582178.95498504909"/>
    <n v="8268"/>
  </r>
  <r>
    <s v="data to 2021Q3"/>
    <x v="0"/>
    <x v="15"/>
    <x v="1"/>
    <x v="0"/>
    <n v="1676"/>
    <n v="1979.9722937314275"/>
    <n v="23"/>
  </r>
  <r>
    <s v="data to 2021Q3"/>
    <x v="0"/>
    <x v="15"/>
    <x v="1"/>
    <x v="1"/>
    <n v="330566.5"/>
    <n v="349650.54916679644"/>
    <n v="5333"/>
  </r>
  <r>
    <s v="data to 2021Q3"/>
    <x v="0"/>
    <x v="15"/>
    <x v="1"/>
    <x v="2"/>
    <n v="297902.5"/>
    <n v="294503.91219688975"/>
    <n v="4462"/>
  </r>
  <r>
    <s v="data to 2021Q3"/>
    <x v="0"/>
    <x v="15"/>
    <x v="1"/>
    <x v="3"/>
    <n v="582057.5"/>
    <n v="589197.70543085993"/>
    <n v="9203"/>
  </r>
  <r>
    <s v="data to 2021Q3"/>
    <x v="0"/>
    <x v="15"/>
    <x v="1"/>
    <x v="4"/>
    <n v="736769"/>
    <n v="743679.84038193466"/>
    <n v="11224"/>
  </r>
  <r>
    <s v="data to 2021Q3"/>
    <x v="0"/>
    <x v="15"/>
    <x v="1"/>
    <x v="5"/>
    <n v="712751"/>
    <n v="708996.76727149065"/>
    <n v="10817"/>
  </r>
  <r>
    <s v="data to 2021Q3"/>
    <x v="0"/>
    <x v="15"/>
    <x v="2"/>
    <x v="0"/>
    <n v="236.5"/>
    <n v="74.366042448186874"/>
    <n v="2"/>
  </r>
  <r>
    <s v="data to 2021Q3"/>
    <x v="0"/>
    <x v="15"/>
    <x v="2"/>
    <x v="1"/>
    <n v="6266.5"/>
    <n v="6262.5528911552401"/>
    <n v="109"/>
  </r>
  <r>
    <s v="data to 2021Q3"/>
    <x v="0"/>
    <x v="15"/>
    <x v="2"/>
    <x v="2"/>
    <n v="8683.5"/>
    <n v="7771.0582861699595"/>
    <n v="116"/>
  </r>
  <r>
    <s v="data to 2021Q3"/>
    <x v="0"/>
    <x v="15"/>
    <x v="2"/>
    <x v="3"/>
    <n v="10118"/>
    <n v="11383.669225460899"/>
    <n v="177"/>
  </r>
  <r>
    <s v="data to 2021Q3"/>
    <x v="0"/>
    <x v="15"/>
    <x v="2"/>
    <x v="4"/>
    <n v="27689.5"/>
    <n v="27226.360716253261"/>
    <n v="469"/>
  </r>
  <r>
    <s v="data to 2021Q3"/>
    <x v="0"/>
    <x v="15"/>
    <x v="2"/>
    <x v="5"/>
    <n v="70352"/>
    <n v="70238.51278453703"/>
    <n v="1025"/>
  </r>
  <r>
    <s v="data to 2021Q3"/>
    <x v="0"/>
    <x v="16"/>
    <x v="0"/>
    <x v="0"/>
    <n v="92.5"/>
    <n v="139.10582767887772"/>
    <n v="5"/>
  </r>
  <r>
    <s v="data to 2021Q3"/>
    <x v="0"/>
    <x v="16"/>
    <x v="0"/>
    <x v="1"/>
    <n v="1776.5"/>
    <n v="2214.3481697051998"/>
    <n v="67"/>
  </r>
  <r>
    <s v="data to 2021Q3"/>
    <x v="0"/>
    <x v="16"/>
    <x v="0"/>
    <x v="2"/>
    <n v="5147"/>
    <n v="5841.918160185478"/>
    <n v="120"/>
  </r>
  <r>
    <s v="data to 2021Q3"/>
    <x v="0"/>
    <x v="16"/>
    <x v="0"/>
    <x v="3"/>
    <n v="3479"/>
    <n v="4066.8623428924184"/>
    <n v="94"/>
  </r>
  <r>
    <s v="data to 2021Q3"/>
    <x v="0"/>
    <x v="16"/>
    <x v="0"/>
    <x v="4"/>
    <n v="18650"/>
    <n v="21237.82454925343"/>
    <n v="431"/>
  </r>
  <r>
    <s v="data to 2021Q3"/>
    <x v="0"/>
    <x v="16"/>
    <x v="0"/>
    <x v="5"/>
    <n v="11548.5"/>
    <n v="13528.74996031039"/>
    <n v="283"/>
  </r>
  <r>
    <s v="data to 2021Q3"/>
    <x v="0"/>
    <x v="16"/>
    <x v="1"/>
    <x v="0"/>
    <n v="133"/>
    <n v="142.87428498214709"/>
    <n v="6"/>
  </r>
  <r>
    <s v="data to 2021Q3"/>
    <x v="0"/>
    <x v="16"/>
    <x v="1"/>
    <x v="1"/>
    <n v="28027.5"/>
    <n v="30786.319038297424"/>
    <n v="614"/>
  </r>
  <r>
    <s v="data to 2021Q3"/>
    <x v="0"/>
    <x v="16"/>
    <x v="1"/>
    <x v="2"/>
    <n v="29104.5"/>
    <n v="33191.72407673722"/>
    <n v="638"/>
  </r>
  <r>
    <s v="data to 2021Q3"/>
    <x v="0"/>
    <x v="16"/>
    <x v="1"/>
    <x v="3"/>
    <n v="35887.5"/>
    <n v="38344.751479620943"/>
    <n v="697"/>
  </r>
  <r>
    <s v="data to 2021Q3"/>
    <x v="0"/>
    <x v="16"/>
    <x v="1"/>
    <x v="4"/>
    <n v="91397.5"/>
    <n v="98297.873276437589"/>
    <n v="1709"/>
  </r>
  <r>
    <s v="data to 2021Q3"/>
    <x v="0"/>
    <x v="16"/>
    <x v="1"/>
    <x v="5"/>
    <n v="32118"/>
    <n v="32525.592768144783"/>
    <n v="554"/>
  </r>
  <r>
    <s v="data to 2021Q3"/>
    <x v="0"/>
    <x v="16"/>
    <x v="2"/>
    <x v="1"/>
    <n v="70"/>
    <n v="219.51006212093105"/>
    <n v="8"/>
  </r>
  <r>
    <s v="data to 2021Q3"/>
    <x v="0"/>
    <x v="16"/>
    <x v="2"/>
    <x v="2"/>
    <n v="421.5"/>
    <n v="435.87527399896561"/>
    <n v="7"/>
  </r>
  <r>
    <s v="data to 2021Q3"/>
    <x v="0"/>
    <x v="16"/>
    <x v="2"/>
    <x v="3"/>
    <n v="47"/>
    <n v="155.83336070084397"/>
    <n v="5"/>
  </r>
  <r>
    <s v="data to 2021Q3"/>
    <x v="0"/>
    <x v="16"/>
    <x v="2"/>
    <x v="4"/>
    <n v="2831"/>
    <n v="2761.4674143969023"/>
    <n v="59"/>
  </r>
  <r>
    <s v="data to 2021Q3"/>
    <x v="0"/>
    <x v="16"/>
    <x v="2"/>
    <x v="5"/>
    <n v="1945"/>
    <n v="2546.8686142389211"/>
    <n v="31"/>
  </r>
  <r>
    <s v="data to 2021Q3"/>
    <x v="0"/>
    <x v="17"/>
    <x v="0"/>
    <x v="0"/>
    <n v="66.5"/>
    <n v="103.02567324379045"/>
    <n v="3"/>
  </r>
  <r>
    <s v="data to 2021Q3"/>
    <x v="0"/>
    <x v="17"/>
    <x v="0"/>
    <x v="1"/>
    <n v="35380"/>
    <n v="39208.29308451718"/>
    <n v="805"/>
  </r>
  <r>
    <s v="data to 2021Q3"/>
    <x v="0"/>
    <x v="17"/>
    <x v="0"/>
    <x v="2"/>
    <n v="75531"/>
    <n v="73708.121712920416"/>
    <n v="1310"/>
  </r>
  <r>
    <s v="data to 2021Q3"/>
    <x v="0"/>
    <x v="17"/>
    <x v="0"/>
    <x v="3"/>
    <n v="88945.5"/>
    <n v="98650.60893866657"/>
    <n v="1637"/>
  </r>
  <r>
    <s v="data to 2021Q3"/>
    <x v="0"/>
    <x v="17"/>
    <x v="0"/>
    <x v="4"/>
    <n v="116789.5"/>
    <n v="125168.58987473934"/>
    <n v="2186"/>
  </r>
  <r>
    <s v="data to 2021Q3"/>
    <x v="0"/>
    <x v="17"/>
    <x v="0"/>
    <x v="5"/>
    <n v="72013"/>
    <n v="78462.614977738805"/>
    <n v="1353"/>
  </r>
  <r>
    <s v="data to 2021Q3"/>
    <x v="0"/>
    <x v="17"/>
    <x v="1"/>
    <x v="0"/>
    <n v="2339"/>
    <n v="2425.7092096775864"/>
    <n v="27"/>
  </r>
  <r>
    <s v="data to 2021Q3"/>
    <x v="0"/>
    <x v="17"/>
    <x v="1"/>
    <x v="1"/>
    <n v="846509"/>
    <n v="823614.14422125393"/>
    <n v="13621"/>
  </r>
  <r>
    <s v="data to 2021Q3"/>
    <x v="0"/>
    <x v="17"/>
    <x v="1"/>
    <x v="2"/>
    <n v="987041.5"/>
    <n v="932442.75210770941"/>
    <n v="14502"/>
  </r>
  <r>
    <s v="data to 2021Q3"/>
    <x v="0"/>
    <x v="17"/>
    <x v="1"/>
    <x v="3"/>
    <n v="905107"/>
    <n v="847919.70388037176"/>
    <n v="13142"/>
  </r>
  <r>
    <s v="data to 2021Q3"/>
    <x v="0"/>
    <x v="17"/>
    <x v="1"/>
    <x v="4"/>
    <n v="604658"/>
    <n v="556160.87577709346"/>
    <n v="8876"/>
  </r>
  <r>
    <s v="data to 2021Q3"/>
    <x v="0"/>
    <x v="17"/>
    <x v="1"/>
    <x v="5"/>
    <n v="227942.5"/>
    <n v="208889.43044017168"/>
    <n v="3314"/>
  </r>
  <r>
    <s v="data to 2021Q3"/>
    <x v="0"/>
    <x v="17"/>
    <x v="2"/>
    <x v="0"/>
    <n v="56.5"/>
    <n v="169.84780740149822"/>
    <n v="4"/>
  </r>
  <r>
    <s v="data to 2021Q3"/>
    <x v="0"/>
    <x v="17"/>
    <x v="2"/>
    <x v="1"/>
    <n v="19457"/>
    <n v="21309.526111689967"/>
    <n v="397"/>
  </r>
  <r>
    <s v="data to 2021Q3"/>
    <x v="0"/>
    <x v="17"/>
    <x v="2"/>
    <x v="2"/>
    <n v="40851.5"/>
    <n v="41216.521984160507"/>
    <n v="701"/>
  </r>
  <r>
    <s v="data to 2021Q3"/>
    <x v="0"/>
    <x v="17"/>
    <x v="2"/>
    <x v="3"/>
    <n v="65517.5"/>
    <n v="68949.642897214595"/>
    <n v="1122"/>
  </r>
  <r>
    <s v="data to 2021Q3"/>
    <x v="0"/>
    <x v="17"/>
    <x v="2"/>
    <x v="4"/>
    <n v="149168.5"/>
    <n v="167094.50095280964"/>
    <n v="2732"/>
  </r>
  <r>
    <s v="data to 2021Q3"/>
    <x v="0"/>
    <x v="17"/>
    <x v="2"/>
    <x v="5"/>
    <n v="111904"/>
    <n v="119214.36590065215"/>
    <n v="1881"/>
  </r>
  <r>
    <s v="data to 2021Q3"/>
    <x v="0"/>
    <x v="18"/>
    <x v="0"/>
    <x v="1"/>
    <n v="846.5"/>
    <n v="1228.0766452290029"/>
    <n v="27"/>
  </r>
  <r>
    <s v="data to 2021Q3"/>
    <x v="0"/>
    <x v="18"/>
    <x v="0"/>
    <x v="2"/>
    <n v="2460"/>
    <n v="2740.2977581711866"/>
    <n v="45"/>
  </r>
  <r>
    <s v="data to 2021Q3"/>
    <x v="0"/>
    <x v="18"/>
    <x v="0"/>
    <x v="3"/>
    <n v="1934"/>
    <n v="2842.4647671980165"/>
    <n v="78"/>
  </r>
  <r>
    <s v="data to 2021Q3"/>
    <x v="0"/>
    <x v="18"/>
    <x v="0"/>
    <x v="4"/>
    <n v="3496.5"/>
    <n v="5285.5079781776294"/>
    <n v="120"/>
  </r>
  <r>
    <s v="data to 2021Q3"/>
    <x v="0"/>
    <x v="18"/>
    <x v="0"/>
    <x v="5"/>
    <n v="3062"/>
    <n v="4932.7323263678682"/>
    <n v="130"/>
  </r>
  <r>
    <s v="data to 2021Q3"/>
    <x v="0"/>
    <x v="18"/>
    <x v="1"/>
    <x v="0"/>
    <n v="3"/>
    <n v="13.493706981317601"/>
    <n v="1"/>
  </r>
  <r>
    <s v="data to 2021Q3"/>
    <x v="0"/>
    <x v="18"/>
    <x v="1"/>
    <x v="1"/>
    <n v="4771.5"/>
    <n v="8194.2358857812706"/>
    <n v="186"/>
  </r>
  <r>
    <s v="data to 2021Q3"/>
    <x v="0"/>
    <x v="18"/>
    <x v="1"/>
    <x v="2"/>
    <n v="14978"/>
    <n v="20851.019895483772"/>
    <n v="441"/>
  </r>
  <r>
    <s v="data to 2021Q3"/>
    <x v="0"/>
    <x v="18"/>
    <x v="1"/>
    <x v="3"/>
    <n v="39527"/>
    <n v="50447.31033861186"/>
    <n v="913"/>
  </r>
  <r>
    <s v="data to 2021Q3"/>
    <x v="0"/>
    <x v="18"/>
    <x v="1"/>
    <x v="4"/>
    <n v="37373.5"/>
    <n v="47202.807300190892"/>
    <n v="834"/>
  </r>
  <r>
    <s v="data to 2021Q3"/>
    <x v="0"/>
    <x v="18"/>
    <x v="1"/>
    <x v="5"/>
    <n v="49032"/>
    <n v="58827.916348149054"/>
    <n v="1015"/>
  </r>
  <r>
    <s v="data to 2021Q3"/>
    <x v="0"/>
    <x v="18"/>
    <x v="2"/>
    <x v="1"/>
    <n v="49.5"/>
    <n v="85.66217959011648"/>
    <n v="3"/>
  </r>
  <r>
    <s v="data to 2021Q3"/>
    <x v="0"/>
    <x v="18"/>
    <x v="2"/>
    <x v="2"/>
    <n v="47.5"/>
    <n v="32.375324550896565"/>
    <n v="2"/>
  </r>
  <r>
    <s v="data to 2021Q3"/>
    <x v="0"/>
    <x v="18"/>
    <x v="2"/>
    <x v="3"/>
    <n v="106"/>
    <n v="205.89921612466443"/>
    <n v="9"/>
  </r>
  <r>
    <s v="data to 2021Q3"/>
    <x v="0"/>
    <x v="18"/>
    <x v="2"/>
    <x v="4"/>
    <n v="36"/>
    <n v="123.672558748207"/>
    <n v="5"/>
  </r>
  <r>
    <s v="data to 2021Q3"/>
    <x v="0"/>
    <x v="18"/>
    <x v="2"/>
    <x v="5"/>
    <n v="611.5"/>
    <n v="612.37529079866545"/>
    <n v="18"/>
  </r>
  <r>
    <s v="data to 2021Q3"/>
    <x v="0"/>
    <x v="19"/>
    <x v="0"/>
    <x v="0"/>
    <n v="69.5"/>
    <n v="137.71682504146978"/>
    <n v="8"/>
  </r>
  <r>
    <s v="data to 2021Q3"/>
    <x v="0"/>
    <x v="19"/>
    <x v="0"/>
    <x v="1"/>
    <n v="5223"/>
    <n v="2980.1816215087601"/>
    <n v="48"/>
  </r>
  <r>
    <s v="data to 2021Q3"/>
    <x v="0"/>
    <x v="19"/>
    <x v="0"/>
    <x v="2"/>
    <n v="1483"/>
    <n v="1433.715763193376"/>
    <n v="44"/>
  </r>
  <r>
    <s v="data to 2021Q3"/>
    <x v="0"/>
    <x v="19"/>
    <x v="0"/>
    <x v="3"/>
    <n v="10770"/>
    <n v="11656.574877946892"/>
    <n v="278"/>
  </r>
  <r>
    <s v="data to 2021Q3"/>
    <x v="0"/>
    <x v="19"/>
    <x v="0"/>
    <x v="4"/>
    <n v="23551"/>
    <n v="22800.389676289455"/>
    <n v="486"/>
  </r>
  <r>
    <s v="data to 2021Q3"/>
    <x v="0"/>
    <x v="19"/>
    <x v="0"/>
    <x v="5"/>
    <n v="83611"/>
    <n v="91938.21465649204"/>
    <n v="1957"/>
  </r>
  <r>
    <s v="data to 2021Q3"/>
    <x v="0"/>
    <x v="19"/>
    <x v="1"/>
    <x v="0"/>
    <n v="566"/>
    <n v="723.47279557525462"/>
    <n v="15"/>
  </r>
  <r>
    <s v="data to 2021Q3"/>
    <x v="0"/>
    <x v="19"/>
    <x v="1"/>
    <x v="1"/>
    <n v="25403"/>
    <n v="27373.814900330141"/>
    <n v="621"/>
  </r>
  <r>
    <s v="data to 2021Q3"/>
    <x v="0"/>
    <x v="19"/>
    <x v="1"/>
    <x v="2"/>
    <n v="9832"/>
    <n v="10499.672726652869"/>
    <n v="243"/>
  </r>
  <r>
    <s v="data to 2021Q3"/>
    <x v="0"/>
    <x v="19"/>
    <x v="1"/>
    <x v="3"/>
    <n v="92631.5"/>
    <n v="88671.194125860842"/>
    <n v="1797"/>
  </r>
  <r>
    <s v="data to 2021Q3"/>
    <x v="0"/>
    <x v="19"/>
    <x v="1"/>
    <x v="4"/>
    <n v="50290.5"/>
    <n v="57805.333009946546"/>
    <n v="1216"/>
  </r>
  <r>
    <s v="data to 2021Q3"/>
    <x v="0"/>
    <x v="19"/>
    <x v="1"/>
    <x v="5"/>
    <n v="213771"/>
    <n v="210760.67751379797"/>
    <n v="4297"/>
  </r>
  <r>
    <s v="data to 2021Q3"/>
    <x v="0"/>
    <x v="19"/>
    <x v="2"/>
    <x v="1"/>
    <n v="94.5"/>
    <n v="129.24062090910064"/>
    <n v="8"/>
  </r>
  <r>
    <s v="data to 2021Q3"/>
    <x v="0"/>
    <x v="19"/>
    <x v="2"/>
    <x v="2"/>
    <n v="10.5"/>
    <n v="38.330274729535994"/>
    <n v="3"/>
  </r>
  <r>
    <s v="data to 2021Q3"/>
    <x v="0"/>
    <x v="19"/>
    <x v="2"/>
    <x v="3"/>
    <n v="492.5"/>
    <n v="909.66029309616499"/>
    <n v="25"/>
  </r>
  <r>
    <s v="data to 2021Q3"/>
    <x v="0"/>
    <x v="19"/>
    <x v="2"/>
    <x v="4"/>
    <n v="1376"/>
    <n v="1372.8690624993856"/>
    <n v="30"/>
  </r>
  <r>
    <s v="data to 2021Q3"/>
    <x v="0"/>
    <x v="19"/>
    <x v="2"/>
    <x v="5"/>
    <n v="3880.5"/>
    <n v="5254.3863556747992"/>
    <n v="167"/>
  </r>
  <r>
    <s v="data to 2021Q3"/>
    <x v="1"/>
    <x v="0"/>
    <x v="0"/>
    <x v="0"/>
    <n v="5.5"/>
    <n v="6.286082474226804"/>
    <n v="1"/>
  </r>
  <r>
    <s v="data to 2021Q3"/>
    <x v="1"/>
    <x v="0"/>
    <x v="0"/>
    <x v="1"/>
    <n v="7134"/>
    <n v="7091.5962615771259"/>
    <n v="157"/>
  </r>
  <r>
    <s v="data to 2021Q3"/>
    <x v="1"/>
    <x v="0"/>
    <x v="0"/>
    <x v="2"/>
    <n v="11873.5"/>
    <n v="12350.368378538993"/>
    <n v="316"/>
  </r>
  <r>
    <s v="data to 2021Q3"/>
    <x v="1"/>
    <x v="0"/>
    <x v="0"/>
    <x v="3"/>
    <n v="15863.5"/>
    <n v="15624.688897366754"/>
    <n v="395"/>
  </r>
  <r>
    <s v="data to 2021Q3"/>
    <x v="1"/>
    <x v="0"/>
    <x v="0"/>
    <x v="4"/>
    <n v="21405"/>
    <n v="21796.75640947116"/>
    <n v="527"/>
  </r>
  <r>
    <s v="data to 2021Q3"/>
    <x v="1"/>
    <x v="0"/>
    <x v="0"/>
    <x v="5"/>
    <n v="43044.5"/>
    <n v="41924.790847041921"/>
    <n v="790"/>
  </r>
  <r>
    <s v="data to 2021Q3"/>
    <x v="1"/>
    <x v="0"/>
    <x v="1"/>
    <x v="0"/>
    <n v="30.5"/>
    <n v="17.424653078924546"/>
    <n v="1"/>
  </r>
  <r>
    <s v="data to 2021Q3"/>
    <x v="1"/>
    <x v="0"/>
    <x v="1"/>
    <x v="1"/>
    <n v="114053.5"/>
    <n v="109681.62562645966"/>
    <n v="2772"/>
  </r>
  <r>
    <s v="data to 2021Q3"/>
    <x v="1"/>
    <x v="0"/>
    <x v="1"/>
    <x v="2"/>
    <n v="137821"/>
    <n v="139090.05776465099"/>
    <n v="3988"/>
  </r>
  <r>
    <s v="data to 2021Q3"/>
    <x v="1"/>
    <x v="0"/>
    <x v="1"/>
    <x v="3"/>
    <n v="136590.5"/>
    <n v="133512.18006032251"/>
    <n v="4027"/>
  </r>
  <r>
    <s v="data to 2021Q3"/>
    <x v="1"/>
    <x v="0"/>
    <x v="1"/>
    <x v="4"/>
    <n v="114173"/>
    <n v="112814.57204136833"/>
    <n v="2995"/>
  </r>
  <r>
    <s v="data to 2021Q3"/>
    <x v="1"/>
    <x v="0"/>
    <x v="1"/>
    <x v="5"/>
    <n v="83043.5"/>
    <n v="78146.62082414396"/>
    <n v="1837"/>
  </r>
  <r>
    <s v="data to 2021Q3"/>
    <x v="1"/>
    <x v="0"/>
    <x v="2"/>
    <x v="0"/>
    <n v="950"/>
    <n v="588.97952742086534"/>
    <n v="8"/>
  </r>
  <r>
    <s v="data to 2021Q3"/>
    <x v="1"/>
    <x v="0"/>
    <x v="2"/>
    <x v="1"/>
    <n v="3986.5"/>
    <n v="3874.8340448626427"/>
    <n v="104"/>
  </r>
  <r>
    <s v="data to 2021Q3"/>
    <x v="1"/>
    <x v="0"/>
    <x v="2"/>
    <x v="2"/>
    <n v="9711"/>
    <n v="9978.3263119760559"/>
    <n v="284"/>
  </r>
  <r>
    <s v="data to 2021Q3"/>
    <x v="1"/>
    <x v="0"/>
    <x v="2"/>
    <x v="3"/>
    <n v="11194"/>
    <n v="11538.866212361851"/>
    <n v="330"/>
  </r>
  <r>
    <s v="data to 2021Q3"/>
    <x v="1"/>
    <x v="0"/>
    <x v="2"/>
    <x v="4"/>
    <n v="28100"/>
    <n v="27169.685154602543"/>
    <n v="773"/>
  </r>
  <r>
    <s v="data to 2021Q3"/>
    <x v="1"/>
    <x v="0"/>
    <x v="2"/>
    <x v="5"/>
    <n v="47888"/>
    <n v="48024.050939118584"/>
    <n v="1295"/>
  </r>
  <r>
    <s v="data to 2021Q3"/>
    <x v="1"/>
    <x v="1"/>
    <x v="0"/>
    <x v="0"/>
    <n v="3"/>
    <n v="4.4907983761840322"/>
    <n v="1"/>
  </r>
  <r>
    <s v="data to 2021Q3"/>
    <x v="1"/>
    <x v="1"/>
    <x v="0"/>
    <x v="1"/>
    <n v="1700"/>
    <n v="1742.5707996193596"/>
    <n v="60"/>
  </r>
  <r>
    <s v="data to 2021Q3"/>
    <x v="1"/>
    <x v="1"/>
    <x v="0"/>
    <x v="2"/>
    <n v="4364"/>
    <n v="4734.855471786238"/>
    <n v="165"/>
  </r>
  <r>
    <s v="data to 2021Q3"/>
    <x v="1"/>
    <x v="1"/>
    <x v="0"/>
    <x v="3"/>
    <n v="5504"/>
    <n v="5690.7516840923499"/>
    <n v="205"/>
  </r>
  <r>
    <s v="data to 2021Q3"/>
    <x v="1"/>
    <x v="1"/>
    <x v="0"/>
    <x v="4"/>
    <n v="7935"/>
    <n v="8856.6195302733195"/>
    <n v="296"/>
  </r>
  <r>
    <s v="data to 2021Q3"/>
    <x v="1"/>
    <x v="1"/>
    <x v="0"/>
    <x v="5"/>
    <n v="18344.5"/>
    <n v="18360.016039850067"/>
    <n v="650"/>
  </r>
  <r>
    <s v="data to 2021Q3"/>
    <x v="1"/>
    <x v="1"/>
    <x v="1"/>
    <x v="0"/>
    <n v="84.5"/>
    <n v="72.212839003378591"/>
    <n v="6"/>
  </r>
  <r>
    <s v="data to 2021Q3"/>
    <x v="1"/>
    <x v="1"/>
    <x v="1"/>
    <x v="1"/>
    <n v="26094.5"/>
    <n v="25983.421712375344"/>
    <n v="741"/>
  </r>
  <r>
    <s v="data to 2021Q3"/>
    <x v="1"/>
    <x v="1"/>
    <x v="1"/>
    <x v="2"/>
    <n v="41983.5"/>
    <n v="39936.15151986714"/>
    <n v="1159"/>
  </r>
  <r>
    <s v="data to 2021Q3"/>
    <x v="1"/>
    <x v="1"/>
    <x v="1"/>
    <x v="3"/>
    <n v="45282.5"/>
    <n v="40709.759999417176"/>
    <n v="1208"/>
  </r>
  <r>
    <s v="data to 2021Q3"/>
    <x v="1"/>
    <x v="1"/>
    <x v="1"/>
    <x v="4"/>
    <n v="37089.5"/>
    <n v="36604.114062598426"/>
    <n v="1213"/>
  </r>
  <r>
    <s v="data to 2021Q3"/>
    <x v="1"/>
    <x v="1"/>
    <x v="1"/>
    <x v="5"/>
    <n v="25718"/>
    <n v="26373.943248823547"/>
    <n v="900"/>
  </r>
  <r>
    <s v="data to 2021Q3"/>
    <x v="1"/>
    <x v="1"/>
    <x v="2"/>
    <x v="1"/>
    <n v="222.5"/>
    <n v="185.83530745088112"/>
    <n v="6"/>
  </r>
  <r>
    <s v="data to 2021Q3"/>
    <x v="1"/>
    <x v="1"/>
    <x v="2"/>
    <x v="2"/>
    <n v="305.5"/>
    <n v="380.56039939573037"/>
    <n v="17"/>
  </r>
  <r>
    <s v="data to 2021Q3"/>
    <x v="1"/>
    <x v="1"/>
    <x v="2"/>
    <x v="3"/>
    <n v="353.5"/>
    <n v="556.93497575339234"/>
    <n v="18"/>
  </r>
  <r>
    <s v="data to 2021Q3"/>
    <x v="1"/>
    <x v="1"/>
    <x v="2"/>
    <x v="4"/>
    <n v="462.5"/>
    <n v="358.02652786525516"/>
    <n v="14"/>
  </r>
  <r>
    <s v="data to 2021Q3"/>
    <x v="1"/>
    <x v="1"/>
    <x v="2"/>
    <x v="5"/>
    <n v="505.5"/>
    <n v="574.83818664724799"/>
    <n v="22"/>
  </r>
  <r>
    <s v="data to 2021Q3"/>
    <x v="1"/>
    <x v="2"/>
    <x v="0"/>
    <x v="0"/>
    <n v="134.5"/>
    <n v="102.92277907656342"/>
    <n v="2"/>
  </r>
  <r>
    <s v="data to 2021Q3"/>
    <x v="1"/>
    <x v="2"/>
    <x v="0"/>
    <x v="1"/>
    <n v="7164"/>
    <n v="7568.8297172660587"/>
    <n v="234"/>
  </r>
  <r>
    <s v="data to 2021Q3"/>
    <x v="1"/>
    <x v="2"/>
    <x v="0"/>
    <x v="2"/>
    <n v="7540"/>
    <n v="7764.1152627000874"/>
    <n v="230"/>
  </r>
  <r>
    <s v="data to 2021Q3"/>
    <x v="1"/>
    <x v="2"/>
    <x v="0"/>
    <x v="3"/>
    <n v="10348.5"/>
    <n v="8795.6558206196914"/>
    <n v="225"/>
  </r>
  <r>
    <s v="data to 2021Q3"/>
    <x v="1"/>
    <x v="2"/>
    <x v="0"/>
    <x v="4"/>
    <n v="15043.5"/>
    <n v="16394.995093071509"/>
    <n v="408"/>
  </r>
  <r>
    <s v="data to 2021Q3"/>
    <x v="1"/>
    <x v="2"/>
    <x v="0"/>
    <x v="5"/>
    <n v="5730.5"/>
    <n v="6559.9419788854702"/>
    <n v="189"/>
  </r>
  <r>
    <s v="data to 2021Q3"/>
    <x v="1"/>
    <x v="2"/>
    <x v="1"/>
    <x v="0"/>
    <n v="357.5"/>
    <n v="438.7345920741094"/>
    <n v="5"/>
  </r>
  <r>
    <s v="data to 2021Q3"/>
    <x v="1"/>
    <x v="2"/>
    <x v="1"/>
    <x v="1"/>
    <n v="159810"/>
    <n v="168850.35160484482"/>
    <n v="3970"/>
  </r>
  <r>
    <s v="data to 2021Q3"/>
    <x v="1"/>
    <x v="2"/>
    <x v="1"/>
    <x v="2"/>
    <n v="137663.5"/>
    <n v="139953.04542975256"/>
    <n v="3365"/>
  </r>
  <r>
    <s v="data to 2021Q3"/>
    <x v="1"/>
    <x v="2"/>
    <x v="1"/>
    <x v="3"/>
    <n v="123969"/>
    <n v="118011.98558841937"/>
    <n v="2690"/>
  </r>
  <r>
    <s v="data to 2021Q3"/>
    <x v="1"/>
    <x v="2"/>
    <x v="1"/>
    <x v="4"/>
    <n v="128320"/>
    <n v="127553.08823797444"/>
    <n v="3176"/>
  </r>
  <r>
    <s v="data to 2021Q3"/>
    <x v="1"/>
    <x v="2"/>
    <x v="1"/>
    <x v="5"/>
    <n v="35095.5"/>
    <n v="36320.313104778172"/>
    <n v="947"/>
  </r>
  <r>
    <s v="data to 2021Q3"/>
    <x v="1"/>
    <x v="2"/>
    <x v="2"/>
    <x v="1"/>
    <n v="2288.5"/>
    <n v="1921.140993602171"/>
    <n v="45"/>
  </r>
  <r>
    <s v="data to 2021Q3"/>
    <x v="1"/>
    <x v="2"/>
    <x v="2"/>
    <x v="2"/>
    <n v="1270.5"/>
    <n v="1277.7811870458513"/>
    <n v="63"/>
  </r>
  <r>
    <s v="data to 2021Q3"/>
    <x v="1"/>
    <x v="2"/>
    <x v="2"/>
    <x v="3"/>
    <n v="1396"/>
    <n v="1569.2786656084509"/>
    <n v="48"/>
  </r>
  <r>
    <s v="data to 2021Q3"/>
    <x v="1"/>
    <x v="2"/>
    <x v="2"/>
    <x v="4"/>
    <n v="4900.5"/>
    <n v="3170.0517824513772"/>
    <n v="120"/>
  </r>
  <r>
    <s v="data to 2021Q3"/>
    <x v="1"/>
    <x v="2"/>
    <x v="2"/>
    <x v="5"/>
    <n v="1258"/>
    <n v="1434.2928130881937"/>
    <n v="54"/>
  </r>
  <r>
    <s v="data to 2021Q3"/>
    <x v="1"/>
    <x v="3"/>
    <x v="0"/>
    <x v="0"/>
    <n v="4.5"/>
    <n v="6.7612704918032787"/>
    <n v="1"/>
  </r>
  <r>
    <s v="data to 2021Q3"/>
    <x v="1"/>
    <x v="3"/>
    <x v="0"/>
    <x v="1"/>
    <n v="10167.5"/>
    <n v="7105.7850621765674"/>
    <n v="209"/>
  </r>
  <r>
    <s v="data to 2021Q3"/>
    <x v="1"/>
    <x v="3"/>
    <x v="0"/>
    <x v="2"/>
    <n v="5452.5"/>
    <n v="6631.6618578286561"/>
    <n v="190"/>
  </r>
  <r>
    <s v="data to 2021Q3"/>
    <x v="1"/>
    <x v="3"/>
    <x v="0"/>
    <x v="3"/>
    <n v="10606.5"/>
    <n v="11177.397763942496"/>
    <n v="282"/>
  </r>
  <r>
    <s v="data to 2021Q3"/>
    <x v="1"/>
    <x v="3"/>
    <x v="0"/>
    <x v="4"/>
    <n v="12116"/>
    <n v="11871.936180159952"/>
    <n v="285"/>
  </r>
  <r>
    <s v="data to 2021Q3"/>
    <x v="1"/>
    <x v="3"/>
    <x v="0"/>
    <x v="5"/>
    <n v="16804"/>
    <n v="17732.734777724356"/>
    <n v="435"/>
  </r>
  <r>
    <s v="data to 2021Q3"/>
    <x v="1"/>
    <x v="3"/>
    <x v="1"/>
    <x v="0"/>
    <n v="91.5"/>
    <n v="53.726966292134833"/>
    <n v="1"/>
  </r>
  <r>
    <s v="data to 2021Q3"/>
    <x v="1"/>
    <x v="3"/>
    <x v="1"/>
    <x v="1"/>
    <n v="87814.5"/>
    <n v="86445.540681943035"/>
    <n v="2215"/>
  </r>
  <r>
    <s v="data to 2021Q3"/>
    <x v="1"/>
    <x v="3"/>
    <x v="1"/>
    <x v="2"/>
    <n v="68677"/>
    <n v="70071.753530281174"/>
    <n v="1798"/>
  </r>
  <r>
    <s v="data to 2021Q3"/>
    <x v="1"/>
    <x v="3"/>
    <x v="1"/>
    <x v="3"/>
    <n v="74443.5"/>
    <n v="73434.818918466146"/>
    <n v="1922"/>
  </r>
  <r>
    <s v="data to 2021Q3"/>
    <x v="1"/>
    <x v="3"/>
    <x v="1"/>
    <x v="4"/>
    <n v="50552"/>
    <n v="51356.304507606394"/>
    <n v="1255"/>
  </r>
  <r>
    <s v="data to 2021Q3"/>
    <x v="1"/>
    <x v="3"/>
    <x v="1"/>
    <x v="5"/>
    <n v="30282"/>
    <n v="28270.669995980879"/>
    <n v="684"/>
  </r>
  <r>
    <s v="data to 2021Q3"/>
    <x v="1"/>
    <x v="3"/>
    <x v="2"/>
    <x v="1"/>
    <n v="5028.5"/>
    <n v="4910.5359187934755"/>
    <n v="111"/>
  </r>
  <r>
    <s v="data to 2021Q3"/>
    <x v="1"/>
    <x v="3"/>
    <x v="2"/>
    <x v="2"/>
    <n v="3664"/>
    <n v="3264.9879570733551"/>
    <n v="87"/>
  </r>
  <r>
    <s v="data to 2021Q3"/>
    <x v="1"/>
    <x v="3"/>
    <x v="2"/>
    <x v="3"/>
    <n v="4361"/>
    <n v="4478.9537816269358"/>
    <n v="145"/>
  </r>
  <r>
    <s v="data to 2021Q3"/>
    <x v="1"/>
    <x v="3"/>
    <x v="2"/>
    <x v="4"/>
    <n v="4135"/>
    <n v="4177.9580603748818"/>
    <n v="137"/>
  </r>
  <r>
    <s v="data to 2021Q3"/>
    <x v="1"/>
    <x v="3"/>
    <x v="2"/>
    <x v="5"/>
    <n v="13309"/>
    <n v="13703.12855678969"/>
    <n v="381"/>
  </r>
  <r>
    <s v="data to 2021Q3"/>
    <x v="1"/>
    <x v="4"/>
    <x v="0"/>
    <x v="0"/>
    <n v="29"/>
    <n v="10.721078247847249"/>
    <n v="1"/>
  </r>
  <r>
    <s v="data to 2021Q3"/>
    <x v="1"/>
    <x v="4"/>
    <x v="0"/>
    <x v="1"/>
    <n v="2870"/>
    <n v="3073.1801478993357"/>
    <n v="92"/>
  </r>
  <r>
    <s v="data to 2021Q3"/>
    <x v="1"/>
    <x v="4"/>
    <x v="0"/>
    <x v="2"/>
    <n v="4809.5"/>
    <n v="5231.7861624139077"/>
    <n v="144"/>
  </r>
  <r>
    <s v="data to 2021Q3"/>
    <x v="1"/>
    <x v="4"/>
    <x v="0"/>
    <x v="3"/>
    <n v="5640.5"/>
    <n v="6068.9545923984151"/>
    <n v="175"/>
  </r>
  <r>
    <s v="data to 2021Q3"/>
    <x v="1"/>
    <x v="4"/>
    <x v="0"/>
    <x v="4"/>
    <n v="14118"/>
    <n v="12945.567053563796"/>
    <n v="367"/>
  </r>
  <r>
    <s v="data to 2021Q3"/>
    <x v="1"/>
    <x v="4"/>
    <x v="0"/>
    <x v="5"/>
    <n v="27496"/>
    <n v="28813.091762740245"/>
    <n v="943"/>
  </r>
  <r>
    <s v="data to 2021Q3"/>
    <x v="1"/>
    <x v="4"/>
    <x v="1"/>
    <x v="1"/>
    <n v="45875"/>
    <n v="47832.13062874481"/>
    <n v="1479"/>
  </r>
  <r>
    <s v="data to 2021Q3"/>
    <x v="1"/>
    <x v="4"/>
    <x v="1"/>
    <x v="2"/>
    <n v="66578.5"/>
    <n v="69422.430597756742"/>
    <n v="2216"/>
  </r>
  <r>
    <s v="data to 2021Q3"/>
    <x v="1"/>
    <x v="4"/>
    <x v="1"/>
    <x v="3"/>
    <n v="53199.5"/>
    <n v="53865.501614623267"/>
    <n v="1619"/>
  </r>
  <r>
    <s v="data to 2021Q3"/>
    <x v="1"/>
    <x v="4"/>
    <x v="1"/>
    <x v="4"/>
    <n v="63148.5"/>
    <n v="59811.696239677192"/>
    <n v="1996"/>
  </r>
  <r>
    <s v="data to 2021Q3"/>
    <x v="1"/>
    <x v="4"/>
    <x v="1"/>
    <x v="5"/>
    <n v="54903.5"/>
    <n v="53666.185868664863"/>
    <n v="1745"/>
  </r>
  <r>
    <s v="data to 2021Q3"/>
    <x v="1"/>
    <x v="4"/>
    <x v="2"/>
    <x v="0"/>
    <n v="6"/>
    <n v="14.052554438860971"/>
    <n v="1"/>
  </r>
  <r>
    <s v="data to 2021Q3"/>
    <x v="1"/>
    <x v="4"/>
    <x v="2"/>
    <x v="1"/>
    <n v="758"/>
    <n v="946.66084381153769"/>
    <n v="58"/>
  </r>
  <r>
    <s v="data to 2021Q3"/>
    <x v="1"/>
    <x v="4"/>
    <x v="2"/>
    <x v="2"/>
    <n v="5537"/>
    <n v="5121.9401744349088"/>
    <n v="138"/>
  </r>
  <r>
    <s v="data to 2021Q3"/>
    <x v="1"/>
    <x v="4"/>
    <x v="2"/>
    <x v="3"/>
    <n v="3240"/>
    <n v="3846.0637320363812"/>
    <n v="130"/>
  </r>
  <r>
    <s v="data to 2021Q3"/>
    <x v="1"/>
    <x v="4"/>
    <x v="2"/>
    <x v="4"/>
    <n v="12994.5"/>
    <n v="12640.188464154777"/>
    <n v="432"/>
  </r>
  <r>
    <s v="data to 2021Q3"/>
    <x v="1"/>
    <x v="4"/>
    <x v="2"/>
    <x v="5"/>
    <n v="48757.5"/>
    <n v="51582.162065064687"/>
    <n v="2084"/>
  </r>
  <r>
    <s v="data to 2021Q3"/>
    <x v="1"/>
    <x v="5"/>
    <x v="0"/>
    <x v="0"/>
    <n v="81.5"/>
    <n v="92.257469537764663"/>
    <n v="2"/>
  </r>
  <r>
    <s v="data to 2021Q3"/>
    <x v="1"/>
    <x v="5"/>
    <x v="0"/>
    <x v="1"/>
    <n v="1392"/>
    <n v="1460.1485850727825"/>
    <n v="62"/>
  </r>
  <r>
    <s v="data to 2021Q3"/>
    <x v="1"/>
    <x v="5"/>
    <x v="0"/>
    <x v="2"/>
    <n v="4042"/>
    <n v="4380.6395530931286"/>
    <n v="155"/>
  </r>
  <r>
    <s v="data to 2021Q3"/>
    <x v="1"/>
    <x v="5"/>
    <x v="0"/>
    <x v="3"/>
    <n v="2144.5"/>
    <n v="2144.5236695050107"/>
    <n v="65"/>
  </r>
  <r>
    <s v="data to 2021Q3"/>
    <x v="1"/>
    <x v="5"/>
    <x v="0"/>
    <x v="4"/>
    <n v="6438.5"/>
    <n v="6825.255958862077"/>
    <n v="227"/>
  </r>
  <r>
    <s v="data to 2021Q3"/>
    <x v="1"/>
    <x v="5"/>
    <x v="0"/>
    <x v="5"/>
    <n v="17640"/>
    <n v="18790.987454117407"/>
    <n v="623"/>
  </r>
  <r>
    <s v="data to 2021Q3"/>
    <x v="1"/>
    <x v="5"/>
    <x v="1"/>
    <x v="0"/>
    <n v="1287.5"/>
    <n v="973.78994608299104"/>
    <n v="19"/>
  </r>
  <r>
    <s v="data to 2021Q3"/>
    <x v="1"/>
    <x v="5"/>
    <x v="1"/>
    <x v="1"/>
    <n v="22948"/>
    <n v="21689.070500852922"/>
    <n v="666"/>
  </r>
  <r>
    <s v="data to 2021Q3"/>
    <x v="1"/>
    <x v="5"/>
    <x v="1"/>
    <x v="2"/>
    <n v="38564.5"/>
    <n v="35259.04349395325"/>
    <n v="1099"/>
  </r>
  <r>
    <s v="data to 2021Q3"/>
    <x v="1"/>
    <x v="5"/>
    <x v="1"/>
    <x v="3"/>
    <n v="15641"/>
    <n v="14122.008738645254"/>
    <n v="392"/>
  </r>
  <r>
    <s v="data to 2021Q3"/>
    <x v="1"/>
    <x v="5"/>
    <x v="1"/>
    <x v="4"/>
    <n v="28295.5"/>
    <n v="29272.91828712304"/>
    <n v="958"/>
  </r>
  <r>
    <s v="data to 2021Q3"/>
    <x v="1"/>
    <x v="5"/>
    <x v="1"/>
    <x v="5"/>
    <n v="34949"/>
    <n v="34025.612475741851"/>
    <n v="1077"/>
  </r>
  <r>
    <s v="data to 2021Q3"/>
    <x v="1"/>
    <x v="5"/>
    <x v="2"/>
    <x v="1"/>
    <n v="288"/>
    <n v="263.84387717213133"/>
    <n v="6"/>
  </r>
  <r>
    <s v="data to 2021Q3"/>
    <x v="1"/>
    <x v="5"/>
    <x v="2"/>
    <x v="2"/>
    <n v="124"/>
    <n v="231.40238550788908"/>
    <n v="13"/>
  </r>
  <r>
    <s v="data to 2021Q3"/>
    <x v="1"/>
    <x v="5"/>
    <x v="2"/>
    <x v="3"/>
    <n v="133.5"/>
    <n v="71.57824827082095"/>
    <n v="4"/>
  </r>
  <r>
    <s v="data to 2021Q3"/>
    <x v="1"/>
    <x v="5"/>
    <x v="2"/>
    <x v="4"/>
    <n v="450.5"/>
    <n v="510.87599184863774"/>
    <n v="18"/>
  </r>
  <r>
    <s v="data to 2021Q3"/>
    <x v="1"/>
    <x v="5"/>
    <x v="2"/>
    <x v="5"/>
    <n v="1738.5"/>
    <n v="1947.8061932211408"/>
    <n v="99"/>
  </r>
  <r>
    <s v="data to 2021Q3"/>
    <x v="1"/>
    <x v="6"/>
    <x v="0"/>
    <x v="1"/>
    <n v="1642"/>
    <n v="2199.6333804319302"/>
    <n v="74"/>
  </r>
  <r>
    <s v="data to 2021Q3"/>
    <x v="1"/>
    <x v="6"/>
    <x v="0"/>
    <x v="2"/>
    <n v="2236"/>
    <n v="2105.8102594559678"/>
    <n v="72"/>
  </r>
  <r>
    <s v="data to 2021Q3"/>
    <x v="1"/>
    <x v="6"/>
    <x v="0"/>
    <x v="3"/>
    <n v="2146.5"/>
    <n v="2309.4098247291713"/>
    <n v="87"/>
  </r>
  <r>
    <s v="data to 2021Q3"/>
    <x v="1"/>
    <x v="6"/>
    <x v="0"/>
    <x v="4"/>
    <n v="9029.5"/>
    <n v="10270.616246905051"/>
    <n v="310"/>
  </r>
  <r>
    <s v="data to 2021Q3"/>
    <x v="1"/>
    <x v="6"/>
    <x v="0"/>
    <x v="5"/>
    <n v="6973.5"/>
    <n v="7005.2644854795217"/>
    <n v="155"/>
  </r>
  <r>
    <s v="data to 2021Q3"/>
    <x v="1"/>
    <x v="6"/>
    <x v="1"/>
    <x v="0"/>
    <n v="12"/>
    <n v="38.456689409670723"/>
    <n v="3"/>
  </r>
  <r>
    <s v="data to 2021Q3"/>
    <x v="1"/>
    <x v="6"/>
    <x v="1"/>
    <x v="1"/>
    <n v="31168.5"/>
    <n v="31328.495291240833"/>
    <n v="956"/>
  </r>
  <r>
    <s v="data to 2021Q3"/>
    <x v="1"/>
    <x v="6"/>
    <x v="1"/>
    <x v="2"/>
    <n v="25494.5"/>
    <n v="23170.404811775428"/>
    <n v="767"/>
  </r>
  <r>
    <s v="data to 2021Q3"/>
    <x v="1"/>
    <x v="6"/>
    <x v="1"/>
    <x v="3"/>
    <n v="21293.5"/>
    <n v="22855.255996197986"/>
    <n v="730"/>
  </r>
  <r>
    <s v="data to 2021Q3"/>
    <x v="1"/>
    <x v="6"/>
    <x v="1"/>
    <x v="4"/>
    <n v="34556"/>
    <n v="37183.267269732183"/>
    <n v="1158"/>
  </r>
  <r>
    <s v="data to 2021Q3"/>
    <x v="1"/>
    <x v="6"/>
    <x v="1"/>
    <x v="5"/>
    <n v="18930.5"/>
    <n v="16705.332513489306"/>
    <n v="509"/>
  </r>
  <r>
    <s v="data to 2021Q3"/>
    <x v="1"/>
    <x v="6"/>
    <x v="2"/>
    <x v="1"/>
    <n v="627.5"/>
    <n v="777.86304771292896"/>
    <n v="30"/>
  </r>
  <r>
    <s v="data to 2021Q3"/>
    <x v="1"/>
    <x v="6"/>
    <x v="2"/>
    <x v="2"/>
    <n v="757"/>
    <n v="782.87215240169462"/>
    <n v="28"/>
  </r>
  <r>
    <s v="data to 2021Q3"/>
    <x v="1"/>
    <x v="6"/>
    <x v="2"/>
    <x v="3"/>
    <n v="509"/>
    <n v="793.49622352605718"/>
    <n v="36"/>
  </r>
  <r>
    <s v="data to 2021Q3"/>
    <x v="1"/>
    <x v="6"/>
    <x v="2"/>
    <x v="4"/>
    <n v="3049"/>
    <n v="2757.8528874339945"/>
    <n v="79"/>
  </r>
  <r>
    <s v="data to 2021Q3"/>
    <x v="1"/>
    <x v="6"/>
    <x v="2"/>
    <x v="5"/>
    <n v="2784.5"/>
    <n v="3094.0409795841256"/>
    <n v="115"/>
  </r>
  <r>
    <s v="data to 2021Q3"/>
    <x v="1"/>
    <x v="7"/>
    <x v="0"/>
    <x v="1"/>
    <n v="721"/>
    <n v="910.61095161701883"/>
    <n v="30"/>
  </r>
  <r>
    <s v="data to 2021Q3"/>
    <x v="1"/>
    <x v="7"/>
    <x v="0"/>
    <x v="2"/>
    <n v="1426.5"/>
    <n v="1807.5709684956687"/>
    <n v="84"/>
  </r>
  <r>
    <s v="data to 2021Q3"/>
    <x v="1"/>
    <x v="7"/>
    <x v="0"/>
    <x v="3"/>
    <n v="1973.5"/>
    <n v="2384.185799803593"/>
    <n v="107"/>
  </r>
  <r>
    <s v="data to 2021Q3"/>
    <x v="1"/>
    <x v="7"/>
    <x v="0"/>
    <x v="4"/>
    <n v="2770"/>
    <n v="3193.7296662867957"/>
    <n v="159"/>
  </r>
  <r>
    <s v="data to 2021Q3"/>
    <x v="1"/>
    <x v="7"/>
    <x v="0"/>
    <x v="5"/>
    <n v="15133"/>
    <n v="17011.117041674494"/>
    <n v="649"/>
  </r>
  <r>
    <s v="data to 2021Q3"/>
    <x v="1"/>
    <x v="7"/>
    <x v="1"/>
    <x v="1"/>
    <n v="6927"/>
    <n v="7001.9863622120729"/>
    <n v="194"/>
  </r>
  <r>
    <s v="data to 2021Q3"/>
    <x v="1"/>
    <x v="7"/>
    <x v="1"/>
    <x v="2"/>
    <n v="17265.5"/>
    <n v="16826.546461584261"/>
    <n v="469"/>
  </r>
  <r>
    <s v="data to 2021Q3"/>
    <x v="1"/>
    <x v="7"/>
    <x v="1"/>
    <x v="3"/>
    <n v="5582.5"/>
    <n v="5608.7963710058912"/>
    <n v="190"/>
  </r>
  <r>
    <s v="data to 2021Q3"/>
    <x v="1"/>
    <x v="7"/>
    <x v="1"/>
    <x v="4"/>
    <n v="14423.5"/>
    <n v="15157.692894989645"/>
    <n v="479"/>
  </r>
  <r>
    <s v="data to 2021Q3"/>
    <x v="1"/>
    <x v="7"/>
    <x v="1"/>
    <x v="5"/>
    <n v="27071"/>
    <n v="27685.989752068726"/>
    <n v="748"/>
  </r>
  <r>
    <s v="data to 2021Q3"/>
    <x v="1"/>
    <x v="7"/>
    <x v="2"/>
    <x v="1"/>
    <n v="9"/>
    <n v="35.065568130590549"/>
    <n v="2"/>
  </r>
  <r>
    <s v="data to 2021Q3"/>
    <x v="1"/>
    <x v="7"/>
    <x v="2"/>
    <x v="2"/>
    <n v="287"/>
    <n v="344.92289543384368"/>
    <n v="9"/>
  </r>
  <r>
    <s v="data to 2021Q3"/>
    <x v="1"/>
    <x v="7"/>
    <x v="2"/>
    <x v="3"/>
    <n v="56.5"/>
    <n v="63.397412758589418"/>
    <n v="6"/>
  </r>
  <r>
    <s v="data to 2021Q3"/>
    <x v="1"/>
    <x v="7"/>
    <x v="2"/>
    <x v="4"/>
    <n v="442.5"/>
    <n v="344.82097628957496"/>
    <n v="17"/>
  </r>
  <r>
    <s v="data to 2021Q3"/>
    <x v="1"/>
    <x v="7"/>
    <x v="2"/>
    <x v="5"/>
    <n v="818"/>
    <n v="834.72174097686639"/>
    <n v="39"/>
  </r>
  <r>
    <s v="data to 2021Q3"/>
    <x v="1"/>
    <x v="8"/>
    <x v="0"/>
    <x v="1"/>
    <n v="1992.5"/>
    <n v="1717.9412884596677"/>
    <n v="34"/>
  </r>
  <r>
    <s v="data to 2021Q3"/>
    <x v="1"/>
    <x v="8"/>
    <x v="0"/>
    <x v="2"/>
    <n v="3448"/>
    <n v="2394.1039717011449"/>
    <n v="75"/>
  </r>
  <r>
    <s v="data to 2021Q3"/>
    <x v="1"/>
    <x v="8"/>
    <x v="0"/>
    <x v="3"/>
    <n v="4121"/>
    <n v="4193.4602575462104"/>
    <n v="133"/>
  </r>
  <r>
    <s v="data to 2021Q3"/>
    <x v="1"/>
    <x v="8"/>
    <x v="0"/>
    <x v="4"/>
    <n v="6006.5"/>
    <n v="5488.06957230239"/>
    <n v="176"/>
  </r>
  <r>
    <s v="data to 2021Q3"/>
    <x v="1"/>
    <x v="8"/>
    <x v="0"/>
    <x v="5"/>
    <n v="9756.5"/>
    <n v="10005.409437926253"/>
    <n v="271"/>
  </r>
  <r>
    <s v="data to 2021Q3"/>
    <x v="1"/>
    <x v="8"/>
    <x v="1"/>
    <x v="0"/>
    <n v="56"/>
    <n v="168.55139074433347"/>
    <n v="5"/>
  </r>
  <r>
    <s v="data to 2021Q3"/>
    <x v="1"/>
    <x v="8"/>
    <x v="1"/>
    <x v="1"/>
    <n v="14055"/>
    <n v="12269.520415204355"/>
    <n v="363"/>
  </r>
  <r>
    <s v="data to 2021Q3"/>
    <x v="1"/>
    <x v="8"/>
    <x v="1"/>
    <x v="2"/>
    <n v="24444.5"/>
    <n v="21367.08833393846"/>
    <n v="563"/>
  </r>
  <r>
    <s v="data to 2021Q3"/>
    <x v="1"/>
    <x v="8"/>
    <x v="1"/>
    <x v="3"/>
    <n v="39982.5"/>
    <n v="36701.939092361121"/>
    <n v="1052"/>
  </r>
  <r>
    <s v="data to 2021Q3"/>
    <x v="1"/>
    <x v="8"/>
    <x v="1"/>
    <x v="4"/>
    <n v="36670"/>
    <n v="34782.893345098913"/>
    <n v="1030"/>
  </r>
  <r>
    <s v="data to 2021Q3"/>
    <x v="1"/>
    <x v="8"/>
    <x v="1"/>
    <x v="5"/>
    <n v="42938"/>
    <n v="36957.325978529072"/>
    <n v="1130"/>
  </r>
  <r>
    <s v="data to 2021Q3"/>
    <x v="1"/>
    <x v="8"/>
    <x v="2"/>
    <x v="1"/>
    <n v="187"/>
    <n v="84.690857862282357"/>
    <n v="3"/>
  </r>
  <r>
    <s v="data to 2021Q3"/>
    <x v="1"/>
    <x v="8"/>
    <x v="2"/>
    <x v="2"/>
    <n v="205"/>
    <n v="220.50983186503211"/>
    <n v="10"/>
  </r>
  <r>
    <s v="data to 2021Q3"/>
    <x v="1"/>
    <x v="8"/>
    <x v="2"/>
    <x v="3"/>
    <n v="557"/>
    <n v="907.84961402114675"/>
    <n v="24"/>
  </r>
  <r>
    <s v="data to 2021Q3"/>
    <x v="1"/>
    <x v="8"/>
    <x v="2"/>
    <x v="4"/>
    <n v="895.5"/>
    <n v="750.0315708993603"/>
    <n v="26"/>
  </r>
  <r>
    <s v="data to 2021Q3"/>
    <x v="1"/>
    <x v="8"/>
    <x v="2"/>
    <x v="5"/>
    <n v="648"/>
    <n v="744.79348066052751"/>
    <n v="39"/>
  </r>
  <r>
    <s v="data to 2021Q3"/>
    <x v="1"/>
    <x v="9"/>
    <x v="0"/>
    <x v="1"/>
    <n v="782"/>
    <n v="1066.8162660942307"/>
    <n v="52"/>
  </r>
  <r>
    <s v="data to 2021Q3"/>
    <x v="1"/>
    <x v="9"/>
    <x v="0"/>
    <x v="2"/>
    <n v="1181.5"/>
    <n v="1236.4215354793319"/>
    <n v="55"/>
  </r>
  <r>
    <s v="data to 2021Q3"/>
    <x v="1"/>
    <x v="9"/>
    <x v="0"/>
    <x v="3"/>
    <n v="2688"/>
    <n v="3101.4031211855122"/>
    <n v="105"/>
  </r>
  <r>
    <s v="data to 2021Q3"/>
    <x v="1"/>
    <x v="9"/>
    <x v="0"/>
    <x v="4"/>
    <n v="3003.5"/>
    <n v="2962.9122911377872"/>
    <n v="105"/>
  </r>
  <r>
    <s v="data to 2021Q3"/>
    <x v="1"/>
    <x v="9"/>
    <x v="0"/>
    <x v="5"/>
    <n v="98"/>
    <n v="231.7214345135275"/>
    <n v="5"/>
  </r>
  <r>
    <s v="data to 2021Q3"/>
    <x v="1"/>
    <x v="9"/>
    <x v="1"/>
    <x v="0"/>
    <n v="83.5"/>
    <n v="144.68098683792019"/>
    <n v="5"/>
  </r>
  <r>
    <s v="data to 2021Q3"/>
    <x v="1"/>
    <x v="9"/>
    <x v="1"/>
    <x v="1"/>
    <n v="19591.5"/>
    <n v="22365.190021575345"/>
    <n v="712"/>
  </r>
  <r>
    <s v="data to 2021Q3"/>
    <x v="1"/>
    <x v="9"/>
    <x v="1"/>
    <x v="2"/>
    <n v="23084"/>
    <n v="24591.111729630247"/>
    <n v="810"/>
  </r>
  <r>
    <s v="data to 2021Q3"/>
    <x v="1"/>
    <x v="9"/>
    <x v="1"/>
    <x v="3"/>
    <n v="40455.5"/>
    <n v="46953.346092806758"/>
    <n v="1338"/>
  </r>
  <r>
    <s v="data to 2021Q3"/>
    <x v="1"/>
    <x v="9"/>
    <x v="1"/>
    <x v="4"/>
    <n v="25705.5"/>
    <n v="29499.47865635882"/>
    <n v="944"/>
  </r>
  <r>
    <s v="data to 2021Q3"/>
    <x v="1"/>
    <x v="9"/>
    <x v="1"/>
    <x v="5"/>
    <n v="1069"/>
    <n v="938.79121984141022"/>
    <n v="24"/>
  </r>
  <r>
    <s v="data to 2021Q3"/>
    <x v="1"/>
    <x v="9"/>
    <x v="2"/>
    <x v="1"/>
    <n v="68.5"/>
    <n v="73.383241718822745"/>
    <n v="5"/>
  </r>
  <r>
    <s v="data to 2021Q3"/>
    <x v="1"/>
    <x v="9"/>
    <x v="2"/>
    <x v="2"/>
    <n v="153.5"/>
    <n v="154.63150370525753"/>
    <n v="6"/>
  </r>
  <r>
    <s v="data to 2021Q3"/>
    <x v="1"/>
    <x v="9"/>
    <x v="2"/>
    <x v="3"/>
    <n v="765.5"/>
    <n v="657.56601722982691"/>
    <n v="22"/>
  </r>
  <r>
    <s v="data to 2021Q3"/>
    <x v="1"/>
    <x v="9"/>
    <x v="2"/>
    <x v="4"/>
    <n v="472.5"/>
    <n v="489.17655043506119"/>
    <n v="17"/>
  </r>
  <r>
    <s v="data to 2021Q3"/>
    <x v="1"/>
    <x v="10"/>
    <x v="0"/>
    <x v="1"/>
    <n v="15.5"/>
    <n v="26.73708752016308"/>
    <n v="4"/>
  </r>
  <r>
    <s v="data to 2021Q3"/>
    <x v="1"/>
    <x v="10"/>
    <x v="0"/>
    <x v="2"/>
    <n v="905"/>
    <n v="1375.0415931282616"/>
    <n v="39"/>
  </r>
  <r>
    <s v="data to 2021Q3"/>
    <x v="1"/>
    <x v="10"/>
    <x v="0"/>
    <x v="3"/>
    <n v="4637.5"/>
    <n v="4355.3068421532034"/>
    <n v="155"/>
  </r>
  <r>
    <s v="data to 2021Q3"/>
    <x v="1"/>
    <x v="10"/>
    <x v="0"/>
    <x v="4"/>
    <n v="7289"/>
    <n v="6106.8798290368486"/>
    <n v="220"/>
  </r>
  <r>
    <s v="data to 2021Q3"/>
    <x v="1"/>
    <x v="10"/>
    <x v="0"/>
    <x v="5"/>
    <n v="31121"/>
    <n v="29548.230541413759"/>
    <n v="988"/>
  </r>
  <r>
    <s v="data to 2021Q3"/>
    <x v="1"/>
    <x v="10"/>
    <x v="1"/>
    <x v="0"/>
    <n v="8.5"/>
    <n v="14.538705771252751"/>
    <n v="2"/>
  </r>
  <r>
    <s v="data to 2021Q3"/>
    <x v="1"/>
    <x v="10"/>
    <x v="1"/>
    <x v="1"/>
    <n v="1727"/>
    <n v="1722.6315027230992"/>
    <n v="49"/>
  </r>
  <r>
    <s v="data to 2021Q3"/>
    <x v="1"/>
    <x v="10"/>
    <x v="1"/>
    <x v="2"/>
    <n v="10853"/>
    <n v="10718.504163693997"/>
    <n v="319"/>
  </r>
  <r>
    <s v="data to 2021Q3"/>
    <x v="1"/>
    <x v="10"/>
    <x v="1"/>
    <x v="3"/>
    <n v="35252"/>
    <n v="33018.977248847747"/>
    <n v="967"/>
  </r>
  <r>
    <s v="data to 2021Q3"/>
    <x v="1"/>
    <x v="10"/>
    <x v="1"/>
    <x v="4"/>
    <n v="31554"/>
    <n v="30607.805756755639"/>
    <n v="886"/>
  </r>
  <r>
    <s v="data to 2021Q3"/>
    <x v="1"/>
    <x v="10"/>
    <x v="1"/>
    <x v="5"/>
    <n v="53314"/>
    <n v="50590.844376971523"/>
    <n v="1555"/>
  </r>
  <r>
    <s v="data to 2021Q3"/>
    <x v="1"/>
    <x v="10"/>
    <x v="2"/>
    <x v="2"/>
    <n v="76.5"/>
    <n v="102.7854413710532"/>
    <n v="5"/>
  </r>
  <r>
    <s v="data to 2021Q3"/>
    <x v="1"/>
    <x v="10"/>
    <x v="2"/>
    <x v="3"/>
    <n v="265.5"/>
    <n v="299.27883497529166"/>
    <n v="9"/>
  </r>
  <r>
    <s v="data to 2021Q3"/>
    <x v="1"/>
    <x v="10"/>
    <x v="2"/>
    <x v="4"/>
    <n v="355.5"/>
    <n v="280.30032098097035"/>
    <n v="15"/>
  </r>
  <r>
    <s v="data to 2021Q3"/>
    <x v="1"/>
    <x v="10"/>
    <x v="2"/>
    <x v="5"/>
    <n v="1947"/>
    <n v="2193.6511734274713"/>
    <n v="41"/>
  </r>
  <r>
    <s v="data to 2021Q3"/>
    <x v="1"/>
    <x v="11"/>
    <x v="0"/>
    <x v="0"/>
    <n v="102"/>
    <n v="83.405352662391977"/>
    <n v="1"/>
  </r>
  <r>
    <s v="data to 2021Q3"/>
    <x v="1"/>
    <x v="11"/>
    <x v="0"/>
    <x v="1"/>
    <n v="80.5"/>
    <n v="135.7214043346145"/>
    <n v="7"/>
  </r>
  <r>
    <s v="data to 2021Q3"/>
    <x v="1"/>
    <x v="11"/>
    <x v="0"/>
    <x v="2"/>
    <n v="817"/>
    <n v="891.63810329181229"/>
    <n v="17"/>
  </r>
  <r>
    <s v="data to 2021Q3"/>
    <x v="1"/>
    <x v="11"/>
    <x v="0"/>
    <x v="3"/>
    <n v="877"/>
    <n v="1195.6947758484926"/>
    <n v="59"/>
  </r>
  <r>
    <s v="data to 2021Q3"/>
    <x v="1"/>
    <x v="11"/>
    <x v="0"/>
    <x v="4"/>
    <n v="974"/>
    <n v="1197.5368609239822"/>
    <n v="52"/>
  </r>
  <r>
    <s v="data to 2021Q3"/>
    <x v="1"/>
    <x v="11"/>
    <x v="0"/>
    <x v="5"/>
    <n v="163.5"/>
    <n v="285.48994049961385"/>
    <n v="12"/>
  </r>
  <r>
    <s v="data to 2021Q3"/>
    <x v="1"/>
    <x v="11"/>
    <x v="1"/>
    <x v="0"/>
    <n v="131.5"/>
    <n v="168.47399680417649"/>
    <n v="3"/>
  </r>
  <r>
    <s v="data to 2021Q3"/>
    <x v="1"/>
    <x v="11"/>
    <x v="1"/>
    <x v="1"/>
    <n v="6221"/>
    <n v="7155.8985644284594"/>
    <n v="225"/>
  </r>
  <r>
    <s v="data to 2021Q3"/>
    <x v="1"/>
    <x v="11"/>
    <x v="1"/>
    <x v="2"/>
    <n v="8269.5"/>
    <n v="9924.7137644773738"/>
    <n v="285"/>
  </r>
  <r>
    <s v="data to 2021Q3"/>
    <x v="1"/>
    <x v="11"/>
    <x v="1"/>
    <x v="3"/>
    <n v="21811.5"/>
    <n v="24447.816364366066"/>
    <n v="785"/>
  </r>
  <r>
    <s v="data to 2021Q3"/>
    <x v="1"/>
    <x v="11"/>
    <x v="1"/>
    <x v="4"/>
    <n v="13900.5"/>
    <n v="15590.617629934244"/>
    <n v="511"/>
  </r>
  <r>
    <s v="data to 2021Q3"/>
    <x v="1"/>
    <x v="11"/>
    <x v="1"/>
    <x v="5"/>
    <n v="5400"/>
    <n v="5876.393173601291"/>
    <n v="183"/>
  </r>
  <r>
    <s v="data to 2021Q3"/>
    <x v="1"/>
    <x v="11"/>
    <x v="2"/>
    <x v="2"/>
    <n v="117"/>
    <n v="172.98418401469328"/>
    <n v="7"/>
  </r>
  <r>
    <s v="data to 2021Q3"/>
    <x v="1"/>
    <x v="11"/>
    <x v="2"/>
    <x v="3"/>
    <n v="214.5"/>
    <n v="237.71938136533512"/>
    <n v="11"/>
  </r>
  <r>
    <s v="data to 2021Q3"/>
    <x v="1"/>
    <x v="11"/>
    <x v="2"/>
    <x v="4"/>
    <n v="222.5"/>
    <n v="313.5149745837424"/>
    <n v="20"/>
  </r>
  <r>
    <s v="data to 2021Q3"/>
    <x v="1"/>
    <x v="12"/>
    <x v="0"/>
    <x v="1"/>
    <n v="3798"/>
    <n v="3351.1965513996852"/>
    <n v="83"/>
  </r>
  <r>
    <s v="data to 2021Q3"/>
    <x v="1"/>
    <x v="12"/>
    <x v="0"/>
    <x v="2"/>
    <n v="3491"/>
    <n v="3677.3604689760218"/>
    <n v="114"/>
  </r>
  <r>
    <s v="data to 2021Q3"/>
    <x v="1"/>
    <x v="12"/>
    <x v="0"/>
    <x v="3"/>
    <n v="4300"/>
    <n v="4838.129753517167"/>
    <n v="121"/>
  </r>
  <r>
    <s v="data to 2021Q3"/>
    <x v="1"/>
    <x v="12"/>
    <x v="0"/>
    <x v="4"/>
    <n v="6347"/>
    <n v="6394.907165650252"/>
    <n v="190"/>
  </r>
  <r>
    <s v="data to 2021Q3"/>
    <x v="1"/>
    <x v="12"/>
    <x v="0"/>
    <x v="5"/>
    <n v="5319"/>
    <n v="6238.1110629587356"/>
    <n v="170"/>
  </r>
  <r>
    <s v="data to 2021Q3"/>
    <x v="1"/>
    <x v="12"/>
    <x v="1"/>
    <x v="0"/>
    <n v="78"/>
    <n v="39.55298013245033"/>
    <n v="1"/>
  </r>
  <r>
    <s v="data to 2021Q3"/>
    <x v="1"/>
    <x v="12"/>
    <x v="1"/>
    <x v="1"/>
    <n v="68678"/>
    <n v="60277.449357802674"/>
    <n v="1557"/>
  </r>
  <r>
    <s v="data to 2021Q3"/>
    <x v="1"/>
    <x v="12"/>
    <x v="1"/>
    <x v="2"/>
    <n v="68213"/>
    <n v="68279.219218922386"/>
    <n v="1586"/>
  </r>
  <r>
    <s v="data to 2021Q3"/>
    <x v="1"/>
    <x v="12"/>
    <x v="1"/>
    <x v="3"/>
    <n v="66135"/>
    <n v="63153.991695716933"/>
    <n v="1578"/>
  </r>
  <r>
    <s v="data to 2021Q3"/>
    <x v="1"/>
    <x v="12"/>
    <x v="1"/>
    <x v="4"/>
    <n v="82114"/>
    <n v="75440.492913558788"/>
    <n v="1943"/>
  </r>
  <r>
    <s v="data to 2021Q3"/>
    <x v="1"/>
    <x v="12"/>
    <x v="1"/>
    <x v="5"/>
    <n v="41169.5"/>
    <n v="38622.215806803695"/>
    <n v="910"/>
  </r>
  <r>
    <s v="data to 2021Q3"/>
    <x v="1"/>
    <x v="12"/>
    <x v="2"/>
    <x v="1"/>
    <n v="865"/>
    <n v="1343.2995355143851"/>
    <n v="20"/>
  </r>
  <r>
    <s v="data to 2021Q3"/>
    <x v="1"/>
    <x v="12"/>
    <x v="2"/>
    <x v="2"/>
    <n v="691.5"/>
    <n v="758.58016581084109"/>
    <n v="16"/>
  </r>
  <r>
    <s v="data to 2021Q3"/>
    <x v="1"/>
    <x v="12"/>
    <x v="2"/>
    <x v="3"/>
    <n v="887.5"/>
    <n v="874.92418876749116"/>
    <n v="22"/>
  </r>
  <r>
    <s v="data to 2021Q3"/>
    <x v="1"/>
    <x v="12"/>
    <x v="2"/>
    <x v="4"/>
    <n v="2519.5"/>
    <n v="2569.0475170481245"/>
    <n v="47"/>
  </r>
  <r>
    <s v="data to 2021Q3"/>
    <x v="1"/>
    <x v="12"/>
    <x v="2"/>
    <x v="5"/>
    <n v="615"/>
    <n v="657.45869267886417"/>
    <n v="31"/>
  </r>
  <r>
    <s v="data to 2021Q3"/>
    <x v="1"/>
    <x v="13"/>
    <x v="0"/>
    <x v="1"/>
    <n v="167.5"/>
    <n v="208.79543234675427"/>
    <n v="11"/>
  </r>
  <r>
    <s v="data to 2021Q3"/>
    <x v="1"/>
    <x v="13"/>
    <x v="0"/>
    <x v="2"/>
    <n v="977.5"/>
    <n v="1261.6428755204154"/>
    <n v="54"/>
  </r>
  <r>
    <s v="data to 2021Q3"/>
    <x v="1"/>
    <x v="13"/>
    <x v="0"/>
    <x v="3"/>
    <n v="1570"/>
    <n v="1459.8759579616401"/>
    <n v="58"/>
  </r>
  <r>
    <s v="data to 2021Q3"/>
    <x v="1"/>
    <x v="13"/>
    <x v="0"/>
    <x v="4"/>
    <n v="2693"/>
    <n v="2196.3567246754728"/>
    <n v="57"/>
  </r>
  <r>
    <s v="data to 2021Q3"/>
    <x v="1"/>
    <x v="13"/>
    <x v="0"/>
    <x v="5"/>
    <n v="14587"/>
    <n v="15390.650076922559"/>
    <n v="537"/>
  </r>
  <r>
    <s v="data to 2021Q3"/>
    <x v="1"/>
    <x v="13"/>
    <x v="1"/>
    <x v="1"/>
    <n v="1795"/>
    <n v="1574.1299742612225"/>
    <n v="55"/>
  </r>
  <r>
    <s v="data to 2021Q3"/>
    <x v="1"/>
    <x v="13"/>
    <x v="1"/>
    <x v="2"/>
    <n v="5071"/>
    <n v="4935.8427722570204"/>
    <n v="173"/>
  </r>
  <r>
    <s v="data to 2021Q3"/>
    <x v="1"/>
    <x v="13"/>
    <x v="1"/>
    <x v="3"/>
    <n v="4841"/>
    <n v="5074.2155370880137"/>
    <n v="174"/>
  </r>
  <r>
    <s v="data to 2021Q3"/>
    <x v="1"/>
    <x v="13"/>
    <x v="1"/>
    <x v="4"/>
    <n v="2804"/>
    <n v="2602.2635356761421"/>
    <n v="78"/>
  </r>
  <r>
    <s v="data to 2021Q3"/>
    <x v="1"/>
    <x v="13"/>
    <x v="1"/>
    <x v="5"/>
    <n v="15746"/>
    <n v="13098.277527911976"/>
    <n v="458"/>
  </r>
  <r>
    <s v="data to 2021Q3"/>
    <x v="1"/>
    <x v="13"/>
    <x v="2"/>
    <x v="2"/>
    <n v="39"/>
    <n v="107.53163668863721"/>
    <n v="3"/>
  </r>
  <r>
    <s v="data to 2021Q3"/>
    <x v="1"/>
    <x v="13"/>
    <x v="2"/>
    <x v="5"/>
    <n v="412.5"/>
    <n v="463.94983795518493"/>
    <n v="19"/>
  </r>
  <r>
    <s v="data to 2021Q3"/>
    <x v="1"/>
    <x v="14"/>
    <x v="0"/>
    <x v="1"/>
    <n v="598"/>
    <n v="688.70059454148281"/>
    <n v="24"/>
  </r>
  <r>
    <s v="data to 2021Q3"/>
    <x v="1"/>
    <x v="14"/>
    <x v="0"/>
    <x v="2"/>
    <n v="880"/>
    <n v="982.39601918919902"/>
    <n v="42"/>
  </r>
  <r>
    <s v="data to 2021Q3"/>
    <x v="1"/>
    <x v="14"/>
    <x v="0"/>
    <x v="3"/>
    <n v="2850.5"/>
    <n v="2898.2091023916469"/>
    <n v="93"/>
  </r>
  <r>
    <s v="data to 2021Q3"/>
    <x v="1"/>
    <x v="14"/>
    <x v="0"/>
    <x v="4"/>
    <n v="3303.5"/>
    <n v="3947.2046547878399"/>
    <n v="146"/>
  </r>
  <r>
    <s v="data to 2021Q3"/>
    <x v="1"/>
    <x v="14"/>
    <x v="0"/>
    <x v="5"/>
    <n v="7085.5"/>
    <n v="6471.5075675663584"/>
    <n v="234"/>
  </r>
  <r>
    <s v="data to 2021Q3"/>
    <x v="1"/>
    <x v="14"/>
    <x v="1"/>
    <x v="1"/>
    <n v="10970"/>
    <n v="12312.124150508113"/>
    <n v="362"/>
  </r>
  <r>
    <s v="data to 2021Q3"/>
    <x v="1"/>
    <x v="14"/>
    <x v="1"/>
    <x v="2"/>
    <n v="11584.5"/>
    <n v="12638.948319923687"/>
    <n v="390"/>
  </r>
  <r>
    <s v="data to 2021Q3"/>
    <x v="1"/>
    <x v="14"/>
    <x v="1"/>
    <x v="3"/>
    <n v="25903"/>
    <n v="26590.56177904053"/>
    <n v="840"/>
  </r>
  <r>
    <s v="data to 2021Q3"/>
    <x v="1"/>
    <x v="14"/>
    <x v="1"/>
    <x v="4"/>
    <n v="29927"/>
    <n v="31577.043629890399"/>
    <n v="983"/>
  </r>
  <r>
    <s v="data to 2021Q3"/>
    <x v="1"/>
    <x v="14"/>
    <x v="1"/>
    <x v="5"/>
    <n v="26852.5"/>
    <n v="28222.994906417902"/>
    <n v="795"/>
  </r>
  <r>
    <s v="data to 2021Q3"/>
    <x v="1"/>
    <x v="14"/>
    <x v="2"/>
    <x v="1"/>
    <n v="5"/>
    <n v="4.4280604133545314"/>
    <n v="1"/>
  </r>
  <r>
    <s v="data to 2021Q3"/>
    <x v="1"/>
    <x v="14"/>
    <x v="2"/>
    <x v="2"/>
    <n v="128.5"/>
    <n v="110.96344635015707"/>
    <n v="4"/>
  </r>
  <r>
    <s v="data to 2021Q3"/>
    <x v="1"/>
    <x v="14"/>
    <x v="2"/>
    <x v="3"/>
    <n v="39"/>
    <n v="99.38839908693646"/>
    <n v="3"/>
  </r>
  <r>
    <s v="data to 2021Q3"/>
    <x v="1"/>
    <x v="14"/>
    <x v="2"/>
    <x v="4"/>
    <n v="339.5"/>
    <n v="273.24993066450139"/>
    <n v="7"/>
  </r>
  <r>
    <s v="data to 2021Q3"/>
    <x v="1"/>
    <x v="14"/>
    <x v="2"/>
    <x v="5"/>
    <n v="116.5"/>
    <n v="177.73309257623046"/>
    <n v="4"/>
  </r>
  <r>
    <s v="data to 2021Q3"/>
    <x v="1"/>
    <x v="15"/>
    <x v="0"/>
    <x v="0"/>
    <n v="9.5"/>
    <n v="24.48722359590251"/>
    <n v="2"/>
  </r>
  <r>
    <s v="data to 2021Q3"/>
    <x v="1"/>
    <x v="15"/>
    <x v="0"/>
    <x v="1"/>
    <n v="4569.5"/>
    <n v="4459.466825857714"/>
    <n v="136"/>
  </r>
  <r>
    <s v="data to 2021Q3"/>
    <x v="1"/>
    <x v="15"/>
    <x v="0"/>
    <x v="2"/>
    <n v="6543.5"/>
    <n v="6417.2798252693183"/>
    <n v="175"/>
  </r>
  <r>
    <s v="data to 2021Q3"/>
    <x v="1"/>
    <x v="15"/>
    <x v="0"/>
    <x v="3"/>
    <n v="13274.5"/>
    <n v="13212.833943189407"/>
    <n v="371"/>
  </r>
  <r>
    <s v="data to 2021Q3"/>
    <x v="1"/>
    <x v="15"/>
    <x v="0"/>
    <x v="4"/>
    <n v="33350"/>
    <n v="29095.029609766418"/>
    <n v="776"/>
  </r>
  <r>
    <s v="data to 2021Q3"/>
    <x v="1"/>
    <x v="15"/>
    <x v="0"/>
    <x v="5"/>
    <n v="51906"/>
    <n v="48034.876560494675"/>
    <n v="1296"/>
  </r>
  <r>
    <s v="data to 2021Q3"/>
    <x v="1"/>
    <x v="15"/>
    <x v="1"/>
    <x v="0"/>
    <n v="117.5"/>
    <n v="17.806831319305477"/>
    <n v="3"/>
  </r>
  <r>
    <s v="data to 2021Q3"/>
    <x v="1"/>
    <x v="15"/>
    <x v="1"/>
    <x v="1"/>
    <n v="45901"/>
    <n v="44815.686957209778"/>
    <n v="1189"/>
  </r>
  <r>
    <s v="data to 2021Q3"/>
    <x v="1"/>
    <x v="15"/>
    <x v="1"/>
    <x v="2"/>
    <n v="50596.5"/>
    <n v="46199.475379616233"/>
    <n v="1189"/>
  </r>
  <r>
    <s v="data to 2021Q3"/>
    <x v="1"/>
    <x v="15"/>
    <x v="1"/>
    <x v="3"/>
    <n v="98278.5"/>
    <n v="94312.527194533322"/>
    <n v="2426"/>
  </r>
  <r>
    <s v="data to 2021Q3"/>
    <x v="1"/>
    <x v="15"/>
    <x v="1"/>
    <x v="4"/>
    <n v="113479.5"/>
    <n v="109594.65305059192"/>
    <n v="2937"/>
  </r>
  <r>
    <s v="data to 2021Q3"/>
    <x v="1"/>
    <x v="15"/>
    <x v="1"/>
    <x v="5"/>
    <n v="103053"/>
    <n v="93308.000470847066"/>
    <n v="2490"/>
  </r>
  <r>
    <s v="data to 2021Q3"/>
    <x v="1"/>
    <x v="15"/>
    <x v="2"/>
    <x v="1"/>
    <n v="400.5"/>
    <n v="450.40341509992493"/>
    <n v="16"/>
  </r>
  <r>
    <s v="data to 2021Q3"/>
    <x v="1"/>
    <x v="15"/>
    <x v="2"/>
    <x v="2"/>
    <n v="577"/>
    <n v="705.43036420533508"/>
    <n v="24"/>
  </r>
  <r>
    <s v="data to 2021Q3"/>
    <x v="1"/>
    <x v="15"/>
    <x v="2"/>
    <x v="3"/>
    <n v="1371"/>
    <n v="1576.7456240558749"/>
    <n v="39"/>
  </r>
  <r>
    <s v="data to 2021Q3"/>
    <x v="1"/>
    <x v="15"/>
    <x v="2"/>
    <x v="4"/>
    <n v="3050"/>
    <n v="2843.2808792308656"/>
    <n v="87"/>
  </r>
  <r>
    <s v="data to 2021Q3"/>
    <x v="1"/>
    <x v="15"/>
    <x v="2"/>
    <x v="5"/>
    <n v="3854"/>
    <n v="3740.5620851033341"/>
    <n v="136"/>
  </r>
  <r>
    <s v="data to 2021Q3"/>
    <x v="1"/>
    <x v="16"/>
    <x v="0"/>
    <x v="1"/>
    <n v="120"/>
    <n v="172.76670429993766"/>
    <n v="10"/>
  </r>
  <r>
    <s v="data to 2021Q3"/>
    <x v="1"/>
    <x v="16"/>
    <x v="0"/>
    <x v="2"/>
    <n v="444"/>
    <n v="629.2675921418479"/>
    <n v="18"/>
  </r>
  <r>
    <s v="data to 2021Q3"/>
    <x v="1"/>
    <x v="16"/>
    <x v="0"/>
    <x v="3"/>
    <n v="147.5"/>
    <n v="159.39263980118082"/>
    <n v="16"/>
  </r>
  <r>
    <s v="data to 2021Q3"/>
    <x v="1"/>
    <x v="16"/>
    <x v="0"/>
    <x v="4"/>
    <n v="1678"/>
    <n v="1945.6472299638085"/>
    <n v="63"/>
  </r>
  <r>
    <s v="data to 2021Q3"/>
    <x v="1"/>
    <x v="16"/>
    <x v="0"/>
    <x v="5"/>
    <n v="648"/>
    <n v="776.15063970612755"/>
    <n v="28"/>
  </r>
  <r>
    <s v="data to 2021Q3"/>
    <x v="1"/>
    <x v="16"/>
    <x v="1"/>
    <x v="1"/>
    <n v="3870.5"/>
    <n v="4574.0151024141287"/>
    <n v="170"/>
  </r>
  <r>
    <s v="data to 2021Q3"/>
    <x v="1"/>
    <x v="16"/>
    <x v="1"/>
    <x v="2"/>
    <n v="3425.5"/>
    <n v="3664.3777690588718"/>
    <n v="168"/>
  </r>
  <r>
    <s v="data to 2021Q3"/>
    <x v="1"/>
    <x v="16"/>
    <x v="1"/>
    <x v="3"/>
    <n v="3498"/>
    <n v="3897.7669325777583"/>
    <n v="166"/>
  </r>
  <r>
    <s v="data to 2021Q3"/>
    <x v="1"/>
    <x v="16"/>
    <x v="1"/>
    <x v="4"/>
    <n v="8484.5"/>
    <n v="10484.056958467625"/>
    <n v="458"/>
  </r>
  <r>
    <s v="data to 2021Q3"/>
    <x v="1"/>
    <x v="16"/>
    <x v="1"/>
    <x v="5"/>
    <n v="1971"/>
    <n v="2276.664052991523"/>
    <n v="120"/>
  </r>
  <r>
    <s v="data to 2021Q3"/>
    <x v="1"/>
    <x v="16"/>
    <x v="2"/>
    <x v="1"/>
    <n v="28"/>
    <n v="13.892476060191518"/>
    <n v="1"/>
  </r>
  <r>
    <s v="data to 2021Q3"/>
    <x v="1"/>
    <x v="16"/>
    <x v="2"/>
    <x v="2"/>
    <n v="38"/>
    <n v="39.597328612773225"/>
    <n v="3"/>
  </r>
  <r>
    <s v="data to 2021Q3"/>
    <x v="1"/>
    <x v="16"/>
    <x v="2"/>
    <x v="3"/>
    <n v="7"/>
    <n v="18.246448317442464"/>
    <n v="2"/>
  </r>
  <r>
    <s v="data to 2021Q3"/>
    <x v="1"/>
    <x v="16"/>
    <x v="2"/>
    <x v="4"/>
    <n v="96"/>
    <n v="116.86898284827828"/>
    <n v="6"/>
  </r>
  <r>
    <s v="data to 2021Q3"/>
    <x v="1"/>
    <x v="16"/>
    <x v="2"/>
    <x v="5"/>
    <n v="165.5"/>
    <n v="178.37495888440006"/>
    <n v="10"/>
  </r>
  <r>
    <s v="data to 2021Q3"/>
    <x v="1"/>
    <x v="17"/>
    <x v="0"/>
    <x v="1"/>
    <n v="3672.5"/>
    <n v="4444.9531803883392"/>
    <n v="134"/>
  </r>
  <r>
    <s v="data to 2021Q3"/>
    <x v="1"/>
    <x v="17"/>
    <x v="0"/>
    <x v="2"/>
    <n v="3526"/>
    <n v="4288.5714845458488"/>
    <n v="159"/>
  </r>
  <r>
    <s v="data to 2021Q3"/>
    <x v="1"/>
    <x v="17"/>
    <x v="0"/>
    <x v="3"/>
    <n v="7375.5"/>
    <n v="9457.0609602284203"/>
    <n v="230"/>
  </r>
  <r>
    <s v="data to 2021Q3"/>
    <x v="1"/>
    <x v="17"/>
    <x v="0"/>
    <x v="4"/>
    <n v="7076"/>
    <n v="7424.9952934057865"/>
    <n v="223"/>
  </r>
  <r>
    <s v="data to 2021Q3"/>
    <x v="1"/>
    <x v="17"/>
    <x v="0"/>
    <x v="5"/>
    <n v="6178.5"/>
    <n v="5813.3580147570556"/>
    <n v="113"/>
  </r>
  <r>
    <s v="data to 2021Q3"/>
    <x v="1"/>
    <x v="17"/>
    <x v="1"/>
    <x v="1"/>
    <n v="85915.5"/>
    <n v="101174.37224839999"/>
    <n v="2477"/>
  </r>
  <r>
    <s v="data to 2021Q3"/>
    <x v="1"/>
    <x v="17"/>
    <x v="1"/>
    <x v="2"/>
    <n v="89789"/>
    <n v="101755.84522425463"/>
    <n v="2398"/>
  </r>
  <r>
    <s v="data to 2021Q3"/>
    <x v="1"/>
    <x v="17"/>
    <x v="1"/>
    <x v="3"/>
    <n v="83852"/>
    <n v="95093.365687723228"/>
    <n v="2254"/>
  </r>
  <r>
    <s v="data to 2021Q3"/>
    <x v="1"/>
    <x v="17"/>
    <x v="1"/>
    <x v="4"/>
    <n v="48906"/>
    <n v="51855.911013165773"/>
    <n v="1350"/>
  </r>
  <r>
    <s v="data to 2021Q3"/>
    <x v="1"/>
    <x v="17"/>
    <x v="1"/>
    <x v="5"/>
    <n v="17041.5"/>
    <n v="18338.135565553188"/>
    <n v="449"/>
  </r>
  <r>
    <s v="data to 2021Q3"/>
    <x v="1"/>
    <x v="17"/>
    <x v="2"/>
    <x v="1"/>
    <n v="1469.5"/>
    <n v="1551.4600834475164"/>
    <n v="39"/>
  </r>
  <r>
    <s v="data to 2021Q3"/>
    <x v="1"/>
    <x v="17"/>
    <x v="2"/>
    <x v="2"/>
    <n v="1941.5"/>
    <n v="2251.3822994076295"/>
    <n v="77"/>
  </r>
  <r>
    <s v="data to 2021Q3"/>
    <x v="1"/>
    <x v="17"/>
    <x v="2"/>
    <x v="3"/>
    <n v="3614"/>
    <n v="4142.7601986631416"/>
    <n v="120"/>
  </r>
  <r>
    <s v="data to 2021Q3"/>
    <x v="1"/>
    <x v="17"/>
    <x v="2"/>
    <x v="4"/>
    <n v="9285.5"/>
    <n v="10573.916118613093"/>
    <n v="292"/>
  </r>
  <r>
    <s v="data to 2021Q3"/>
    <x v="1"/>
    <x v="17"/>
    <x v="2"/>
    <x v="5"/>
    <n v="5519.5"/>
    <n v="5430.2397071522555"/>
    <n v="152"/>
  </r>
  <r>
    <s v="data to 2021Q3"/>
    <x v="1"/>
    <x v="18"/>
    <x v="0"/>
    <x v="1"/>
    <n v="36.5"/>
    <n v="53.638696815420346"/>
    <n v="4"/>
  </r>
  <r>
    <s v="data to 2021Q3"/>
    <x v="1"/>
    <x v="18"/>
    <x v="0"/>
    <x v="2"/>
    <n v="76.5"/>
    <n v="73.200563296925111"/>
    <n v="5"/>
  </r>
  <r>
    <s v="data to 2021Q3"/>
    <x v="1"/>
    <x v="18"/>
    <x v="0"/>
    <x v="3"/>
    <n v="106.5"/>
    <n v="112.00395928830443"/>
    <n v="12"/>
  </r>
  <r>
    <s v="data to 2021Q3"/>
    <x v="1"/>
    <x v="18"/>
    <x v="0"/>
    <x v="4"/>
    <n v="178"/>
    <n v="204.61660544679705"/>
    <n v="14"/>
  </r>
  <r>
    <s v="data to 2021Q3"/>
    <x v="1"/>
    <x v="18"/>
    <x v="0"/>
    <x v="5"/>
    <n v="732.5"/>
    <n v="632.02676930115342"/>
    <n v="24"/>
  </r>
  <r>
    <s v="data to 2021Q3"/>
    <x v="1"/>
    <x v="18"/>
    <x v="1"/>
    <x v="1"/>
    <n v="1232.5"/>
    <n v="1504.7210045059442"/>
    <n v="53"/>
  </r>
  <r>
    <s v="data to 2021Q3"/>
    <x v="1"/>
    <x v="18"/>
    <x v="1"/>
    <x v="2"/>
    <n v="2002.5"/>
    <n v="2459.1532148982515"/>
    <n v="90"/>
  </r>
  <r>
    <s v="data to 2021Q3"/>
    <x v="1"/>
    <x v="18"/>
    <x v="1"/>
    <x v="3"/>
    <n v="4074"/>
    <n v="5382.8752898504608"/>
    <n v="240"/>
  </r>
  <r>
    <s v="data to 2021Q3"/>
    <x v="1"/>
    <x v="18"/>
    <x v="1"/>
    <x v="4"/>
    <n v="3854"/>
    <n v="4766.4162757037075"/>
    <n v="199"/>
  </r>
  <r>
    <s v="data to 2021Q3"/>
    <x v="1"/>
    <x v="18"/>
    <x v="1"/>
    <x v="5"/>
    <n v="6866"/>
    <n v="8596.7625505340602"/>
    <n v="346"/>
  </r>
  <r>
    <s v="data to 2021Q3"/>
    <x v="1"/>
    <x v="18"/>
    <x v="2"/>
    <x v="3"/>
    <n v="147"/>
    <n v="72.419111197843918"/>
    <n v="5"/>
  </r>
  <r>
    <s v="data to 2021Q3"/>
    <x v="1"/>
    <x v="18"/>
    <x v="2"/>
    <x v="4"/>
    <n v="89.5"/>
    <n v="77.718264601939083"/>
    <n v="4"/>
  </r>
  <r>
    <s v="data to 2021Q3"/>
    <x v="1"/>
    <x v="18"/>
    <x v="2"/>
    <x v="5"/>
    <n v="9"/>
    <n v="21.778625336175491"/>
    <n v="2"/>
  </r>
  <r>
    <s v="data to 2021Q3"/>
    <x v="1"/>
    <x v="19"/>
    <x v="0"/>
    <x v="0"/>
    <n v="108.5"/>
    <n v="170.33787965371027"/>
    <n v="3"/>
  </r>
  <r>
    <s v="data to 2021Q3"/>
    <x v="1"/>
    <x v="19"/>
    <x v="0"/>
    <x v="1"/>
    <n v="78"/>
    <n v="115.71572118799739"/>
    <n v="6"/>
  </r>
  <r>
    <s v="data to 2021Q3"/>
    <x v="1"/>
    <x v="19"/>
    <x v="0"/>
    <x v="2"/>
    <n v="223"/>
    <n v="321.36265994839158"/>
    <n v="10"/>
  </r>
  <r>
    <s v="data to 2021Q3"/>
    <x v="1"/>
    <x v="19"/>
    <x v="0"/>
    <x v="3"/>
    <n v="1224.5"/>
    <n v="1414.3117154126535"/>
    <n v="51"/>
  </r>
  <r>
    <s v="data to 2021Q3"/>
    <x v="1"/>
    <x v="19"/>
    <x v="0"/>
    <x v="4"/>
    <n v="2016.5"/>
    <n v="2024.6000216633581"/>
    <n v="88"/>
  </r>
  <r>
    <s v="data to 2021Q3"/>
    <x v="1"/>
    <x v="19"/>
    <x v="0"/>
    <x v="5"/>
    <n v="7533.5"/>
    <n v="8058.3820246515243"/>
    <n v="294"/>
  </r>
  <r>
    <s v="data to 2021Q3"/>
    <x v="1"/>
    <x v="19"/>
    <x v="1"/>
    <x v="1"/>
    <n v="4350"/>
    <n v="4627.9393135621704"/>
    <n v="138"/>
  </r>
  <r>
    <s v="data to 2021Q3"/>
    <x v="1"/>
    <x v="19"/>
    <x v="1"/>
    <x v="2"/>
    <n v="1513"/>
    <n v="1582.575831760545"/>
    <n v="53"/>
  </r>
  <r>
    <s v="data to 2021Q3"/>
    <x v="1"/>
    <x v="19"/>
    <x v="1"/>
    <x v="3"/>
    <n v="13633.5"/>
    <n v="13540.279557872511"/>
    <n v="413"/>
  </r>
  <r>
    <s v="data to 2021Q3"/>
    <x v="1"/>
    <x v="19"/>
    <x v="1"/>
    <x v="4"/>
    <n v="11236.5"/>
    <n v="11134.28202530686"/>
    <n v="315"/>
  </r>
  <r>
    <s v="data to 2021Q3"/>
    <x v="1"/>
    <x v="19"/>
    <x v="1"/>
    <x v="5"/>
    <n v="29996.5"/>
    <n v="28172.991117072783"/>
    <n v="909"/>
  </r>
  <r>
    <s v="data to 2021Q3"/>
    <x v="1"/>
    <x v="19"/>
    <x v="2"/>
    <x v="1"/>
    <n v="11"/>
    <n v="21.859924773781"/>
    <n v="2"/>
  </r>
  <r>
    <s v="data to 2021Q3"/>
    <x v="1"/>
    <x v="19"/>
    <x v="2"/>
    <x v="2"/>
    <n v="5.5"/>
    <n v="13.892476060191518"/>
    <n v="1"/>
  </r>
  <r>
    <s v="data to 2021Q3"/>
    <x v="1"/>
    <x v="19"/>
    <x v="2"/>
    <x v="3"/>
    <n v="220.5"/>
    <n v="133.37339446013138"/>
    <n v="5"/>
  </r>
  <r>
    <s v="data to 2021Q3"/>
    <x v="1"/>
    <x v="19"/>
    <x v="2"/>
    <x v="4"/>
    <n v="34.5"/>
    <n v="73.454213845043"/>
    <n v="5"/>
  </r>
  <r>
    <s v="data to 2021Q3"/>
    <x v="1"/>
    <x v="19"/>
    <x v="2"/>
    <x v="5"/>
    <n v="427"/>
    <n v="541.19152974139013"/>
    <n v="19"/>
  </r>
  <r>
    <m/>
    <x v="2"/>
    <x v="20"/>
    <x v="3"/>
    <x v="6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A358EF-8833-4809-9885-E212CAAB8ABB}" name="PivotTable6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42:D163" firstHeaderRow="0" firstDataRow="1" firstDataCol="1" rowPageCount="2" colPageCount="1"/>
  <pivotFields count="8"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item="5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652FC9-0144-4CB6-A2C2-89F9D4FDB381}" name="PivotTable17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79:D300" firstHeaderRow="0" firstDataRow="1" firstDataCol="1" rowPageCount="2" colPageCount="1"/>
  <pivotFields count="8"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item="4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AFBDAA-59CE-4F71-83D2-97C0F597616D}" name="PivotTable3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15:D136" firstHeaderRow="0" firstDataRow="1" firstDataCol="1" rowPageCount="2" colPageCount="1"/>
  <pivotFields count="8"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item="4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DB67E2-8C79-41DE-9459-EBB4DEE379A7}" name="PivotTable13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69:D190" firstHeaderRow="0" firstDataRow="1" firstDataCol="1" rowPageCount="2" colPageCount="1"/>
  <pivotFields count="8"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item="1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1D21BA-88DA-4B38-8CB9-8606EB703BC4}" name="PivotTable4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N3:R11" firstHeaderRow="1" firstDataRow="2" firstDataCol="1"/>
  <pivotFields count="7">
    <pivotField axis="axisCol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7">
        <item x="1"/>
        <item x="2"/>
        <item x="3"/>
        <item x="4"/>
        <item x="5"/>
        <item x="0"/>
        <item t="default"/>
      </items>
    </pivotField>
    <pivotField showAll="0"/>
    <pivotField showAll="0"/>
    <pivotField dataField="1"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stays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95B911-F997-4C97-A077-ED93A84240A0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D26" firstHeaderRow="0" firstDataRow="1" firstDataCol="1" rowPageCount="2" colPageCount="1"/>
  <pivotFields count="8"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multipleItemSelectionAllowed="1" showAll="0">
      <items count="5">
        <item x="0"/>
        <item h="1" x="1"/>
        <item h="1" x="2"/>
        <item h="1" x="3"/>
        <item t="default"/>
      </items>
    </pivotField>
    <pivotField showAll="0"/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3" hier="-1"/>
    <pageField fld="1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71C49A-C1A2-484E-A42C-C5ABED449D27}" name="PivotTable3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15:D136" firstHeaderRow="0" firstDataRow="1" firstDataCol="1" rowPageCount="2" colPageCount="1"/>
  <pivotFields count="8"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multipleItemSelectionAllowed="1" showAll="0">
      <items count="5">
        <item h="1" x="0"/>
        <item h="1" x="1"/>
        <item x="2"/>
        <item h="1" x="3"/>
        <item t="default"/>
      </items>
    </pivotField>
    <pivotField showAll="0"/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3" hier="-1"/>
    <pageField fld="1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0D1E98-B389-4F3E-88D0-03610A738102}" name="PivotTable2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88:D109" firstHeaderRow="0" firstDataRow="1" firstDataCol="1" rowPageCount="2" colPageCount="1"/>
  <pivotFields count="8"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multipleItemSelectionAllowed="1" showAll="0">
      <items count="5">
        <item x="0"/>
        <item h="1" x="1"/>
        <item h="1" x="2"/>
        <item h="1" x="3"/>
        <item t="default"/>
      </items>
    </pivotField>
    <pivotField showAll="0"/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3" hier="-1"/>
    <pageField fld="1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8D4B4B4-4EB4-4254-A6ED-E4A7CA6952F7}" name="PivotTable5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1:D82" firstHeaderRow="0" firstDataRow="1" firstDataCol="1" rowPageCount="2" colPageCount="1"/>
  <pivotFields count="8"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multipleItemSelectionAllowed="1" showAll="0">
      <items count="5">
        <item h="1" x="0"/>
        <item x="1"/>
        <item h="1" x="2"/>
        <item h="1" x="3"/>
        <item t="default"/>
      </items>
    </pivotField>
    <pivotField showAll="0"/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3" hier="-1"/>
    <pageField fld="1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93D584-854A-4E7D-9D35-79434EED4262}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3:D54" firstHeaderRow="0" firstDataRow="1" firstDataCol="1" rowPageCount="2" colPageCount="1"/>
  <pivotFields count="8"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multipleItemSelectionAllowed="1" showAll="0">
      <items count="5">
        <item h="1" x="0"/>
        <item h="1" x="1"/>
        <item x="2"/>
        <item h="1" x="3"/>
        <item t="default"/>
      </items>
    </pivotField>
    <pivotField showAll="0"/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3" hier="-1"/>
    <pageField fld="1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8C3219-9938-4708-AD66-E233925EDD01}" name="PivotTable6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42:D163" firstHeaderRow="0" firstDataRow="1" firstDataCol="1" rowPageCount="2" colPageCount="1"/>
  <pivotFields count="8"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multipleItemSelectionAllowed="1" showAll="0">
      <items count="5">
        <item h="1" x="0"/>
        <item x="1"/>
        <item h="1" x="2"/>
        <item h="1" x="3"/>
        <item t="default"/>
      </items>
    </pivotField>
    <pivotField showAll="0"/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3" hier="-1"/>
    <pageField fld="1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94F5FE-98B6-4FD6-B673-7B111F417B6F}" name="PivotTable16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52:D273" firstHeaderRow="0" firstDataRow="1" firstDataCol="1" rowPageCount="2" colPageCount="1"/>
  <pivotFields count="8"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multipleItemSelectionAllowed="1" showAll="0">
      <items count="8">
        <item h="1" x="0"/>
        <item h="1" x="1"/>
        <item h="1" x="2"/>
        <item x="3"/>
        <item h="1" x="4"/>
        <item h="1" x="5"/>
        <item h="1"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7E30EE-FC16-4A44-9374-7E954325A1CF}" name="PivotTable1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7:D218" firstHeaderRow="0" firstDataRow="1" firstDataCol="1" rowPageCount="2" colPageCount="1"/>
  <pivotFields count="8"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item="1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667038-EA09-465C-B341-84EF104A8017}" name="PivotTable5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1:D82" firstHeaderRow="0" firstDataRow="1" firstDataCol="1" rowPageCount="2" colPageCount="1"/>
  <pivotFields count="8"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multipleItemSelectionAllowed="1" showAll="0">
      <items count="8">
        <item h="1" x="0"/>
        <item h="1" x="1"/>
        <item x="2"/>
        <item h="1" x="3"/>
        <item h="1" x="4"/>
        <item h="1" x="5"/>
        <item h="1"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43BDF3-8115-43D2-B553-8B4F89FA9FB0}" name="PivotTable15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25:D246" firstHeaderRow="0" firstDataRow="1" firstDataCol="1" rowPageCount="2" colPageCount="1"/>
  <pivotFields count="8"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multipleItemSelectionAllowed="1" showAll="0">
      <items count="8">
        <item h="1" x="0"/>
        <item h="1" x="1"/>
        <item x="2"/>
        <item h="1" x="3"/>
        <item h="1" x="4"/>
        <item h="1" x="5"/>
        <item h="1"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9BC377-9E09-4454-9AE3-6AC70537C256}" name="PivotTable2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88:D109" firstHeaderRow="0" firstDataRow="1" firstDataCol="1" rowPageCount="2" colPageCount="1"/>
  <pivotFields count="8"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multipleItemSelectionAllowed="1" showAll="0">
      <items count="8">
        <item h="1" x="0"/>
        <item h="1" x="1"/>
        <item h="1" x="2"/>
        <item x="3"/>
        <item h="1" x="4"/>
        <item h="1" x="5"/>
        <item h="1"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6F56D0-E3F5-4DA1-B283-FAA9A1E5E7D4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D26" firstHeaderRow="0" firstDataRow="1" firstDataCol="1" rowPageCount="2" colPageCount="1"/>
  <pivotFields count="8"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item="0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E78911B-B328-4468-A4CC-D4A44FEC4D93}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3:D54" firstHeaderRow="0" firstDataRow="1" firstDataCol="1" rowPageCount="2" colPageCount="1"/>
  <pivotFields count="8"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item="1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244789-50B7-4A8E-8345-E9855D2979E5}" name="PivotTable18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06:D327" firstHeaderRow="0" firstDataRow="1" firstDataCol="1" rowPageCount="2" colPageCount="1"/>
  <pivotFields count="8"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multipleItemSelectionAllowed="1"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dataField="1" showAll="0"/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4" item="5" hier="-1"/>
  </pageFields>
  <dataFields count="3">
    <dataField name="Sum of stays" fld="7" baseField="0" baseItem="0"/>
    <dataField name="Sum of length_of_stay" fld="5" baseField="0" baseItem="0"/>
    <dataField name="Sum of length_of_stay_predicte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health.govt.nz/nz-health-statistics/data-references/weighted-inlier-equivalent-separations/wiesnz14-cost-weights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rinterSettings" Target="../printerSettings/printerSettings5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6.xml"/><Relationship Id="rId2" Type="http://schemas.openxmlformats.org/officeDocument/2006/relationships/pivotTable" Target="../pivotTables/pivotTable15.xml"/><Relationship Id="rId1" Type="http://schemas.openxmlformats.org/officeDocument/2006/relationships/pivotTable" Target="../pivotTables/pivotTable14.xml"/><Relationship Id="rId6" Type="http://schemas.openxmlformats.org/officeDocument/2006/relationships/pivotTable" Target="../pivotTables/pivotTable19.xml"/><Relationship Id="rId5" Type="http://schemas.openxmlformats.org/officeDocument/2006/relationships/pivotTable" Target="../pivotTables/pivotTable18.xml"/><Relationship Id="rId4" Type="http://schemas.openxmlformats.org/officeDocument/2006/relationships/pivotTable" Target="../pivotTables/pivotTable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L90"/>
  <sheetViews>
    <sheetView showGridLines="0" topLeftCell="A7" zoomScaleNormal="100" workbookViewId="0"/>
  </sheetViews>
  <sheetFormatPr defaultColWidth="0" defaultRowHeight="0" customHeight="1" zeroHeight="1" x14ac:dyDescent="0.2"/>
  <cols>
    <col min="1" max="2" width="2.85546875" style="46" customWidth="1"/>
    <col min="3" max="3" width="22.85546875" style="46" customWidth="1"/>
    <col min="4" max="5" width="17.85546875" style="46" customWidth="1"/>
    <col min="6" max="7" width="21.42578125" style="46" customWidth="1"/>
    <col min="8" max="8" width="17.85546875" style="46" customWidth="1"/>
    <col min="9" max="9" width="10.7109375" style="46" customWidth="1"/>
    <col min="10" max="11" width="2.85546875" style="46" customWidth="1"/>
    <col min="12" max="12" width="0" style="46" hidden="1" customWidth="1"/>
    <col min="13" max="16384" width="14.28515625" style="46" hidden="1"/>
  </cols>
  <sheetData>
    <row r="1" spans="1:12" ht="15" customHeight="1" x14ac:dyDescent="0.2"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12" ht="12.75" x14ac:dyDescent="0.2"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15" customHeight="1" thickBot="1" x14ac:dyDescent="0.25"/>
    <row r="4" spans="1:12" s="49" customFormat="1" ht="15" customHeight="1" x14ac:dyDescent="0.25">
      <c r="A4" s="47"/>
      <c r="B4" s="61"/>
      <c r="C4" s="143"/>
      <c r="D4" s="143"/>
      <c r="E4" s="143"/>
      <c r="F4" s="143"/>
      <c r="G4" s="143"/>
      <c r="H4" s="143"/>
      <c r="I4" s="143"/>
      <c r="J4" s="62"/>
      <c r="K4" s="48"/>
    </row>
    <row r="5" spans="1:12" s="49" customFormat="1" ht="18.75" customHeight="1" x14ac:dyDescent="0.25">
      <c r="A5" s="47"/>
      <c r="B5" s="63"/>
      <c r="C5" s="50"/>
      <c r="D5" s="50"/>
      <c r="E5" s="50"/>
      <c r="F5" s="50"/>
      <c r="G5" s="50"/>
      <c r="H5" s="50"/>
      <c r="I5" s="50"/>
      <c r="J5" s="64"/>
      <c r="K5" s="48"/>
    </row>
    <row r="6" spans="1:12" s="49" customFormat="1" ht="18.75" customHeight="1" x14ac:dyDescent="0.25">
      <c r="A6" s="47"/>
      <c r="B6" s="63"/>
      <c r="C6" s="50"/>
      <c r="D6" s="50"/>
      <c r="E6" s="50"/>
      <c r="F6" s="50"/>
      <c r="G6" s="50"/>
      <c r="H6" s="50"/>
      <c r="I6" s="50"/>
      <c r="J6" s="64"/>
      <c r="K6" s="48"/>
    </row>
    <row r="7" spans="1:12" s="49" customFormat="1" ht="18.75" customHeight="1" x14ac:dyDescent="0.25">
      <c r="A7" s="47"/>
      <c r="B7" s="63"/>
      <c r="C7" s="50"/>
      <c r="D7" s="50"/>
      <c r="E7" s="50"/>
      <c r="F7" s="46"/>
      <c r="G7" s="50"/>
      <c r="H7" s="50"/>
      <c r="I7" s="50"/>
      <c r="J7" s="64"/>
      <c r="K7" s="48"/>
    </row>
    <row r="8" spans="1:12" s="49" customFormat="1" ht="18.75" customHeight="1" x14ac:dyDescent="0.25">
      <c r="A8" s="47"/>
      <c r="B8" s="63"/>
      <c r="C8" s="50"/>
      <c r="D8" s="50"/>
      <c r="E8" s="50"/>
      <c r="F8" s="50"/>
      <c r="G8" s="50"/>
      <c r="H8" s="50"/>
      <c r="I8" s="50"/>
      <c r="J8" s="64"/>
      <c r="K8" s="48"/>
    </row>
    <row r="9" spans="1:12" s="49" customFormat="1" ht="18.75" customHeight="1" x14ac:dyDescent="0.25">
      <c r="A9" s="47"/>
      <c r="B9" s="63"/>
      <c r="C9" s="50"/>
      <c r="D9" s="50"/>
      <c r="E9" s="50"/>
      <c r="F9" s="50"/>
      <c r="G9" s="50"/>
      <c r="H9" s="50"/>
      <c r="I9" s="50"/>
      <c r="J9" s="64"/>
      <c r="K9" s="48"/>
    </row>
    <row r="10" spans="1:12" s="49" customFormat="1" ht="18.75" customHeight="1" x14ac:dyDescent="0.25">
      <c r="A10" s="47"/>
      <c r="B10" s="63"/>
      <c r="C10" s="50"/>
      <c r="D10" s="50"/>
      <c r="E10" s="50"/>
      <c r="F10" s="50"/>
      <c r="G10" s="50"/>
      <c r="H10" s="50"/>
      <c r="I10" s="50"/>
      <c r="J10" s="64"/>
      <c r="K10" s="48"/>
    </row>
    <row r="11" spans="1:12" s="49" customFormat="1" ht="18.75" customHeight="1" x14ac:dyDescent="0.25">
      <c r="A11" s="47"/>
      <c r="B11" s="63"/>
      <c r="C11" s="50"/>
      <c r="D11" s="50"/>
      <c r="E11" s="50"/>
      <c r="F11" s="50"/>
      <c r="G11" s="50"/>
      <c r="H11" s="50"/>
      <c r="I11" s="50"/>
      <c r="J11" s="64"/>
      <c r="K11" s="48"/>
    </row>
    <row r="12" spans="1:12" s="49" customFormat="1" ht="18.75" customHeight="1" x14ac:dyDescent="0.25">
      <c r="A12" s="47"/>
      <c r="B12" s="63"/>
      <c r="C12" s="50"/>
      <c r="D12" s="50"/>
      <c r="E12" s="50"/>
      <c r="F12" s="50"/>
      <c r="G12" s="50"/>
      <c r="H12" s="50"/>
      <c r="I12" s="50"/>
      <c r="J12" s="64"/>
      <c r="K12" s="48"/>
    </row>
    <row r="13" spans="1:12" s="49" customFormat="1" ht="18.75" customHeight="1" x14ac:dyDescent="0.25">
      <c r="A13" s="47"/>
      <c r="B13" s="63"/>
      <c r="C13" s="50"/>
      <c r="D13" s="50"/>
      <c r="E13" s="50"/>
      <c r="F13" s="50"/>
      <c r="G13" s="50"/>
      <c r="H13" s="50"/>
      <c r="I13" s="50"/>
      <c r="J13" s="64"/>
      <c r="K13" s="48"/>
    </row>
    <row r="14" spans="1:12" s="49" customFormat="1" ht="18.75" customHeight="1" x14ac:dyDescent="0.25">
      <c r="A14" s="47"/>
      <c r="B14" s="63"/>
      <c r="C14" s="50"/>
      <c r="D14" s="50"/>
      <c r="E14" s="50"/>
      <c r="F14" s="50"/>
      <c r="G14" s="50"/>
      <c r="H14" s="50"/>
      <c r="I14" s="50"/>
      <c r="J14" s="64"/>
      <c r="K14" s="48"/>
    </row>
    <row r="15" spans="1:12" s="49" customFormat="1" ht="18.75" customHeight="1" x14ac:dyDescent="0.25">
      <c r="A15" s="47"/>
      <c r="B15" s="63"/>
      <c r="C15" s="50"/>
      <c r="D15" s="50"/>
      <c r="E15" s="50"/>
      <c r="F15" s="50"/>
      <c r="G15" s="50"/>
      <c r="H15" s="50"/>
      <c r="I15" s="50"/>
      <c r="J15" s="64"/>
      <c r="K15" s="48"/>
    </row>
    <row r="16" spans="1:12" s="49" customFormat="1" ht="18.75" customHeight="1" x14ac:dyDescent="0.25">
      <c r="A16" s="47"/>
      <c r="B16" s="63"/>
      <c r="C16" s="50"/>
      <c r="D16" s="50"/>
      <c r="E16" s="50"/>
      <c r="F16" s="50"/>
      <c r="G16" s="50"/>
      <c r="H16" s="50"/>
      <c r="I16" s="50"/>
      <c r="J16" s="64"/>
      <c r="K16" s="48"/>
    </row>
    <row r="17" spans="1:11" s="49" customFormat="1" ht="18.75" customHeight="1" x14ac:dyDescent="0.25">
      <c r="A17" s="47"/>
      <c r="B17" s="63"/>
      <c r="C17" s="50"/>
      <c r="D17" s="50"/>
      <c r="E17" s="50"/>
      <c r="F17" s="50"/>
      <c r="G17" s="50"/>
      <c r="H17" s="50"/>
      <c r="I17" s="50"/>
      <c r="J17" s="64"/>
      <c r="K17" s="48"/>
    </row>
    <row r="18" spans="1:11" s="49" customFormat="1" ht="18.75" customHeight="1" x14ac:dyDescent="0.25">
      <c r="A18" s="47"/>
      <c r="B18" s="63"/>
      <c r="C18" s="50"/>
      <c r="D18" s="50"/>
      <c r="E18" s="50"/>
      <c r="F18" s="50"/>
      <c r="G18" s="50"/>
      <c r="H18" s="50"/>
      <c r="I18" s="50"/>
      <c r="J18" s="64"/>
      <c r="K18" s="48"/>
    </row>
    <row r="19" spans="1:11" s="49" customFormat="1" ht="18.75" customHeight="1" x14ac:dyDescent="0.25">
      <c r="A19" s="47"/>
      <c r="B19" s="63"/>
      <c r="C19" s="50"/>
      <c r="D19" s="50"/>
      <c r="E19" s="50"/>
      <c r="F19" s="50"/>
      <c r="G19" s="50"/>
      <c r="H19" s="50"/>
      <c r="I19" s="50"/>
      <c r="J19" s="64"/>
      <c r="K19" s="48"/>
    </row>
    <row r="20" spans="1:11" s="49" customFormat="1" ht="18.75" customHeight="1" x14ac:dyDescent="0.25">
      <c r="A20" s="47"/>
      <c r="B20" s="63"/>
      <c r="C20" s="50"/>
      <c r="D20" s="50"/>
      <c r="E20" s="50"/>
      <c r="F20" s="50"/>
      <c r="G20" s="50"/>
      <c r="H20" s="50"/>
      <c r="I20" s="50"/>
      <c r="J20" s="64"/>
      <c r="K20" s="48"/>
    </row>
    <row r="21" spans="1:11" s="49" customFormat="1" ht="18.75" customHeight="1" x14ac:dyDescent="0.25">
      <c r="A21" s="47"/>
      <c r="B21" s="63"/>
      <c r="C21" s="50"/>
      <c r="D21" s="50"/>
      <c r="E21" s="50"/>
      <c r="F21" s="50"/>
      <c r="G21" s="50"/>
      <c r="H21" s="50"/>
      <c r="I21" s="50"/>
      <c r="J21" s="64"/>
      <c r="K21" s="48"/>
    </row>
    <row r="22" spans="1:11" s="49" customFormat="1" ht="18.75" customHeight="1" x14ac:dyDescent="0.25">
      <c r="A22" s="47"/>
      <c r="B22" s="63"/>
      <c r="C22" s="50"/>
      <c r="D22" s="50"/>
      <c r="E22" s="50"/>
      <c r="F22" s="50"/>
      <c r="G22" s="50"/>
      <c r="H22" s="50"/>
      <c r="I22" s="50"/>
      <c r="J22" s="64"/>
      <c r="K22" s="48"/>
    </row>
    <row r="23" spans="1:11" s="49" customFormat="1" ht="15" customHeight="1" x14ac:dyDescent="0.25">
      <c r="A23" s="47"/>
      <c r="B23" s="63"/>
      <c r="C23" s="50"/>
      <c r="D23" s="50"/>
      <c r="E23" s="50"/>
      <c r="F23" s="50"/>
      <c r="G23" s="50"/>
      <c r="H23" s="50"/>
      <c r="I23" s="50"/>
      <c r="J23" s="64"/>
      <c r="K23" s="48"/>
    </row>
    <row r="24" spans="1:11" s="49" customFormat="1" ht="30" customHeight="1" x14ac:dyDescent="0.2">
      <c r="A24" s="47"/>
      <c r="B24" s="63"/>
      <c r="C24" s="51" t="str">
        <f>Standardisation!K8</f>
        <v>DHB</v>
      </c>
      <c r="D24" s="51" t="str">
        <f>Standardisation!L8</f>
        <v>Stays</v>
      </c>
      <c r="E24" s="51" t="str">
        <f>Standardisation!M8</f>
        <v>Bed Day Equivalents</v>
      </c>
      <c r="F24" s="51" t="str">
        <f>Standardisation!N8</f>
        <v>Unstandardised Average Length of Stay</v>
      </c>
      <c r="G24" s="51" t="str">
        <f>Standardisation!O8</f>
        <v>Standardised Average Length of Stay</v>
      </c>
      <c r="H24" s="52" t="s">
        <v>19</v>
      </c>
      <c r="I24" s="48"/>
      <c r="J24" s="64"/>
      <c r="K24" s="48"/>
    </row>
    <row r="25" spans="1:11" s="49" customFormat="1" ht="15" customHeight="1" x14ac:dyDescent="0.2">
      <c r="A25" s="47"/>
      <c r="B25" s="63"/>
      <c r="C25" s="47" t="str">
        <f ca="1">Standardisation!K9</f>
        <v>Auckland</v>
      </c>
      <c r="D25" s="53">
        <f ca="1">Standardisation!L9</f>
        <v>20600</v>
      </c>
      <c r="E25" s="53">
        <f ca="1">Standardisation!M9</f>
        <v>32786.145833333336</v>
      </c>
      <c r="F25" s="54">
        <f ca="1">Standardisation!N9</f>
        <v>1.5915604773462784</v>
      </c>
      <c r="G25" s="54">
        <f ca="1">Standardisation!O9</f>
        <v>1.5133048047929274</v>
      </c>
      <c r="H25" s="55">
        <f ca="1">Standardisation!P9</f>
        <v>1.4870804322417379</v>
      </c>
      <c r="I25" s="48"/>
      <c r="J25" s="64"/>
      <c r="K25" s="48"/>
    </row>
    <row r="26" spans="1:11" s="49" customFormat="1" ht="15" customHeight="1" x14ac:dyDescent="0.2">
      <c r="A26" s="47"/>
      <c r="B26" s="63"/>
      <c r="C26" s="47" t="str">
        <f ca="1">Standardisation!K10</f>
        <v>Bay of Plenty</v>
      </c>
      <c r="D26" s="53">
        <f ca="1">Standardisation!L10</f>
        <v>6681</v>
      </c>
      <c r="E26" s="53">
        <f ca="1">Standardisation!M10</f>
        <v>8998.0208333333339</v>
      </c>
      <c r="F26" s="54">
        <f ca="1">Standardisation!N10</f>
        <v>1.3468074888988675</v>
      </c>
      <c r="G26" s="54">
        <f ca="1">Standardisation!O10</f>
        <v>1.521082677159004</v>
      </c>
      <c r="H26" s="55">
        <f ca="1">Standardisation!P10</f>
        <v>1.4870804322417379</v>
      </c>
      <c r="I26" s="48"/>
      <c r="J26" s="64"/>
      <c r="K26" s="48"/>
    </row>
    <row r="27" spans="1:11" s="49" customFormat="1" ht="15" customHeight="1" x14ac:dyDescent="0.2">
      <c r="A27" s="47"/>
      <c r="B27" s="63"/>
      <c r="C27" s="47" t="str">
        <f ca="1">Standardisation!K11</f>
        <v>Canterbury</v>
      </c>
      <c r="D27" s="53">
        <f ca="1">Standardisation!L11</f>
        <v>15771</v>
      </c>
      <c r="E27" s="53">
        <f ca="1">Standardisation!M11</f>
        <v>26762.083333333332</v>
      </c>
      <c r="F27" s="54">
        <f ca="1">Standardisation!N11</f>
        <v>1.6969173377295881</v>
      </c>
      <c r="G27" s="54">
        <f ca="1">Standardisation!O11</f>
        <v>1.4746900768683089</v>
      </c>
      <c r="H27" s="55">
        <f ca="1">Standardisation!P11</f>
        <v>1.4870804322417379</v>
      </c>
      <c r="I27" s="48"/>
      <c r="J27" s="64"/>
      <c r="K27" s="48"/>
    </row>
    <row r="28" spans="1:11" s="49" customFormat="1" ht="15" customHeight="1" x14ac:dyDescent="0.2">
      <c r="A28" s="47"/>
      <c r="B28" s="63"/>
      <c r="C28" s="47" t="str">
        <f ca="1">Standardisation!K12</f>
        <v>Capital and Coast</v>
      </c>
      <c r="D28" s="53">
        <f ca="1">Standardisation!L12</f>
        <v>10138</v>
      </c>
      <c r="E28" s="53">
        <f ca="1">Standardisation!M12</f>
        <v>16562.875</v>
      </c>
      <c r="F28" s="54">
        <f ca="1">Standardisation!N12</f>
        <v>1.6337418623002564</v>
      </c>
      <c r="G28" s="54">
        <f ca="1">Standardisation!O12</f>
        <v>1.4976839611888566</v>
      </c>
      <c r="H28" s="55">
        <f ca="1">Standardisation!P12</f>
        <v>1.4870804322417379</v>
      </c>
      <c r="I28" s="48"/>
      <c r="J28" s="64"/>
      <c r="K28" s="48"/>
    </row>
    <row r="29" spans="1:11" s="49" customFormat="1" ht="15" customHeight="1" x14ac:dyDescent="0.2">
      <c r="A29" s="47"/>
      <c r="B29" s="63"/>
      <c r="C29" s="47" t="str">
        <f ca="1">Standardisation!K13</f>
        <v>Counties Manukau</v>
      </c>
      <c r="D29" s="117">
        <f ca="1">Standardisation!L13</f>
        <v>13620</v>
      </c>
      <c r="E29" s="53">
        <f ca="1">Standardisation!M13</f>
        <v>17081.708333333332</v>
      </c>
      <c r="F29" s="54">
        <f ca="1">Standardisation!N13</f>
        <v>1.2541636074400391</v>
      </c>
      <c r="G29" s="54">
        <f ca="1">Standardisation!O13</f>
        <v>1.4694053399562963</v>
      </c>
      <c r="H29" s="55">
        <f ca="1">Standardisation!P13</f>
        <v>1.4870804322417379</v>
      </c>
      <c r="I29" s="48"/>
      <c r="J29" s="64"/>
      <c r="K29" s="48"/>
    </row>
    <row r="30" spans="1:11" s="49" customFormat="1" ht="15" customHeight="1" x14ac:dyDescent="0.2">
      <c r="A30" s="47"/>
      <c r="B30" s="63"/>
      <c r="C30" s="47" t="str">
        <f ca="1">Standardisation!K14</f>
        <v>Hawkes Bay</v>
      </c>
      <c r="D30" s="53">
        <f ca="1">Standardisation!L14</f>
        <v>5485</v>
      </c>
      <c r="E30" s="53">
        <f ca="1">Standardisation!M14</f>
        <v>7339.9375</v>
      </c>
      <c r="F30" s="54">
        <f ca="1">Standardisation!N14</f>
        <v>1.3381836827711941</v>
      </c>
      <c r="G30" s="54">
        <f ca="1">Standardisation!O14</f>
        <v>1.5224873557990675</v>
      </c>
      <c r="H30" s="55">
        <f ca="1">Standardisation!P14</f>
        <v>1.4870804322417379</v>
      </c>
      <c r="I30" s="48"/>
      <c r="J30" s="64"/>
      <c r="K30" s="48"/>
    </row>
    <row r="31" spans="1:11" s="49" customFormat="1" ht="15" customHeight="1" x14ac:dyDescent="0.2">
      <c r="A31" s="47"/>
      <c r="B31" s="63"/>
      <c r="C31" s="47" t="str">
        <f ca="1">Standardisation!K15</f>
        <v>Hutt</v>
      </c>
      <c r="D31" s="53">
        <f ca="1">Standardisation!L15</f>
        <v>5109</v>
      </c>
      <c r="E31" s="53">
        <f ca="1">Standardisation!M15</f>
        <v>6717.0625</v>
      </c>
      <c r="F31" s="54">
        <f ca="1">Standardisation!N15</f>
        <v>1.3147509297318458</v>
      </c>
      <c r="G31" s="54">
        <f ca="1">Standardisation!O15</f>
        <v>1.4673419138778647</v>
      </c>
      <c r="H31" s="55">
        <f ca="1">Standardisation!P15</f>
        <v>1.4870804322417379</v>
      </c>
      <c r="I31" s="48"/>
      <c r="J31" s="64"/>
      <c r="K31" s="48"/>
    </row>
    <row r="32" spans="1:11" s="49" customFormat="1" ht="15" customHeight="1" x14ac:dyDescent="0.2">
      <c r="A32" s="47"/>
      <c r="B32" s="63"/>
      <c r="C32" s="47" t="str">
        <f ca="1">Standardisation!K16</f>
        <v>Lakes</v>
      </c>
      <c r="D32" s="53">
        <f ca="1">Standardisation!L16</f>
        <v>3182</v>
      </c>
      <c r="E32" s="53">
        <f ca="1">Standardisation!M16</f>
        <v>3954.4375</v>
      </c>
      <c r="F32" s="54">
        <f ca="1">Standardisation!N16</f>
        <v>1.2427521998742928</v>
      </c>
      <c r="G32" s="54">
        <f ca="1">Standardisation!O16</f>
        <v>1.4225577681962749</v>
      </c>
      <c r="H32" s="55">
        <f ca="1">Standardisation!P16</f>
        <v>1.4870804322417379</v>
      </c>
      <c r="I32" s="48"/>
      <c r="J32" s="64"/>
      <c r="K32" s="48"/>
    </row>
    <row r="33" spans="1:11" s="49" customFormat="1" ht="15" customHeight="1" x14ac:dyDescent="0.2">
      <c r="A33" s="47"/>
      <c r="B33" s="63"/>
      <c r="C33" s="47" t="str">
        <f ca="1">Standardisation!K17</f>
        <v>MidCentral</v>
      </c>
      <c r="D33" s="53">
        <f ca="1">Standardisation!L17</f>
        <v>4934</v>
      </c>
      <c r="E33" s="53">
        <f ca="1">Standardisation!M17</f>
        <v>7748.458333333333</v>
      </c>
      <c r="F33" s="54">
        <f ca="1">Standardisation!N17</f>
        <v>1.570421226861235</v>
      </c>
      <c r="G33" s="54">
        <f ca="1">Standardisation!O17</f>
        <v>1.6387264657907783</v>
      </c>
      <c r="H33" s="55">
        <f ca="1">Standardisation!P17</f>
        <v>1.4870804322417379</v>
      </c>
      <c r="I33" s="48"/>
      <c r="J33" s="64"/>
      <c r="K33" s="48"/>
    </row>
    <row r="34" spans="1:11" s="49" customFormat="1" ht="15" customHeight="1" x14ac:dyDescent="0.2">
      <c r="A34" s="47"/>
      <c r="B34" s="63"/>
      <c r="C34" s="47" t="str">
        <f ca="1">Standardisation!K18</f>
        <v>Nelson Marlborough</v>
      </c>
      <c r="D34" s="53">
        <f ca="1">Standardisation!L18</f>
        <v>4205</v>
      </c>
      <c r="E34" s="53">
        <f ca="1">Standardisation!M18</f>
        <v>4966.75</v>
      </c>
      <c r="F34" s="54">
        <f ca="1">Standardisation!N18</f>
        <v>1.1811533888228298</v>
      </c>
      <c r="G34" s="54">
        <f ca="1">Standardisation!O18</f>
        <v>1.3182672965236995</v>
      </c>
      <c r="H34" s="55">
        <f ca="1">Standardisation!P18</f>
        <v>1.4870804322417379</v>
      </c>
      <c r="I34" s="48"/>
      <c r="J34" s="64"/>
      <c r="K34" s="48"/>
    </row>
    <row r="35" spans="1:11" s="49" customFormat="1" ht="15" customHeight="1" x14ac:dyDescent="0.2">
      <c r="A35" s="47"/>
      <c r="B35" s="63"/>
      <c r="C35" s="47" t="str">
        <f ca="1">Standardisation!K19</f>
        <v>Northland</v>
      </c>
      <c r="D35" s="53">
        <f ca="1">Standardisation!L19</f>
        <v>5254</v>
      </c>
      <c r="E35" s="53">
        <f ca="1">Standardisation!M19</f>
        <v>7471.708333333333</v>
      </c>
      <c r="F35" s="54">
        <f ca="1">Standardisation!N19</f>
        <v>1.4220990356553738</v>
      </c>
      <c r="G35" s="54">
        <f ca="1">Standardisation!O19</f>
        <v>1.5597940428663792</v>
      </c>
      <c r="H35" s="55">
        <f ca="1">Standardisation!P19</f>
        <v>1.4870804322417379</v>
      </c>
      <c r="I35" s="48"/>
      <c r="J35" s="64"/>
      <c r="K35" s="48"/>
    </row>
    <row r="36" spans="1:11" s="49" customFormat="1" ht="15" customHeight="1" x14ac:dyDescent="0.2">
      <c r="A36" s="47"/>
      <c r="B36" s="63"/>
      <c r="C36" s="47" t="str">
        <f ca="1">Standardisation!K20</f>
        <v>South Canterbury</v>
      </c>
      <c r="D36" s="53">
        <f ca="1">Standardisation!L20</f>
        <v>2178</v>
      </c>
      <c r="E36" s="53">
        <f ca="1">Standardisation!M20</f>
        <v>2470.9166666666665</v>
      </c>
      <c r="F36" s="54">
        <f ca="1">Standardisation!N20</f>
        <v>1.1344888276706457</v>
      </c>
      <c r="G36" s="54">
        <f ca="1">Standardisation!O20</f>
        <v>1.3030429525295677</v>
      </c>
      <c r="H36" s="55">
        <f ca="1">Standardisation!P20</f>
        <v>1.4870804322417379</v>
      </c>
      <c r="I36" s="48"/>
      <c r="J36" s="64"/>
      <c r="K36" s="48"/>
    </row>
    <row r="37" spans="1:11" s="49" customFormat="1" ht="15" customHeight="1" x14ac:dyDescent="0.2">
      <c r="A37" s="47"/>
      <c r="B37" s="63"/>
      <c r="C37" s="47" t="str">
        <f ca="1">Standardisation!K21</f>
        <v>Southern</v>
      </c>
      <c r="D37" s="53">
        <f ca="1">Standardisation!L21</f>
        <v>8389</v>
      </c>
      <c r="E37" s="53">
        <f ca="1">Standardisation!M21</f>
        <v>14800.875</v>
      </c>
      <c r="F37" s="54">
        <f ca="1">Standardisation!N21</f>
        <v>1.7643193467636191</v>
      </c>
      <c r="G37" s="54">
        <f ca="1">Standardisation!O21</f>
        <v>1.5697390228005845</v>
      </c>
      <c r="H37" s="55">
        <f ca="1">Standardisation!P21</f>
        <v>1.4870804322417379</v>
      </c>
      <c r="I37" s="48"/>
      <c r="J37" s="64"/>
      <c r="K37" s="48"/>
    </row>
    <row r="38" spans="1:11" s="49" customFormat="1" ht="15" customHeight="1" x14ac:dyDescent="0.2">
      <c r="A38" s="47"/>
      <c r="B38" s="63"/>
      <c r="C38" s="47" t="str">
        <f ca="1">Standardisation!K22</f>
        <v>Tairawhiti</v>
      </c>
      <c r="D38" s="53">
        <f ca="1">Standardisation!L22</f>
        <v>1677</v>
      </c>
      <c r="E38" s="53">
        <f ca="1">Standardisation!M22</f>
        <v>2112.6458333333335</v>
      </c>
      <c r="F38" s="54">
        <f ca="1">Standardisation!N22</f>
        <v>1.2597768833233949</v>
      </c>
      <c r="G38" s="54">
        <f ca="1">Standardisation!O22</f>
        <v>1.5587074119121969</v>
      </c>
      <c r="H38" s="55">
        <f ca="1">Standardisation!P22</f>
        <v>1.4870804322417379</v>
      </c>
      <c r="I38" s="48"/>
      <c r="J38" s="64"/>
      <c r="K38" s="48"/>
    </row>
    <row r="39" spans="1:11" s="49" customFormat="1" ht="15" customHeight="1" x14ac:dyDescent="0.2">
      <c r="A39" s="47"/>
      <c r="B39" s="63"/>
      <c r="C39" s="47" t="str">
        <f ca="1">Standardisation!K23</f>
        <v>Taranaki</v>
      </c>
      <c r="D39" s="53">
        <f ca="1">Standardisation!L23</f>
        <v>3928</v>
      </c>
      <c r="E39" s="53">
        <f ca="1">Standardisation!M23</f>
        <v>5024.291666666667</v>
      </c>
      <c r="F39" s="54">
        <f ca="1">Standardisation!N23</f>
        <v>1.2790966564833672</v>
      </c>
      <c r="G39" s="54">
        <f ca="1">Standardisation!O23</f>
        <v>1.4119924343943475</v>
      </c>
      <c r="H39" s="55">
        <f ca="1">Standardisation!P23</f>
        <v>1.4870804322417379</v>
      </c>
      <c r="I39" s="48"/>
      <c r="J39" s="64"/>
      <c r="K39" s="48"/>
    </row>
    <row r="40" spans="1:11" s="49" customFormat="1" ht="15" customHeight="1" x14ac:dyDescent="0.2">
      <c r="A40" s="47"/>
      <c r="B40" s="63"/>
      <c r="C40" s="47" t="str">
        <f ca="1">Standardisation!K24</f>
        <v>Waikato</v>
      </c>
      <c r="D40" s="53">
        <f ca="1">Standardisation!L24</f>
        <v>13292</v>
      </c>
      <c r="E40" s="53">
        <f ca="1">Standardisation!M24</f>
        <v>22097.145833333332</v>
      </c>
      <c r="F40" s="54">
        <f ca="1">Standardisation!N24</f>
        <v>1.6624394999498444</v>
      </c>
      <c r="G40" s="54">
        <f ca="1">Standardisation!O24</f>
        <v>1.5810587091905561</v>
      </c>
      <c r="H40" s="55">
        <f ca="1">Standardisation!P24</f>
        <v>1.4870804322417379</v>
      </c>
      <c r="I40" s="48"/>
      <c r="J40" s="64"/>
      <c r="K40" s="48"/>
    </row>
    <row r="41" spans="1:11" s="49" customFormat="1" ht="15" customHeight="1" x14ac:dyDescent="0.2">
      <c r="A41" s="47"/>
      <c r="B41" s="63"/>
      <c r="C41" s="47" t="str">
        <f ca="1">Standardisation!K25</f>
        <v>Wairarapa</v>
      </c>
      <c r="D41" s="53">
        <f ca="1">Standardisation!L25</f>
        <v>1239</v>
      </c>
      <c r="E41" s="53">
        <f ca="1">Standardisation!M25</f>
        <v>1025.8958333333333</v>
      </c>
      <c r="F41" s="54">
        <f ca="1">Standardisation!N25</f>
        <v>0.82800309389292437</v>
      </c>
      <c r="G41" s="54">
        <f ca="1">Standardisation!O25</f>
        <v>1.2648648328536636</v>
      </c>
      <c r="H41" s="55">
        <f ca="1">Standardisation!P25</f>
        <v>1.4870804322417379</v>
      </c>
      <c r="I41" s="48"/>
      <c r="J41" s="64"/>
      <c r="K41" s="48"/>
    </row>
    <row r="42" spans="1:11" s="49" customFormat="1" ht="15" customHeight="1" x14ac:dyDescent="0.2">
      <c r="A42" s="47"/>
      <c r="B42" s="63"/>
      <c r="C42" s="47" t="str">
        <f ca="1">Standardisation!K26</f>
        <v>Waitemata</v>
      </c>
      <c r="D42" s="53">
        <f ca="1">Standardisation!L26</f>
        <v>10467</v>
      </c>
      <c r="E42" s="53">
        <f ca="1">Standardisation!M26</f>
        <v>15631.770833333334</v>
      </c>
      <c r="F42" s="54">
        <f ca="1">Standardisation!N26</f>
        <v>1.4934337282252157</v>
      </c>
      <c r="G42" s="54">
        <f ca="1">Standardisation!O26</f>
        <v>1.3170482768513674</v>
      </c>
      <c r="H42" s="55">
        <f ca="1">Standardisation!P26</f>
        <v>1.4870804322417379</v>
      </c>
      <c r="I42" s="48"/>
      <c r="J42" s="64"/>
      <c r="K42" s="48"/>
    </row>
    <row r="43" spans="1:11" s="49" customFormat="1" ht="15" customHeight="1" x14ac:dyDescent="0.2">
      <c r="A43" s="47"/>
      <c r="B43" s="63"/>
      <c r="C43" s="47" t="str">
        <f ca="1">Standardisation!K27</f>
        <v>West Coast</v>
      </c>
      <c r="D43" s="53">
        <f ca="1">Standardisation!L27</f>
        <v>998</v>
      </c>
      <c r="E43" s="53">
        <f ca="1">Standardisation!M27</f>
        <v>808.52083333333337</v>
      </c>
      <c r="F43" s="54">
        <f ca="1">Standardisation!N27</f>
        <v>0.81014111556446222</v>
      </c>
      <c r="G43" s="54">
        <f ca="1">Standardisation!O27</f>
        <v>1.2044769231936714</v>
      </c>
      <c r="H43" s="55">
        <f ca="1">Standardisation!P27</f>
        <v>1.4870804322417379</v>
      </c>
      <c r="I43" s="48"/>
      <c r="J43" s="64"/>
      <c r="K43" s="48"/>
    </row>
    <row r="44" spans="1:11" s="49" customFormat="1" ht="15" customHeight="1" thickBot="1" x14ac:dyDescent="0.25">
      <c r="A44" s="47"/>
      <c r="B44" s="63"/>
      <c r="C44" s="56" t="str">
        <f ca="1">Standardisation!K28</f>
        <v>Whanganui</v>
      </c>
      <c r="D44" s="57">
        <f ca="1">Standardisation!L28</f>
        <v>2312</v>
      </c>
      <c r="E44" s="57">
        <f ca="1">Standardisation!M28</f>
        <v>3025.5</v>
      </c>
      <c r="F44" s="58">
        <f ca="1">Standardisation!N28</f>
        <v>1.3086072664359862</v>
      </c>
      <c r="G44" s="58">
        <f ca="1">Standardisation!O28</f>
        <v>1.5008347896594356</v>
      </c>
      <c r="H44" s="55">
        <f ca="1">Standardisation!P28</f>
        <v>1.4870804322417379</v>
      </c>
      <c r="I44" s="48"/>
      <c r="J44" s="64"/>
      <c r="K44" s="48"/>
    </row>
    <row r="45" spans="1:11" s="49" customFormat="1" ht="7.5" customHeight="1" thickTop="1" x14ac:dyDescent="0.2">
      <c r="A45" s="47"/>
      <c r="B45" s="63"/>
      <c r="C45" s="47"/>
      <c r="D45" s="47"/>
      <c r="E45" s="47"/>
      <c r="F45" s="65"/>
      <c r="G45" s="65"/>
      <c r="H45" s="52"/>
      <c r="I45" s="48"/>
      <c r="J45" s="64"/>
      <c r="K45" s="48"/>
    </row>
    <row r="46" spans="1:11" s="49" customFormat="1" ht="15" customHeight="1" x14ac:dyDescent="0.2">
      <c r="A46" s="47"/>
      <c r="B46" s="63"/>
      <c r="C46" s="47" t="str">
        <f>Standardisation!K30</f>
        <v>Total</v>
      </c>
      <c r="D46" s="53">
        <f ca="1">Standardisation!L30</f>
        <v>139459</v>
      </c>
      <c r="E46" s="53">
        <f ca="1">Standardisation!M30</f>
        <v>207386.75000000003</v>
      </c>
      <c r="F46" s="54">
        <f ca="1">Standardisation!N30</f>
        <v>1.4870804322417339</v>
      </c>
      <c r="G46" s="54">
        <f ca="1">Standardisation!O30</f>
        <v>1.4870804322417379</v>
      </c>
      <c r="H46" s="66"/>
      <c r="I46" s="48"/>
      <c r="J46" s="64"/>
      <c r="K46" s="48"/>
    </row>
    <row r="47" spans="1:11" ht="15" customHeight="1" thickBot="1" x14ac:dyDescent="0.25">
      <c r="B47" s="67"/>
      <c r="C47" s="68"/>
      <c r="D47" s="68"/>
      <c r="E47" s="69"/>
      <c r="F47" s="69"/>
      <c r="G47" s="68"/>
      <c r="H47" s="68"/>
      <c r="I47" s="68"/>
      <c r="J47" s="70"/>
    </row>
    <row r="48" spans="1:11" ht="15" customHeight="1" x14ac:dyDescent="0.2">
      <c r="E48" s="59"/>
      <c r="F48" s="59"/>
    </row>
    <row r="49" s="60" customFormat="1" ht="12.75" hidden="1" x14ac:dyDescent="0.2"/>
    <row r="50" s="60" customFormat="1" ht="12.75" hidden="1" x14ac:dyDescent="0.2"/>
    <row r="51" s="60" customFormat="1" ht="12.75" hidden="1" x14ac:dyDescent="0.2"/>
    <row r="52" s="60" customFormat="1" ht="12.75" hidden="1" x14ac:dyDescent="0.2"/>
    <row r="53" s="60" customFormat="1" ht="12.75" hidden="1" x14ac:dyDescent="0.2"/>
    <row r="54" s="60" customFormat="1" ht="15" hidden="1" customHeight="1" x14ac:dyDescent="0.2"/>
    <row r="55" s="60" customFormat="1" ht="15" hidden="1" customHeight="1" x14ac:dyDescent="0.2"/>
    <row r="56" s="60" customFormat="1" ht="15" hidden="1" customHeight="1" x14ac:dyDescent="0.2"/>
    <row r="57" s="60" customFormat="1" ht="15" hidden="1" customHeight="1" x14ac:dyDescent="0.2"/>
    <row r="58" s="60" customFormat="1" ht="15" hidden="1" customHeight="1" x14ac:dyDescent="0.2"/>
    <row r="59" s="60" customFormat="1" ht="12.75" hidden="1" x14ac:dyDescent="0.2"/>
    <row r="60" s="60" customFormat="1" ht="12.75" hidden="1" x14ac:dyDescent="0.2"/>
    <row r="61" s="60" customFormat="1" ht="12.75" hidden="1" x14ac:dyDescent="0.2"/>
    <row r="62" s="60" customFormat="1" ht="12.75" hidden="1" x14ac:dyDescent="0.2"/>
    <row r="63" s="60" customFormat="1" ht="12.75" hidden="1" x14ac:dyDescent="0.2"/>
    <row r="64" s="60" customFormat="1" ht="12.75" hidden="1" x14ac:dyDescent="0.2"/>
    <row r="65" s="60" customFormat="1" ht="12.75" hidden="1" x14ac:dyDescent="0.2"/>
    <row r="66" s="60" customFormat="1" ht="12.75" hidden="1" x14ac:dyDescent="0.2"/>
    <row r="67" s="60" customFormat="1" ht="12.75" hidden="1" x14ac:dyDescent="0.2"/>
    <row r="68" s="60" customFormat="1" ht="12.75" hidden="1" x14ac:dyDescent="0.2"/>
    <row r="69" s="60" customFormat="1" ht="12.75" hidden="1" x14ac:dyDescent="0.2"/>
    <row r="70" s="60" customFormat="1" ht="12.75" hidden="1" x14ac:dyDescent="0.2"/>
    <row r="71" s="60" customFormat="1" ht="12.75" hidden="1" x14ac:dyDescent="0.2"/>
    <row r="72" s="60" customFormat="1" ht="12.75" hidden="1" x14ac:dyDescent="0.2"/>
    <row r="73" s="60" customFormat="1" ht="12.75" hidden="1" x14ac:dyDescent="0.2"/>
    <row r="74" s="60" customFormat="1" ht="12.75" hidden="1" x14ac:dyDescent="0.2"/>
    <row r="75" s="60" customFormat="1" ht="12.75" hidden="1" x14ac:dyDescent="0.2"/>
    <row r="76" s="60" customFormat="1" ht="12.75" hidden="1" x14ac:dyDescent="0.2"/>
    <row r="77" s="60" customFormat="1" ht="12.75" hidden="1" x14ac:dyDescent="0.2"/>
    <row r="78" s="60" customFormat="1" ht="12.75" hidden="1" x14ac:dyDescent="0.2"/>
    <row r="79" s="60" customFormat="1" ht="12.75" hidden="1" x14ac:dyDescent="0.2"/>
    <row r="80" s="60" customFormat="1" ht="12.75" hidden="1" x14ac:dyDescent="0.2"/>
    <row r="81" s="60" customFormat="1" ht="12.75" hidden="1" x14ac:dyDescent="0.2"/>
    <row r="82" s="60" customFormat="1" ht="12.75" hidden="1" x14ac:dyDescent="0.2"/>
    <row r="83" s="60" customFormat="1" ht="12.75" hidden="1" x14ac:dyDescent="0.2"/>
    <row r="84" s="60" customFormat="1" ht="12.75" hidden="1" x14ac:dyDescent="0.2"/>
    <row r="85" s="60" customFormat="1" ht="12.75" hidden="1" x14ac:dyDescent="0.2"/>
    <row r="86" s="60" customFormat="1" ht="12.75" hidden="1" x14ac:dyDescent="0.2"/>
    <row r="87" s="60" customFormat="1" ht="12.75" hidden="1" x14ac:dyDescent="0.2"/>
    <row r="88" s="60" customFormat="1" ht="12.75" hidden="1" x14ac:dyDescent="0.2"/>
    <row r="89" s="60" customFormat="1" ht="12.75" hidden="1" x14ac:dyDescent="0.2"/>
    <row r="90" ht="12.75" hidden="1" x14ac:dyDescent="0.2"/>
  </sheetData>
  <mergeCells count="2">
    <mergeCell ref="C4:I4"/>
    <mergeCell ref="C1:L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5" r:id="rId4" name="Drop Down 5">
              <controlPr defaultSize="0" autoLine="0" autoPict="0">
                <anchor moveWithCells="1">
                  <from>
                    <xdr:col>7</xdr:col>
                    <xdr:colOff>171450</xdr:colOff>
                    <xdr:row>5</xdr:row>
                    <xdr:rowOff>133350</xdr:rowOff>
                  </from>
                  <to>
                    <xdr:col>8</xdr:col>
                    <xdr:colOff>219075</xdr:colOff>
                    <xdr:row>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1">
    <tabColor theme="0" tint="-0.249977111117893"/>
  </sheetPr>
  <dimension ref="A1:G66"/>
  <sheetViews>
    <sheetView topLeftCell="A12" workbookViewId="0">
      <selection activeCell="P3" sqref="P3"/>
    </sheetView>
  </sheetViews>
  <sheetFormatPr defaultColWidth="10" defaultRowHeight="12.75" x14ac:dyDescent="0.2"/>
  <cols>
    <col min="1" max="1" width="2.85546875" customWidth="1"/>
    <col min="2" max="2" width="20" customWidth="1"/>
    <col min="4" max="4" width="10" customWidth="1"/>
  </cols>
  <sheetData>
    <row r="1" spans="1:7" ht="15" x14ac:dyDescent="0.25">
      <c r="A1" s="1"/>
      <c r="B1" s="126" t="s">
        <v>117</v>
      </c>
      <c r="C1" s="1"/>
    </row>
    <row r="2" spans="1:7" x14ac:dyDescent="0.2">
      <c r="A2" s="1">
        <v>1</v>
      </c>
      <c r="B2" s="1" t="s">
        <v>12</v>
      </c>
      <c r="C2" s="1"/>
    </row>
    <row r="3" spans="1:7" x14ac:dyDescent="0.2">
      <c r="A3" s="1">
        <v>2</v>
      </c>
      <c r="B3" s="1" t="s">
        <v>13</v>
      </c>
      <c r="C3" s="1"/>
    </row>
    <row r="4" spans="1:7" x14ac:dyDescent="0.2">
      <c r="A4" s="1"/>
      <c r="B4" s="121" t="s">
        <v>110</v>
      </c>
      <c r="C4" s="1">
        <v>2</v>
      </c>
    </row>
    <row r="5" spans="1:7" x14ac:dyDescent="0.2">
      <c r="A5" s="1"/>
      <c r="B5" s="2" t="s">
        <v>1</v>
      </c>
      <c r="C5" s="118" t="str">
        <f>VLOOKUP($C$4,$A$1:$B$3,2,FALSE)</f>
        <v>Elective</v>
      </c>
    </row>
    <row r="6" spans="1:7" x14ac:dyDescent="0.2">
      <c r="A6" s="1"/>
      <c r="B6" s="1"/>
      <c r="C6" s="1"/>
    </row>
    <row r="7" spans="1:7" ht="15" x14ac:dyDescent="0.25">
      <c r="A7" s="124"/>
      <c r="B7" s="125" t="s">
        <v>96</v>
      </c>
      <c r="C7" s="124"/>
      <c r="D7" s="122"/>
      <c r="E7" s="122"/>
      <c r="F7" s="122"/>
      <c r="G7" s="122"/>
    </row>
    <row r="8" spans="1:7" x14ac:dyDescent="0.2">
      <c r="A8" s="1"/>
      <c r="B8" s="1" t="s">
        <v>97</v>
      </c>
      <c r="C8" s="1"/>
    </row>
    <row r="9" spans="1:7" x14ac:dyDescent="0.2">
      <c r="A9" s="1"/>
      <c r="B9" s="1" t="s">
        <v>98</v>
      </c>
    </row>
    <row r="10" spans="1:7" x14ac:dyDescent="0.2">
      <c r="B10" s="1" t="s">
        <v>99</v>
      </c>
    </row>
    <row r="12" spans="1:7" x14ac:dyDescent="0.2">
      <c r="B12" s="120" t="s">
        <v>101</v>
      </c>
      <c r="C12" s="71">
        <v>3</v>
      </c>
    </row>
    <row r="13" spans="1:7" x14ac:dyDescent="0.2">
      <c r="B13" s="72" t="s">
        <v>102</v>
      </c>
      <c r="C13" s="127" t="str">
        <f>INDEX(B8:B10,C12)</f>
        <v>Other</v>
      </c>
    </row>
    <row r="14" spans="1:7" x14ac:dyDescent="0.2">
      <c r="B14" s="2"/>
    </row>
    <row r="16" spans="1:7" x14ac:dyDescent="0.2">
      <c r="A16" s="122"/>
      <c r="B16" s="128" t="s">
        <v>100</v>
      </c>
      <c r="C16" s="122"/>
      <c r="D16" s="122"/>
      <c r="E16" s="122"/>
      <c r="F16" s="122"/>
      <c r="G16" s="122"/>
    </row>
    <row r="17" spans="1:7" x14ac:dyDescent="0.2">
      <c r="B17">
        <v>1</v>
      </c>
    </row>
    <row r="18" spans="1:7" x14ac:dyDescent="0.2">
      <c r="B18">
        <v>2</v>
      </c>
    </row>
    <row r="19" spans="1:7" x14ac:dyDescent="0.2">
      <c r="B19">
        <v>3</v>
      </c>
    </row>
    <row r="20" spans="1:7" x14ac:dyDescent="0.2">
      <c r="B20">
        <v>4</v>
      </c>
    </row>
    <row r="21" spans="1:7" x14ac:dyDescent="0.2">
      <c r="B21">
        <v>5</v>
      </c>
    </row>
    <row r="23" spans="1:7" x14ac:dyDescent="0.2">
      <c r="B23" s="135" t="s">
        <v>119</v>
      </c>
      <c r="C23" s="132">
        <v>1</v>
      </c>
    </row>
    <row r="25" spans="1:7" x14ac:dyDescent="0.2">
      <c r="A25" s="122"/>
      <c r="B25" s="123" t="s">
        <v>111</v>
      </c>
      <c r="C25" s="122" t="str">
        <f>RIGHT(Data2!A2,6)</f>
        <v>2021Q3</v>
      </c>
      <c r="D25" s="122"/>
      <c r="E25" s="122"/>
      <c r="F25" s="122"/>
      <c r="G25" s="122"/>
    </row>
    <row r="26" spans="1:7" x14ac:dyDescent="0.2">
      <c r="B26" s="79" t="s">
        <v>112</v>
      </c>
      <c r="C26" s="80" t="str">
        <f xml:space="preserve"> C34&amp;" Average Length of Stay, 12 months to end of " &amp; IF(RIGHT(C25, 1) = "1", "March", "") &amp; IF(RIGHT(C25, 1) = "2", "June", "") &amp; IF(RIGHT(C25, 1) = "3", "September", "") &amp; IF(RIGHT(C25, 1) = "4", "December", "") &amp; " " &amp; LEFT(C25, 4)</f>
        <v>Elective Average Length of Stay, 12 months to end of September 2021</v>
      </c>
      <c r="D26" s="81"/>
    </row>
    <row r="27" spans="1:7" x14ac:dyDescent="0.2">
      <c r="B27" s="80"/>
      <c r="C27" s="71"/>
      <c r="D27" s="81"/>
    </row>
    <row r="28" spans="1:7" x14ac:dyDescent="0.2">
      <c r="B28" s="80"/>
      <c r="C28" s="71"/>
      <c r="D28" s="81"/>
    </row>
    <row r="29" spans="1:7" x14ac:dyDescent="0.2">
      <c r="B29" s="80"/>
      <c r="C29" s="71"/>
      <c r="D29" s="81"/>
    </row>
    <row r="30" spans="1:7" ht="15" x14ac:dyDescent="0.25">
      <c r="A30" s="81"/>
      <c r="B30" s="136" t="s">
        <v>113</v>
      </c>
      <c r="C30" s="127"/>
      <c r="D30" s="137"/>
      <c r="E30" s="81"/>
      <c r="F30" s="81"/>
      <c r="G30" s="81"/>
    </row>
    <row r="31" spans="1:7" x14ac:dyDescent="0.2">
      <c r="B31" s="80" t="s">
        <v>12</v>
      </c>
      <c r="C31" s="71"/>
      <c r="D31" s="81"/>
    </row>
    <row r="32" spans="1:7" x14ac:dyDescent="0.2">
      <c r="B32" s="80" t="s">
        <v>13</v>
      </c>
      <c r="C32" s="71"/>
      <c r="D32" s="81"/>
    </row>
    <row r="33" spans="1:7" x14ac:dyDescent="0.2">
      <c r="B33" s="1" t="s">
        <v>110</v>
      </c>
      <c r="C33" s="1">
        <v>2</v>
      </c>
      <c r="D33" s="81"/>
    </row>
    <row r="34" spans="1:7" x14ac:dyDescent="0.2">
      <c r="B34" s="2" t="s">
        <v>1</v>
      </c>
      <c r="C34" s="134" t="str">
        <f>INDEX(B31:B32,C33)</f>
        <v>Elective</v>
      </c>
      <c r="D34" s="81"/>
    </row>
    <row r="35" spans="1:7" x14ac:dyDescent="0.2">
      <c r="B35" s="80"/>
      <c r="C35" s="71"/>
      <c r="D35" s="81"/>
    </row>
    <row r="36" spans="1:7" x14ac:dyDescent="0.2">
      <c r="B36" s="80"/>
      <c r="C36" s="71"/>
      <c r="D36" s="81"/>
    </row>
    <row r="37" spans="1:7" ht="15" x14ac:dyDescent="0.25">
      <c r="A37" s="122"/>
      <c r="B37" s="129" t="s">
        <v>114</v>
      </c>
      <c r="C37" s="130"/>
      <c r="D37" s="131"/>
      <c r="E37" s="122"/>
      <c r="F37" s="122"/>
      <c r="G37" s="122"/>
    </row>
    <row r="38" spans="1:7" x14ac:dyDescent="0.2">
      <c r="B38" s="80" t="s">
        <v>12</v>
      </c>
      <c r="C38" s="71"/>
      <c r="D38" s="81"/>
    </row>
    <row r="39" spans="1:7" x14ac:dyDescent="0.2">
      <c r="B39" s="80" t="s">
        <v>13</v>
      </c>
      <c r="C39" s="71"/>
      <c r="D39" s="81"/>
    </row>
    <row r="40" spans="1:7" x14ac:dyDescent="0.2">
      <c r="B40" s="80" t="s">
        <v>101</v>
      </c>
      <c r="C40" s="71">
        <v>2</v>
      </c>
      <c r="D40" s="81"/>
    </row>
    <row r="41" spans="1:7" x14ac:dyDescent="0.2">
      <c r="B41" s="80" t="s">
        <v>1</v>
      </c>
      <c r="C41" s="133" t="str">
        <f>INDEX(B38:B39,C40)</f>
        <v>Elective</v>
      </c>
      <c r="D41" s="81"/>
    </row>
    <row r="42" spans="1:7" x14ac:dyDescent="0.2">
      <c r="B42" s="79" t="s">
        <v>118</v>
      </c>
      <c r="C42" s="80" t="str">
        <f>C$41&amp; " Average Length of Stay, 12 months to end of " &amp; IF(RIGHT(C25, 1) = "1", "March", "") &amp; IF(RIGHT(C25, 1) = "2", "June", "") &amp; IF(RIGHT(C25, 1) = "3", "September", "") &amp; IF(RIGHT(C25, 1) = "4", "December", "") &amp; " " &amp; LEFT(C25, 4)</f>
        <v>Elective Average Length of Stay, 12 months to end of September 2021</v>
      </c>
      <c r="D42" s="81"/>
    </row>
    <row r="43" spans="1:7" x14ac:dyDescent="0.2">
      <c r="B43" s="80"/>
      <c r="C43" s="71"/>
      <c r="D43" s="81"/>
    </row>
    <row r="44" spans="1:7" x14ac:dyDescent="0.2">
      <c r="B44" s="80"/>
      <c r="C44" s="71"/>
      <c r="D44" s="81"/>
    </row>
    <row r="45" spans="1:7" x14ac:dyDescent="0.2">
      <c r="B45" s="80"/>
      <c r="C45" s="71"/>
      <c r="D45" s="81"/>
    </row>
    <row r="46" spans="1:7" x14ac:dyDescent="0.2">
      <c r="B46" s="80"/>
      <c r="C46" s="71"/>
      <c r="D46" s="81"/>
    </row>
    <row r="47" spans="1:7" x14ac:dyDescent="0.2">
      <c r="B47" s="82"/>
      <c r="C47" s="71"/>
      <c r="D47" s="81"/>
    </row>
    <row r="48" spans="1:7" x14ac:dyDescent="0.2">
      <c r="B48" s="80"/>
      <c r="C48" s="71"/>
      <c r="D48" s="81"/>
    </row>
    <row r="49" spans="2:4" x14ac:dyDescent="0.2">
      <c r="B49" s="80"/>
      <c r="C49" s="71"/>
      <c r="D49" s="81"/>
    </row>
    <row r="50" spans="2:4" x14ac:dyDescent="0.2">
      <c r="B50" s="80"/>
      <c r="C50" s="71"/>
      <c r="D50" s="81"/>
    </row>
    <row r="51" spans="2:4" x14ac:dyDescent="0.2">
      <c r="B51" s="81"/>
      <c r="C51" s="81"/>
      <c r="D51" s="81"/>
    </row>
    <row r="52" spans="2:4" x14ac:dyDescent="0.2">
      <c r="B52" s="81"/>
      <c r="C52" s="81"/>
      <c r="D52" s="81"/>
    </row>
    <row r="53" spans="2:4" x14ac:dyDescent="0.2">
      <c r="B53" s="81"/>
      <c r="C53" s="81"/>
      <c r="D53" s="81"/>
    </row>
    <row r="54" spans="2:4" x14ac:dyDescent="0.2">
      <c r="B54" s="81"/>
      <c r="C54" s="81"/>
      <c r="D54" s="81"/>
    </row>
    <row r="55" spans="2:4" x14ac:dyDescent="0.2">
      <c r="B55" s="81"/>
      <c r="C55" s="81"/>
      <c r="D55" s="81"/>
    </row>
    <row r="56" spans="2:4" x14ac:dyDescent="0.2">
      <c r="B56" s="81"/>
      <c r="C56" s="81"/>
      <c r="D56" s="81"/>
    </row>
    <row r="57" spans="2:4" x14ac:dyDescent="0.2">
      <c r="B57" s="81"/>
      <c r="C57" s="81"/>
      <c r="D57" s="81"/>
    </row>
    <row r="58" spans="2:4" x14ac:dyDescent="0.2">
      <c r="B58" s="81"/>
      <c r="C58" s="81"/>
      <c r="D58" s="81"/>
    </row>
    <row r="59" spans="2:4" x14ac:dyDescent="0.2">
      <c r="B59" s="81"/>
      <c r="C59" s="81"/>
      <c r="D59" s="81"/>
    </row>
    <row r="60" spans="2:4" x14ac:dyDescent="0.2">
      <c r="B60" s="81"/>
      <c r="C60" s="81"/>
      <c r="D60" s="81"/>
    </row>
    <row r="61" spans="2:4" x14ac:dyDescent="0.2">
      <c r="B61" s="81"/>
      <c r="C61" s="81"/>
      <c r="D61" s="81"/>
    </row>
    <row r="62" spans="2:4" x14ac:dyDescent="0.2">
      <c r="B62" s="81"/>
      <c r="C62" s="81"/>
      <c r="D62" s="81"/>
    </row>
    <row r="63" spans="2:4" x14ac:dyDescent="0.2">
      <c r="B63" s="81"/>
      <c r="C63" s="81"/>
      <c r="D63" s="81"/>
    </row>
    <row r="64" spans="2:4" x14ac:dyDescent="0.2">
      <c r="B64" s="81"/>
      <c r="C64" s="81"/>
      <c r="D64" s="81"/>
    </row>
    <row r="65" spans="2:4" x14ac:dyDescent="0.2">
      <c r="B65" s="81"/>
      <c r="C65" s="81"/>
      <c r="D65" s="81"/>
    </row>
    <row r="66" spans="2:4" x14ac:dyDescent="0.2">
      <c r="B66" s="81"/>
      <c r="C66" s="81"/>
      <c r="D66" s="8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5A116-7A84-48B6-AFB1-25ED37B5659B}">
  <sheetPr codeName="Sheet1"/>
  <dimension ref="A1:M61"/>
  <sheetViews>
    <sheetView showGridLines="0" showRowColHeaders="0" workbookViewId="0"/>
  </sheetViews>
  <sheetFormatPr defaultRowHeight="12.75" x14ac:dyDescent="0.2"/>
  <cols>
    <col min="1" max="1" width="4.140625" customWidth="1"/>
    <col min="2" max="2" width="2.5703125" customWidth="1"/>
    <col min="3" max="3" width="18.85546875" bestFit="1" customWidth="1"/>
    <col min="4" max="4" width="11.42578125" bestFit="1" customWidth="1"/>
    <col min="5" max="5" width="17.28515625" customWidth="1"/>
    <col min="6" max="6" width="25" customWidth="1"/>
    <col min="7" max="7" width="26.140625" customWidth="1"/>
    <col min="9" max="9" width="12.28515625" customWidth="1"/>
    <col min="10" max="10" width="2.140625" customWidth="1"/>
  </cols>
  <sheetData>
    <row r="1" spans="1:13" x14ac:dyDescent="0.2"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13" x14ac:dyDescent="0.2"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3" ht="12.75" customHeight="1" thickBot="1" x14ac:dyDescent="0.25">
      <c r="A3" s="81"/>
      <c r="B3" s="81"/>
      <c r="C3" s="81"/>
      <c r="D3" s="81"/>
      <c r="E3" s="81"/>
      <c r="G3" s="81"/>
      <c r="H3" s="81"/>
      <c r="I3" s="81"/>
      <c r="J3" s="81"/>
      <c r="K3" s="81"/>
      <c r="L3" s="81"/>
      <c r="M3" s="81"/>
    </row>
    <row r="4" spans="1:13" ht="18.75" x14ac:dyDescent="0.3">
      <c r="A4" s="81"/>
      <c r="B4" s="89"/>
      <c r="C4" s="90"/>
      <c r="D4" s="90"/>
      <c r="E4" s="90"/>
      <c r="F4" s="91"/>
      <c r="G4" s="91"/>
      <c r="H4" s="91"/>
      <c r="I4" s="91"/>
      <c r="J4" s="91"/>
      <c r="K4" s="91"/>
      <c r="L4" s="92"/>
      <c r="M4" s="81"/>
    </row>
    <row r="5" spans="1:13" x14ac:dyDescent="0.2">
      <c r="A5" s="81"/>
      <c r="B5" s="93"/>
      <c r="C5" s="115" t="s">
        <v>95</v>
      </c>
      <c r="D5" s="81"/>
      <c r="E5" s="81"/>
      <c r="F5" s="81"/>
      <c r="G5" s="81"/>
      <c r="H5" s="81"/>
      <c r="I5" s="81"/>
      <c r="J5" s="115" t="s">
        <v>96</v>
      </c>
      <c r="L5" s="94"/>
      <c r="M5" s="81"/>
    </row>
    <row r="6" spans="1:13" x14ac:dyDescent="0.2">
      <c r="A6" s="81"/>
      <c r="B6" s="93"/>
      <c r="C6" s="81"/>
      <c r="D6" s="81"/>
      <c r="E6" s="81"/>
      <c r="F6" s="81"/>
      <c r="G6" s="81"/>
      <c r="H6" s="81"/>
      <c r="I6" s="81"/>
      <c r="J6" s="81"/>
      <c r="K6" s="81"/>
      <c r="L6" s="94"/>
      <c r="M6" s="81"/>
    </row>
    <row r="7" spans="1:13" x14ac:dyDescent="0.2">
      <c r="A7" s="81"/>
      <c r="B7" s="93"/>
      <c r="C7" s="81"/>
      <c r="D7" s="81"/>
      <c r="E7" s="81"/>
      <c r="F7" s="81"/>
      <c r="G7" s="81"/>
      <c r="H7" s="81"/>
      <c r="I7" s="81"/>
      <c r="J7" s="81"/>
      <c r="K7" s="81"/>
      <c r="L7" s="94"/>
      <c r="M7" s="81"/>
    </row>
    <row r="8" spans="1:13" x14ac:dyDescent="0.2">
      <c r="A8" s="81"/>
      <c r="B8" s="93"/>
      <c r="C8" s="95"/>
      <c r="D8" s="96"/>
      <c r="E8" s="81"/>
      <c r="F8" s="81"/>
      <c r="G8" s="81"/>
      <c r="H8" s="81"/>
      <c r="I8" s="81"/>
      <c r="J8" s="81"/>
      <c r="K8" s="81"/>
      <c r="L8" s="94"/>
      <c r="M8" s="81"/>
    </row>
    <row r="9" spans="1:13" x14ac:dyDescent="0.2">
      <c r="A9" s="81"/>
      <c r="B9" s="93"/>
      <c r="C9" s="95"/>
      <c r="D9" s="97"/>
      <c r="E9" s="81"/>
      <c r="F9" s="81"/>
      <c r="G9" s="81"/>
      <c r="H9" s="81"/>
      <c r="I9" s="81"/>
      <c r="J9" s="81"/>
      <c r="K9" s="81"/>
      <c r="L9" s="94"/>
      <c r="M9" s="81"/>
    </row>
    <row r="10" spans="1:13" x14ac:dyDescent="0.2">
      <c r="A10" s="81"/>
      <c r="B10" s="93"/>
      <c r="C10" s="95"/>
      <c r="D10" s="97"/>
      <c r="E10" s="81"/>
      <c r="F10" s="81"/>
      <c r="G10" s="81"/>
      <c r="H10" s="81"/>
      <c r="I10" s="81"/>
      <c r="J10" s="81"/>
      <c r="K10" s="81"/>
      <c r="L10" s="94"/>
      <c r="M10" s="81"/>
    </row>
    <row r="11" spans="1:13" x14ac:dyDescent="0.2">
      <c r="A11" s="81"/>
      <c r="B11" s="93"/>
      <c r="C11" s="81"/>
      <c r="D11" s="81"/>
      <c r="E11" s="81"/>
      <c r="F11" s="81"/>
      <c r="G11" s="81"/>
      <c r="H11" s="81"/>
      <c r="I11" s="81"/>
      <c r="J11" s="81"/>
      <c r="K11" s="81"/>
      <c r="L11" s="94"/>
      <c r="M11" s="81"/>
    </row>
    <row r="12" spans="1:13" x14ac:dyDescent="0.2">
      <c r="A12" s="81"/>
      <c r="B12" s="93"/>
      <c r="C12" s="81"/>
      <c r="D12" s="81"/>
      <c r="E12" s="81"/>
      <c r="F12" s="81"/>
      <c r="G12" s="81"/>
      <c r="H12" s="81"/>
      <c r="I12" s="81"/>
      <c r="J12" s="81"/>
      <c r="K12" s="81"/>
      <c r="L12" s="94"/>
      <c r="M12" s="81"/>
    </row>
    <row r="13" spans="1:13" x14ac:dyDescent="0.2">
      <c r="A13" s="81"/>
      <c r="B13" s="93"/>
      <c r="C13" s="81"/>
      <c r="D13" s="81"/>
      <c r="E13" s="81"/>
      <c r="F13" s="81"/>
      <c r="G13" s="81"/>
      <c r="H13" s="81"/>
      <c r="I13" s="81"/>
      <c r="J13" s="81"/>
      <c r="K13" s="81"/>
      <c r="L13" s="94"/>
      <c r="M13" s="81"/>
    </row>
    <row r="14" spans="1:13" x14ac:dyDescent="0.2">
      <c r="A14" s="81"/>
      <c r="B14" s="93"/>
      <c r="C14" s="81"/>
      <c r="D14" s="81"/>
      <c r="E14" s="81"/>
      <c r="F14" s="81"/>
      <c r="G14" s="81"/>
      <c r="H14" s="81"/>
      <c r="I14" s="81"/>
      <c r="J14" s="81"/>
      <c r="K14" s="81"/>
      <c r="L14" s="94"/>
      <c r="M14" s="81"/>
    </row>
    <row r="15" spans="1:13" x14ac:dyDescent="0.2">
      <c r="A15" s="81"/>
      <c r="B15" s="93"/>
      <c r="C15" s="81"/>
      <c r="D15" s="81"/>
      <c r="E15" s="81"/>
      <c r="F15" s="81"/>
      <c r="G15" s="81"/>
      <c r="H15" s="81"/>
      <c r="I15" s="81"/>
      <c r="J15" s="81"/>
      <c r="K15" s="81"/>
      <c r="L15" s="94"/>
      <c r="M15" s="81"/>
    </row>
    <row r="16" spans="1:13" x14ac:dyDescent="0.2">
      <c r="A16" s="81"/>
      <c r="B16" s="93"/>
      <c r="C16" s="81"/>
      <c r="D16" s="81"/>
      <c r="E16" s="81"/>
      <c r="F16" s="81"/>
      <c r="G16" s="81"/>
      <c r="H16" s="81"/>
      <c r="I16" s="81"/>
      <c r="J16" s="81"/>
      <c r="K16" s="81"/>
      <c r="L16" s="94"/>
      <c r="M16" s="81"/>
    </row>
    <row r="17" spans="1:13" x14ac:dyDescent="0.2">
      <c r="A17" s="81"/>
      <c r="B17" s="93"/>
      <c r="C17" s="81"/>
      <c r="D17" s="81"/>
      <c r="E17" s="81"/>
      <c r="F17" s="81"/>
      <c r="G17" s="81"/>
      <c r="H17" s="81"/>
      <c r="I17" s="81"/>
      <c r="J17" s="81"/>
      <c r="K17" s="81"/>
      <c r="L17" s="94"/>
      <c r="M17" s="81"/>
    </row>
    <row r="18" spans="1:13" x14ac:dyDescent="0.2">
      <c r="A18" s="81"/>
      <c r="B18" s="93"/>
      <c r="C18" s="81"/>
      <c r="D18" s="81"/>
      <c r="E18" s="81"/>
      <c r="F18" s="81"/>
      <c r="G18" s="81"/>
      <c r="H18" s="81"/>
      <c r="I18" s="81"/>
      <c r="J18" s="81"/>
      <c r="K18" s="81"/>
      <c r="L18" s="94"/>
      <c r="M18" s="81"/>
    </row>
    <row r="19" spans="1:13" x14ac:dyDescent="0.2">
      <c r="A19" s="81"/>
      <c r="B19" s="93"/>
      <c r="C19" s="81"/>
      <c r="D19" s="81"/>
      <c r="E19" s="81"/>
      <c r="F19" s="81"/>
      <c r="G19" s="81"/>
      <c r="H19" s="81"/>
      <c r="I19" s="81"/>
      <c r="J19" s="81"/>
      <c r="K19" s="81"/>
      <c r="L19" s="94"/>
      <c r="M19" s="81"/>
    </row>
    <row r="20" spans="1:13" x14ac:dyDescent="0.2">
      <c r="A20" s="81"/>
      <c r="B20" s="93"/>
      <c r="C20" s="81"/>
      <c r="D20" s="81"/>
      <c r="E20" s="81"/>
      <c r="F20" s="81"/>
      <c r="G20" s="81"/>
      <c r="H20" s="81"/>
      <c r="I20" s="81"/>
      <c r="J20" s="81"/>
      <c r="K20" s="81"/>
      <c r="L20" s="94"/>
      <c r="M20" s="81"/>
    </row>
    <row r="21" spans="1:13" x14ac:dyDescent="0.2">
      <c r="A21" s="81"/>
      <c r="B21" s="93"/>
      <c r="C21" s="81"/>
      <c r="D21" s="81"/>
      <c r="E21" s="81"/>
      <c r="F21" s="81"/>
      <c r="G21" s="81"/>
      <c r="H21" s="81"/>
      <c r="I21" s="81"/>
      <c r="J21" s="81"/>
      <c r="K21" s="81"/>
      <c r="L21" s="94"/>
      <c r="M21" s="81"/>
    </row>
    <row r="22" spans="1:13" x14ac:dyDescent="0.2">
      <c r="A22" s="81"/>
      <c r="B22" s="93"/>
      <c r="C22" s="81"/>
      <c r="D22" s="81"/>
      <c r="E22" s="81"/>
      <c r="F22" s="81"/>
      <c r="G22" s="81"/>
      <c r="H22" s="81"/>
      <c r="I22" s="81"/>
      <c r="J22" s="81"/>
      <c r="K22" s="81"/>
      <c r="L22" s="94"/>
      <c r="M22" s="81"/>
    </row>
    <row r="23" spans="1:13" x14ac:dyDescent="0.2">
      <c r="A23" s="81"/>
      <c r="B23" s="93"/>
      <c r="C23" s="81"/>
      <c r="D23" s="81"/>
      <c r="E23" s="81"/>
      <c r="F23" s="81"/>
      <c r="G23" s="81"/>
      <c r="H23" s="81"/>
      <c r="I23" s="81"/>
      <c r="J23" s="81"/>
      <c r="K23" s="81"/>
      <c r="L23" s="94"/>
      <c r="M23" s="81"/>
    </row>
    <row r="24" spans="1:13" x14ac:dyDescent="0.2">
      <c r="A24" s="81"/>
      <c r="B24" s="93"/>
      <c r="C24" s="81"/>
      <c r="D24" s="81"/>
      <c r="E24" s="81"/>
      <c r="F24" s="81"/>
      <c r="G24" s="81"/>
      <c r="H24" s="81"/>
      <c r="I24" s="81"/>
      <c r="J24" s="81"/>
      <c r="K24" s="81"/>
      <c r="L24" s="94"/>
      <c r="M24" s="81"/>
    </row>
    <row r="25" spans="1:13" x14ac:dyDescent="0.2">
      <c r="A25" s="81"/>
      <c r="B25" s="93"/>
      <c r="C25" s="81"/>
      <c r="D25" s="81"/>
      <c r="E25" s="81"/>
      <c r="F25" s="81"/>
      <c r="G25" s="81"/>
      <c r="H25" s="81"/>
      <c r="I25" s="81"/>
      <c r="J25" s="81"/>
      <c r="K25" s="81"/>
      <c r="L25" s="94"/>
      <c r="M25" s="81"/>
    </row>
    <row r="26" spans="1:13" x14ac:dyDescent="0.2">
      <c r="A26" s="81"/>
      <c r="B26" s="93"/>
      <c r="C26" s="81"/>
      <c r="D26" s="81"/>
      <c r="E26" s="81"/>
      <c r="F26" s="81"/>
      <c r="G26" s="81"/>
      <c r="H26" s="81"/>
      <c r="I26" s="81"/>
      <c r="J26" s="81"/>
      <c r="K26" s="81"/>
      <c r="L26" s="94"/>
      <c r="M26" s="81"/>
    </row>
    <row r="27" spans="1:13" x14ac:dyDescent="0.2">
      <c r="A27" s="81"/>
      <c r="B27" s="93"/>
      <c r="C27" s="81"/>
      <c r="D27" s="81"/>
      <c r="E27" s="81"/>
      <c r="F27" s="81"/>
      <c r="G27" s="81"/>
      <c r="H27" s="81"/>
      <c r="I27" s="81"/>
      <c r="J27" s="81"/>
      <c r="K27" s="81"/>
      <c r="L27" s="94"/>
      <c r="M27" s="81"/>
    </row>
    <row r="28" spans="1:13" x14ac:dyDescent="0.2">
      <c r="A28" s="81"/>
      <c r="B28" s="93"/>
      <c r="C28" s="81"/>
      <c r="D28" s="81"/>
      <c r="E28" s="81"/>
      <c r="F28" s="81"/>
      <c r="G28" s="81"/>
      <c r="H28" s="81"/>
      <c r="I28" s="81"/>
      <c r="J28" s="81"/>
      <c r="K28" s="81"/>
      <c r="L28" s="94"/>
      <c r="M28" s="81"/>
    </row>
    <row r="29" spans="1:13" x14ac:dyDescent="0.2">
      <c r="A29" s="81"/>
      <c r="B29" s="93"/>
      <c r="C29" s="81"/>
      <c r="D29" s="81"/>
      <c r="E29" s="81"/>
      <c r="F29" s="81"/>
      <c r="G29" s="81"/>
      <c r="H29" s="81"/>
      <c r="I29" s="81"/>
      <c r="J29" s="81"/>
      <c r="K29" s="81"/>
      <c r="L29" s="94"/>
      <c r="M29" s="81"/>
    </row>
    <row r="30" spans="1:13" x14ac:dyDescent="0.2">
      <c r="A30" s="81"/>
      <c r="B30" s="93"/>
      <c r="C30" s="81"/>
      <c r="D30" s="81"/>
      <c r="E30" s="81"/>
      <c r="F30" s="81"/>
      <c r="G30" s="81"/>
      <c r="H30" s="81"/>
      <c r="I30" s="81"/>
      <c r="J30" s="81"/>
      <c r="K30" s="81"/>
      <c r="L30" s="94"/>
      <c r="M30" s="81"/>
    </row>
    <row r="31" spans="1:13" x14ac:dyDescent="0.2">
      <c r="A31" s="81"/>
      <c r="B31" s="93"/>
      <c r="C31" s="81"/>
      <c r="D31" s="81"/>
      <c r="E31" s="81"/>
      <c r="F31" s="81"/>
      <c r="G31" s="81"/>
      <c r="H31" s="81"/>
      <c r="I31" s="81"/>
      <c r="J31" s="81"/>
      <c r="K31" s="81"/>
      <c r="L31" s="94"/>
      <c r="M31" s="81"/>
    </row>
    <row r="32" spans="1:13" x14ac:dyDescent="0.2">
      <c r="A32" s="81"/>
      <c r="B32" s="93"/>
      <c r="C32" s="81"/>
      <c r="D32" s="81"/>
      <c r="E32" s="81"/>
      <c r="F32" s="81"/>
      <c r="G32" s="81"/>
      <c r="H32" s="81"/>
      <c r="I32" s="81"/>
      <c r="J32" s="81"/>
      <c r="K32" s="81"/>
      <c r="L32" s="94"/>
      <c r="M32" s="81"/>
    </row>
    <row r="33" spans="1:13" s="85" customFormat="1" ht="25.5" x14ac:dyDescent="0.2">
      <c r="A33" s="99"/>
      <c r="B33" s="98"/>
      <c r="C33" s="83" t="str">
        <f>pivots_ethnicity!K5</f>
        <v>DHB</v>
      </c>
      <c r="D33" s="83" t="str">
        <f>pivots_ethnicity!L5</f>
        <v>Stays</v>
      </c>
      <c r="E33" s="83" t="str">
        <f>pivots_ethnicity!M5</f>
        <v>Bed Day Equivalents</v>
      </c>
      <c r="F33" s="84" t="str">
        <f>pivots_ethnicity!N5</f>
        <v>Unstandardised Average Length of Stay</v>
      </c>
      <c r="G33" s="84" t="str">
        <f>pivots_ethnicity!O5</f>
        <v>Standardised Average Length of Stay</v>
      </c>
      <c r="H33" s="100" t="s">
        <v>19</v>
      </c>
      <c r="I33" s="99"/>
      <c r="J33" s="99"/>
      <c r="K33" s="99"/>
      <c r="L33" s="101"/>
      <c r="M33" s="99"/>
    </row>
    <row r="34" spans="1:13" x14ac:dyDescent="0.2">
      <c r="A34" s="81"/>
      <c r="B34" s="93"/>
      <c r="C34" s="102" t="s">
        <v>70</v>
      </c>
      <c r="D34" s="103">
        <f>IF(AND('User Interaction'!C$34="Acute",'User Interaction'!C$13="Maori"),pivots_ethnicity!L6,
IF(AND('User Interaction'!C$34="Acute",'User Interaction'!C$13="Pacific"),pivots_ethnicity!L34,
IF(AND('User Interaction'!C$34="Acute",'User Interaction'!C$13="Other"),pivots_ethnicity!L62,
IF(AND('User Interaction'!C$34="Elective",'User Interaction'!C$13="Maori"),pivots_ethnicity!L89,
IF(AND('User Interaction'!C$34="Elective",'User Interaction'!C$13="Pacific"),pivots_ethnicity!L116,
IF(AND('User Interaction'!C$34="Elective",'User Interaction'!C$13="Other"),pivots_ethnicity!L143,""))))))</f>
        <v>15620</v>
      </c>
      <c r="E34" s="103">
        <f>IF(AND('User Interaction'!C$34="Acute",'User Interaction'!C$13="Maori"),pivots_ethnicity!M6,
IF(AND('User Interaction'!C$34="Acute",'User Interaction'!C$13="Pacific"),pivots_ethnicity!M34,
IF(AND('User Interaction'!C$34="Acute",'User Interaction'!C$13="Other"),pivots_ethnicity!M62,
IF(AND('User Interaction'!C$34="Elective",'User Interaction'!C$13="Maori"),pivots_ethnicity!M89,
IF(AND('User Interaction'!C$34="Elective",'User Interaction'!C$13="Pacific"),pivots_ethnicity!M116,
IF(AND('User Interaction'!C$34="Elective",'User Interaction'!C$13="Other"),pivots_ethnicity!M143,""))))))</f>
        <v>24404.666666666668</v>
      </c>
      <c r="F34" s="104">
        <f>IF(AND('User Interaction'!C$34="Acute",'User Interaction'!C$13="Maori"),pivots_ethnicity!N6,
IF(AND('User Interaction'!C$34="Acute",'User Interaction'!C$13="Pacific"),pivots_ethnicity!N34,
IF(AND('User Interaction'!C$34="Acute",'User Interaction'!C$13="Other"),pivots_ethnicity!N62,
IF(AND('User Interaction'!C$34="Elective",'User Interaction'!C$13="Maori"),pivots_ethnicity!N89,
IF(AND('User Interaction'!C$34="Elective",'User Interaction'!C$13="Pacific"),pivots_ethnicity!N116,
IF(AND('User Interaction'!C$34="Elective",'User Interaction'!C$13="Other"),pivots_ethnicity!N143,""))))))</f>
        <v>1.5623986342296201</v>
      </c>
      <c r="G34" s="104">
        <f>IF(AND('User Interaction'!C$34="Acute",'User Interaction'!C$13="Maori"),pivots_ethnicity!O6,
IF(AND('User Interaction'!C$34="Acute",'User Interaction'!C$13="Pacific"),pivots_ethnicity!O34,
IF(AND('User Interaction'!C$34="Acute",'User Interaction'!C$13="Other"),pivots_ethnicity!O62,
IF(AND('User Interaction'!C$34="Elective",'User Interaction'!C$13="Maori"),pivots_ethnicity!O89,
IF(AND('User Interaction'!C$34="Elective",'User Interaction'!C$13="Pacific"),pivots_ethnicity!O116,
IF(AND('User Interaction'!C$34="Elective",'User Interaction'!C$13="Other"),pivots_ethnicity!O143,""))))))</f>
        <v>1.5508068237331818</v>
      </c>
      <c r="H34" s="105">
        <f>IF(AND('User Interaction'!C$34="Acute",'User Interaction'!C$13="Maori"),pivots_ethnicity!P6,
IF(AND('User Interaction'!C$34="Acute",'User Interaction'!C$13="Pacific"),pivots_ethnicity!P34,
IF(AND('User Interaction'!C$34="Acute",'User Interaction'!C$13="Other"),pivots_ethnicity!P62,
IF(AND('User Interaction'!C$34="Elective",'User Interaction'!C$13="Maori"),pivots_ethnicity!P89,
IF(AND('User Interaction'!C$34="Elective",'User Interaction'!C$13="Pacific"),pivots_ethnicity!P116,
IF(AND('User Interaction'!C$34="Elective",'User Interaction'!C$13="Other"),pivots_ethnicity!P143,""))))))</f>
        <v>1.5220609121656907</v>
      </c>
      <c r="I34" s="81"/>
      <c r="J34" s="81"/>
      <c r="K34" s="81"/>
      <c r="L34" s="94"/>
      <c r="M34" s="81"/>
    </row>
    <row r="35" spans="1:13" x14ac:dyDescent="0.2">
      <c r="A35" s="81"/>
      <c r="B35" s="93"/>
      <c r="C35" s="102" t="s">
        <v>71</v>
      </c>
      <c r="D35" s="103">
        <f>IF(AND('User Interaction'!C$34="Acute",'User Interaction'!C$13="Maori"),pivots_ethnicity!L7,
IF(AND('User Interaction'!C$34="Acute",'User Interaction'!C$13="Pacific"),pivots_ethnicity!L35,
IF(AND('User Interaction'!C$34="Acute",'User Interaction'!C$13="Other"),pivots_ethnicity!L63,
IF(AND('User Interaction'!C$34="Elective",'User Interaction'!C$13="Maori"),pivots_ethnicity!L90,
IF(AND('User Interaction'!C$34="Elective",'User Interaction'!C$13="Pacific"),pivots_ethnicity!L117,
IF(AND('User Interaction'!C$34="Elective",'User Interaction'!C$13="Other"),pivots_ethnicity!L144,""))))))</f>
        <v>5227</v>
      </c>
      <c r="E35" s="103">
        <f>IF(AND('User Interaction'!C$34="Acute",'User Interaction'!C$13="Maori"),pivots_ethnicity!M7,
IF(AND('User Interaction'!C$34="Acute",'User Interaction'!C$13="Pacific"),pivots_ethnicity!M35,
IF(AND('User Interaction'!C$34="Acute",'User Interaction'!C$13="Other"),pivots_ethnicity!M63,
IF(AND('User Interaction'!C$34="Elective",'User Interaction'!C$13="Maori"),pivots_ethnicity!M90,
IF(AND('User Interaction'!C$34="Elective",'User Interaction'!C$13="Pacific"),pivots_ethnicity!M117,
IF(AND('User Interaction'!C$34="Elective",'User Interaction'!C$13="Other"),pivots_ethnicity!M144,""))))))</f>
        <v>7343.854166666667</v>
      </c>
      <c r="F35" s="104">
        <f>IF(AND('User Interaction'!C$34="Acute",'User Interaction'!C$13="Maori"),pivots_ethnicity!N7,
IF(AND('User Interaction'!C$34="Acute",'User Interaction'!C$13="Pacific"),pivots_ethnicity!N35,
IF(AND('User Interaction'!C$34="Acute",'User Interaction'!C$13="Other"),pivots_ethnicity!N63,
IF(AND('User Interaction'!C$34="Elective",'User Interaction'!C$13="Maori"),pivots_ethnicity!N90,
IF(AND('User Interaction'!C$34="Elective",'User Interaction'!C$13="Pacific"),pivots_ethnicity!N117,
IF(AND('User Interaction'!C$34="Elective",'User Interaction'!C$13="Other"),pivots_ethnicity!N144,""))))))</f>
        <v>1.4049845354250365</v>
      </c>
      <c r="G35" s="104">
        <f>IF(AND('User Interaction'!C$34="Acute",'User Interaction'!C$13="Maori"),pivots_ethnicity!O7,
IF(AND('User Interaction'!C$34="Acute",'User Interaction'!C$13="Pacific"),pivots_ethnicity!O35,
IF(AND('User Interaction'!C$34="Acute",'User Interaction'!C$13="Other"),pivots_ethnicity!O63,
IF(AND('User Interaction'!C$34="Elective",'User Interaction'!C$13="Maori"),pivots_ethnicity!O90,
IF(AND('User Interaction'!C$34="Elective",'User Interaction'!C$13="Pacific"),pivots_ethnicity!O117,
IF(AND('User Interaction'!C$34="Elective",'User Interaction'!C$13="Other"),pivots_ethnicity!O144,""))))))</f>
        <v>1.5766407447411568</v>
      </c>
      <c r="H35" s="105">
        <f>IF(AND('User Interaction'!C$34="Acute",'User Interaction'!C$13="Maori"),pivots_ethnicity!P7,
IF(AND('User Interaction'!C$34="Acute",'User Interaction'!C$13="Pacific"),pivots_ethnicity!P35,
IF(AND('User Interaction'!C$34="Acute",'User Interaction'!C$13="Other"),pivots_ethnicity!P63,
IF(AND('User Interaction'!C$34="Elective",'User Interaction'!C$13="Maori"),pivots_ethnicity!P90,
IF(AND('User Interaction'!C$34="Elective",'User Interaction'!C$13="Pacific"),pivots_ethnicity!P117,
IF(AND('User Interaction'!C$34="Elective",'User Interaction'!C$13="Other"),pivots_ethnicity!P144,""))))))</f>
        <v>1.5220609121656907</v>
      </c>
      <c r="I35" s="81"/>
      <c r="J35" s="81"/>
      <c r="K35" s="81"/>
      <c r="L35" s="94"/>
      <c r="M35" s="81"/>
    </row>
    <row r="36" spans="1:13" x14ac:dyDescent="0.2">
      <c r="A36" s="81"/>
      <c r="B36" s="93"/>
      <c r="C36" s="102" t="s">
        <v>72</v>
      </c>
      <c r="D36" s="103">
        <f>IF(AND('User Interaction'!C$34="Acute",'User Interaction'!C$13="Maori"),pivots_ethnicity!L8,
IF(AND('User Interaction'!C$34="Acute",'User Interaction'!C$13="Pacific"),pivots_ethnicity!L36,
IF(AND('User Interaction'!C$34="Acute",'User Interaction'!C$13="Other"),pivots_ethnicity!L64,
IF(AND('User Interaction'!C$34="Elective",'User Interaction'!C$13="Maori"),pivots_ethnicity!L91,
IF(AND('User Interaction'!C$34="Elective",'User Interaction'!C$13="Pacific"),pivots_ethnicity!L118,
IF(AND('User Interaction'!C$34="Elective",'User Interaction'!C$13="Other"),pivots_ethnicity!L145,""))))))</f>
        <v>14153</v>
      </c>
      <c r="E36" s="103">
        <f>IF(AND('User Interaction'!C$34="Acute",'User Interaction'!C$13="Maori"),pivots_ethnicity!M8,
IF(AND('User Interaction'!C$34="Acute",'User Interaction'!C$13="Pacific"),pivots_ethnicity!M36,
IF(AND('User Interaction'!C$34="Acute",'User Interaction'!C$13="Other"),pivots_ethnicity!M64,
IF(AND('User Interaction'!C$34="Elective",'User Interaction'!C$13="Maori"),pivots_ethnicity!M91,
IF(AND('User Interaction'!C$34="Elective",'User Interaction'!C$13="Pacific"),pivots_ethnicity!M118,
IF(AND('User Interaction'!C$34="Elective",'User Interaction'!C$13="Other"),pivots_ethnicity!M145,""))))))</f>
        <v>24383.979166666668</v>
      </c>
      <c r="F36" s="104">
        <f>IF(AND('User Interaction'!C$34="Acute",'User Interaction'!C$13="Maori"),pivots_ethnicity!N8,
IF(AND('User Interaction'!C$34="Acute",'User Interaction'!C$13="Pacific"),pivots_ethnicity!N36,
IF(AND('User Interaction'!C$34="Acute",'User Interaction'!C$13="Other"),pivots_ethnicity!N64,
IF(AND('User Interaction'!C$34="Elective",'User Interaction'!C$13="Maori"),pivots_ethnicity!N91,
IF(AND('User Interaction'!C$34="Elective",'User Interaction'!C$13="Pacific"),pivots_ethnicity!N118,
IF(AND('User Interaction'!C$34="Elective",'User Interaction'!C$13="Other"),pivots_ethnicity!N145,""))))))</f>
        <v>1.7228841352834499</v>
      </c>
      <c r="G36" s="104">
        <f>IF(AND('User Interaction'!C$34="Acute",'User Interaction'!C$13="Maori"),pivots_ethnicity!O8,
IF(AND('User Interaction'!C$34="Acute",'User Interaction'!C$13="Pacific"),pivots_ethnicity!O36,
IF(AND('User Interaction'!C$34="Acute",'User Interaction'!C$13="Other"),pivots_ethnicity!O64,
IF(AND('User Interaction'!C$34="Elective",'User Interaction'!C$13="Maori"),pivots_ethnicity!O91,
IF(AND('User Interaction'!C$34="Elective",'User Interaction'!C$13="Pacific"),pivots_ethnicity!O118,
IF(AND('User Interaction'!C$34="Elective",'User Interaction'!C$13="Other"),pivots_ethnicity!O145,""))))))</f>
        <v>1.5026635199887592</v>
      </c>
      <c r="H36" s="105">
        <f>IF(AND('User Interaction'!C$34="Acute",'User Interaction'!C$13="Maori"),pivots_ethnicity!P8,
IF(AND('User Interaction'!C$34="Acute",'User Interaction'!C$13="Pacific"),pivots_ethnicity!P36,
IF(AND('User Interaction'!C$34="Acute",'User Interaction'!C$13="Other"),pivots_ethnicity!P64,
IF(AND('User Interaction'!C$34="Elective",'User Interaction'!C$13="Maori"),pivots_ethnicity!P91,
IF(AND('User Interaction'!C$34="Elective",'User Interaction'!C$13="Pacific"),pivots_ethnicity!P118,
IF(AND('User Interaction'!C$34="Elective",'User Interaction'!C$13="Other"),pivots_ethnicity!P145,""))))))</f>
        <v>1.5220609121656907</v>
      </c>
      <c r="I36" s="81"/>
      <c r="J36" s="81"/>
      <c r="K36" s="81"/>
      <c r="L36" s="94"/>
      <c r="M36" s="81"/>
    </row>
    <row r="37" spans="1:13" x14ac:dyDescent="0.2">
      <c r="A37" s="81"/>
      <c r="B37" s="93"/>
      <c r="C37" s="102" t="s">
        <v>73</v>
      </c>
      <c r="D37" s="103">
        <f>IF(AND('User Interaction'!C$34="Acute",'User Interaction'!C$13="Maori"),pivots_ethnicity!L9,
IF(AND('User Interaction'!C$34="Acute",'User Interaction'!C$13="Pacific"),pivots_ethnicity!L37,
IF(AND('User Interaction'!C$34="Acute",'User Interaction'!C$13="Other"),pivots_ethnicity!L65,
IF(AND('User Interaction'!C$34="Elective",'User Interaction'!C$13="Maori"),pivots_ethnicity!L92,
IF(AND('User Interaction'!C$34="Elective",'User Interaction'!C$13="Pacific"),pivots_ethnicity!L119,
IF(AND('User Interaction'!C$34="Elective",'User Interaction'!C$13="Other"),pivots_ethnicity!L146,""))))))</f>
        <v>7875</v>
      </c>
      <c r="E37" s="103">
        <f>IF(AND('User Interaction'!C$34="Acute",'User Interaction'!C$13="Maori"),pivots_ethnicity!M9,
IF(AND('User Interaction'!C$34="Acute",'User Interaction'!C$13="Pacific"),pivots_ethnicity!M37,
IF(AND('User Interaction'!C$34="Acute",'User Interaction'!C$13="Other"),pivots_ethnicity!M65,
IF(AND('User Interaction'!C$34="Elective",'User Interaction'!C$13="Maori"),pivots_ethnicity!M92,
IF(AND('User Interaction'!C$34="Elective",'User Interaction'!C$13="Pacific"),pivots_ethnicity!M119,
IF(AND('User Interaction'!C$34="Elective",'User Interaction'!C$13="Other"),pivots_ethnicity!M146,""))))))</f>
        <v>12994.1875</v>
      </c>
      <c r="F37" s="104">
        <f>IF(AND('User Interaction'!C$34="Acute",'User Interaction'!C$13="Maori"),pivots_ethnicity!N9,
IF(AND('User Interaction'!C$34="Acute",'User Interaction'!C$13="Pacific"),pivots_ethnicity!N37,
IF(AND('User Interaction'!C$34="Acute",'User Interaction'!C$13="Other"),pivots_ethnicity!N65,
IF(AND('User Interaction'!C$34="Elective",'User Interaction'!C$13="Maori"),pivots_ethnicity!N92,
IF(AND('User Interaction'!C$34="Elective",'User Interaction'!C$13="Pacific"),pivots_ethnicity!N119,
IF(AND('User Interaction'!C$34="Elective",'User Interaction'!C$13="Other"),pivots_ethnicity!N146,""))))))</f>
        <v>1.6500555555555556</v>
      </c>
      <c r="G37" s="104">
        <f>IF(AND('User Interaction'!C$34="Acute",'User Interaction'!C$13="Maori"),pivots_ethnicity!O9,
IF(AND('User Interaction'!C$34="Acute",'User Interaction'!C$13="Pacific"),pivots_ethnicity!O37,
IF(AND('User Interaction'!C$34="Acute",'User Interaction'!C$13="Other"),pivots_ethnicity!O65,
IF(AND('User Interaction'!C$34="Elective",'User Interaction'!C$13="Maori"),pivots_ethnicity!O92,
IF(AND('User Interaction'!C$34="Elective",'User Interaction'!C$13="Pacific"),pivots_ethnicity!O119,
IF(AND('User Interaction'!C$34="Elective",'User Interaction'!C$13="Other"),pivots_ethnicity!O146,""))))))</f>
        <v>1.5287641525605697</v>
      </c>
      <c r="H37" s="105">
        <f>IF(AND('User Interaction'!C$34="Acute",'User Interaction'!C$13="Maori"),pivots_ethnicity!P9,
IF(AND('User Interaction'!C$34="Acute",'User Interaction'!C$13="Pacific"),pivots_ethnicity!P37,
IF(AND('User Interaction'!C$34="Acute",'User Interaction'!C$13="Other"),pivots_ethnicity!P65,
IF(AND('User Interaction'!C$34="Elective",'User Interaction'!C$13="Maori"),pivots_ethnicity!P92,
IF(AND('User Interaction'!C$34="Elective",'User Interaction'!C$13="Pacific"),pivots_ethnicity!P119,
IF(AND('User Interaction'!C$34="Elective",'User Interaction'!C$13="Other"),pivots_ethnicity!P146,""))))))</f>
        <v>1.5220609121656907</v>
      </c>
      <c r="I37" s="81"/>
      <c r="J37" s="81"/>
      <c r="K37" s="81"/>
      <c r="L37" s="94"/>
      <c r="M37" s="81"/>
    </row>
    <row r="38" spans="1:13" x14ac:dyDescent="0.2">
      <c r="A38" s="81"/>
      <c r="B38" s="93"/>
      <c r="C38" s="102" t="s">
        <v>74</v>
      </c>
      <c r="D38" s="103">
        <f>IF(AND('User Interaction'!C$34="Acute",'User Interaction'!C$13="Maori"),pivots_ethnicity!L10,
IF(AND('User Interaction'!C$34="Acute",'User Interaction'!C$13="Pacific"),pivots_ethnicity!L38,
IF(AND('User Interaction'!C$34="Acute",'User Interaction'!C$13="Other"),pivots_ethnicity!L66,
IF(AND('User Interaction'!C$34="Elective",'User Interaction'!C$13="Maori"),pivots_ethnicity!L93,
IF(AND('User Interaction'!C$34="Elective",'User Interaction'!C$13="Pacific"),pivots_ethnicity!L120,
IF(AND('User Interaction'!C$34="Elective",'User Interaction'!C$13="Other"),pivots_ethnicity!L147,""))))))</f>
        <v>9055</v>
      </c>
      <c r="E38" s="103">
        <f>IF(AND('User Interaction'!C$34="Acute",'User Interaction'!C$13="Maori"),pivots_ethnicity!M10,
IF(AND('User Interaction'!C$34="Acute",'User Interaction'!C$13="Pacific"),pivots_ethnicity!M38,
IF(AND('User Interaction'!C$34="Acute",'User Interaction'!C$13="Other"),pivots_ethnicity!M66,
IF(AND('User Interaction'!C$34="Elective",'User Interaction'!C$13="Maori"),pivots_ethnicity!M93,
IF(AND('User Interaction'!C$34="Elective",'User Interaction'!C$13="Pacific"),pivots_ethnicity!M120,
IF(AND('User Interaction'!C$34="Elective",'User Interaction'!C$13="Other"),pivots_ethnicity!M147,""))))))</f>
        <v>11821.041666666666</v>
      </c>
      <c r="F38" s="104">
        <f>IF(AND('User Interaction'!C$34="Acute",'User Interaction'!C$13="Maori"),pivots_ethnicity!N10,
IF(AND('User Interaction'!C$34="Acute",'User Interaction'!C$13="Pacific"),pivots_ethnicity!N38,
IF(AND('User Interaction'!C$34="Acute",'User Interaction'!C$13="Other"),pivots_ethnicity!N66,
IF(AND('User Interaction'!C$34="Elective",'User Interaction'!C$13="Maori"),pivots_ethnicity!N93,
IF(AND('User Interaction'!C$34="Elective",'User Interaction'!C$13="Pacific"),pivots_ethnicity!N120,
IF(AND('User Interaction'!C$34="Elective",'User Interaction'!C$13="Other"),pivots_ethnicity!N147,""))))))</f>
        <v>1.3054711945518129</v>
      </c>
      <c r="G38" s="104">
        <f>IF(AND('User Interaction'!C$34="Acute",'User Interaction'!C$13="Maori"),pivots_ethnicity!O10,
IF(AND('User Interaction'!C$34="Acute",'User Interaction'!C$13="Pacific"),pivots_ethnicity!O38,
IF(AND('User Interaction'!C$34="Acute",'User Interaction'!C$13="Other"),pivots_ethnicity!O66,
IF(AND('User Interaction'!C$34="Elective",'User Interaction'!C$13="Maori"),pivots_ethnicity!O93,
IF(AND('User Interaction'!C$34="Elective",'User Interaction'!C$13="Pacific"),pivots_ethnicity!O120,
IF(AND('User Interaction'!C$34="Elective",'User Interaction'!C$13="Other"),pivots_ethnicity!O147,""))))))</f>
        <v>1.513081531508943</v>
      </c>
      <c r="H38" s="105">
        <f>IF(AND('User Interaction'!C$34="Acute",'User Interaction'!C$13="Maori"),pivots_ethnicity!P10,
IF(AND('User Interaction'!C$34="Acute",'User Interaction'!C$13="Pacific"),pivots_ethnicity!P38,
IF(AND('User Interaction'!C$34="Acute",'User Interaction'!C$13="Other"),pivots_ethnicity!P66,
IF(AND('User Interaction'!C$34="Elective",'User Interaction'!C$13="Maori"),pivots_ethnicity!P93,
IF(AND('User Interaction'!C$34="Elective",'User Interaction'!C$13="Pacific"),pivots_ethnicity!P120,
IF(AND('User Interaction'!C$34="Elective",'User Interaction'!C$13="Other"),pivots_ethnicity!P147,""))))))</f>
        <v>1.5220609121656907</v>
      </c>
      <c r="I38" s="81"/>
      <c r="J38" s="81"/>
      <c r="K38" s="81"/>
      <c r="L38" s="94"/>
      <c r="M38" s="81"/>
    </row>
    <row r="39" spans="1:13" x14ac:dyDescent="0.2">
      <c r="A39" s="81"/>
      <c r="B39" s="93"/>
      <c r="C39" s="102" t="s">
        <v>75</v>
      </c>
      <c r="D39" s="103">
        <f>IF(AND('User Interaction'!C$34="Acute",'User Interaction'!C$13="Maori"),pivots_ethnicity!L11,
IF(AND('User Interaction'!C$34="Acute",'User Interaction'!C$13="Pacific"),pivots_ethnicity!L39,
IF(AND('User Interaction'!C$34="Acute",'User Interaction'!C$13="Other"),pivots_ethnicity!L67,
IF(AND('User Interaction'!C$34="Elective",'User Interaction'!C$13="Maori"),pivots_ethnicity!L94,
IF(AND('User Interaction'!C$34="Elective",'User Interaction'!C$13="Pacific"),pivots_ethnicity!L121,
IF(AND('User Interaction'!C$34="Elective",'User Interaction'!C$13="Other"),pivots_ethnicity!L148,""))))))</f>
        <v>4211</v>
      </c>
      <c r="E39" s="103">
        <f>IF(AND('User Interaction'!C$34="Acute",'User Interaction'!C$13="Maori"),pivots_ethnicity!M11,
IF(AND('User Interaction'!C$34="Acute",'User Interaction'!C$13="Pacific"),pivots_ethnicity!M39,
IF(AND('User Interaction'!C$34="Acute",'User Interaction'!C$13="Other"),pivots_ethnicity!M67,
IF(AND('User Interaction'!C$34="Elective",'User Interaction'!C$13="Maori"),pivots_ethnicity!M94,
IF(AND('User Interaction'!C$34="Elective",'User Interaction'!C$13="Pacific"),pivots_ethnicity!M121,
IF(AND('User Interaction'!C$34="Elective",'User Interaction'!C$13="Other"),pivots_ethnicity!M148,""))))))</f>
        <v>5903.5625</v>
      </c>
      <c r="F39" s="104">
        <f>IF(AND('User Interaction'!C$34="Acute",'User Interaction'!C$13="Maori"),pivots_ethnicity!N11,
IF(AND('User Interaction'!C$34="Acute",'User Interaction'!C$13="Pacific"),pivots_ethnicity!N39,
IF(AND('User Interaction'!C$34="Acute",'User Interaction'!C$13="Other"),pivots_ethnicity!N67,
IF(AND('User Interaction'!C$34="Elective",'User Interaction'!C$13="Maori"),pivots_ethnicity!N94,
IF(AND('User Interaction'!C$34="Elective",'User Interaction'!C$13="Pacific"),pivots_ethnicity!N121,
IF(AND('User Interaction'!C$34="Elective",'User Interaction'!C$13="Other"),pivots_ethnicity!N148,""))))))</f>
        <v>1.4019383756827357</v>
      </c>
      <c r="G39" s="104">
        <f>IF(AND('User Interaction'!C$34="Acute",'User Interaction'!C$13="Maori"),pivots_ethnicity!O11,
IF(AND('User Interaction'!C$34="Acute",'User Interaction'!C$13="Pacific"),pivots_ethnicity!O39,
IF(AND('User Interaction'!C$34="Acute",'User Interaction'!C$13="Other"),pivots_ethnicity!O67,
IF(AND('User Interaction'!C$34="Elective",'User Interaction'!C$13="Maori"),pivots_ethnicity!O94,
IF(AND('User Interaction'!C$34="Elective",'User Interaction'!C$13="Pacific"),pivots_ethnicity!O121,
IF(AND('User Interaction'!C$34="Elective",'User Interaction'!C$13="Other"),pivots_ethnicity!O148,""))))))</f>
        <v>1.5889802327226685</v>
      </c>
      <c r="H39" s="105">
        <f>IF(AND('User Interaction'!C$34="Acute",'User Interaction'!C$13="Maori"),pivots_ethnicity!P11,
IF(AND('User Interaction'!C$34="Acute",'User Interaction'!C$13="Pacific"),pivots_ethnicity!P39,
IF(AND('User Interaction'!C$34="Acute",'User Interaction'!C$13="Other"),pivots_ethnicity!P67,
IF(AND('User Interaction'!C$34="Elective",'User Interaction'!C$13="Maori"),pivots_ethnicity!P94,
IF(AND('User Interaction'!C$34="Elective",'User Interaction'!C$13="Pacific"),pivots_ethnicity!P121,
IF(AND('User Interaction'!C$34="Elective",'User Interaction'!C$13="Other"),pivots_ethnicity!P148,""))))))</f>
        <v>1.5220609121656907</v>
      </c>
      <c r="I39" s="81"/>
      <c r="J39" s="81"/>
      <c r="K39" s="81"/>
      <c r="L39" s="94"/>
      <c r="M39" s="81"/>
    </row>
    <row r="40" spans="1:13" x14ac:dyDescent="0.2">
      <c r="A40" s="81"/>
      <c r="B40" s="93"/>
      <c r="C40" s="102" t="s">
        <v>76</v>
      </c>
      <c r="D40" s="103">
        <f>IF(AND('User Interaction'!C$34="Acute",'User Interaction'!C$13="Maori"),pivots_ethnicity!L12,
IF(AND('User Interaction'!C$34="Acute",'User Interaction'!C$13="Pacific"),pivots_ethnicity!L40,
IF(AND('User Interaction'!C$34="Acute",'User Interaction'!C$13="Other"),pivots_ethnicity!L68,
IF(AND('User Interaction'!C$34="Elective",'User Interaction'!C$13="Maori"),pivots_ethnicity!L95,
IF(AND('User Interaction'!C$34="Elective",'User Interaction'!C$13="Pacific"),pivots_ethnicity!L122,
IF(AND('User Interaction'!C$34="Elective",'User Interaction'!C$13="Other"),pivots_ethnicity!L149,""))))))</f>
        <v>4123</v>
      </c>
      <c r="E40" s="103">
        <f>IF(AND('User Interaction'!C$34="Acute",'User Interaction'!C$13="Maori"),pivots_ethnicity!M12,
IF(AND('User Interaction'!C$34="Acute",'User Interaction'!C$13="Pacific"),pivots_ethnicity!M40,
IF(AND('User Interaction'!C$34="Acute",'User Interaction'!C$13="Other"),pivots_ethnicity!M68,
IF(AND('User Interaction'!C$34="Elective",'User Interaction'!C$13="Maori"),pivots_ethnicity!M95,
IF(AND('User Interaction'!C$34="Elective",'User Interaction'!C$13="Pacific"),pivots_ethnicity!M122,
IF(AND('User Interaction'!C$34="Elective",'User Interaction'!C$13="Other"),pivots_ethnicity!M149,""))))))</f>
        <v>5477.291666666667</v>
      </c>
      <c r="F40" s="104">
        <f>IF(AND('User Interaction'!C$34="Acute",'User Interaction'!C$13="Maori"),pivots_ethnicity!N12,
IF(AND('User Interaction'!C$34="Acute",'User Interaction'!C$13="Pacific"),pivots_ethnicity!N40,
IF(AND('User Interaction'!C$34="Acute",'User Interaction'!C$13="Other"),pivots_ethnicity!N68,
IF(AND('User Interaction'!C$34="Elective",'User Interaction'!C$13="Maori"),pivots_ethnicity!N95,
IF(AND('User Interaction'!C$34="Elective",'User Interaction'!C$13="Pacific"),pivots_ethnicity!N122,
IF(AND('User Interaction'!C$34="Elective",'User Interaction'!C$13="Other"),pivots_ethnicity!N149,""))))))</f>
        <v>1.3284723906540545</v>
      </c>
      <c r="G40" s="104">
        <f>IF(AND('User Interaction'!C$34="Acute",'User Interaction'!C$13="Maori"),pivots_ethnicity!O12,
IF(AND('User Interaction'!C$34="Acute",'User Interaction'!C$13="Pacific"),pivots_ethnicity!O40,
IF(AND('User Interaction'!C$34="Acute",'User Interaction'!C$13="Other"),pivots_ethnicity!O68,
IF(AND('User Interaction'!C$34="Elective",'User Interaction'!C$13="Maori"),pivots_ethnicity!O95,
IF(AND('User Interaction'!C$34="Elective",'User Interaction'!C$13="Pacific"),pivots_ethnicity!O122,
IF(AND('User Interaction'!C$34="Elective",'User Interaction'!C$13="Other"),pivots_ethnicity!O149,""))))))</f>
        <v>1.5198531586037085</v>
      </c>
      <c r="H40" s="105">
        <f>IF(AND('User Interaction'!C$34="Acute",'User Interaction'!C$13="Maori"),pivots_ethnicity!P12,
IF(AND('User Interaction'!C$34="Acute",'User Interaction'!C$13="Pacific"),pivots_ethnicity!P40,
IF(AND('User Interaction'!C$34="Acute",'User Interaction'!C$13="Other"),pivots_ethnicity!P68,
IF(AND('User Interaction'!C$34="Elective",'User Interaction'!C$13="Maori"),pivots_ethnicity!P95,
IF(AND('User Interaction'!C$34="Elective",'User Interaction'!C$13="Pacific"),pivots_ethnicity!P122,
IF(AND('User Interaction'!C$34="Elective",'User Interaction'!C$13="Other"),pivots_ethnicity!P149,""))))))</f>
        <v>1.5220609121656907</v>
      </c>
      <c r="I40" s="81"/>
      <c r="J40" s="81"/>
      <c r="K40" s="81"/>
      <c r="L40" s="94"/>
      <c r="M40" s="81"/>
    </row>
    <row r="41" spans="1:13" x14ac:dyDescent="0.2">
      <c r="A41" s="81"/>
      <c r="B41" s="93"/>
      <c r="C41" s="102" t="s">
        <v>77</v>
      </c>
      <c r="D41" s="103">
        <f>IF(AND('User Interaction'!C$34="Acute",'User Interaction'!C$13="Maori"),pivots_ethnicity!L13,
IF(AND('User Interaction'!C$34="Acute",'User Interaction'!C$13="Pacific"),pivots_ethnicity!L41,
IF(AND('User Interaction'!C$34="Acute",'User Interaction'!C$13="Other"),pivots_ethnicity!L69,
IF(AND('User Interaction'!C$34="Elective",'User Interaction'!C$13="Maori"),pivots_ethnicity!L96,
IF(AND('User Interaction'!C$34="Elective",'User Interaction'!C$13="Pacific"),pivots_ethnicity!L123,
IF(AND('User Interaction'!C$34="Elective",'User Interaction'!C$13="Other"),pivots_ethnicity!L150,""))))))</f>
        <v>2080</v>
      </c>
      <c r="E41" s="103">
        <f>IF(AND('User Interaction'!C$34="Acute",'User Interaction'!C$13="Maori"),pivots_ethnicity!M13,
IF(AND('User Interaction'!C$34="Acute",'User Interaction'!C$13="Pacific"),pivots_ethnicity!M41,
IF(AND('User Interaction'!C$34="Acute",'User Interaction'!C$13="Other"),pivots_ethnicity!M69,
IF(AND('User Interaction'!C$34="Elective",'User Interaction'!C$13="Maori"),pivots_ethnicity!M96,
IF(AND('User Interaction'!C$34="Elective",'User Interaction'!C$13="Pacific"),pivots_ethnicity!M123,
IF(AND('User Interaction'!C$34="Elective",'User Interaction'!C$13="Other"),pivots_ethnicity!M150,""))))))</f>
        <v>2969.5625</v>
      </c>
      <c r="F41" s="104">
        <f>IF(AND('User Interaction'!C$34="Acute",'User Interaction'!C$13="Maori"),pivots_ethnicity!N13,
IF(AND('User Interaction'!C$34="Acute",'User Interaction'!C$13="Pacific"),pivots_ethnicity!N41,
IF(AND('User Interaction'!C$34="Acute",'User Interaction'!C$13="Other"),pivots_ethnicity!N69,
IF(AND('User Interaction'!C$34="Elective",'User Interaction'!C$13="Maori"),pivots_ethnicity!N96,
IF(AND('User Interaction'!C$34="Elective",'User Interaction'!C$13="Pacific"),pivots_ethnicity!N123,
IF(AND('User Interaction'!C$34="Elective",'User Interaction'!C$13="Other"),pivots_ethnicity!N150,""))))))</f>
        <v>1.4276742788461538</v>
      </c>
      <c r="G41" s="104">
        <f>IF(AND('User Interaction'!C$34="Acute",'User Interaction'!C$13="Maori"),pivots_ethnicity!O13,
IF(AND('User Interaction'!C$34="Acute",'User Interaction'!C$13="Pacific"),pivots_ethnicity!O41,
IF(AND('User Interaction'!C$34="Acute",'User Interaction'!C$13="Other"),pivots_ethnicity!O69,
IF(AND('User Interaction'!C$34="Elective",'User Interaction'!C$13="Maori"),pivots_ethnicity!O96,
IF(AND('User Interaction'!C$34="Elective",'User Interaction'!C$13="Pacific"),pivots_ethnicity!O123,
IF(AND('User Interaction'!C$34="Elective",'User Interaction'!C$13="Other"),pivots_ethnicity!O150,""))))))</f>
        <v>1.4966029217503978</v>
      </c>
      <c r="H41" s="105">
        <f>IF(AND('User Interaction'!C$34="Acute",'User Interaction'!C$13="Maori"),pivots_ethnicity!P13,
IF(AND('User Interaction'!C$34="Acute",'User Interaction'!C$13="Pacific"),pivots_ethnicity!P41,
IF(AND('User Interaction'!C$34="Acute",'User Interaction'!C$13="Other"),pivots_ethnicity!P69,
IF(AND('User Interaction'!C$34="Elective",'User Interaction'!C$13="Maori"),pivots_ethnicity!P96,
IF(AND('User Interaction'!C$34="Elective",'User Interaction'!C$13="Pacific"),pivots_ethnicity!P123,
IF(AND('User Interaction'!C$34="Elective",'User Interaction'!C$13="Other"),pivots_ethnicity!P150,""))))))</f>
        <v>1.5220609121656907</v>
      </c>
      <c r="I41" s="81"/>
      <c r="J41" s="81"/>
      <c r="K41" s="81"/>
      <c r="L41" s="94"/>
      <c r="M41" s="81"/>
    </row>
    <row r="42" spans="1:13" x14ac:dyDescent="0.2">
      <c r="A42" s="81"/>
      <c r="B42" s="93"/>
      <c r="C42" s="102" t="s">
        <v>78</v>
      </c>
      <c r="D42" s="103">
        <f>IF(AND('User Interaction'!C$34="Acute",'User Interaction'!C$13="Maori"),pivots_ethnicity!L14,
IF(AND('User Interaction'!C$34="Acute",'User Interaction'!C$13="Pacific"),pivots_ethnicity!L42,
IF(AND('User Interaction'!C$34="Acute",'User Interaction'!C$13="Other"),pivots_ethnicity!L70,
IF(AND('User Interaction'!C$34="Elective",'User Interaction'!C$13="Maori"),pivots_ethnicity!L97,
IF(AND('User Interaction'!C$34="Elective",'User Interaction'!C$13="Pacific"),pivots_ethnicity!L124,
IF(AND('User Interaction'!C$34="Elective",'User Interaction'!C$13="Other"),pivots_ethnicity!L151,""))))))</f>
        <v>4143</v>
      </c>
      <c r="E42" s="103">
        <f>IF(AND('User Interaction'!C$34="Acute",'User Interaction'!C$13="Maori"),pivots_ethnicity!M14,
IF(AND('User Interaction'!C$34="Acute",'User Interaction'!C$13="Pacific"),pivots_ethnicity!M42,
IF(AND('User Interaction'!C$34="Acute",'User Interaction'!C$13="Other"),pivots_ethnicity!M70,
IF(AND('User Interaction'!C$34="Elective",'User Interaction'!C$13="Maori"),pivots_ethnicity!M97,
IF(AND('User Interaction'!C$34="Elective",'User Interaction'!C$13="Pacific"),pivots_ethnicity!M124,
IF(AND('User Interaction'!C$34="Elective",'User Interaction'!C$13="Other"),pivots_ethnicity!M151,""))))))</f>
        <v>6589.416666666667</v>
      </c>
      <c r="F42" s="104">
        <f>IF(AND('User Interaction'!C$34="Acute",'User Interaction'!C$13="Maori"),pivots_ethnicity!N14,
IF(AND('User Interaction'!C$34="Acute",'User Interaction'!C$13="Pacific"),pivots_ethnicity!N42,
IF(AND('User Interaction'!C$34="Acute",'User Interaction'!C$13="Other"),pivots_ethnicity!N70,
IF(AND('User Interaction'!C$34="Elective",'User Interaction'!C$13="Maori"),pivots_ethnicity!N97,
IF(AND('User Interaction'!C$34="Elective",'User Interaction'!C$13="Pacific"),pivots_ethnicity!N124,
IF(AND('User Interaction'!C$34="Elective",'User Interaction'!C$13="Other"),pivots_ethnicity!N151,""))))))</f>
        <v>1.5904940059538177</v>
      </c>
      <c r="G42" s="104">
        <f>IF(AND('User Interaction'!C$34="Acute",'User Interaction'!C$13="Maori"),pivots_ethnicity!O14,
IF(AND('User Interaction'!C$34="Acute",'User Interaction'!C$13="Pacific"),pivots_ethnicity!O42,
IF(AND('User Interaction'!C$34="Acute",'User Interaction'!C$13="Other"),pivots_ethnicity!O70,
IF(AND('User Interaction'!C$34="Elective",'User Interaction'!C$13="Maori"),pivots_ethnicity!O97,
IF(AND('User Interaction'!C$34="Elective",'User Interaction'!C$13="Pacific"),pivots_ethnicity!O124,
IF(AND('User Interaction'!C$34="Elective",'User Interaction'!C$13="Other"),pivots_ethnicity!O151,""))))))</f>
        <v>1.6874900609381485</v>
      </c>
      <c r="H42" s="105">
        <f>IF(AND('User Interaction'!C$34="Acute",'User Interaction'!C$13="Maori"),pivots_ethnicity!P14,
IF(AND('User Interaction'!C$34="Acute",'User Interaction'!C$13="Pacific"),pivots_ethnicity!P42,
IF(AND('User Interaction'!C$34="Acute",'User Interaction'!C$13="Other"),pivots_ethnicity!P70,
IF(AND('User Interaction'!C$34="Elective",'User Interaction'!C$13="Maori"),pivots_ethnicity!P97,
IF(AND('User Interaction'!C$34="Elective",'User Interaction'!C$13="Pacific"),pivots_ethnicity!P124,
IF(AND('User Interaction'!C$34="Elective",'User Interaction'!C$13="Other"),pivots_ethnicity!P151,""))))))</f>
        <v>1.5220609121656907</v>
      </c>
      <c r="I42" s="81"/>
      <c r="J42" s="81"/>
      <c r="K42" s="81"/>
      <c r="L42" s="94"/>
      <c r="M42" s="81"/>
    </row>
    <row r="43" spans="1:13" x14ac:dyDescent="0.2">
      <c r="A43" s="81"/>
      <c r="B43" s="93"/>
      <c r="C43" s="102" t="s">
        <v>79</v>
      </c>
      <c r="D43" s="103">
        <f>IF(AND('User Interaction'!C$34="Acute",'User Interaction'!C$13="Maori"),pivots_ethnicity!L15,
IF(AND('User Interaction'!C$34="Acute",'User Interaction'!C$13="Pacific"),pivots_ethnicity!L43,
IF(AND('User Interaction'!C$34="Acute",'User Interaction'!C$13="Other"),pivots_ethnicity!L71,
IF(AND('User Interaction'!C$34="Elective",'User Interaction'!C$13="Maori"),pivots_ethnicity!L98,
IF(AND('User Interaction'!C$34="Elective",'User Interaction'!C$13="Pacific"),pivots_ethnicity!L125,
IF(AND('User Interaction'!C$34="Elective",'User Interaction'!C$13="Other"),pivots_ethnicity!L152,""))))))</f>
        <v>3833</v>
      </c>
      <c r="E43" s="103">
        <f>IF(AND('User Interaction'!C$34="Acute",'User Interaction'!C$13="Maori"),pivots_ethnicity!M15,
IF(AND('User Interaction'!C$34="Acute",'User Interaction'!C$13="Pacific"),pivots_ethnicity!M43,
IF(AND('User Interaction'!C$34="Acute",'User Interaction'!C$13="Other"),pivots_ethnicity!M71,
IF(AND('User Interaction'!C$34="Elective",'User Interaction'!C$13="Maori"),pivots_ethnicity!M98,
IF(AND('User Interaction'!C$34="Elective",'User Interaction'!C$13="Pacific"),pivots_ethnicity!M125,
IF(AND('User Interaction'!C$34="Elective",'User Interaction'!C$13="Other"),pivots_ethnicity!M152,""))))))</f>
        <v>4582.875</v>
      </c>
      <c r="F43" s="104">
        <f>IF(AND('User Interaction'!C$34="Acute",'User Interaction'!C$13="Maori"),pivots_ethnicity!N15,
IF(AND('User Interaction'!C$34="Acute",'User Interaction'!C$13="Pacific"),pivots_ethnicity!N43,
IF(AND('User Interaction'!C$34="Acute",'User Interaction'!C$13="Other"),pivots_ethnicity!N71,
IF(AND('User Interaction'!C$34="Elective",'User Interaction'!C$13="Maori"),pivots_ethnicity!N98,
IF(AND('User Interaction'!C$34="Elective",'User Interaction'!C$13="Pacific"),pivots_ethnicity!N125,
IF(AND('User Interaction'!C$34="Elective",'User Interaction'!C$13="Other"),pivots_ethnicity!N152,""))))))</f>
        <v>1.1956365770936603</v>
      </c>
      <c r="G43" s="104">
        <f>IF(AND('User Interaction'!C$34="Acute",'User Interaction'!C$13="Maori"),pivots_ethnicity!O15,
IF(AND('User Interaction'!C$34="Acute",'User Interaction'!C$13="Pacific"),pivots_ethnicity!O43,
IF(AND('User Interaction'!C$34="Acute",'User Interaction'!C$13="Other"),pivots_ethnicity!O71,
IF(AND('User Interaction'!C$34="Elective",'User Interaction'!C$13="Maori"),pivots_ethnicity!O98,
IF(AND('User Interaction'!C$34="Elective",'User Interaction'!C$13="Pacific"),pivots_ethnicity!O125,
IF(AND('User Interaction'!C$34="Elective",'User Interaction'!C$13="Other"),pivots_ethnicity!O152,""))))))</f>
        <v>1.3410124848249056</v>
      </c>
      <c r="H43" s="105">
        <f>IF(AND('User Interaction'!C$34="Acute",'User Interaction'!C$13="Maori"),pivots_ethnicity!P15,
IF(AND('User Interaction'!C$34="Acute",'User Interaction'!C$13="Pacific"),pivots_ethnicity!P43,
IF(AND('User Interaction'!C$34="Acute",'User Interaction'!C$13="Other"),pivots_ethnicity!P71,
IF(AND('User Interaction'!C$34="Elective",'User Interaction'!C$13="Maori"),pivots_ethnicity!P98,
IF(AND('User Interaction'!C$34="Elective",'User Interaction'!C$13="Pacific"),pivots_ethnicity!P125,
IF(AND('User Interaction'!C$34="Elective",'User Interaction'!C$13="Other"),pivots_ethnicity!P152,""))))))</f>
        <v>1.5220609121656907</v>
      </c>
      <c r="I43" s="81"/>
      <c r="J43" s="81"/>
      <c r="K43" s="81"/>
      <c r="L43" s="94"/>
      <c r="M43" s="81"/>
    </row>
    <row r="44" spans="1:13" x14ac:dyDescent="0.2">
      <c r="A44" s="81"/>
      <c r="B44" s="93"/>
      <c r="C44" s="102" t="s">
        <v>80</v>
      </c>
      <c r="D44" s="103">
        <f>IF(AND('User Interaction'!C$34="Acute",'User Interaction'!C$13="Maori"),pivots_ethnicity!L16,
IF(AND('User Interaction'!C$34="Acute",'User Interaction'!C$13="Pacific"),pivots_ethnicity!L44,
IF(AND('User Interaction'!C$34="Acute",'User Interaction'!C$13="Other"),pivots_ethnicity!L72,
IF(AND('User Interaction'!C$34="Elective",'User Interaction'!C$13="Maori"),pivots_ethnicity!L99,
IF(AND('User Interaction'!C$34="Elective",'User Interaction'!C$13="Pacific"),pivots_ethnicity!L126,
IF(AND('User Interaction'!C$34="Elective",'User Interaction'!C$13="Other"),pivots_ethnicity!L153,""))))))</f>
        <v>3778</v>
      </c>
      <c r="E44" s="103">
        <f>IF(AND('User Interaction'!C$34="Acute",'User Interaction'!C$13="Maori"),pivots_ethnicity!M16,
IF(AND('User Interaction'!C$34="Acute",'User Interaction'!C$13="Pacific"),pivots_ethnicity!M44,
IF(AND('User Interaction'!C$34="Acute",'User Interaction'!C$13="Other"),pivots_ethnicity!M72,
IF(AND('User Interaction'!C$34="Elective",'User Interaction'!C$13="Maori"),pivots_ethnicity!M99,
IF(AND('User Interaction'!C$34="Elective",'User Interaction'!C$13="Pacific"),pivots_ethnicity!M126,
IF(AND('User Interaction'!C$34="Elective",'User Interaction'!C$13="Other"),pivots_ethnicity!M153,""))))))</f>
        <v>5529.520833333333</v>
      </c>
      <c r="F44" s="104">
        <f>IF(AND('User Interaction'!C$34="Acute",'User Interaction'!C$13="Maori"),pivots_ethnicity!N16,
IF(AND('User Interaction'!C$34="Acute",'User Interaction'!C$13="Pacific"),pivots_ethnicity!N44,
IF(AND('User Interaction'!C$34="Acute",'User Interaction'!C$13="Other"),pivots_ethnicity!N72,
IF(AND('User Interaction'!C$34="Elective",'User Interaction'!C$13="Maori"),pivots_ethnicity!N99,
IF(AND('User Interaction'!C$34="Elective",'User Interaction'!C$13="Pacific"),pivots_ethnicity!N126,
IF(AND('User Interaction'!C$34="Elective",'User Interaction'!C$13="Other"),pivots_ethnicity!N153,""))))))</f>
        <v>1.4636105964355037</v>
      </c>
      <c r="G44" s="104">
        <f>IF(AND('User Interaction'!C$34="Acute",'User Interaction'!C$13="Maori"),pivots_ethnicity!O16,
IF(AND('User Interaction'!C$34="Acute",'User Interaction'!C$13="Pacific"),pivots_ethnicity!O44,
IF(AND('User Interaction'!C$34="Acute",'User Interaction'!C$13="Other"),pivots_ethnicity!O72,
IF(AND('User Interaction'!C$34="Elective",'User Interaction'!C$13="Maori"),pivots_ethnicity!O99,
IF(AND('User Interaction'!C$34="Elective",'User Interaction'!C$13="Pacific"),pivots_ethnicity!O126,
IF(AND('User Interaction'!C$34="Elective",'User Interaction'!C$13="Other"),pivots_ethnicity!O153,""))))))</f>
        <v>1.5901597265572958</v>
      </c>
      <c r="H44" s="105">
        <f>IF(AND('User Interaction'!C$34="Acute",'User Interaction'!C$13="Maori"),pivots_ethnicity!P16,
IF(AND('User Interaction'!C$34="Acute",'User Interaction'!C$13="Pacific"),pivots_ethnicity!P44,
IF(AND('User Interaction'!C$34="Acute",'User Interaction'!C$13="Other"),pivots_ethnicity!P72,
IF(AND('User Interaction'!C$34="Elective",'User Interaction'!C$13="Maori"),pivots_ethnicity!P99,
IF(AND('User Interaction'!C$34="Elective",'User Interaction'!C$13="Pacific"),pivots_ethnicity!P126,
IF(AND('User Interaction'!C$34="Elective",'User Interaction'!C$13="Other"),pivots_ethnicity!P153,""))))))</f>
        <v>1.5220609121656907</v>
      </c>
      <c r="I44" s="81"/>
      <c r="J44" s="81"/>
      <c r="K44" s="81"/>
      <c r="L44" s="94"/>
      <c r="M44" s="81"/>
    </row>
    <row r="45" spans="1:13" x14ac:dyDescent="0.2">
      <c r="A45" s="81"/>
      <c r="B45" s="93"/>
      <c r="C45" s="102" t="s">
        <v>81</v>
      </c>
      <c r="D45" s="103">
        <f>IF(AND('User Interaction'!C$34="Acute",'User Interaction'!C$13="Maori"),pivots_ethnicity!L17,
IF(AND('User Interaction'!C$34="Acute",'User Interaction'!C$13="Pacific"),pivots_ethnicity!L45,
IF(AND('User Interaction'!C$34="Acute",'User Interaction'!C$13="Other"),pivots_ethnicity!L73,
IF(AND('User Interaction'!C$34="Elective",'User Interaction'!C$13="Maori"),pivots_ethnicity!L100,
IF(AND('User Interaction'!C$34="Elective",'User Interaction'!C$13="Pacific"),pivots_ethnicity!L127,
IF(AND('User Interaction'!C$34="Elective",'User Interaction'!C$13="Other"),pivots_ethnicity!L154,""))))))</f>
        <v>1992</v>
      </c>
      <c r="E45" s="103">
        <f>IF(AND('User Interaction'!C$34="Acute",'User Interaction'!C$13="Maori"),pivots_ethnicity!M17,
IF(AND('User Interaction'!C$34="Acute",'User Interaction'!C$13="Pacific"),pivots_ethnicity!M45,
IF(AND('User Interaction'!C$34="Acute",'User Interaction'!C$13="Other"),pivots_ethnicity!M73,
IF(AND('User Interaction'!C$34="Elective",'User Interaction'!C$13="Maori"),pivots_ethnicity!M100,
IF(AND('User Interaction'!C$34="Elective",'User Interaction'!C$13="Pacific"),pivots_ethnicity!M127,
IF(AND('User Interaction'!C$34="Elective",'User Interaction'!C$13="Other"),pivots_ethnicity!M154,""))))))</f>
        <v>2322.25</v>
      </c>
      <c r="F45" s="104">
        <f>IF(AND('User Interaction'!C$34="Acute",'User Interaction'!C$13="Maori"),pivots_ethnicity!N17,
IF(AND('User Interaction'!C$34="Acute",'User Interaction'!C$13="Pacific"),pivots_ethnicity!N45,
IF(AND('User Interaction'!C$34="Acute",'User Interaction'!C$13="Other"),pivots_ethnicity!N73,
IF(AND('User Interaction'!C$34="Elective",'User Interaction'!C$13="Maori"),pivots_ethnicity!N100,
IF(AND('User Interaction'!C$34="Elective",'User Interaction'!C$13="Pacific"),pivots_ethnicity!N127,
IF(AND('User Interaction'!C$34="Elective",'User Interaction'!C$13="Other"),pivots_ethnicity!N154,""))))))</f>
        <v>1.1657881526104419</v>
      </c>
      <c r="G45" s="104">
        <f>IF(AND('User Interaction'!C$34="Acute",'User Interaction'!C$13="Maori"),pivots_ethnicity!O17,
IF(AND('User Interaction'!C$34="Acute",'User Interaction'!C$13="Pacific"),pivots_ethnicity!O45,
IF(AND('User Interaction'!C$34="Acute",'User Interaction'!C$13="Other"),pivots_ethnicity!O73,
IF(AND('User Interaction'!C$34="Elective",'User Interaction'!C$13="Maori"),pivots_ethnicity!O100,
IF(AND('User Interaction'!C$34="Elective",'User Interaction'!C$13="Pacific"),pivots_ethnicity!O127,
IF(AND('User Interaction'!C$34="Elective",'User Interaction'!C$13="Other"),pivots_ethnicity!O154,""))))))</f>
        <v>1.3393012786603888</v>
      </c>
      <c r="H45" s="105">
        <f>IF(AND('User Interaction'!C$34="Acute",'User Interaction'!C$13="Maori"),pivots_ethnicity!P17,
IF(AND('User Interaction'!C$34="Acute",'User Interaction'!C$13="Pacific"),pivots_ethnicity!P45,
IF(AND('User Interaction'!C$34="Acute",'User Interaction'!C$13="Other"),pivots_ethnicity!P73,
IF(AND('User Interaction'!C$34="Elective",'User Interaction'!C$13="Maori"),pivots_ethnicity!P100,
IF(AND('User Interaction'!C$34="Elective",'User Interaction'!C$13="Pacific"),pivots_ethnicity!P127,
IF(AND('User Interaction'!C$34="Elective",'User Interaction'!C$13="Other"),pivots_ethnicity!P154,""))))))</f>
        <v>1.5220609121656907</v>
      </c>
      <c r="I45" s="81"/>
      <c r="J45" s="81"/>
      <c r="K45" s="81"/>
      <c r="L45" s="94"/>
      <c r="M45" s="81"/>
    </row>
    <row r="46" spans="1:13" x14ac:dyDescent="0.2">
      <c r="A46" s="81"/>
      <c r="B46" s="93"/>
      <c r="C46" s="102" t="s">
        <v>82</v>
      </c>
      <c r="D46" s="103">
        <f>IF(AND('User Interaction'!C$34="Acute",'User Interaction'!C$13="Maori"),pivots_ethnicity!L18,
IF(AND('User Interaction'!C$34="Acute",'User Interaction'!C$13="Pacific"),pivots_ethnicity!L46,
IF(AND('User Interaction'!C$34="Acute",'User Interaction'!C$13="Other"),pivots_ethnicity!L74,
IF(AND('User Interaction'!C$34="Elective",'User Interaction'!C$13="Maori"),pivots_ethnicity!L101,
IF(AND('User Interaction'!C$34="Elective",'User Interaction'!C$13="Pacific"),pivots_ethnicity!L128,
IF(AND('User Interaction'!C$34="Elective",'User Interaction'!C$13="Other"),pivots_ethnicity!L155,""))))))</f>
        <v>7575</v>
      </c>
      <c r="E46" s="103">
        <f>IF(AND('User Interaction'!C$34="Acute",'User Interaction'!C$13="Maori"),pivots_ethnicity!M18,
IF(AND('User Interaction'!C$34="Acute",'User Interaction'!C$13="Pacific"),pivots_ethnicity!M46,
IF(AND('User Interaction'!C$34="Acute",'User Interaction'!C$13="Other"),pivots_ethnicity!M74,
IF(AND('User Interaction'!C$34="Elective",'User Interaction'!C$13="Maori"),pivots_ethnicity!M101,
IF(AND('User Interaction'!C$34="Elective",'User Interaction'!C$13="Pacific"),pivots_ethnicity!M128,
IF(AND('User Interaction'!C$34="Elective",'User Interaction'!C$13="Other"),pivots_ethnicity!M155,""))))))</f>
        <v>13599.479166666666</v>
      </c>
      <c r="F46" s="104">
        <f>IF(AND('User Interaction'!C$34="Acute",'User Interaction'!C$13="Maori"),pivots_ethnicity!N18,
IF(AND('User Interaction'!C$34="Acute",'User Interaction'!C$13="Pacific"),pivots_ethnicity!N46,
IF(AND('User Interaction'!C$34="Acute",'User Interaction'!C$13="Other"),pivots_ethnicity!N74,
IF(AND('User Interaction'!C$34="Elective",'User Interaction'!C$13="Maori"),pivots_ethnicity!N101,
IF(AND('User Interaction'!C$34="Elective",'User Interaction'!C$13="Pacific"),pivots_ethnicity!N128,
IF(AND('User Interaction'!C$34="Elective",'User Interaction'!C$13="Other"),pivots_ethnicity!N155,""))))))</f>
        <v>1.7953107810781077</v>
      </c>
      <c r="G46" s="104">
        <f>IF(AND('User Interaction'!C$34="Acute",'User Interaction'!C$13="Maori"),pivots_ethnicity!O18,
IF(AND('User Interaction'!C$34="Acute",'User Interaction'!C$13="Pacific"),pivots_ethnicity!O46,
IF(AND('User Interaction'!C$34="Acute",'User Interaction'!C$13="Other"),pivots_ethnicity!O74,
IF(AND('User Interaction'!C$34="Elective",'User Interaction'!C$13="Maori"),pivots_ethnicity!O101,
IF(AND('User Interaction'!C$34="Elective",'User Interaction'!C$13="Pacific"),pivots_ethnicity!O128,
IF(AND('User Interaction'!C$34="Elective",'User Interaction'!C$13="Other"),pivots_ethnicity!O155,""))))))</f>
        <v>1.6199618449207984</v>
      </c>
      <c r="H46" s="105">
        <f>IF(AND('User Interaction'!C$34="Acute",'User Interaction'!C$13="Maori"),pivots_ethnicity!P18,
IF(AND('User Interaction'!C$34="Acute",'User Interaction'!C$13="Pacific"),pivots_ethnicity!P46,
IF(AND('User Interaction'!C$34="Acute",'User Interaction'!C$13="Other"),pivots_ethnicity!P74,
IF(AND('User Interaction'!C$34="Elective",'User Interaction'!C$13="Maori"),pivots_ethnicity!P101,
IF(AND('User Interaction'!C$34="Elective",'User Interaction'!C$13="Pacific"),pivots_ethnicity!P128,
IF(AND('User Interaction'!C$34="Elective",'User Interaction'!C$13="Other"),pivots_ethnicity!P155,""))))))</f>
        <v>1.5220609121656907</v>
      </c>
      <c r="I46" s="81"/>
      <c r="J46" s="81"/>
      <c r="K46" s="81"/>
      <c r="L46" s="94"/>
      <c r="M46" s="81"/>
    </row>
    <row r="47" spans="1:13" x14ac:dyDescent="0.2">
      <c r="A47" s="81"/>
      <c r="B47" s="93"/>
      <c r="C47" s="102" t="s">
        <v>83</v>
      </c>
      <c r="D47" s="103">
        <f>IF(AND('User Interaction'!C$34="Acute",'User Interaction'!C$13="Maori"),pivots_ethnicity!L19,
IF(AND('User Interaction'!C$34="Acute",'User Interaction'!C$13="Pacific"),pivots_ethnicity!L47,
IF(AND('User Interaction'!C$34="Acute",'User Interaction'!C$13="Other"),pivots_ethnicity!L75,
IF(AND('User Interaction'!C$34="Elective",'User Interaction'!C$13="Maori"),pivots_ethnicity!L102,
IF(AND('User Interaction'!C$34="Elective",'User Interaction'!C$13="Pacific"),pivots_ethnicity!L129,
IF(AND('User Interaction'!C$34="Elective",'User Interaction'!C$13="Other"),pivots_ethnicity!L156,""))))))</f>
        <v>938</v>
      </c>
      <c r="E47" s="103">
        <f>IF(AND('User Interaction'!C$34="Acute",'User Interaction'!C$13="Maori"),pivots_ethnicity!M19,
IF(AND('User Interaction'!C$34="Acute",'User Interaction'!C$13="Pacific"),pivots_ethnicity!M47,
IF(AND('User Interaction'!C$34="Acute",'User Interaction'!C$13="Other"),pivots_ethnicity!M75,
IF(AND('User Interaction'!C$34="Elective",'User Interaction'!C$13="Maori"),pivots_ethnicity!M102,
IF(AND('User Interaction'!C$34="Elective",'User Interaction'!C$13="Pacific"),pivots_ethnicity!M129,
IF(AND('User Interaction'!C$34="Elective",'User Interaction'!C$13="Other"),pivots_ethnicity!M156,""))))))</f>
        <v>1260.7083333333333</v>
      </c>
      <c r="F47" s="104">
        <f>IF(AND('User Interaction'!C$34="Acute",'User Interaction'!C$13="Maori"),pivots_ethnicity!N19,
IF(AND('User Interaction'!C$34="Acute",'User Interaction'!C$13="Pacific"),pivots_ethnicity!N47,
IF(AND('User Interaction'!C$34="Acute",'User Interaction'!C$13="Other"),pivots_ethnicity!N75,
IF(AND('User Interaction'!C$34="Elective",'User Interaction'!C$13="Maori"),pivots_ethnicity!N102,
IF(AND('User Interaction'!C$34="Elective",'User Interaction'!C$13="Pacific"),pivots_ethnicity!N129,
IF(AND('User Interaction'!C$34="Elective",'User Interaction'!C$13="Other"),pivots_ethnicity!N156,""))))))</f>
        <v>1.3440387348969438</v>
      </c>
      <c r="G47" s="104">
        <f>IF(AND('User Interaction'!C$34="Acute",'User Interaction'!C$13="Maori"),pivots_ethnicity!O19,
IF(AND('User Interaction'!C$34="Acute",'User Interaction'!C$13="Pacific"),pivots_ethnicity!O47,
IF(AND('User Interaction'!C$34="Acute",'User Interaction'!C$13="Other"),pivots_ethnicity!O75,
IF(AND('User Interaction'!C$34="Elective",'User Interaction'!C$13="Maori"),pivots_ethnicity!O102,
IF(AND('User Interaction'!C$34="Elective",'User Interaction'!C$13="Pacific"),pivots_ethnicity!O129,
IF(AND('User Interaction'!C$34="Elective",'User Interaction'!C$13="Other"),pivots_ethnicity!O156,""))))))</f>
        <v>1.6831906709555671</v>
      </c>
      <c r="H47" s="105">
        <f>IF(AND('User Interaction'!C$34="Acute",'User Interaction'!C$13="Maori"),pivots_ethnicity!P19,
IF(AND('User Interaction'!C$34="Acute",'User Interaction'!C$13="Pacific"),pivots_ethnicity!P47,
IF(AND('User Interaction'!C$34="Acute",'User Interaction'!C$13="Other"),pivots_ethnicity!P75,
IF(AND('User Interaction'!C$34="Elective",'User Interaction'!C$13="Maori"),pivots_ethnicity!P102,
IF(AND('User Interaction'!C$34="Elective",'User Interaction'!C$13="Pacific"),pivots_ethnicity!P129,
IF(AND('User Interaction'!C$34="Elective",'User Interaction'!C$13="Other"),pivots_ethnicity!P156,""))))))</f>
        <v>1.5220609121656907</v>
      </c>
      <c r="I47" s="81"/>
      <c r="J47" s="81"/>
      <c r="K47" s="81"/>
      <c r="L47" s="94"/>
      <c r="M47" s="81"/>
    </row>
    <row r="48" spans="1:13" x14ac:dyDescent="0.2">
      <c r="A48" s="81"/>
      <c r="B48" s="93"/>
      <c r="C48" s="102" t="s">
        <v>84</v>
      </c>
      <c r="D48" s="103">
        <f>IF(AND('User Interaction'!C$34="Acute",'User Interaction'!C$13="Maori"),pivots_ethnicity!L20,
IF(AND('User Interaction'!C$34="Acute",'User Interaction'!C$13="Pacific"),pivots_ethnicity!L48,
IF(AND('User Interaction'!C$34="Acute",'User Interaction'!C$13="Other"),pivots_ethnicity!L76,
IF(AND('User Interaction'!C$34="Elective",'User Interaction'!C$13="Maori"),pivots_ethnicity!L103,
IF(AND('User Interaction'!C$34="Elective",'User Interaction'!C$13="Pacific"),pivots_ethnicity!L130,
IF(AND('User Interaction'!C$34="Elective",'User Interaction'!C$13="Other"),pivots_ethnicity!L157,""))))))</f>
        <v>3370</v>
      </c>
      <c r="E48" s="103">
        <f>IF(AND('User Interaction'!C$34="Acute",'User Interaction'!C$13="Maori"),pivots_ethnicity!M20,
IF(AND('User Interaction'!C$34="Acute",'User Interaction'!C$13="Pacific"),pivots_ethnicity!M48,
IF(AND('User Interaction'!C$34="Acute",'User Interaction'!C$13="Other"),pivots_ethnicity!M76,
IF(AND('User Interaction'!C$34="Elective",'User Interaction'!C$13="Maori"),pivots_ethnicity!M103,
IF(AND('User Interaction'!C$34="Elective",'User Interaction'!C$13="Pacific"),pivots_ethnicity!M130,
IF(AND('User Interaction'!C$34="Elective",'User Interaction'!C$13="Other"),pivots_ethnicity!M157,""))))))</f>
        <v>4384.875</v>
      </c>
      <c r="F48" s="104">
        <f>IF(AND('User Interaction'!C$34="Acute",'User Interaction'!C$13="Maori"),pivots_ethnicity!N20,
IF(AND('User Interaction'!C$34="Acute",'User Interaction'!C$13="Pacific"),pivots_ethnicity!N48,
IF(AND('User Interaction'!C$34="Acute",'User Interaction'!C$13="Other"),pivots_ethnicity!N76,
IF(AND('User Interaction'!C$34="Elective",'User Interaction'!C$13="Maori"),pivots_ethnicity!N103,
IF(AND('User Interaction'!C$34="Elective",'User Interaction'!C$13="Pacific"),pivots_ethnicity!N130,
IF(AND('User Interaction'!C$34="Elective",'User Interaction'!C$13="Other"),pivots_ethnicity!N157,""))))))</f>
        <v>1.3011498516320474</v>
      </c>
      <c r="G48" s="104">
        <f>IF(AND('User Interaction'!C$34="Acute",'User Interaction'!C$13="Maori"),pivots_ethnicity!O20,
IF(AND('User Interaction'!C$34="Acute",'User Interaction'!C$13="Pacific"),pivots_ethnicity!O48,
IF(AND('User Interaction'!C$34="Acute",'User Interaction'!C$13="Other"),pivots_ethnicity!O76,
IF(AND('User Interaction'!C$34="Elective",'User Interaction'!C$13="Maori"),pivots_ethnicity!O103,
IF(AND('User Interaction'!C$34="Elective",'User Interaction'!C$13="Pacific"),pivots_ethnicity!O130,
IF(AND('User Interaction'!C$34="Elective",'User Interaction'!C$13="Other"),pivots_ethnicity!O157,""))))))</f>
        <v>1.434623093760784</v>
      </c>
      <c r="H48" s="105">
        <f>IF(AND('User Interaction'!C$34="Acute",'User Interaction'!C$13="Maori"),pivots_ethnicity!P20,
IF(AND('User Interaction'!C$34="Acute",'User Interaction'!C$13="Pacific"),pivots_ethnicity!P48,
IF(AND('User Interaction'!C$34="Acute",'User Interaction'!C$13="Other"),pivots_ethnicity!P76,
IF(AND('User Interaction'!C$34="Elective",'User Interaction'!C$13="Maori"),pivots_ethnicity!P103,
IF(AND('User Interaction'!C$34="Elective",'User Interaction'!C$13="Pacific"),pivots_ethnicity!P130,
IF(AND('User Interaction'!C$34="Elective",'User Interaction'!C$13="Other"),pivots_ethnicity!P157,""))))))</f>
        <v>1.5220609121656907</v>
      </c>
      <c r="I48" s="81"/>
      <c r="J48" s="81"/>
      <c r="K48" s="81"/>
      <c r="L48" s="94"/>
      <c r="M48" s="81"/>
    </row>
    <row r="49" spans="1:13" x14ac:dyDescent="0.2">
      <c r="A49" s="81"/>
      <c r="B49" s="93"/>
      <c r="C49" s="102" t="s">
        <v>85</v>
      </c>
      <c r="D49" s="103">
        <f>IF(AND('User Interaction'!C$34="Acute",'User Interaction'!C$13="Maori"),pivots_ethnicity!L21,
IF(AND('User Interaction'!C$34="Acute",'User Interaction'!C$13="Pacific"),pivots_ethnicity!L49,
IF(AND('User Interaction'!C$34="Acute",'User Interaction'!C$13="Other"),pivots_ethnicity!L77,
IF(AND('User Interaction'!C$34="Elective",'User Interaction'!C$13="Maori"),pivots_ethnicity!L104,
IF(AND('User Interaction'!C$34="Elective",'User Interaction'!C$13="Pacific"),pivots_ethnicity!L131,
IF(AND('User Interaction'!C$34="Elective",'User Interaction'!C$13="Other"),pivots_ethnicity!L158,""))))))</f>
        <v>10234</v>
      </c>
      <c r="E49" s="103">
        <f>IF(AND('User Interaction'!C$34="Acute",'User Interaction'!C$13="Maori"),pivots_ethnicity!M21,
IF(AND('User Interaction'!C$34="Acute",'User Interaction'!C$13="Pacific"),pivots_ethnicity!M49,
IF(AND('User Interaction'!C$34="Acute",'User Interaction'!C$13="Other"),pivots_ethnicity!M77,
IF(AND('User Interaction'!C$34="Elective",'User Interaction'!C$13="Maori"),pivots_ethnicity!M104,
IF(AND('User Interaction'!C$34="Elective",'User Interaction'!C$13="Pacific"),pivots_ethnicity!M131,
IF(AND('User Interaction'!C$34="Elective",'User Interaction'!C$13="Other"),pivots_ethnicity!M158,""))))))</f>
        <v>17142.75</v>
      </c>
      <c r="F49" s="104">
        <f>IF(AND('User Interaction'!C$34="Acute",'User Interaction'!C$13="Maori"),pivots_ethnicity!N21,
IF(AND('User Interaction'!C$34="Acute",'User Interaction'!C$13="Pacific"),pivots_ethnicity!N49,
IF(AND('User Interaction'!C$34="Acute",'User Interaction'!C$13="Other"),pivots_ethnicity!N77,
IF(AND('User Interaction'!C$34="Elective",'User Interaction'!C$13="Maori"),pivots_ethnicity!N104,
IF(AND('User Interaction'!C$34="Elective",'User Interaction'!C$13="Pacific"),pivots_ethnicity!N131,
IF(AND('User Interaction'!C$34="Elective",'User Interaction'!C$13="Other"),pivots_ethnicity!N158,""))))))</f>
        <v>1.6750781708032052</v>
      </c>
      <c r="G49" s="104">
        <f>IF(AND('User Interaction'!C$34="Acute",'User Interaction'!C$13="Maori"),pivots_ethnicity!O21,
IF(AND('User Interaction'!C$34="Acute",'User Interaction'!C$13="Pacific"),pivots_ethnicity!O49,
IF(AND('User Interaction'!C$34="Acute",'User Interaction'!C$13="Other"),pivots_ethnicity!O77,
IF(AND('User Interaction'!C$34="Elective",'User Interaction'!C$13="Maori"),pivots_ethnicity!O104,
IF(AND('User Interaction'!C$34="Elective",'User Interaction'!C$13="Pacific"),pivots_ethnicity!O131,
IF(AND('User Interaction'!C$34="Elective",'User Interaction'!C$13="Other"),pivots_ethnicity!O158,""))))))</f>
        <v>1.608456939682777</v>
      </c>
      <c r="H49" s="105">
        <f>IF(AND('User Interaction'!C$34="Acute",'User Interaction'!C$13="Maori"),pivots_ethnicity!P21,
IF(AND('User Interaction'!C$34="Acute",'User Interaction'!C$13="Pacific"),pivots_ethnicity!P49,
IF(AND('User Interaction'!C$34="Acute",'User Interaction'!C$13="Other"),pivots_ethnicity!P77,
IF(AND('User Interaction'!C$34="Elective",'User Interaction'!C$13="Maori"),pivots_ethnicity!P104,
IF(AND('User Interaction'!C$34="Elective",'User Interaction'!C$13="Pacific"),pivots_ethnicity!P131,
IF(AND('User Interaction'!C$34="Elective",'User Interaction'!C$13="Other"),pivots_ethnicity!P158,""))))))</f>
        <v>1.5220609121656907</v>
      </c>
      <c r="I49" s="81"/>
      <c r="J49" s="81"/>
      <c r="K49" s="81"/>
      <c r="L49" s="94"/>
      <c r="M49" s="81"/>
    </row>
    <row r="50" spans="1:13" x14ac:dyDescent="0.2">
      <c r="A50" s="81"/>
      <c r="B50" s="93"/>
      <c r="C50" s="102" t="s">
        <v>86</v>
      </c>
      <c r="D50" s="103">
        <f>IF(AND('User Interaction'!C$34="Acute",'User Interaction'!C$13="Maori"),pivots_ethnicity!L22,
IF(AND('User Interaction'!C$34="Acute",'User Interaction'!C$13="Pacific"),pivots_ethnicity!L50,
IF(AND('User Interaction'!C$34="Acute",'User Interaction'!C$13="Other"),pivots_ethnicity!L78,
IF(AND('User Interaction'!C$34="Elective",'User Interaction'!C$13="Maori"),pivots_ethnicity!L105,
IF(AND('User Interaction'!C$34="Elective",'User Interaction'!C$13="Pacific"),pivots_ethnicity!L132,
IF(AND('User Interaction'!C$34="Elective",'User Interaction'!C$13="Other"),pivots_ethnicity!L159,""))))))</f>
        <v>1082</v>
      </c>
      <c r="E50" s="103">
        <f>IF(AND('User Interaction'!C$34="Acute",'User Interaction'!C$13="Maori"),pivots_ethnicity!M22,
IF(AND('User Interaction'!C$34="Acute",'User Interaction'!C$13="Pacific"),pivots_ethnicity!M50,
IF(AND('User Interaction'!C$34="Acute",'User Interaction'!C$13="Other"),pivots_ethnicity!M78,
IF(AND('User Interaction'!C$34="Elective",'User Interaction'!C$13="Maori"),pivots_ethnicity!M105,
IF(AND('User Interaction'!C$34="Elective",'User Interaction'!C$13="Pacific"),pivots_ethnicity!M132,
IF(AND('User Interaction'!C$34="Elective",'User Interaction'!C$13="Other"),pivots_ethnicity!M159,""))))))</f>
        <v>885.39583333333337</v>
      </c>
      <c r="F50" s="104">
        <f>IF(AND('User Interaction'!C$34="Acute",'User Interaction'!C$13="Maori"),pivots_ethnicity!N22,
IF(AND('User Interaction'!C$34="Acute",'User Interaction'!C$13="Pacific"),pivots_ethnicity!N50,
IF(AND('User Interaction'!C$34="Acute",'User Interaction'!C$13="Other"),pivots_ethnicity!N78,
IF(AND('User Interaction'!C$34="Elective",'User Interaction'!C$13="Maori"),pivots_ethnicity!N105,
IF(AND('User Interaction'!C$34="Elective",'User Interaction'!C$13="Pacific"),pivots_ethnicity!N132,
IF(AND('User Interaction'!C$34="Elective",'User Interaction'!C$13="Other"),pivots_ethnicity!N159,""))))))</f>
        <v>0.8182955945779421</v>
      </c>
      <c r="G50" s="104">
        <f>IF(AND('User Interaction'!C$34="Acute",'User Interaction'!C$13="Maori"),pivots_ethnicity!O22,
IF(AND('User Interaction'!C$34="Acute",'User Interaction'!C$13="Pacific"),pivots_ethnicity!O50,
IF(AND('User Interaction'!C$34="Acute",'User Interaction'!C$13="Other"),pivots_ethnicity!O78,
IF(AND('User Interaction'!C$34="Elective",'User Interaction'!C$13="Maori"),pivots_ethnicity!O105,
IF(AND('User Interaction'!C$34="Elective",'User Interaction'!C$13="Pacific"),pivots_ethnicity!O132,
IF(AND('User Interaction'!C$34="Elective",'User Interaction'!C$13="Other"),pivots_ethnicity!O159,""))))))</f>
        <v>1.2954804860857012</v>
      </c>
      <c r="H50" s="105">
        <f>IF(AND('User Interaction'!C$34="Acute",'User Interaction'!C$13="Maori"),pivots_ethnicity!P22,
IF(AND('User Interaction'!C$34="Acute",'User Interaction'!C$13="Pacific"),pivots_ethnicity!P50,
IF(AND('User Interaction'!C$34="Acute",'User Interaction'!C$13="Other"),pivots_ethnicity!P78,
IF(AND('User Interaction'!C$34="Elective",'User Interaction'!C$13="Maori"),pivots_ethnicity!P105,
IF(AND('User Interaction'!C$34="Elective",'User Interaction'!C$13="Pacific"),pivots_ethnicity!P132,
IF(AND('User Interaction'!C$34="Elective",'User Interaction'!C$13="Other"),pivots_ethnicity!P159,""))))))</f>
        <v>1.5220609121656907</v>
      </c>
      <c r="I50" s="81"/>
      <c r="J50" s="81"/>
      <c r="K50" s="81"/>
      <c r="L50" s="94"/>
      <c r="M50" s="81"/>
    </row>
    <row r="51" spans="1:13" x14ac:dyDescent="0.2">
      <c r="A51" s="81"/>
      <c r="B51" s="93"/>
      <c r="C51" s="102" t="s">
        <v>87</v>
      </c>
      <c r="D51" s="103">
        <f>IF(AND('User Interaction'!C$34="Acute",'User Interaction'!C$13="Maori"),pivots_ethnicity!L23,
IF(AND('User Interaction'!C$34="Acute",'User Interaction'!C$13="Pacific"),pivots_ethnicity!L51,
IF(AND('User Interaction'!C$34="Acute",'User Interaction'!C$13="Other"),pivots_ethnicity!L79,
IF(AND('User Interaction'!C$34="Elective",'User Interaction'!C$13="Maori"),pivots_ethnicity!L106,
IF(AND('User Interaction'!C$34="Elective",'User Interaction'!C$13="Pacific"),pivots_ethnicity!L133,
IF(AND('User Interaction'!C$34="Elective",'User Interaction'!C$13="Other"),pivots_ethnicity!L160,""))))))</f>
        <v>8928</v>
      </c>
      <c r="E51" s="103">
        <f>IF(AND('User Interaction'!C$34="Acute",'User Interaction'!C$13="Maori"),pivots_ethnicity!M23,
IF(AND('User Interaction'!C$34="Acute",'User Interaction'!C$13="Pacific"),pivots_ethnicity!M51,
IF(AND('User Interaction'!C$34="Acute",'User Interaction'!C$13="Other"),pivots_ethnicity!M79,
IF(AND('User Interaction'!C$34="Elective",'User Interaction'!C$13="Maori"),pivots_ethnicity!M106,
IF(AND('User Interaction'!C$34="Elective",'User Interaction'!C$13="Pacific"),pivots_ethnicity!M133,
IF(AND('User Interaction'!C$34="Elective",'User Interaction'!C$13="Other"),pivots_ethnicity!M160,""))))))</f>
        <v>13562.666666666666</v>
      </c>
      <c r="F51" s="104">
        <f>IF(AND('User Interaction'!C$34="Acute",'User Interaction'!C$13="Maori"),pivots_ethnicity!N23,
IF(AND('User Interaction'!C$34="Acute",'User Interaction'!C$13="Pacific"),pivots_ethnicity!N51,
IF(AND('User Interaction'!C$34="Acute",'User Interaction'!C$13="Other"),pivots_ethnicity!N79,
IF(AND('User Interaction'!C$34="Elective",'User Interaction'!C$13="Maori"),pivots_ethnicity!N106,
IF(AND('User Interaction'!C$34="Elective",'User Interaction'!C$13="Pacific"),pivots_ethnicity!N133,
IF(AND('User Interaction'!C$34="Elective",'User Interaction'!C$13="Other"),pivots_ethnicity!N160,""))))))</f>
        <v>1.5191158900836319</v>
      </c>
      <c r="G51" s="104">
        <f>IF(AND('User Interaction'!C$34="Acute",'User Interaction'!C$13="Maori"),pivots_ethnicity!O23,
IF(AND('User Interaction'!C$34="Acute",'User Interaction'!C$13="Pacific"),pivots_ethnicity!O51,
IF(AND('User Interaction'!C$34="Acute",'User Interaction'!C$13="Other"),pivots_ethnicity!O79,
IF(AND('User Interaction'!C$34="Elective",'User Interaction'!C$13="Maori"),pivots_ethnicity!O106,
IF(AND('User Interaction'!C$34="Elective",'User Interaction'!C$13="Pacific"),pivots_ethnicity!O133,
IF(AND('User Interaction'!C$34="Elective",'User Interaction'!C$13="Other"),pivots_ethnicity!O160,""))))))</f>
        <v>1.3417723930630368</v>
      </c>
      <c r="H51" s="105">
        <f>IF(AND('User Interaction'!C$34="Acute",'User Interaction'!C$13="Maori"),pivots_ethnicity!P23,
IF(AND('User Interaction'!C$34="Acute",'User Interaction'!C$13="Pacific"),pivots_ethnicity!P51,
IF(AND('User Interaction'!C$34="Acute",'User Interaction'!C$13="Other"),pivots_ethnicity!P79,
IF(AND('User Interaction'!C$34="Elective",'User Interaction'!C$13="Maori"),pivots_ethnicity!P106,
IF(AND('User Interaction'!C$34="Elective",'User Interaction'!C$13="Pacific"),pivots_ethnicity!P133,
IF(AND('User Interaction'!C$34="Elective",'User Interaction'!C$13="Other"),pivots_ethnicity!P160,""))))))</f>
        <v>1.5220609121656907</v>
      </c>
      <c r="I51" s="81"/>
      <c r="J51" s="81"/>
      <c r="K51" s="81"/>
      <c r="L51" s="94"/>
      <c r="M51" s="81"/>
    </row>
    <row r="52" spans="1:13" x14ac:dyDescent="0.2">
      <c r="A52" s="81"/>
      <c r="B52" s="93"/>
      <c r="C52" s="102" t="s">
        <v>88</v>
      </c>
      <c r="D52" s="103">
        <f>IF(AND('User Interaction'!C$34="Acute",'User Interaction'!C$13="Maori"),pivots_ethnicity!L24,
IF(AND('User Interaction'!C$34="Acute",'User Interaction'!C$13="Pacific"),pivots_ethnicity!L52,
IF(AND('User Interaction'!C$34="Acute",'User Interaction'!C$13="Other"),pivots_ethnicity!L80,
IF(AND('User Interaction'!C$34="Elective",'User Interaction'!C$13="Maori"),pivots_ethnicity!L107,
IF(AND('User Interaction'!C$34="Elective",'User Interaction'!C$13="Pacific"),pivots_ethnicity!L134,
IF(AND('User Interaction'!C$34="Elective",'User Interaction'!C$13="Other"),pivots_ethnicity!L161,""))))))</f>
        <v>928</v>
      </c>
      <c r="E52" s="103">
        <f>IF(AND('User Interaction'!C$34="Acute",'User Interaction'!C$13="Maori"),pivots_ethnicity!M24,
IF(AND('User Interaction'!C$34="Acute",'User Interaction'!C$13="Pacific"),pivots_ethnicity!M52,
IF(AND('User Interaction'!C$34="Acute",'User Interaction'!C$13="Other"),pivots_ethnicity!M80,
IF(AND('User Interaction'!C$34="Elective",'User Interaction'!C$13="Maori"),pivots_ethnicity!M107,
IF(AND('User Interaction'!C$34="Elective",'User Interaction'!C$13="Pacific"),pivots_ethnicity!M134,
IF(AND('User Interaction'!C$34="Elective",'User Interaction'!C$13="Other"),pivots_ethnicity!M161,""))))))</f>
        <v>751.20833333333337</v>
      </c>
      <c r="F52" s="104">
        <f>IF(AND('User Interaction'!C$34="Acute",'User Interaction'!C$13="Maori"),pivots_ethnicity!N24,
IF(AND('User Interaction'!C$34="Acute",'User Interaction'!C$13="Pacific"),pivots_ethnicity!N52,
IF(AND('User Interaction'!C$34="Acute",'User Interaction'!C$13="Other"),pivots_ethnicity!N80,
IF(AND('User Interaction'!C$34="Elective",'User Interaction'!C$13="Maori"),pivots_ethnicity!N107,
IF(AND('User Interaction'!C$34="Elective",'User Interaction'!C$13="Pacific"),pivots_ethnicity!N134,
IF(AND('User Interaction'!C$34="Elective",'User Interaction'!C$13="Other"),pivots_ethnicity!N161,""))))))</f>
        <v>0.80949173850574718</v>
      </c>
      <c r="G52" s="104">
        <f>IF(AND('User Interaction'!C$34="Acute",'User Interaction'!C$13="Maori"),pivots_ethnicity!O24,
IF(AND('User Interaction'!C$34="Acute",'User Interaction'!C$13="Pacific"),pivots_ethnicity!O52,
IF(AND('User Interaction'!C$34="Acute",'User Interaction'!C$13="Other"),pivots_ethnicity!O80,
IF(AND('User Interaction'!C$34="Elective",'User Interaction'!C$13="Maori"),pivots_ethnicity!O107,
IF(AND('User Interaction'!C$34="Elective",'User Interaction'!C$13="Pacific"),pivots_ethnicity!O134,
IF(AND('User Interaction'!C$34="Elective",'User Interaction'!C$13="Other"),pivots_ethnicity!O161,""))))))</f>
        <v>1.2049887028078921</v>
      </c>
      <c r="H52" s="105">
        <f>IF(AND('User Interaction'!C$34="Acute",'User Interaction'!C$13="Maori"),pivots_ethnicity!P24,
IF(AND('User Interaction'!C$34="Acute",'User Interaction'!C$13="Pacific"),pivots_ethnicity!P52,
IF(AND('User Interaction'!C$34="Acute",'User Interaction'!C$13="Other"),pivots_ethnicity!P80,
IF(AND('User Interaction'!C$34="Elective",'User Interaction'!C$13="Maori"),pivots_ethnicity!P107,
IF(AND('User Interaction'!C$34="Elective",'User Interaction'!C$13="Pacific"),pivots_ethnicity!P134,
IF(AND('User Interaction'!C$34="Elective",'User Interaction'!C$13="Other"),pivots_ethnicity!P161,""))))))</f>
        <v>1.5220609121656907</v>
      </c>
      <c r="I52" s="81"/>
      <c r="J52" s="81"/>
      <c r="K52" s="81"/>
      <c r="L52" s="94"/>
      <c r="M52" s="81"/>
    </row>
    <row r="53" spans="1:13" ht="13.5" thickBot="1" x14ac:dyDescent="0.25">
      <c r="A53" s="81"/>
      <c r="B53" s="93"/>
      <c r="C53" s="86" t="s">
        <v>89</v>
      </c>
      <c r="D53" s="87">
        <f>IF(AND('User Interaction'!C$34="Acute",'User Interaction'!C$13="Maori"),pivots_ethnicity!L25,
IF(AND('User Interaction'!C$34="Acute",'User Interaction'!C$13="Pacific"),pivots_ethnicity!L53,
IF(AND('User Interaction'!C$34="Acute",'User Interaction'!C$13="Other"),pivots_ethnicity!L81,
IF(AND('User Interaction'!C$34="Elective",'User Interaction'!C$13="Maori"),pivots_ethnicity!L108,
IF(AND('User Interaction'!C$34="Elective",'User Interaction'!C$13="Pacific"),pivots_ethnicity!L135,
IF(AND('User Interaction'!C$34="Elective",'User Interaction'!C$13="Other"),pivots_ethnicity!L162,""))))))</f>
        <v>1828</v>
      </c>
      <c r="E53" s="87">
        <f>IF(AND('User Interaction'!C$34="Acute",'User Interaction'!C$13="Maori"),pivots_ethnicity!M25,
IF(AND('User Interaction'!C$34="Acute",'User Interaction'!C$13="Pacific"),pivots_ethnicity!M53,
IF(AND('User Interaction'!C$34="Acute",'User Interaction'!C$13="Other"),pivots_ethnicity!M81,
IF(AND('User Interaction'!C$34="Elective",'User Interaction'!C$13="Maori"),pivots_ethnicity!M108,
IF(AND('User Interaction'!C$34="Elective",'User Interaction'!C$13="Pacific"),pivots_ethnicity!M135,
IF(AND('User Interaction'!C$34="Elective",'User Interaction'!C$13="Other"),pivots_ethnicity!M162,""))))))</f>
        <v>2530.3958333333335</v>
      </c>
      <c r="F53" s="88">
        <f>IF(AND('User Interaction'!C$34="Acute",'User Interaction'!C$13="Maori"),pivots_ethnicity!N25,
IF(AND('User Interaction'!C$34="Acute",'User Interaction'!C$13="Pacific"),pivots_ethnicity!N53,
IF(AND('User Interaction'!C$34="Acute",'User Interaction'!C$13="Other"),pivots_ethnicity!N81,
IF(AND('User Interaction'!C$34="Elective",'User Interaction'!C$13="Maori"),pivots_ethnicity!N108,
IF(AND('User Interaction'!C$34="Elective",'User Interaction'!C$13="Pacific"),pivots_ethnicity!N135,
IF(AND('User Interaction'!C$34="Elective",'User Interaction'!C$13="Other"),pivots_ethnicity!N162,""))))))</f>
        <v>1.3842427972283005</v>
      </c>
      <c r="G53" s="88">
        <f>IF(AND('User Interaction'!C$34="Acute",'User Interaction'!C$13="Maori"),pivots_ethnicity!O25,
IF(AND('User Interaction'!C$34="Acute",'User Interaction'!C$13="Pacific"),pivots_ethnicity!O53,
IF(AND('User Interaction'!C$34="Acute",'User Interaction'!C$13="Other"),pivots_ethnicity!O81,
IF(AND('User Interaction'!C$34="Elective",'User Interaction'!C$13="Maori"),pivots_ethnicity!O108,
IF(AND('User Interaction'!C$34="Elective",'User Interaction'!C$13="Pacific"),pivots_ethnicity!O135,
IF(AND('User Interaction'!C$34="Elective",'User Interaction'!C$13="Other"),pivots_ethnicity!O162,""))))))</f>
        <v>1.560801131996864</v>
      </c>
      <c r="H53" s="105">
        <f>IF(AND('User Interaction'!C$34="Acute",'User Interaction'!C$13="Maori"),pivots_ethnicity!P25,
IF(AND('User Interaction'!C$34="Acute",'User Interaction'!C$13="Pacific"),pivots_ethnicity!P53,
IF(AND('User Interaction'!C$34="Acute",'User Interaction'!C$13="Other"),pivots_ethnicity!P81,
IF(AND('User Interaction'!C$34="Elective",'User Interaction'!C$13="Maori"),pivots_ethnicity!P108,
IF(AND('User Interaction'!C$34="Elective",'User Interaction'!C$13="Pacific"),pivots_ethnicity!P135,
IF(AND('User Interaction'!C$34="Elective",'User Interaction'!C$13="Other"),pivots_ethnicity!P162,""))))))</f>
        <v>1.5220609121656907</v>
      </c>
      <c r="I53" s="81"/>
      <c r="J53" s="81"/>
      <c r="K53" s="81"/>
      <c r="L53" s="94"/>
      <c r="M53" s="81"/>
    </row>
    <row r="54" spans="1:13" ht="13.5" thickTop="1" x14ac:dyDescent="0.2">
      <c r="A54" s="81"/>
      <c r="B54" s="93"/>
      <c r="C54" s="102" t="s">
        <v>0</v>
      </c>
      <c r="D54" s="103">
        <f>IF(AND('User Interaction'!C$34="Acute",'User Interaction'!C$13="Maori"),pivots_ethnicity!L26,
IF(AND('User Interaction'!C$34="Acute",'User Interaction'!C$13="Pacific"),pivots_ethnicity!L54,
IF(AND('User Interaction'!C$34="Acute",'User Interaction'!C$13="Other"),pivots_ethnicity!L82,
IF(AND('User Interaction'!C$34="Elective",'User Interaction'!C$13="Maori"),pivots_ethnicity!L109,
IF(AND('User Interaction'!C$34="Elective",'User Interaction'!C$13="Pacific"),pivots_ethnicity!L136,
IF(AND('User Interaction'!C$34="Elective",'User Interaction'!C$13="Other"),pivots_ethnicity!L163,""))))))</f>
        <v>110973</v>
      </c>
      <c r="E54" s="103">
        <f>IF(AND('User Interaction'!C$34="Acute",'User Interaction'!C$13="Maori"),pivots_ethnicity!M26,
IF(AND('User Interaction'!C$34="Acute",'User Interaction'!C$13="Pacific"),pivots_ethnicity!M54,
IF(AND('User Interaction'!C$34="Acute",'User Interaction'!C$13="Other"),pivots_ethnicity!M82,
IF(AND('User Interaction'!C$34="Elective",'User Interaction'!C$13="Maori"),pivots_ethnicity!M109,
IF(AND('User Interaction'!C$34="Elective",'User Interaction'!C$13="Pacific"),pivots_ethnicity!M136,
IF(AND('User Interaction'!C$34="Elective",'User Interaction'!C$13="Other"),pivots_ethnicity!M163,""))))))</f>
        <v>168439.6875</v>
      </c>
      <c r="F54" s="104">
        <f>IF(AND('User Interaction'!C$34="Acute",'User Interaction'!C$13="Maori"),pivots_ethnicity!N26,
IF(AND('User Interaction'!C$34="Acute",'User Interaction'!C$13="Pacific"),pivots_ethnicity!N54,
IF(AND('User Interaction'!C$34="Acute",'User Interaction'!C$13="Other"),pivots_ethnicity!N82,
IF(AND('User Interaction'!C$34="Elective",'User Interaction'!C$13="Maori"),pivots_ethnicity!N109,
IF(AND('User Interaction'!C$34="Elective",'User Interaction'!C$13="Pacific"),pivots_ethnicity!N136,
IF(AND('User Interaction'!C$34="Elective",'User Interaction'!C$13="Other"),pivots_ethnicity!N163,""))))))</f>
        <v>1.5178438674272119</v>
      </c>
      <c r="G54" s="104">
        <f>IF(AND('User Interaction'!C$34="Acute",'User Interaction'!C$13="Maori"),pivots_ethnicity!O26,
IF(AND('User Interaction'!C$34="Acute",'User Interaction'!C$13="Pacific"),pivots_ethnicity!O54,
IF(AND('User Interaction'!C$34="Acute",'User Interaction'!C$13="Other"),pivots_ethnicity!O82,
IF(AND('User Interaction'!C$34="Elective",'User Interaction'!C$13="Maori"),pivots_ethnicity!O109,
IF(AND('User Interaction'!C$34="Elective",'User Interaction'!C$13="Pacific"),pivots_ethnicity!O136,
IF(AND('User Interaction'!C$34="Elective",'User Interaction'!C$13="Other"),pivots_ethnicity!O163,""))))))</f>
        <v>1.5220609121656907</v>
      </c>
      <c r="H54" s="105">
        <f>IF(AND('User Interaction'!C$34="Acute",'User Interaction'!C$13="Maori"),pivots_ethnicity!P26,
IF(AND('User Interaction'!C$34="Acute",'User Interaction'!C$13="Pacific"),pivots_ethnicity!P54,
IF(AND('User Interaction'!C$34="Acute",'User Interaction'!C$13="Other"),pivots_ethnicity!P82,
IF(AND('User Interaction'!C$34="Elective",'User Interaction'!C$13="Maori"),pivots_ethnicity!P109,
IF(AND('User Interaction'!C$34="Elective",'User Interaction'!C$13="Pacific"),pivots_ethnicity!P136,
IF(AND('User Interaction'!C$34="Elective",'User Interaction'!C$13="Other"),pivots_ethnicity!P163,""))))))</f>
        <v>1.5220609121656907</v>
      </c>
      <c r="I54" s="81"/>
      <c r="J54" s="81"/>
      <c r="K54" s="81"/>
      <c r="L54" s="94"/>
      <c r="M54" s="81"/>
    </row>
    <row r="55" spans="1:13" ht="13.5" thickBot="1" x14ac:dyDescent="0.25">
      <c r="A55" s="81"/>
      <c r="B55" s="106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81"/>
    </row>
    <row r="56" spans="1:13" x14ac:dyDescent="0.2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x14ac:dyDescent="0.2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x14ac:dyDescent="0.2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x14ac:dyDescent="0.2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x14ac:dyDescent="0.2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x14ac:dyDescent="0.2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</row>
  </sheetData>
  <mergeCells count="1">
    <mergeCell ref="C1:L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2" r:id="rId4" name="Drop Down 2">
              <controlPr locked="0" defaultSize="0" autoLine="0" autoPict="0">
                <anchor moveWithCells="1">
                  <from>
                    <xdr:col>2</xdr:col>
                    <xdr:colOff>28575</xdr:colOff>
                    <xdr:row>5</xdr:row>
                    <xdr:rowOff>38100</xdr:rowOff>
                  </from>
                  <to>
                    <xdr:col>3</xdr:col>
                    <xdr:colOff>57150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1" r:id="rId5" name="Drop Down 1">
              <controlPr defaultSize="0" autoLine="0" autoPict="0">
                <anchor moveWithCells="1">
                  <from>
                    <xdr:col>8</xdr:col>
                    <xdr:colOff>809625</xdr:colOff>
                    <xdr:row>5</xdr:row>
                    <xdr:rowOff>28575</xdr:rowOff>
                  </from>
                  <to>
                    <xdr:col>11</xdr:col>
                    <xdr:colOff>466725</xdr:colOff>
                    <xdr:row>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F2D84-7979-4E4D-A642-A590FE130B68}">
  <sheetPr codeName="Sheet2"/>
  <dimension ref="A1:L64"/>
  <sheetViews>
    <sheetView showGridLines="0" showRowColHeaders="0" tabSelected="1" topLeftCell="A31" workbookViewId="0"/>
  </sheetViews>
  <sheetFormatPr defaultRowHeight="12.75" x14ac:dyDescent="0.2"/>
  <cols>
    <col min="1" max="1" width="3.42578125" customWidth="1"/>
    <col min="2" max="2" width="2" bestFit="1" customWidth="1"/>
    <col min="3" max="3" width="18.85546875" bestFit="1" customWidth="1"/>
    <col min="4" max="4" width="11.42578125" bestFit="1" customWidth="1"/>
    <col min="5" max="5" width="17.28515625" customWidth="1"/>
    <col min="6" max="6" width="25" customWidth="1"/>
    <col min="7" max="7" width="26.140625" customWidth="1"/>
    <col min="8" max="8" width="11.42578125" bestFit="1" customWidth="1"/>
  </cols>
  <sheetData>
    <row r="1" spans="1:12" x14ac:dyDescent="0.2"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12" x14ac:dyDescent="0.2"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19.5" thickBot="1" x14ac:dyDescent="0.35">
      <c r="F3" s="111"/>
    </row>
    <row r="4" spans="1:12" ht="18.75" x14ac:dyDescent="0.3">
      <c r="A4" s="81"/>
      <c r="B4" s="89"/>
      <c r="C4" s="90"/>
      <c r="D4" s="90"/>
      <c r="E4" s="90"/>
      <c r="F4" s="91"/>
      <c r="G4" s="91"/>
      <c r="H4" s="91"/>
      <c r="I4" s="91"/>
      <c r="J4" s="91"/>
      <c r="K4" s="91"/>
      <c r="L4" s="92"/>
    </row>
    <row r="5" spans="1:12" x14ac:dyDescent="0.2">
      <c r="A5" s="81"/>
      <c r="B5" s="93"/>
      <c r="C5" s="115" t="s">
        <v>95</v>
      </c>
      <c r="D5" s="81"/>
      <c r="E5" s="81"/>
      <c r="F5" s="81"/>
      <c r="G5" s="81"/>
      <c r="H5" s="81"/>
      <c r="I5" s="114" t="s">
        <v>115</v>
      </c>
      <c r="J5" s="81"/>
      <c r="K5" s="81"/>
      <c r="L5" s="94"/>
    </row>
    <row r="6" spans="1:12" x14ac:dyDescent="0.2">
      <c r="A6" s="81"/>
      <c r="B6" s="93"/>
      <c r="C6" s="81"/>
      <c r="D6" s="81"/>
      <c r="E6" s="81"/>
      <c r="F6" s="81"/>
      <c r="G6" s="81"/>
      <c r="H6" s="81"/>
      <c r="I6" s="81"/>
      <c r="J6" s="81"/>
      <c r="K6" s="81"/>
      <c r="L6" s="94"/>
    </row>
    <row r="7" spans="1:12" x14ac:dyDescent="0.2">
      <c r="A7" s="81"/>
      <c r="B7" s="93"/>
      <c r="C7" s="81"/>
      <c r="D7" s="81"/>
      <c r="E7" s="81"/>
      <c r="F7" s="81"/>
      <c r="G7" s="81"/>
      <c r="H7" s="81"/>
      <c r="I7" s="81"/>
      <c r="J7" s="81"/>
      <c r="K7" s="81"/>
      <c r="L7" s="94"/>
    </row>
    <row r="8" spans="1:12" x14ac:dyDescent="0.2">
      <c r="A8" s="81"/>
      <c r="B8" s="93"/>
      <c r="C8" s="95"/>
      <c r="D8" s="96"/>
      <c r="E8" s="81"/>
      <c r="F8" s="81"/>
      <c r="G8" s="81"/>
      <c r="H8" s="81"/>
      <c r="I8" s="81"/>
      <c r="J8" s="81"/>
      <c r="K8" s="81"/>
      <c r="L8" s="94"/>
    </row>
    <row r="9" spans="1:12" x14ac:dyDescent="0.2">
      <c r="A9" s="81"/>
      <c r="B9" s="93"/>
      <c r="C9" s="95"/>
      <c r="D9" s="97"/>
      <c r="E9" s="81"/>
      <c r="F9" s="81"/>
      <c r="G9" s="81"/>
      <c r="H9" s="81"/>
      <c r="I9" s="81"/>
      <c r="J9" s="81"/>
      <c r="K9" s="81"/>
      <c r="L9" s="94"/>
    </row>
    <row r="10" spans="1:12" x14ac:dyDescent="0.2">
      <c r="A10" s="81"/>
      <c r="B10" s="93"/>
      <c r="C10" s="95"/>
      <c r="D10" s="97"/>
      <c r="E10" s="81"/>
      <c r="F10" s="81"/>
      <c r="G10" s="81"/>
      <c r="H10" s="81"/>
      <c r="I10" s="81"/>
      <c r="J10" s="81"/>
      <c r="K10" s="81"/>
      <c r="L10" s="94"/>
    </row>
    <row r="11" spans="1:12" x14ac:dyDescent="0.2">
      <c r="A11" s="81"/>
      <c r="B11" s="93"/>
      <c r="C11" s="81"/>
      <c r="D11" s="81"/>
      <c r="E11" s="81"/>
      <c r="F11" s="81"/>
      <c r="G11" s="81"/>
      <c r="H11" s="81"/>
      <c r="I11" s="81"/>
      <c r="J11" s="81"/>
      <c r="K11" s="81"/>
      <c r="L11" s="94"/>
    </row>
    <row r="12" spans="1:12" x14ac:dyDescent="0.2">
      <c r="A12" s="81"/>
      <c r="B12" s="93"/>
      <c r="C12" s="81"/>
      <c r="D12" s="81"/>
      <c r="E12" s="81"/>
      <c r="F12" s="81"/>
      <c r="G12" s="81"/>
      <c r="H12" s="81"/>
      <c r="I12" s="81"/>
      <c r="J12" s="81"/>
      <c r="K12" s="81"/>
      <c r="L12" s="94"/>
    </row>
    <row r="13" spans="1:12" x14ac:dyDescent="0.2">
      <c r="A13" s="81"/>
      <c r="B13" s="93"/>
      <c r="C13" s="81"/>
      <c r="D13" s="81"/>
      <c r="E13" s="81"/>
      <c r="F13" s="81"/>
      <c r="G13" s="81"/>
      <c r="H13" s="81"/>
      <c r="I13" s="81"/>
      <c r="J13" s="81"/>
      <c r="K13" s="81"/>
      <c r="L13" s="94"/>
    </row>
    <row r="14" spans="1:12" x14ac:dyDescent="0.2">
      <c r="A14" s="81"/>
      <c r="B14" s="93"/>
      <c r="C14" s="81"/>
      <c r="D14" s="81"/>
      <c r="E14" s="81"/>
      <c r="F14" s="81"/>
      <c r="G14" s="81"/>
      <c r="H14" s="81"/>
      <c r="I14" s="81"/>
      <c r="J14" s="81"/>
      <c r="K14" s="81"/>
      <c r="L14" s="94"/>
    </row>
    <row r="15" spans="1:12" x14ac:dyDescent="0.2">
      <c r="A15" s="81"/>
      <c r="B15" s="93"/>
      <c r="C15" s="81"/>
      <c r="D15" s="81"/>
      <c r="E15" s="81"/>
      <c r="F15" s="81"/>
      <c r="G15" s="81"/>
      <c r="H15" s="81"/>
      <c r="I15" s="81"/>
      <c r="J15" s="81"/>
      <c r="K15" s="81"/>
      <c r="L15" s="94"/>
    </row>
    <row r="16" spans="1:12" x14ac:dyDescent="0.2">
      <c r="A16" s="81"/>
      <c r="B16" s="93"/>
      <c r="C16" s="81"/>
      <c r="D16" s="81"/>
      <c r="E16" s="81"/>
      <c r="F16" s="81"/>
      <c r="G16" s="81"/>
      <c r="H16" s="81"/>
      <c r="I16" s="81"/>
      <c r="J16" s="81"/>
      <c r="K16" s="81"/>
      <c r="L16" s="94"/>
    </row>
    <row r="17" spans="1:12" x14ac:dyDescent="0.2">
      <c r="A17" s="81"/>
      <c r="B17" s="93"/>
      <c r="C17" s="81"/>
      <c r="D17" s="81"/>
      <c r="E17" s="81"/>
      <c r="F17" s="81"/>
      <c r="G17" s="81"/>
      <c r="H17" s="81"/>
      <c r="I17" s="81"/>
      <c r="J17" s="81"/>
      <c r="K17" s="81"/>
      <c r="L17" s="94"/>
    </row>
    <row r="18" spans="1:12" x14ac:dyDescent="0.2">
      <c r="A18" s="81"/>
      <c r="B18" s="93"/>
      <c r="C18" s="81"/>
      <c r="D18" s="81"/>
      <c r="E18" s="81"/>
      <c r="F18" s="81"/>
      <c r="G18" s="81"/>
      <c r="H18" s="81"/>
      <c r="I18" s="81"/>
      <c r="J18" s="81"/>
      <c r="K18" s="81"/>
      <c r="L18" s="94"/>
    </row>
    <row r="19" spans="1:12" x14ac:dyDescent="0.2">
      <c r="A19" s="81"/>
      <c r="B19" s="93"/>
      <c r="C19" s="81"/>
      <c r="D19" s="81"/>
      <c r="E19" s="81"/>
      <c r="F19" s="81"/>
      <c r="G19" s="81"/>
      <c r="H19" s="81"/>
      <c r="I19" s="81"/>
      <c r="J19" s="81"/>
      <c r="K19" s="81"/>
      <c r="L19" s="94"/>
    </row>
    <row r="20" spans="1:12" x14ac:dyDescent="0.2">
      <c r="A20" s="81"/>
      <c r="B20" s="93"/>
      <c r="C20" s="81"/>
      <c r="D20" s="81"/>
      <c r="E20" s="81"/>
      <c r="F20" s="81"/>
      <c r="G20" s="81"/>
      <c r="H20" s="81"/>
      <c r="I20" s="81"/>
      <c r="J20" s="81"/>
      <c r="K20" s="81"/>
      <c r="L20" s="94"/>
    </row>
    <row r="21" spans="1:12" x14ac:dyDescent="0.2">
      <c r="A21" s="81"/>
      <c r="B21" s="93"/>
      <c r="C21" s="81"/>
      <c r="D21" s="81"/>
      <c r="E21" s="81"/>
      <c r="F21" s="81"/>
      <c r="G21" s="81"/>
      <c r="H21" s="81"/>
      <c r="I21" s="81"/>
      <c r="J21" s="81"/>
      <c r="K21" s="81"/>
      <c r="L21" s="94"/>
    </row>
    <row r="22" spans="1:12" x14ac:dyDescent="0.2">
      <c r="A22" s="81"/>
      <c r="B22" s="93"/>
      <c r="C22" s="81"/>
      <c r="D22" s="81"/>
      <c r="E22" s="81"/>
      <c r="F22" s="81"/>
      <c r="G22" s="81"/>
      <c r="H22" s="81"/>
      <c r="I22" s="81"/>
      <c r="J22" s="81"/>
      <c r="K22" s="81"/>
      <c r="L22" s="94"/>
    </row>
    <row r="23" spans="1:12" x14ac:dyDescent="0.2">
      <c r="A23" s="81"/>
      <c r="B23" s="93"/>
      <c r="C23" s="81"/>
      <c r="D23" s="81"/>
      <c r="E23" s="81"/>
      <c r="F23" s="81"/>
      <c r="G23" s="81"/>
      <c r="H23" s="81"/>
      <c r="I23" s="81"/>
      <c r="J23" s="81"/>
      <c r="K23" s="81"/>
      <c r="L23" s="94"/>
    </row>
    <row r="24" spans="1:12" x14ac:dyDescent="0.2">
      <c r="A24" s="81"/>
      <c r="B24" s="93"/>
      <c r="C24" s="81"/>
      <c r="D24" s="81"/>
      <c r="E24" s="81"/>
      <c r="F24" s="81"/>
      <c r="G24" s="81"/>
      <c r="H24" s="81"/>
      <c r="I24" s="81"/>
      <c r="J24" s="81"/>
      <c r="K24" s="81"/>
      <c r="L24" s="94"/>
    </row>
    <row r="25" spans="1:12" x14ac:dyDescent="0.2">
      <c r="A25" s="81"/>
      <c r="B25" s="93"/>
      <c r="C25" s="81"/>
      <c r="D25" s="81"/>
      <c r="E25" s="81"/>
      <c r="F25" s="81"/>
      <c r="G25" s="81"/>
      <c r="H25" s="81"/>
      <c r="I25" s="81"/>
      <c r="J25" s="81"/>
      <c r="K25" s="81"/>
      <c r="L25" s="94"/>
    </row>
    <row r="26" spans="1:12" x14ac:dyDescent="0.2">
      <c r="A26" s="81"/>
      <c r="B26" s="93"/>
      <c r="C26" s="81"/>
      <c r="D26" s="81"/>
      <c r="E26" s="81"/>
      <c r="F26" s="81"/>
      <c r="G26" s="81"/>
      <c r="H26" s="81"/>
      <c r="I26" s="81"/>
      <c r="J26" s="81"/>
      <c r="K26" s="81"/>
      <c r="L26" s="94"/>
    </row>
    <row r="27" spans="1:12" x14ac:dyDescent="0.2">
      <c r="A27" s="81"/>
      <c r="B27" s="93"/>
      <c r="C27" s="81"/>
      <c r="D27" s="81"/>
      <c r="E27" s="81"/>
      <c r="F27" s="81"/>
      <c r="G27" s="81"/>
      <c r="H27" s="81"/>
      <c r="I27" s="81"/>
      <c r="J27" s="81"/>
      <c r="K27" s="81"/>
      <c r="L27" s="94"/>
    </row>
    <row r="28" spans="1:12" x14ac:dyDescent="0.2">
      <c r="A28" s="81"/>
      <c r="B28" s="93"/>
      <c r="C28" s="81"/>
      <c r="D28" s="81"/>
      <c r="E28" s="81"/>
      <c r="F28" s="81"/>
      <c r="G28" s="81"/>
      <c r="H28" s="81"/>
      <c r="I28" s="81"/>
      <c r="J28" s="81"/>
      <c r="K28" s="81"/>
      <c r="L28" s="94"/>
    </row>
    <row r="29" spans="1:12" x14ac:dyDescent="0.2">
      <c r="A29" s="81"/>
      <c r="B29" s="93"/>
      <c r="C29" s="81"/>
      <c r="D29" s="81"/>
      <c r="E29" s="81"/>
      <c r="F29" s="81"/>
      <c r="G29" s="81"/>
      <c r="H29" s="81"/>
      <c r="I29" s="81"/>
      <c r="J29" s="81"/>
      <c r="K29" s="81"/>
      <c r="L29" s="94"/>
    </row>
    <row r="30" spans="1:12" x14ac:dyDescent="0.2">
      <c r="A30" s="81"/>
      <c r="B30" s="93"/>
      <c r="C30" s="81"/>
      <c r="D30" s="81"/>
      <c r="E30" s="81"/>
      <c r="F30" s="81"/>
      <c r="G30" s="81"/>
      <c r="H30" s="81"/>
      <c r="I30" s="81"/>
      <c r="J30" s="81"/>
      <c r="K30" s="81"/>
      <c r="L30" s="94"/>
    </row>
    <row r="31" spans="1:12" x14ac:dyDescent="0.2">
      <c r="A31" s="81"/>
      <c r="B31" s="93"/>
      <c r="C31" s="81"/>
      <c r="D31" s="81"/>
      <c r="E31" s="81"/>
      <c r="F31" s="81"/>
      <c r="G31" s="81"/>
      <c r="H31" s="81"/>
      <c r="I31" s="81"/>
      <c r="J31" s="81"/>
      <c r="K31" s="81"/>
      <c r="L31" s="94"/>
    </row>
    <row r="32" spans="1:12" x14ac:dyDescent="0.2">
      <c r="A32" s="81"/>
      <c r="B32" s="93"/>
      <c r="C32" s="81"/>
      <c r="D32" s="81"/>
      <c r="E32" s="81"/>
      <c r="F32" s="81"/>
      <c r="G32" s="81"/>
      <c r="H32" s="81"/>
      <c r="I32" s="81"/>
      <c r="J32" s="81"/>
      <c r="K32" s="81"/>
      <c r="L32" s="94"/>
    </row>
    <row r="33" spans="1:12" s="85" customFormat="1" ht="25.5" x14ac:dyDescent="0.2">
      <c r="A33" s="99"/>
      <c r="B33" s="98"/>
      <c r="C33" s="83" t="str">
        <f>pivots_ethnicity!K5</f>
        <v>DHB</v>
      </c>
      <c r="D33" s="83" t="str">
        <f>pivots_ethnicity!L5</f>
        <v>Stays</v>
      </c>
      <c r="E33" s="83" t="str">
        <f>pivots_ethnicity!M5</f>
        <v>Bed Day Equivalents</v>
      </c>
      <c r="F33" s="84" t="str">
        <f>pivots_ethnicity!N5</f>
        <v>Unstandardised Average Length of Stay</v>
      </c>
      <c r="G33" s="84" t="str">
        <f>pivots_ethnicity!O5</f>
        <v>Standardised Average Length of Stay</v>
      </c>
      <c r="H33" s="100" t="s">
        <v>19</v>
      </c>
      <c r="I33" s="99"/>
      <c r="J33" s="99"/>
      <c r="K33" s="99"/>
      <c r="L33" s="101"/>
    </row>
    <row r="34" spans="1:12" x14ac:dyDescent="0.2">
      <c r="A34" s="81"/>
      <c r="B34" s="93"/>
      <c r="C34" s="102" t="str">
        <f>pivots_ethnicity!K6</f>
        <v>Auckland</v>
      </c>
      <c r="D34" s="109">
        <f>IF(AND('User Interaction'!$C$41="Acute",'User Interaction'!$C$23=1),pivots_deprivation!Q34,
IF(AND('User Interaction'!$C$41="Acute",'User Interaction'!$C$23=2),pivots_deprivation!Q62,
IF(AND('User Interaction'!$C$41="Acute",'User Interaction'!$C$23=3),pivots_deprivation!Q89,
IF(AND('User Interaction'!$C$41="Acute",'User Interaction'!$C$23=4),pivots_deprivation!Q116,
IF(AND('User Interaction'!$C$41="Acute",'User Interaction'!$C$23=5),pivots_deprivation!Q143,
IF(AND('User Interaction'!$C$41="Acute",'User Interaction'!$C$23=6),pivots_deprivation!Q143,
IF(AND('User Interaction'!$C$41="Elective",'User Interaction'!$C$23=1),pivots_deprivation!Q198,
IF(AND('User Interaction'!$C$41="Elective",'User Interaction'!$C$23=2),pivots_deprivation!Q226,
IF(AND('User Interaction'!$C$41="Elective",'User Interaction'!$C$23=3),pivots_deprivation!Q253,
IF(AND('User Interaction'!$C$41="Elective",'User Interaction'!$C$23=4),pivots_deprivation!Q280,
IF(AND('User Interaction'!$C$41="Elective",'User Interaction'!$C$23=5),pivots_deprivation!Q307,
IF(AND('User Interaction'!$C$41="Elective",'User Interaction'!$C$23=6),pivots_deprivation!Q307,""))))))))))))</f>
        <v>3033</v>
      </c>
      <c r="E34" s="109">
        <f>IF(AND('User Interaction'!$C$41="Acute",'User Interaction'!$C$23=1),pivots_deprivation!R34,
IF(AND('User Interaction'!$C$41="Acute",'User Interaction'!$C$23=2),pivots_deprivation!R62,
IF(AND('User Interaction'!$C$41="Acute",'User Interaction'!$C$23=3),pivots_deprivation!R89,
IF(AND('User Interaction'!$C$41="Acute",'User Interaction'!$C$23=4),pivots_deprivation!R116,
IF(AND('User Interaction'!$C$41="Acute",'User Interaction'!$C$23=5),pivots_deprivation!R143,
IF(AND('User Interaction'!$C$41="Acute",'User Interaction'!$C$23=6),pivots_deprivation!R143,
IF(AND('User Interaction'!$C$41="Elective",'User Interaction'!$C$23=1),pivots_deprivation!R198,
IF(AND('User Interaction'!$C$41="Elective",'User Interaction'!$C$23=2),pivots_deprivation!R226,
IF(AND('User Interaction'!$C$41="Elective",'User Interaction'!$C$23=3),pivots_deprivation!R253,
IF(AND('User Interaction'!$C$41="Elective",'User Interaction'!$C$23=4),pivots_deprivation!R280,
IF(AND('User Interaction'!$C$41="Elective",'User Interaction'!$C$23=5),pivots_deprivation!R307,
IF(AND('User Interaction'!$C$41="Elective",'User Interaction'!$C$23=6),pivots_deprivation!R307,""))))))))))))</f>
        <v>5215.583333333333</v>
      </c>
      <c r="F34" s="110">
        <f>IF(AND('User Interaction'!$C$41="Acute",'User Interaction'!$C$23=1),pivots_deprivation!S34,
IF(AND('User Interaction'!$C$41="Acute",'User Interaction'!$C$23=2),pivots_deprivation!S62,
IF(AND('User Interaction'!$C$41="Acute",'User Interaction'!$C$23=3),pivots_deprivation!S89,
IF(AND('User Interaction'!$C$41="Acute",'User Interaction'!$C$23=4),pivots_deprivation!S116,
IF(AND('User Interaction'!$C$41="Acute",'User Interaction'!$C$23=5),pivots_deprivation!S143,
IF(AND('User Interaction'!$C$41="Acute",'User Interaction'!$C$23=6),pivots_deprivation!S143,
IF(AND('User Interaction'!$C$41="Elective",'User Interaction'!$C$23=1),pivots_deprivation!S198,
IF(AND('User Interaction'!$C$41="Elective",'User Interaction'!$C$23=2),pivots_deprivation!S226,
IF(AND('User Interaction'!$C$41="Elective",'User Interaction'!$C$23=3),pivots_deprivation!S253,
IF(AND('User Interaction'!$C$41="Elective",'User Interaction'!$C$23=4),pivots_deprivation!S280,
IF(AND('User Interaction'!$C$41="Elective",'User Interaction'!$C$23=5),pivots_deprivation!S307,
IF(AND('User Interaction'!$C$41="Elective",'User Interaction'!$C$23=6),pivots_deprivation!S307,""))))))))))))</f>
        <v>1.7196120452797012</v>
      </c>
      <c r="G34" s="110">
        <f>IF(AND('User Interaction'!$C$41="Acute",'User Interaction'!$C$23=1),pivots_deprivation!T34,
IF(AND('User Interaction'!$C$41="Acute",'User Interaction'!$C$23=2),pivots_deprivation!T62,
IF(AND('User Interaction'!$C$41="Acute",'User Interaction'!$C$23=3),pivots_deprivation!T89,
IF(AND('User Interaction'!$C$41="Acute",'User Interaction'!$C$23=4),pivots_deprivation!T116,
IF(AND('User Interaction'!$C$41="Acute",'User Interaction'!$C$23=5),pivots_deprivation!T143,
IF(AND('User Interaction'!$C$41="Acute",'User Interaction'!$C$23=6),pivots_deprivation!T143,
IF(AND('User Interaction'!$C$41="Elective",'User Interaction'!$C$23=1),pivots_deprivation!T198,
IF(AND('User Interaction'!$C$41="Elective",'User Interaction'!$C$23=2),pivots_deprivation!T226,
IF(AND('User Interaction'!$C$41="Elective",'User Interaction'!$C$23=3),pivots_deprivation!T253,
IF(AND('User Interaction'!$C$41="Elective",'User Interaction'!$C$23=4),pivots_deprivation!T280,
IF(AND('User Interaction'!$C$41="Elective",'User Interaction'!$C$23=5),pivots_deprivation!T307,
IF(AND('User Interaction'!$C$41="Elective",'User Interaction'!$C$23=6),pivots_deprivation!T307,""))))))))))))</f>
        <v>1.6033667914064385</v>
      </c>
      <c r="H34" s="138">
        <f>IF(AND('User Interaction'!$C$41="Acute",'User Interaction'!$C$23=1),pivots_deprivation!U34,
IF(AND('User Interaction'!$C$41="Acute",'User Interaction'!$C$23=2),pivots_deprivation!U62,
IF(AND('User Interaction'!$C$41="Acute",'User Interaction'!$C$23=3),pivots_deprivation!U89,
IF(AND('User Interaction'!$C$41="Acute",'User Interaction'!$C$23=4),pivots_deprivation!U116,
IF(AND('User Interaction'!$C$41="Acute",'User Interaction'!$C$23=5),pivots_deprivation!U143,
IF(AND('User Interaction'!$C$41="Acute",'User Interaction'!$C$23=6),pivots_deprivation!U143,
IF(AND('User Interaction'!$C$41="Elective",'User Interaction'!$C$23=1),pivots_deprivation!U198,
IF(AND('User Interaction'!$C$41="Elective",'User Interaction'!$C$23=2),pivots_deprivation!U226,
IF(AND('User Interaction'!$C$41="Elective",'User Interaction'!$C$23=3),pivots_deprivation!U253,
IF(AND('User Interaction'!$C$41="Elective",'User Interaction'!$C$23=4),pivots_deprivation!U280,
IF(AND('User Interaction'!$C$41="Elective",'User Interaction'!$C$23=5),pivots_deprivation!U307,
IF(AND('User Interaction'!$C$41="Elective",'User Interaction'!$C$23=6),pivots_deprivation!U307,""))))))))))))</f>
        <v>1.5208472515979399</v>
      </c>
      <c r="I34" s="81"/>
      <c r="J34" s="81"/>
      <c r="K34" s="81"/>
      <c r="L34" s="94"/>
    </row>
    <row r="35" spans="1:12" x14ac:dyDescent="0.2">
      <c r="A35" s="81"/>
      <c r="B35" s="93"/>
      <c r="C35" s="102" t="str">
        <f>pivots_ethnicity!K7</f>
        <v>Bay of Plenty</v>
      </c>
      <c r="D35" s="109">
        <f>IF(AND('User Interaction'!$C$41="Acute",'User Interaction'!$C$23=1),pivots_deprivation!Q35,
IF(AND('User Interaction'!$C$41="Acute",'User Interaction'!$C$23=2),pivots_deprivation!Q63,
IF(AND('User Interaction'!$C$41="Acute",'User Interaction'!$C$23=3),pivots_deprivation!Q90,
IF(AND('User Interaction'!$C$41="Acute",'User Interaction'!$C$23=4),pivots_deprivation!Q117,
IF(AND('User Interaction'!$C$41="Acute",'User Interaction'!$C$23=5),pivots_deprivation!Q144,
IF(AND('User Interaction'!$C$41="Acute",'User Interaction'!$C$23=6),pivots_deprivation!Q144,
IF(AND('User Interaction'!$C$41="Elective",'User Interaction'!$C$23=1),pivots_deprivation!Q199,
IF(AND('User Interaction'!$C$41="Elective",'User Interaction'!$C$23=2),pivots_deprivation!Q227,
IF(AND('User Interaction'!$C$41="Elective",'User Interaction'!$C$23=3),pivots_deprivation!Q254,
IF(AND('User Interaction'!$C$41="Elective",'User Interaction'!$C$23=4),pivots_deprivation!Q281,
IF(AND('User Interaction'!$C$41="Elective",'User Interaction'!$C$23=5),pivots_deprivation!Q308,
IF(AND('User Interaction'!$C$41="Elective",'User Interaction'!$C$23=6),pivots_deprivation!Q308,""))))))))))))</f>
        <v>807</v>
      </c>
      <c r="E35" s="109">
        <f>IF(AND('User Interaction'!$C$41="Acute",'User Interaction'!$C$23=1),pivots_deprivation!R35,
IF(AND('User Interaction'!$C$41="Acute",'User Interaction'!$C$23=2),pivots_deprivation!R63,
IF(AND('User Interaction'!$C$41="Acute",'User Interaction'!$C$23=3),pivots_deprivation!R90,
IF(AND('User Interaction'!$C$41="Acute",'User Interaction'!$C$23=4),pivots_deprivation!R117,
IF(AND('User Interaction'!$C$41="Acute",'User Interaction'!$C$23=5),pivots_deprivation!R144,
IF(AND('User Interaction'!$C$41="Acute",'User Interaction'!$C$23=6),pivots_deprivation!R144,
IF(AND('User Interaction'!$C$41="Elective",'User Interaction'!$C$23=1),pivots_deprivation!R199,
IF(AND('User Interaction'!$C$41="Elective",'User Interaction'!$C$23=2),pivots_deprivation!R227,
IF(AND('User Interaction'!$C$41="Elective",'User Interaction'!$C$23=3),pivots_deprivation!R254,
IF(AND('User Interaction'!$C$41="Elective",'User Interaction'!$C$23=4),pivots_deprivation!R281,
IF(AND('User Interaction'!$C$41="Elective",'User Interaction'!$C$23=5),pivots_deprivation!R308,
IF(AND('User Interaction'!$C$41="Elective",'User Interaction'!$C$23=6),pivots_deprivation!R308,""))))))))))))</f>
        <v>1167.375</v>
      </c>
      <c r="F35" s="110">
        <f>IF(AND('User Interaction'!$C$41="Acute",'User Interaction'!$C$23=1),pivots_deprivation!S35,
IF(AND('User Interaction'!$C$41="Acute",'User Interaction'!$C$23=2),pivots_deprivation!S63,
IF(AND('User Interaction'!$C$41="Acute",'User Interaction'!$C$23=3),pivots_deprivation!S90,
IF(AND('User Interaction'!$C$41="Acute",'User Interaction'!$C$23=4),pivots_deprivation!S117,
IF(AND('User Interaction'!$C$41="Acute",'User Interaction'!$C$23=5),pivots_deprivation!S144,
IF(AND('User Interaction'!$C$41="Acute",'User Interaction'!$C$23=6),pivots_deprivation!S144,
IF(AND('User Interaction'!$C$41="Elective",'User Interaction'!$C$23=1),pivots_deprivation!S199,
IF(AND('User Interaction'!$C$41="Elective",'User Interaction'!$C$23=2),pivots_deprivation!S227,
IF(AND('User Interaction'!$C$41="Elective",'User Interaction'!$C$23=3),pivots_deprivation!S254,
IF(AND('User Interaction'!$C$41="Elective",'User Interaction'!$C$23=4),pivots_deprivation!S281,
IF(AND('User Interaction'!$C$41="Elective",'User Interaction'!$C$23=5),pivots_deprivation!S308,
IF(AND('User Interaction'!$C$41="Elective",'User Interaction'!$C$23=6),pivots_deprivation!S308,""))))))))))))</f>
        <v>1.4465613382899629</v>
      </c>
      <c r="G35" s="110">
        <f>IF(AND('User Interaction'!$C$41="Acute",'User Interaction'!$C$23=1),pivots_deprivation!T35,
IF(AND('User Interaction'!$C$41="Acute",'User Interaction'!$C$23=2),pivots_deprivation!T63,
IF(AND('User Interaction'!$C$41="Acute",'User Interaction'!$C$23=3),pivots_deprivation!T90,
IF(AND('User Interaction'!$C$41="Acute",'User Interaction'!$C$23=4),pivots_deprivation!T117,
IF(AND('User Interaction'!$C$41="Acute",'User Interaction'!$C$23=5),pivots_deprivation!T144,
IF(AND('User Interaction'!$C$41="Acute",'User Interaction'!$C$23=6),pivots_deprivation!T144,
IF(AND('User Interaction'!$C$41="Elective",'User Interaction'!$C$23=1),pivots_deprivation!T199,
IF(AND('User Interaction'!$C$41="Elective",'User Interaction'!$C$23=2),pivots_deprivation!T227,
IF(AND('User Interaction'!$C$41="Elective",'User Interaction'!$C$23=3),pivots_deprivation!T254,
IF(AND('User Interaction'!$C$41="Elective",'User Interaction'!$C$23=4),pivots_deprivation!T281,
IF(AND('User Interaction'!$C$41="Elective",'User Interaction'!$C$23=5),pivots_deprivation!T308,
IF(AND('User Interaction'!$C$41="Elective",'User Interaction'!$C$23=6),pivots_deprivation!T308,""))))))))))))</f>
        <v>1.5512165684921961</v>
      </c>
      <c r="H35" s="138">
        <f>IF(AND('User Interaction'!$C$41="Acute",'User Interaction'!$C$23=1),pivots_deprivation!U35,
IF(AND('User Interaction'!$C$41="Acute",'User Interaction'!$C$23=2),pivots_deprivation!U63,
IF(AND('User Interaction'!$C$41="Acute",'User Interaction'!$C$23=3),pivots_deprivation!U90,
IF(AND('User Interaction'!$C$41="Acute",'User Interaction'!$C$23=4),pivots_deprivation!U117,
IF(AND('User Interaction'!$C$41="Acute",'User Interaction'!$C$23=5),pivots_deprivation!U144,
IF(AND('User Interaction'!$C$41="Acute",'User Interaction'!$C$23=6),pivots_deprivation!U144,
IF(AND('User Interaction'!$C$41="Elective",'User Interaction'!$C$23=1),pivots_deprivation!U199,
IF(AND('User Interaction'!$C$41="Elective",'User Interaction'!$C$23=2),pivots_deprivation!U227,
IF(AND('User Interaction'!$C$41="Elective",'User Interaction'!$C$23=3),pivots_deprivation!U254,
IF(AND('User Interaction'!$C$41="Elective",'User Interaction'!$C$23=4),pivots_deprivation!U281,
IF(AND('User Interaction'!$C$41="Elective",'User Interaction'!$C$23=5),pivots_deprivation!U308,
IF(AND('User Interaction'!$C$41="Elective",'User Interaction'!$C$23=6),pivots_deprivation!U308,""))))))))))))</f>
        <v>1.5208472515979399</v>
      </c>
      <c r="I35" s="81"/>
      <c r="J35" s="81"/>
      <c r="K35" s="81"/>
      <c r="L35" s="94"/>
    </row>
    <row r="36" spans="1:12" x14ac:dyDescent="0.2">
      <c r="A36" s="81"/>
      <c r="B36" s="93"/>
      <c r="C36" s="102" t="str">
        <f>pivots_ethnicity!K8</f>
        <v>Canterbury</v>
      </c>
      <c r="D36" s="109">
        <f>IF(AND('User Interaction'!$C$41="Acute",'User Interaction'!$C$23=1),pivots_deprivation!Q36,
IF(AND('User Interaction'!$C$41="Acute",'User Interaction'!$C$23=2),pivots_deprivation!Q64,
IF(AND('User Interaction'!$C$41="Acute",'User Interaction'!$C$23=3),pivots_deprivation!Q91,
IF(AND('User Interaction'!$C$41="Acute",'User Interaction'!$C$23=4),pivots_deprivation!Q118,
IF(AND('User Interaction'!$C$41="Acute",'User Interaction'!$C$23=5),pivots_deprivation!Q145,
IF(AND('User Interaction'!$C$41="Acute",'User Interaction'!$C$23=6),pivots_deprivation!Q145,
IF(AND('User Interaction'!$C$41="Elective",'User Interaction'!$C$23=1),pivots_deprivation!Q200,
IF(AND('User Interaction'!$C$41="Elective",'User Interaction'!$C$23=2),pivots_deprivation!Q228,
IF(AND('User Interaction'!$C$41="Elective",'User Interaction'!$C$23=3),pivots_deprivation!Q255,
IF(AND('User Interaction'!$C$41="Elective",'User Interaction'!$C$23=4),pivots_deprivation!Q282,
IF(AND('User Interaction'!$C$41="Elective",'User Interaction'!$C$23=5),pivots_deprivation!Q309,
IF(AND('User Interaction'!$C$41="Elective",'User Interaction'!$C$23=6),pivots_deprivation!Q309,""))))))))))))</f>
        <v>4249</v>
      </c>
      <c r="E36" s="109">
        <f>IF(AND('User Interaction'!$C$41="Acute",'User Interaction'!$C$23=1),pivots_deprivation!R36,
IF(AND('User Interaction'!$C$41="Acute",'User Interaction'!$C$23=2),pivots_deprivation!R64,
IF(AND('User Interaction'!$C$41="Acute",'User Interaction'!$C$23=3),pivots_deprivation!R91,
IF(AND('User Interaction'!$C$41="Acute",'User Interaction'!$C$23=4),pivots_deprivation!R118,
IF(AND('User Interaction'!$C$41="Acute",'User Interaction'!$C$23=5),pivots_deprivation!R145,
IF(AND('User Interaction'!$C$41="Acute",'User Interaction'!$C$23=6),pivots_deprivation!R145,
IF(AND('User Interaction'!$C$41="Elective",'User Interaction'!$C$23=1),pivots_deprivation!R200,
IF(AND('User Interaction'!$C$41="Elective",'User Interaction'!$C$23=2),pivots_deprivation!R228,
IF(AND('User Interaction'!$C$41="Elective",'User Interaction'!$C$23=3),pivots_deprivation!R255,
IF(AND('User Interaction'!$C$41="Elective",'User Interaction'!$C$23=4),pivots_deprivation!R282,
IF(AND('User Interaction'!$C$41="Elective",'User Interaction'!$C$23=5),pivots_deprivation!R309,
IF(AND('User Interaction'!$C$41="Elective",'User Interaction'!$C$23=6),pivots_deprivation!R309,""))))))))))))</f>
        <v>7052.604166666667</v>
      </c>
      <c r="F36" s="110">
        <f>IF(AND('User Interaction'!$C$41="Acute",'User Interaction'!$C$23=1),pivots_deprivation!S36,
IF(AND('User Interaction'!$C$41="Acute",'User Interaction'!$C$23=2),pivots_deprivation!S64,
IF(AND('User Interaction'!$C$41="Acute",'User Interaction'!$C$23=3),pivots_deprivation!S91,
IF(AND('User Interaction'!$C$41="Acute",'User Interaction'!$C$23=4),pivots_deprivation!S118,
IF(AND('User Interaction'!$C$41="Acute",'User Interaction'!$C$23=5),pivots_deprivation!S145,
IF(AND('User Interaction'!$C$41="Acute",'User Interaction'!$C$23=6),pivots_deprivation!S145,
IF(AND('User Interaction'!$C$41="Elective",'User Interaction'!$C$23=1),pivots_deprivation!S200,
IF(AND('User Interaction'!$C$41="Elective",'User Interaction'!$C$23=2),pivots_deprivation!S228,
IF(AND('User Interaction'!$C$41="Elective",'User Interaction'!$C$23=3),pivots_deprivation!S255,
IF(AND('User Interaction'!$C$41="Elective",'User Interaction'!$C$23=4),pivots_deprivation!S282,
IF(AND('User Interaction'!$C$41="Elective",'User Interaction'!$C$23=5),pivots_deprivation!S309,
IF(AND('User Interaction'!$C$41="Elective",'User Interaction'!$C$23=6),pivots_deprivation!S309,""))))))))))))</f>
        <v>1.6598268219973329</v>
      </c>
      <c r="G36" s="110">
        <f>IF(AND('User Interaction'!$C$41="Acute",'User Interaction'!$C$23=1),pivots_deprivation!T36,
IF(AND('User Interaction'!$C$41="Acute",'User Interaction'!$C$23=2),pivots_deprivation!T64,
IF(AND('User Interaction'!$C$41="Acute",'User Interaction'!$C$23=3),pivots_deprivation!T91,
IF(AND('User Interaction'!$C$41="Acute",'User Interaction'!$C$23=4),pivots_deprivation!T118,
IF(AND('User Interaction'!$C$41="Acute",'User Interaction'!$C$23=5),pivots_deprivation!T145,
IF(AND('User Interaction'!$C$41="Acute",'User Interaction'!$C$23=6),pivots_deprivation!T145,
IF(AND('User Interaction'!$C$41="Elective",'User Interaction'!$C$23=1),pivots_deprivation!T200,
IF(AND('User Interaction'!$C$41="Elective",'User Interaction'!$C$23=2),pivots_deprivation!T228,
IF(AND('User Interaction'!$C$41="Elective",'User Interaction'!$C$23=3),pivots_deprivation!T255,
IF(AND('User Interaction'!$C$41="Elective",'User Interaction'!$C$23=4),pivots_deprivation!T282,
IF(AND('User Interaction'!$C$41="Elective",'User Interaction'!$C$23=5),pivots_deprivation!T309,
IF(AND('User Interaction'!$C$41="Elective",'User Interaction'!$C$23=6),pivots_deprivation!T309,""))))))))))))</f>
        <v>1.4667303747471561</v>
      </c>
      <c r="H36" s="138">
        <f>IF(AND('User Interaction'!$C$41="Acute",'User Interaction'!$C$23=1),pivots_deprivation!U36,
IF(AND('User Interaction'!$C$41="Acute",'User Interaction'!$C$23=2),pivots_deprivation!U64,
IF(AND('User Interaction'!$C$41="Acute",'User Interaction'!$C$23=3),pivots_deprivation!U91,
IF(AND('User Interaction'!$C$41="Acute",'User Interaction'!$C$23=4),pivots_deprivation!U118,
IF(AND('User Interaction'!$C$41="Acute",'User Interaction'!$C$23=5),pivots_deprivation!U145,
IF(AND('User Interaction'!$C$41="Acute",'User Interaction'!$C$23=6),pivots_deprivation!U145,
IF(AND('User Interaction'!$C$41="Elective",'User Interaction'!$C$23=1),pivots_deprivation!U200,
IF(AND('User Interaction'!$C$41="Elective",'User Interaction'!$C$23=2),pivots_deprivation!U228,
IF(AND('User Interaction'!$C$41="Elective",'User Interaction'!$C$23=3),pivots_deprivation!U255,
IF(AND('User Interaction'!$C$41="Elective",'User Interaction'!$C$23=4),pivots_deprivation!U282,
IF(AND('User Interaction'!$C$41="Elective",'User Interaction'!$C$23=5),pivots_deprivation!U309,
IF(AND('User Interaction'!$C$41="Elective",'User Interaction'!$C$23=6),pivots_deprivation!U309,""))))))))))))</f>
        <v>1.5208472515979399</v>
      </c>
      <c r="I36" s="81"/>
      <c r="J36" s="81"/>
      <c r="K36" s="81"/>
      <c r="L36" s="94"/>
    </row>
    <row r="37" spans="1:12" x14ac:dyDescent="0.2">
      <c r="A37" s="81"/>
      <c r="B37" s="93"/>
      <c r="C37" s="102" t="str">
        <f>pivots_ethnicity!K9</f>
        <v>Capital and Coast</v>
      </c>
      <c r="D37" s="109">
        <f>IF(AND('User Interaction'!$C$41="Acute",'User Interaction'!$C$23=1),pivots_deprivation!Q37,
IF(AND('User Interaction'!$C$41="Acute",'User Interaction'!$C$23=2),pivots_deprivation!Q65,
IF(AND('User Interaction'!$C$41="Acute",'User Interaction'!$C$23=3),pivots_deprivation!Q92,
IF(AND('User Interaction'!$C$41="Acute",'User Interaction'!$C$23=4),pivots_deprivation!Q119,
IF(AND('User Interaction'!$C$41="Acute",'User Interaction'!$C$23=5),pivots_deprivation!Q146,
IF(AND('User Interaction'!$C$41="Acute",'User Interaction'!$C$23=6),pivots_deprivation!Q146,
IF(AND('User Interaction'!$C$41="Elective",'User Interaction'!$C$23=1),pivots_deprivation!Q201,
IF(AND('User Interaction'!$C$41="Elective",'User Interaction'!$C$23=2),pivots_deprivation!Q229,
IF(AND('User Interaction'!$C$41="Elective",'User Interaction'!$C$23=3),pivots_deprivation!Q256,
IF(AND('User Interaction'!$C$41="Elective",'User Interaction'!$C$23=4),pivots_deprivation!Q283,
IF(AND('User Interaction'!$C$41="Elective",'User Interaction'!$C$23=5),pivots_deprivation!Q310,
IF(AND('User Interaction'!$C$41="Elective",'User Interaction'!$C$23=6),pivots_deprivation!Q310,""))))))))))))</f>
        <v>2535</v>
      </c>
      <c r="E37" s="109">
        <f>IF(AND('User Interaction'!$C$41="Acute",'User Interaction'!$C$23=1),pivots_deprivation!R37,
IF(AND('User Interaction'!$C$41="Acute",'User Interaction'!$C$23=2),pivots_deprivation!R65,
IF(AND('User Interaction'!$C$41="Acute",'User Interaction'!$C$23=3),pivots_deprivation!R92,
IF(AND('User Interaction'!$C$41="Acute",'User Interaction'!$C$23=4),pivots_deprivation!R119,
IF(AND('User Interaction'!$C$41="Acute",'User Interaction'!$C$23=5),pivots_deprivation!R146,
IF(AND('User Interaction'!$C$41="Acute",'User Interaction'!$C$23=6),pivots_deprivation!R146,
IF(AND('User Interaction'!$C$41="Elective",'User Interaction'!$C$23=1),pivots_deprivation!R201,
IF(AND('User Interaction'!$C$41="Elective",'User Interaction'!$C$23=2),pivots_deprivation!R229,
IF(AND('User Interaction'!$C$41="Elective",'User Interaction'!$C$23=3),pivots_deprivation!R256,
IF(AND('User Interaction'!$C$41="Elective",'User Interaction'!$C$23=4),pivots_deprivation!R283,
IF(AND('User Interaction'!$C$41="Elective",'User Interaction'!$C$23=5),pivots_deprivation!R310,
IF(AND('User Interaction'!$C$41="Elective",'User Interaction'!$C$23=6),pivots_deprivation!R310,""))))))))))))</f>
        <v>4292.104166666667</v>
      </c>
      <c r="F37" s="110">
        <f>IF(AND('User Interaction'!$C$41="Acute",'User Interaction'!$C$23=1),pivots_deprivation!S37,
IF(AND('User Interaction'!$C$41="Acute",'User Interaction'!$C$23=2),pivots_deprivation!S65,
IF(AND('User Interaction'!$C$41="Acute",'User Interaction'!$C$23=3),pivots_deprivation!S92,
IF(AND('User Interaction'!$C$41="Acute",'User Interaction'!$C$23=4),pivots_deprivation!S119,
IF(AND('User Interaction'!$C$41="Acute",'User Interaction'!$C$23=5),pivots_deprivation!S146,
IF(AND('User Interaction'!$C$41="Acute",'User Interaction'!$C$23=6),pivots_deprivation!S146,
IF(AND('User Interaction'!$C$41="Elective",'User Interaction'!$C$23=1),pivots_deprivation!S201,
IF(AND('User Interaction'!$C$41="Elective",'User Interaction'!$C$23=2),pivots_deprivation!S229,
IF(AND('User Interaction'!$C$41="Elective",'User Interaction'!$C$23=3),pivots_deprivation!S256,
IF(AND('User Interaction'!$C$41="Elective",'User Interaction'!$C$23=4),pivots_deprivation!S283,
IF(AND('User Interaction'!$C$41="Elective",'User Interaction'!$C$23=5),pivots_deprivation!S310,
IF(AND('User Interaction'!$C$41="Elective",'User Interaction'!$C$23=6),pivots_deprivation!S310,""))))))))))))</f>
        <v>1.6931377383300461</v>
      </c>
      <c r="G37" s="110">
        <f>IF(AND('User Interaction'!$C$41="Acute",'User Interaction'!$C$23=1),pivots_deprivation!T37,
IF(AND('User Interaction'!$C$41="Acute",'User Interaction'!$C$23=2),pivots_deprivation!T65,
IF(AND('User Interaction'!$C$41="Acute",'User Interaction'!$C$23=3),pivots_deprivation!T92,
IF(AND('User Interaction'!$C$41="Acute",'User Interaction'!$C$23=4),pivots_deprivation!T119,
IF(AND('User Interaction'!$C$41="Acute",'User Interaction'!$C$23=5),pivots_deprivation!T146,
IF(AND('User Interaction'!$C$41="Acute",'User Interaction'!$C$23=6),pivots_deprivation!T146,
IF(AND('User Interaction'!$C$41="Elective",'User Interaction'!$C$23=1),pivots_deprivation!T201,
IF(AND('User Interaction'!$C$41="Elective",'User Interaction'!$C$23=2),pivots_deprivation!T229,
IF(AND('User Interaction'!$C$41="Elective",'User Interaction'!$C$23=3),pivots_deprivation!T256,
IF(AND('User Interaction'!$C$41="Elective",'User Interaction'!$C$23=4),pivots_deprivation!T283,
IF(AND('User Interaction'!$C$41="Elective",'User Interaction'!$C$23=5),pivots_deprivation!T310,
IF(AND('User Interaction'!$C$41="Elective",'User Interaction'!$C$23=6),pivots_deprivation!T310,""))))))))))))</f>
        <v>1.616785979268673</v>
      </c>
      <c r="H37" s="138">
        <f>IF(AND('User Interaction'!$C$41="Acute",'User Interaction'!$C$23=1),pivots_deprivation!U37,
IF(AND('User Interaction'!$C$41="Acute",'User Interaction'!$C$23=2),pivots_deprivation!U65,
IF(AND('User Interaction'!$C$41="Acute",'User Interaction'!$C$23=3),pivots_deprivation!U92,
IF(AND('User Interaction'!$C$41="Acute",'User Interaction'!$C$23=4),pivots_deprivation!U119,
IF(AND('User Interaction'!$C$41="Acute",'User Interaction'!$C$23=5),pivots_deprivation!U146,
IF(AND('User Interaction'!$C$41="Acute",'User Interaction'!$C$23=6),pivots_deprivation!U146,
IF(AND('User Interaction'!$C$41="Elective",'User Interaction'!$C$23=1),pivots_deprivation!U201,
IF(AND('User Interaction'!$C$41="Elective",'User Interaction'!$C$23=2),pivots_deprivation!U229,
IF(AND('User Interaction'!$C$41="Elective",'User Interaction'!$C$23=3),pivots_deprivation!U256,
IF(AND('User Interaction'!$C$41="Elective",'User Interaction'!$C$23=4),pivots_deprivation!U283,
IF(AND('User Interaction'!$C$41="Elective",'User Interaction'!$C$23=5),pivots_deprivation!U310,
IF(AND('User Interaction'!$C$41="Elective",'User Interaction'!$C$23=6),pivots_deprivation!U310,""))))))))))))</f>
        <v>1.5208472515979399</v>
      </c>
      <c r="I37" s="81"/>
      <c r="J37" s="81"/>
      <c r="K37" s="81"/>
      <c r="L37" s="94"/>
    </row>
    <row r="38" spans="1:12" x14ac:dyDescent="0.2">
      <c r="A38" s="81"/>
      <c r="B38" s="93"/>
      <c r="C38" s="102" t="str">
        <f>pivots_ethnicity!K10</f>
        <v>Counties Manukau</v>
      </c>
      <c r="D38" s="109">
        <f>IF(AND('User Interaction'!$C$41="Acute",'User Interaction'!$C$23=1),pivots_deprivation!Q38,
IF(AND('User Interaction'!$C$41="Acute",'User Interaction'!$C$23=2),pivots_deprivation!Q66,
IF(AND('User Interaction'!$C$41="Acute",'User Interaction'!$C$23=3),pivots_deprivation!Q93,
IF(AND('User Interaction'!$C$41="Acute",'User Interaction'!$C$23=4),pivots_deprivation!Q120,
IF(AND('User Interaction'!$C$41="Acute",'User Interaction'!$C$23=5),pivots_deprivation!Q147,
IF(AND('User Interaction'!$C$41="Acute",'User Interaction'!$C$23=6),pivots_deprivation!Q147,
IF(AND('User Interaction'!$C$41="Elective",'User Interaction'!$C$23=1),pivots_deprivation!Q202,
IF(AND('User Interaction'!$C$41="Elective",'User Interaction'!$C$23=2),pivots_deprivation!Q230,
IF(AND('User Interaction'!$C$41="Elective",'User Interaction'!$C$23=3),pivots_deprivation!Q257,
IF(AND('User Interaction'!$C$41="Elective",'User Interaction'!$C$23=4),pivots_deprivation!Q284,
IF(AND('User Interaction'!$C$41="Elective",'User Interaction'!$C$23=5),pivots_deprivation!Q311,
IF(AND('User Interaction'!$C$41="Elective",'User Interaction'!$C$23=6),pivots_deprivation!Q311,""))))))))))))</f>
        <v>1629</v>
      </c>
      <c r="E38" s="109">
        <f>IF(AND('User Interaction'!$C$41="Acute",'User Interaction'!$C$23=1),pivots_deprivation!R38,
IF(AND('User Interaction'!$C$41="Acute",'User Interaction'!$C$23=2),pivots_deprivation!R66,
IF(AND('User Interaction'!$C$41="Acute",'User Interaction'!$C$23=3),pivots_deprivation!R93,
IF(AND('User Interaction'!$C$41="Acute",'User Interaction'!$C$23=4),pivots_deprivation!R120,
IF(AND('User Interaction'!$C$41="Acute",'User Interaction'!$C$23=5),pivots_deprivation!R147,
IF(AND('User Interaction'!$C$41="Acute",'User Interaction'!$C$23=6),pivots_deprivation!R147,
IF(AND('User Interaction'!$C$41="Elective",'User Interaction'!$C$23=1),pivots_deprivation!R202,
IF(AND('User Interaction'!$C$41="Elective",'User Interaction'!$C$23=2),pivots_deprivation!R230,
IF(AND('User Interaction'!$C$41="Elective",'User Interaction'!$C$23=3),pivots_deprivation!R257,
IF(AND('User Interaction'!$C$41="Elective",'User Interaction'!$C$23=4),pivots_deprivation!R284,
IF(AND('User Interaction'!$C$41="Elective",'User Interaction'!$C$23=5),pivots_deprivation!R311,
IF(AND('User Interaction'!$C$41="Elective",'User Interaction'!$C$23=6),pivots_deprivation!R311,""))))))))))))</f>
        <v>2062.625</v>
      </c>
      <c r="F38" s="110">
        <f>IF(AND('User Interaction'!$C$41="Acute",'User Interaction'!$C$23=1),pivots_deprivation!S38,
IF(AND('User Interaction'!$C$41="Acute",'User Interaction'!$C$23=2),pivots_deprivation!S66,
IF(AND('User Interaction'!$C$41="Acute",'User Interaction'!$C$23=3),pivots_deprivation!S93,
IF(AND('User Interaction'!$C$41="Acute",'User Interaction'!$C$23=4),pivots_deprivation!S120,
IF(AND('User Interaction'!$C$41="Acute",'User Interaction'!$C$23=5),pivots_deprivation!S147,
IF(AND('User Interaction'!$C$41="Acute",'User Interaction'!$C$23=6),pivots_deprivation!S147,
IF(AND('User Interaction'!$C$41="Elective",'User Interaction'!$C$23=1),pivots_deprivation!S202,
IF(AND('User Interaction'!$C$41="Elective",'User Interaction'!$C$23=2),pivots_deprivation!S230,
IF(AND('User Interaction'!$C$41="Elective",'User Interaction'!$C$23=3),pivots_deprivation!S257,
IF(AND('User Interaction'!$C$41="Elective",'User Interaction'!$C$23=4),pivots_deprivation!S284,
IF(AND('User Interaction'!$C$41="Elective",'User Interaction'!$C$23=5),pivots_deprivation!S311,
IF(AND('User Interaction'!$C$41="Elective",'User Interaction'!$C$23=6),pivots_deprivation!S311,""))))))))))))</f>
        <v>1.2661909146715777</v>
      </c>
      <c r="G38" s="110">
        <f>IF(AND('User Interaction'!$C$41="Acute",'User Interaction'!$C$23=1),pivots_deprivation!T38,
IF(AND('User Interaction'!$C$41="Acute",'User Interaction'!$C$23=2),pivots_deprivation!T66,
IF(AND('User Interaction'!$C$41="Acute",'User Interaction'!$C$23=3),pivots_deprivation!T93,
IF(AND('User Interaction'!$C$41="Acute",'User Interaction'!$C$23=4),pivots_deprivation!T120,
IF(AND('User Interaction'!$C$41="Acute",'User Interaction'!$C$23=5),pivots_deprivation!T147,
IF(AND('User Interaction'!$C$41="Acute",'User Interaction'!$C$23=6),pivots_deprivation!T147,
IF(AND('User Interaction'!$C$41="Elective",'User Interaction'!$C$23=1),pivots_deprivation!T202,
IF(AND('User Interaction'!$C$41="Elective",'User Interaction'!$C$23=2),pivots_deprivation!T230,
IF(AND('User Interaction'!$C$41="Elective",'User Interaction'!$C$23=3),pivots_deprivation!T257,
IF(AND('User Interaction'!$C$41="Elective",'User Interaction'!$C$23=4),pivots_deprivation!T284,
IF(AND('User Interaction'!$C$41="Elective",'User Interaction'!$C$23=5),pivots_deprivation!T311,
IF(AND('User Interaction'!$C$41="Elective",'User Interaction'!$C$23=6),pivots_deprivation!T311,""))))))))))))</f>
        <v>1.4753848731820718</v>
      </c>
      <c r="H38" s="138">
        <f>IF(AND('User Interaction'!$C$41="Acute",'User Interaction'!$C$23=1),pivots_deprivation!U38,
IF(AND('User Interaction'!$C$41="Acute",'User Interaction'!$C$23=2),pivots_deprivation!U66,
IF(AND('User Interaction'!$C$41="Acute",'User Interaction'!$C$23=3),pivots_deprivation!U93,
IF(AND('User Interaction'!$C$41="Acute",'User Interaction'!$C$23=4),pivots_deprivation!U120,
IF(AND('User Interaction'!$C$41="Acute",'User Interaction'!$C$23=5),pivots_deprivation!U147,
IF(AND('User Interaction'!$C$41="Acute",'User Interaction'!$C$23=6),pivots_deprivation!U147,
IF(AND('User Interaction'!$C$41="Elective",'User Interaction'!$C$23=1),pivots_deprivation!U202,
IF(AND('User Interaction'!$C$41="Elective",'User Interaction'!$C$23=2),pivots_deprivation!U230,
IF(AND('User Interaction'!$C$41="Elective",'User Interaction'!$C$23=3),pivots_deprivation!U257,
IF(AND('User Interaction'!$C$41="Elective",'User Interaction'!$C$23=4),pivots_deprivation!U284,
IF(AND('User Interaction'!$C$41="Elective",'User Interaction'!$C$23=5),pivots_deprivation!U311,
IF(AND('User Interaction'!$C$41="Elective",'User Interaction'!$C$23=6),pivots_deprivation!U311,""))))))))))))</f>
        <v>1.5208472515979399</v>
      </c>
      <c r="I38" s="81"/>
      <c r="J38" s="81"/>
      <c r="K38" s="81"/>
      <c r="L38" s="94"/>
    </row>
    <row r="39" spans="1:12" x14ac:dyDescent="0.2">
      <c r="A39" s="81"/>
      <c r="B39" s="93"/>
      <c r="C39" s="102" t="str">
        <f>pivots_ethnicity!K11</f>
        <v>Hawkes Bay</v>
      </c>
      <c r="D39" s="109">
        <f>IF(AND('User Interaction'!$C$41="Acute",'User Interaction'!$C$23=1),pivots_deprivation!Q39,
IF(AND('User Interaction'!$C$41="Acute",'User Interaction'!$C$23=2),pivots_deprivation!Q67,
IF(AND('User Interaction'!$C$41="Acute",'User Interaction'!$C$23=3),pivots_deprivation!Q94,
IF(AND('User Interaction'!$C$41="Acute",'User Interaction'!$C$23=4),pivots_deprivation!Q121,
IF(AND('User Interaction'!$C$41="Acute",'User Interaction'!$C$23=5),pivots_deprivation!Q148,
IF(AND('User Interaction'!$C$41="Acute",'User Interaction'!$C$23=6),pivots_deprivation!Q148,
IF(AND('User Interaction'!$C$41="Elective",'User Interaction'!$C$23=1),pivots_deprivation!Q203,
IF(AND('User Interaction'!$C$41="Elective",'User Interaction'!$C$23=2),pivots_deprivation!Q231,
IF(AND('User Interaction'!$C$41="Elective",'User Interaction'!$C$23=3),pivots_deprivation!Q258,
IF(AND('User Interaction'!$C$41="Elective",'User Interaction'!$C$23=4),pivots_deprivation!Q285,
IF(AND('User Interaction'!$C$41="Elective",'User Interaction'!$C$23=5),pivots_deprivation!Q312,
IF(AND('User Interaction'!$C$41="Elective",'User Interaction'!$C$23=6),pivots_deprivation!Q312,""))))))))))))</f>
        <v>734</v>
      </c>
      <c r="E39" s="109">
        <f>IF(AND('User Interaction'!$C$41="Acute",'User Interaction'!$C$23=1),pivots_deprivation!R39,
IF(AND('User Interaction'!$C$41="Acute",'User Interaction'!$C$23=2),pivots_deprivation!R67,
IF(AND('User Interaction'!$C$41="Acute",'User Interaction'!$C$23=3),pivots_deprivation!R94,
IF(AND('User Interaction'!$C$41="Acute",'User Interaction'!$C$23=4),pivots_deprivation!R121,
IF(AND('User Interaction'!$C$41="Acute",'User Interaction'!$C$23=5),pivots_deprivation!R148,
IF(AND('User Interaction'!$C$41="Acute",'User Interaction'!$C$23=6),pivots_deprivation!R148,
IF(AND('User Interaction'!$C$41="Elective",'User Interaction'!$C$23=1),pivots_deprivation!R203,
IF(AND('User Interaction'!$C$41="Elective",'User Interaction'!$C$23=2),pivots_deprivation!R231,
IF(AND('User Interaction'!$C$41="Elective",'User Interaction'!$C$23=3),pivots_deprivation!R258,
IF(AND('User Interaction'!$C$41="Elective",'User Interaction'!$C$23=4),pivots_deprivation!R285,
IF(AND('User Interaction'!$C$41="Elective",'User Interaction'!$C$23=5),pivots_deprivation!R312,
IF(AND('User Interaction'!$C$41="Elective",'User Interaction'!$C$23=6),pivots_deprivation!R312,""))))))))))))</f>
        <v>1026.1666666666667</v>
      </c>
      <c r="F39" s="110">
        <f>IF(AND('User Interaction'!$C$41="Acute",'User Interaction'!$C$23=1),pivots_deprivation!S39,
IF(AND('User Interaction'!$C$41="Acute",'User Interaction'!$C$23=2),pivots_deprivation!S67,
IF(AND('User Interaction'!$C$41="Acute",'User Interaction'!$C$23=3),pivots_deprivation!S94,
IF(AND('User Interaction'!$C$41="Acute",'User Interaction'!$C$23=4),pivots_deprivation!S121,
IF(AND('User Interaction'!$C$41="Acute",'User Interaction'!$C$23=5),pivots_deprivation!S148,
IF(AND('User Interaction'!$C$41="Acute",'User Interaction'!$C$23=6),pivots_deprivation!S148,
IF(AND('User Interaction'!$C$41="Elective",'User Interaction'!$C$23=1),pivots_deprivation!S203,
IF(AND('User Interaction'!$C$41="Elective",'User Interaction'!$C$23=2),pivots_deprivation!S231,
IF(AND('User Interaction'!$C$41="Elective",'User Interaction'!$C$23=3),pivots_deprivation!S258,
IF(AND('User Interaction'!$C$41="Elective",'User Interaction'!$C$23=4),pivots_deprivation!S285,
IF(AND('User Interaction'!$C$41="Elective",'User Interaction'!$C$23=5),pivots_deprivation!S312,
IF(AND('User Interaction'!$C$41="Elective",'User Interaction'!$C$23=6),pivots_deprivation!S312,""))))))))))))</f>
        <v>1.3980472297910991</v>
      </c>
      <c r="G39" s="110">
        <f>IF(AND('User Interaction'!$C$41="Acute",'User Interaction'!$C$23=1),pivots_deprivation!T39,
IF(AND('User Interaction'!$C$41="Acute",'User Interaction'!$C$23=2),pivots_deprivation!T67,
IF(AND('User Interaction'!$C$41="Acute",'User Interaction'!$C$23=3),pivots_deprivation!T94,
IF(AND('User Interaction'!$C$41="Acute",'User Interaction'!$C$23=4),pivots_deprivation!T121,
IF(AND('User Interaction'!$C$41="Acute",'User Interaction'!$C$23=5),pivots_deprivation!T148,
IF(AND('User Interaction'!$C$41="Acute",'User Interaction'!$C$23=6),pivots_deprivation!T148,
IF(AND('User Interaction'!$C$41="Elective",'User Interaction'!$C$23=1),pivots_deprivation!T203,
IF(AND('User Interaction'!$C$41="Elective",'User Interaction'!$C$23=2),pivots_deprivation!T231,
IF(AND('User Interaction'!$C$41="Elective",'User Interaction'!$C$23=3),pivots_deprivation!T258,
IF(AND('User Interaction'!$C$41="Elective",'User Interaction'!$C$23=4),pivots_deprivation!T285,
IF(AND('User Interaction'!$C$41="Elective",'User Interaction'!$C$23=5),pivots_deprivation!T312,
IF(AND('User Interaction'!$C$41="Elective",'User Interaction'!$C$23=6),pivots_deprivation!T312,""))))))))))))</f>
        <v>1.6255861631228736</v>
      </c>
      <c r="H39" s="138">
        <f>IF(AND('User Interaction'!$C$41="Acute",'User Interaction'!$C$23=1),pivots_deprivation!U39,
IF(AND('User Interaction'!$C$41="Acute",'User Interaction'!$C$23=2),pivots_deprivation!U67,
IF(AND('User Interaction'!$C$41="Acute",'User Interaction'!$C$23=3),pivots_deprivation!U94,
IF(AND('User Interaction'!$C$41="Acute",'User Interaction'!$C$23=4),pivots_deprivation!U121,
IF(AND('User Interaction'!$C$41="Acute",'User Interaction'!$C$23=5),pivots_deprivation!U148,
IF(AND('User Interaction'!$C$41="Acute",'User Interaction'!$C$23=6),pivots_deprivation!U148,
IF(AND('User Interaction'!$C$41="Elective",'User Interaction'!$C$23=1),pivots_deprivation!U203,
IF(AND('User Interaction'!$C$41="Elective",'User Interaction'!$C$23=2),pivots_deprivation!U231,
IF(AND('User Interaction'!$C$41="Elective",'User Interaction'!$C$23=3),pivots_deprivation!U258,
IF(AND('User Interaction'!$C$41="Elective",'User Interaction'!$C$23=4),pivots_deprivation!U285,
IF(AND('User Interaction'!$C$41="Elective",'User Interaction'!$C$23=5),pivots_deprivation!U312,
IF(AND('User Interaction'!$C$41="Elective",'User Interaction'!$C$23=6),pivots_deprivation!U312,""))))))))))))</f>
        <v>1.5208472515979399</v>
      </c>
      <c r="I39" s="81"/>
      <c r="J39" s="81"/>
      <c r="K39" s="81"/>
      <c r="L39" s="94"/>
    </row>
    <row r="40" spans="1:12" x14ac:dyDescent="0.2">
      <c r="A40" s="81"/>
      <c r="B40" s="93"/>
      <c r="C40" s="102" t="str">
        <f>pivots_ethnicity!K12</f>
        <v>Hutt</v>
      </c>
      <c r="D40" s="109">
        <f>IF(AND('User Interaction'!$C$41="Acute",'User Interaction'!$C$23=1),pivots_deprivation!Q40,
IF(AND('User Interaction'!$C$41="Acute",'User Interaction'!$C$23=2),pivots_deprivation!Q68,
IF(AND('User Interaction'!$C$41="Acute",'User Interaction'!$C$23=3),pivots_deprivation!Q95,
IF(AND('User Interaction'!$C$41="Acute",'User Interaction'!$C$23=4),pivots_deprivation!Q122,
IF(AND('User Interaction'!$C$41="Acute",'User Interaction'!$C$23=5),pivots_deprivation!Q149,
IF(AND('User Interaction'!$C$41="Acute",'User Interaction'!$C$23=6),pivots_deprivation!Q149,
IF(AND('User Interaction'!$C$41="Elective",'User Interaction'!$C$23=1),pivots_deprivation!Q204,
IF(AND('User Interaction'!$C$41="Elective",'User Interaction'!$C$23=2),pivots_deprivation!Q232,
IF(AND('User Interaction'!$C$41="Elective",'User Interaction'!$C$23=3),pivots_deprivation!Q259,
IF(AND('User Interaction'!$C$41="Elective",'User Interaction'!$C$23=4),pivots_deprivation!Q286,
IF(AND('User Interaction'!$C$41="Elective",'User Interaction'!$C$23=5),pivots_deprivation!Q313,
IF(AND('User Interaction'!$C$41="Elective",'User Interaction'!$C$23=6),pivots_deprivation!Q313,""))))))))))))</f>
        <v>1060</v>
      </c>
      <c r="E40" s="109">
        <f>IF(AND('User Interaction'!$C$41="Acute",'User Interaction'!$C$23=1),pivots_deprivation!R40,
IF(AND('User Interaction'!$C$41="Acute",'User Interaction'!$C$23=2),pivots_deprivation!R68,
IF(AND('User Interaction'!$C$41="Acute",'User Interaction'!$C$23=3),pivots_deprivation!R95,
IF(AND('User Interaction'!$C$41="Acute",'User Interaction'!$C$23=4),pivots_deprivation!R122,
IF(AND('User Interaction'!$C$41="Acute",'User Interaction'!$C$23=5),pivots_deprivation!R149,
IF(AND('User Interaction'!$C$41="Acute",'User Interaction'!$C$23=6),pivots_deprivation!R149,
IF(AND('User Interaction'!$C$41="Elective",'User Interaction'!$C$23=1),pivots_deprivation!R204,
IF(AND('User Interaction'!$C$41="Elective",'User Interaction'!$C$23=2),pivots_deprivation!R232,
IF(AND('User Interaction'!$C$41="Elective",'User Interaction'!$C$23=3),pivots_deprivation!R259,
IF(AND('User Interaction'!$C$41="Elective",'User Interaction'!$C$23=4),pivots_deprivation!R286,
IF(AND('User Interaction'!$C$41="Elective",'User Interaction'!$C$23=5),pivots_deprivation!R313,
IF(AND('User Interaction'!$C$41="Elective",'User Interaction'!$C$23=6),pivots_deprivation!R313,""))))))))))))</f>
        <v>1393.25</v>
      </c>
      <c r="F40" s="110">
        <f>IF(AND('User Interaction'!$C$41="Acute",'User Interaction'!$C$23=1),pivots_deprivation!S40,
IF(AND('User Interaction'!$C$41="Acute",'User Interaction'!$C$23=2),pivots_deprivation!S68,
IF(AND('User Interaction'!$C$41="Acute",'User Interaction'!$C$23=3),pivots_deprivation!S95,
IF(AND('User Interaction'!$C$41="Acute",'User Interaction'!$C$23=4),pivots_deprivation!S122,
IF(AND('User Interaction'!$C$41="Acute",'User Interaction'!$C$23=5),pivots_deprivation!S149,
IF(AND('User Interaction'!$C$41="Acute",'User Interaction'!$C$23=6),pivots_deprivation!S149,
IF(AND('User Interaction'!$C$41="Elective",'User Interaction'!$C$23=1),pivots_deprivation!S204,
IF(AND('User Interaction'!$C$41="Elective",'User Interaction'!$C$23=2),pivots_deprivation!S232,
IF(AND('User Interaction'!$C$41="Elective",'User Interaction'!$C$23=3),pivots_deprivation!S259,
IF(AND('User Interaction'!$C$41="Elective",'User Interaction'!$C$23=4),pivots_deprivation!S286,
IF(AND('User Interaction'!$C$41="Elective",'User Interaction'!$C$23=5),pivots_deprivation!S313,
IF(AND('User Interaction'!$C$41="Elective",'User Interaction'!$C$23=6),pivots_deprivation!S313,""))))))))))))</f>
        <v>1.3143867924528301</v>
      </c>
      <c r="G40" s="110">
        <f>IF(AND('User Interaction'!$C$41="Acute",'User Interaction'!$C$23=1),pivots_deprivation!T40,
IF(AND('User Interaction'!$C$41="Acute",'User Interaction'!$C$23=2),pivots_deprivation!T68,
IF(AND('User Interaction'!$C$41="Acute",'User Interaction'!$C$23=3),pivots_deprivation!T95,
IF(AND('User Interaction'!$C$41="Acute",'User Interaction'!$C$23=4),pivots_deprivation!T122,
IF(AND('User Interaction'!$C$41="Acute",'User Interaction'!$C$23=5),pivots_deprivation!T149,
IF(AND('User Interaction'!$C$41="Acute",'User Interaction'!$C$23=6),pivots_deprivation!T149,
IF(AND('User Interaction'!$C$41="Elective",'User Interaction'!$C$23=1),pivots_deprivation!T204,
IF(AND('User Interaction'!$C$41="Elective",'User Interaction'!$C$23=2),pivots_deprivation!T232,
IF(AND('User Interaction'!$C$41="Elective",'User Interaction'!$C$23=3),pivots_deprivation!T259,
IF(AND('User Interaction'!$C$41="Elective",'User Interaction'!$C$23=4),pivots_deprivation!T286,
IF(AND('User Interaction'!$C$41="Elective",'User Interaction'!$C$23=5),pivots_deprivation!T313,
IF(AND('User Interaction'!$C$41="Elective",'User Interaction'!$C$23=6),pivots_deprivation!T313,""))))))))))))</f>
        <v>1.5062927890926729</v>
      </c>
      <c r="H40" s="138">
        <f>IF(AND('User Interaction'!$C$41="Acute",'User Interaction'!$C$23=1),pivots_deprivation!U40,
IF(AND('User Interaction'!$C$41="Acute",'User Interaction'!$C$23=2),pivots_deprivation!U68,
IF(AND('User Interaction'!$C$41="Acute",'User Interaction'!$C$23=3),pivots_deprivation!U95,
IF(AND('User Interaction'!$C$41="Acute",'User Interaction'!$C$23=4),pivots_deprivation!U122,
IF(AND('User Interaction'!$C$41="Acute",'User Interaction'!$C$23=5),pivots_deprivation!U149,
IF(AND('User Interaction'!$C$41="Acute",'User Interaction'!$C$23=6),pivots_deprivation!U149,
IF(AND('User Interaction'!$C$41="Elective",'User Interaction'!$C$23=1),pivots_deprivation!U204,
IF(AND('User Interaction'!$C$41="Elective",'User Interaction'!$C$23=2),pivots_deprivation!U232,
IF(AND('User Interaction'!$C$41="Elective",'User Interaction'!$C$23=3),pivots_deprivation!U259,
IF(AND('User Interaction'!$C$41="Elective",'User Interaction'!$C$23=4),pivots_deprivation!U286,
IF(AND('User Interaction'!$C$41="Elective",'User Interaction'!$C$23=5),pivots_deprivation!U313,
IF(AND('User Interaction'!$C$41="Elective",'User Interaction'!$C$23=6),pivots_deprivation!U313,""))))))))))))</f>
        <v>1.5208472515979399</v>
      </c>
      <c r="I40" s="81"/>
      <c r="J40" s="81"/>
      <c r="K40" s="81"/>
      <c r="L40" s="94"/>
    </row>
    <row r="41" spans="1:12" x14ac:dyDescent="0.2">
      <c r="A41" s="81"/>
      <c r="B41" s="93"/>
      <c r="C41" s="102" t="str">
        <f>pivots_ethnicity!K13</f>
        <v>Lakes</v>
      </c>
      <c r="D41" s="109">
        <f>IF(AND('User Interaction'!$C$41="Acute",'User Interaction'!$C$23=1),pivots_deprivation!Q41,
IF(AND('User Interaction'!$C$41="Acute",'User Interaction'!$C$23=2),pivots_deprivation!Q69,
IF(AND('User Interaction'!$C$41="Acute",'User Interaction'!$C$23=3),pivots_deprivation!Q96,
IF(AND('User Interaction'!$C$41="Acute",'User Interaction'!$C$23=4),pivots_deprivation!Q123,
IF(AND('User Interaction'!$C$41="Acute",'User Interaction'!$C$23=5),pivots_deprivation!Q150,
IF(AND('User Interaction'!$C$41="Acute",'User Interaction'!$C$23=6),pivots_deprivation!Q150,
IF(AND('User Interaction'!$C$41="Elective",'User Interaction'!$C$23=1),pivots_deprivation!Q205,
IF(AND('User Interaction'!$C$41="Elective",'User Interaction'!$C$23=2),pivots_deprivation!Q233,
IF(AND('User Interaction'!$C$41="Elective",'User Interaction'!$C$23=3),pivots_deprivation!Q260,
IF(AND('User Interaction'!$C$41="Elective",'User Interaction'!$C$23=4),pivots_deprivation!Q287,
IF(AND('User Interaction'!$C$41="Elective",'User Interaction'!$C$23=5),pivots_deprivation!Q314,
IF(AND('User Interaction'!$C$41="Elective",'User Interaction'!$C$23=6),pivots_deprivation!Q314,""))))))))))))</f>
        <v>226</v>
      </c>
      <c r="E41" s="109">
        <f>IF(AND('User Interaction'!$C$41="Acute",'User Interaction'!$C$23=1),pivots_deprivation!R41,
IF(AND('User Interaction'!$C$41="Acute",'User Interaction'!$C$23=2),pivots_deprivation!R69,
IF(AND('User Interaction'!$C$41="Acute",'User Interaction'!$C$23=3),pivots_deprivation!R96,
IF(AND('User Interaction'!$C$41="Acute",'User Interaction'!$C$23=4),pivots_deprivation!R123,
IF(AND('User Interaction'!$C$41="Acute",'User Interaction'!$C$23=5),pivots_deprivation!R150,
IF(AND('User Interaction'!$C$41="Acute",'User Interaction'!$C$23=6),pivots_deprivation!R150,
IF(AND('User Interaction'!$C$41="Elective",'User Interaction'!$C$23=1),pivots_deprivation!R205,
IF(AND('User Interaction'!$C$41="Elective",'User Interaction'!$C$23=2),pivots_deprivation!R233,
IF(AND('User Interaction'!$C$41="Elective",'User Interaction'!$C$23=3),pivots_deprivation!R260,
IF(AND('User Interaction'!$C$41="Elective",'User Interaction'!$C$23=4),pivots_deprivation!R287,
IF(AND('User Interaction'!$C$41="Elective",'User Interaction'!$C$23=5),pivots_deprivation!R314,
IF(AND('User Interaction'!$C$41="Elective",'User Interaction'!$C$23=6),pivots_deprivation!R314,""))))))))))))</f>
        <v>319.04166666666669</v>
      </c>
      <c r="F41" s="110">
        <f>IF(AND('User Interaction'!$C$41="Acute",'User Interaction'!$C$23=1),pivots_deprivation!S41,
IF(AND('User Interaction'!$C$41="Acute",'User Interaction'!$C$23=2),pivots_deprivation!S69,
IF(AND('User Interaction'!$C$41="Acute",'User Interaction'!$C$23=3),pivots_deprivation!S96,
IF(AND('User Interaction'!$C$41="Acute",'User Interaction'!$C$23=4),pivots_deprivation!S123,
IF(AND('User Interaction'!$C$41="Acute",'User Interaction'!$C$23=5),pivots_deprivation!S150,
IF(AND('User Interaction'!$C$41="Acute",'User Interaction'!$C$23=6),pivots_deprivation!S150,
IF(AND('User Interaction'!$C$41="Elective",'User Interaction'!$C$23=1),pivots_deprivation!S205,
IF(AND('User Interaction'!$C$41="Elective",'User Interaction'!$C$23=2),pivots_deprivation!S233,
IF(AND('User Interaction'!$C$41="Elective",'User Interaction'!$C$23=3),pivots_deprivation!S260,
IF(AND('User Interaction'!$C$41="Elective",'User Interaction'!$C$23=4),pivots_deprivation!S287,
IF(AND('User Interaction'!$C$41="Elective",'User Interaction'!$C$23=5),pivots_deprivation!S314,
IF(AND('User Interaction'!$C$41="Elective",'User Interaction'!$C$23=6),pivots_deprivation!S314,""))))))))))))</f>
        <v>1.411688790560472</v>
      </c>
      <c r="G41" s="110">
        <f>IF(AND('User Interaction'!$C$41="Acute",'User Interaction'!$C$23=1),pivots_deprivation!T41,
IF(AND('User Interaction'!$C$41="Acute",'User Interaction'!$C$23=2),pivots_deprivation!T69,
IF(AND('User Interaction'!$C$41="Acute",'User Interaction'!$C$23=3),pivots_deprivation!T96,
IF(AND('User Interaction'!$C$41="Acute",'User Interaction'!$C$23=4),pivots_deprivation!T123,
IF(AND('User Interaction'!$C$41="Acute",'User Interaction'!$C$23=5),pivots_deprivation!T150,
IF(AND('User Interaction'!$C$41="Acute",'User Interaction'!$C$23=6),pivots_deprivation!T150,
IF(AND('User Interaction'!$C$41="Elective",'User Interaction'!$C$23=1),pivots_deprivation!T205,
IF(AND('User Interaction'!$C$41="Elective",'User Interaction'!$C$23=2),pivots_deprivation!T233,
IF(AND('User Interaction'!$C$41="Elective",'User Interaction'!$C$23=3),pivots_deprivation!T260,
IF(AND('User Interaction'!$C$41="Elective",'User Interaction'!$C$23=4),pivots_deprivation!T287,
IF(AND('User Interaction'!$C$41="Elective",'User Interaction'!$C$23=5),pivots_deprivation!T314,
IF(AND('User Interaction'!$C$41="Elective",'User Interaction'!$C$23=6),pivots_deprivation!T314,""))))))))))))</f>
        <v>1.4888751859966982</v>
      </c>
      <c r="H41" s="138">
        <f>IF(AND('User Interaction'!$C$41="Acute",'User Interaction'!$C$23=1),pivots_deprivation!U41,
IF(AND('User Interaction'!$C$41="Acute",'User Interaction'!$C$23=2),pivots_deprivation!U69,
IF(AND('User Interaction'!$C$41="Acute",'User Interaction'!$C$23=3),pivots_deprivation!U96,
IF(AND('User Interaction'!$C$41="Acute",'User Interaction'!$C$23=4),pivots_deprivation!U123,
IF(AND('User Interaction'!$C$41="Acute",'User Interaction'!$C$23=5),pivots_deprivation!U150,
IF(AND('User Interaction'!$C$41="Acute",'User Interaction'!$C$23=6),pivots_deprivation!U150,
IF(AND('User Interaction'!$C$41="Elective",'User Interaction'!$C$23=1),pivots_deprivation!U205,
IF(AND('User Interaction'!$C$41="Elective",'User Interaction'!$C$23=2),pivots_deprivation!U233,
IF(AND('User Interaction'!$C$41="Elective",'User Interaction'!$C$23=3),pivots_deprivation!U260,
IF(AND('User Interaction'!$C$41="Elective",'User Interaction'!$C$23=4),pivots_deprivation!U287,
IF(AND('User Interaction'!$C$41="Elective",'User Interaction'!$C$23=5),pivots_deprivation!U314,
IF(AND('User Interaction'!$C$41="Elective",'User Interaction'!$C$23=6),pivots_deprivation!U314,""))))))))))))</f>
        <v>1.5208472515979399</v>
      </c>
      <c r="I41" s="81"/>
      <c r="J41" s="81"/>
      <c r="K41" s="81"/>
      <c r="L41" s="94"/>
    </row>
    <row r="42" spans="1:12" x14ac:dyDescent="0.2">
      <c r="A42" s="81"/>
      <c r="B42" s="93"/>
      <c r="C42" s="102" t="str">
        <f>pivots_ethnicity!K14</f>
        <v>MidCentral</v>
      </c>
      <c r="D42" s="109">
        <f>IF(AND('User Interaction'!$C$41="Acute",'User Interaction'!$C$23=1),pivots_deprivation!Q42,
IF(AND('User Interaction'!$C$41="Acute",'User Interaction'!$C$23=2),pivots_deprivation!Q70,
IF(AND('User Interaction'!$C$41="Acute",'User Interaction'!$C$23=3),pivots_deprivation!Q97,
IF(AND('User Interaction'!$C$41="Acute",'User Interaction'!$C$23=4),pivots_deprivation!Q124,
IF(AND('User Interaction'!$C$41="Acute",'User Interaction'!$C$23=5),pivots_deprivation!Q151,
IF(AND('User Interaction'!$C$41="Acute",'User Interaction'!$C$23=6),pivots_deprivation!Q151,
IF(AND('User Interaction'!$C$41="Elective",'User Interaction'!$C$23=1),pivots_deprivation!Q206,
IF(AND('User Interaction'!$C$41="Elective",'User Interaction'!$C$23=2),pivots_deprivation!Q234,
IF(AND('User Interaction'!$C$41="Elective",'User Interaction'!$C$23=3),pivots_deprivation!Q261,
IF(AND('User Interaction'!$C$41="Elective",'User Interaction'!$C$23=4),pivots_deprivation!Q288,
IF(AND('User Interaction'!$C$41="Elective",'User Interaction'!$C$23=5),pivots_deprivation!Q315,
IF(AND('User Interaction'!$C$41="Elective",'User Interaction'!$C$23=6),pivots_deprivation!Q315,""))))))))))))</f>
        <v>400</v>
      </c>
      <c r="E42" s="109">
        <f>IF(AND('User Interaction'!$C$41="Acute",'User Interaction'!$C$23=1),pivots_deprivation!R42,
IF(AND('User Interaction'!$C$41="Acute",'User Interaction'!$C$23=2),pivots_deprivation!R70,
IF(AND('User Interaction'!$C$41="Acute",'User Interaction'!$C$23=3),pivots_deprivation!R97,
IF(AND('User Interaction'!$C$41="Acute",'User Interaction'!$C$23=4),pivots_deprivation!R124,
IF(AND('User Interaction'!$C$41="Acute",'User Interaction'!$C$23=5),pivots_deprivation!R151,
IF(AND('User Interaction'!$C$41="Acute",'User Interaction'!$C$23=6),pivots_deprivation!R151,
IF(AND('User Interaction'!$C$41="Elective",'User Interaction'!$C$23=1),pivots_deprivation!R206,
IF(AND('User Interaction'!$C$41="Elective",'User Interaction'!$C$23=2),pivots_deprivation!R234,
IF(AND('User Interaction'!$C$41="Elective",'User Interaction'!$C$23=3),pivots_deprivation!R261,
IF(AND('User Interaction'!$C$41="Elective",'User Interaction'!$C$23=4),pivots_deprivation!R288,
IF(AND('User Interaction'!$C$41="Elective",'User Interaction'!$C$23=5),pivots_deprivation!R315,
IF(AND('User Interaction'!$C$41="Elective",'User Interaction'!$C$23=6),pivots_deprivation!R315,""))))))))))))</f>
        <v>676.4375</v>
      </c>
      <c r="F42" s="110">
        <f>IF(AND('User Interaction'!$C$41="Acute",'User Interaction'!$C$23=1),pivots_deprivation!S42,
IF(AND('User Interaction'!$C$41="Acute",'User Interaction'!$C$23=2),pivots_deprivation!S70,
IF(AND('User Interaction'!$C$41="Acute",'User Interaction'!$C$23=3),pivots_deprivation!S97,
IF(AND('User Interaction'!$C$41="Acute",'User Interaction'!$C$23=4),pivots_deprivation!S124,
IF(AND('User Interaction'!$C$41="Acute",'User Interaction'!$C$23=5),pivots_deprivation!S151,
IF(AND('User Interaction'!$C$41="Acute",'User Interaction'!$C$23=6),pivots_deprivation!S151,
IF(AND('User Interaction'!$C$41="Elective",'User Interaction'!$C$23=1),pivots_deprivation!S206,
IF(AND('User Interaction'!$C$41="Elective",'User Interaction'!$C$23=2),pivots_deprivation!S234,
IF(AND('User Interaction'!$C$41="Elective",'User Interaction'!$C$23=3),pivots_deprivation!S261,
IF(AND('User Interaction'!$C$41="Elective",'User Interaction'!$C$23=4),pivots_deprivation!S288,
IF(AND('User Interaction'!$C$41="Elective",'User Interaction'!$C$23=5),pivots_deprivation!S315,
IF(AND('User Interaction'!$C$41="Elective",'User Interaction'!$C$23=6),pivots_deprivation!S315,""))))))))))))</f>
        <v>1.6910937500000001</v>
      </c>
      <c r="G42" s="110">
        <f>IF(AND('User Interaction'!$C$41="Acute",'User Interaction'!$C$23=1),pivots_deprivation!T42,
IF(AND('User Interaction'!$C$41="Acute",'User Interaction'!$C$23=2),pivots_deprivation!T70,
IF(AND('User Interaction'!$C$41="Acute",'User Interaction'!$C$23=3),pivots_deprivation!T97,
IF(AND('User Interaction'!$C$41="Acute",'User Interaction'!$C$23=4),pivots_deprivation!T124,
IF(AND('User Interaction'!$C$41="Acute",'User Interaction'!$C$23=5),pivots_deprivation!T151,
IF(AND('User Interaction'!$C$41="Acute",'User Interaction'!$C$23=6),pivots_deprivation!T151,
IF(AND('User Interaction'!$C$41="Elective",'User Interaction'!$C$23=1),pivots_deprivation!T206,
IF(AND('User Interaction'!$C$41="Elective",'User Interaction'!$C$23=2),pivots_deprivation!T234,
IF(AND('User Interaction'!$C$41="Elective",'User Interaction'!$C$23=3),pivots_deprivation!T261,
IF(AND('User Interaction'!$C$41="Elective",'User Interaction'!$C$23=4),pivots_deprivation!T288,
IF(AND('User Interaction'!$C$41="Elective",'User Interaction'!$C$23=5),pivots_deprivation!T315,
IF(AND('User Interaction'!$C$41="Elective",'User Interaction'!$C$23=6),pivots_deprivation!T315,""))))))))))))</f>
        <v>1.7828609171872971</v>
      </c>
      <c r="H42" s="138">
        <f>IF(AND('User Interaction'!$C$41="Acute",'User Interaction'!$C$23=1),pivots_deprivation!U42,
IF(AND('User Interaction'!$C$41="Acute",'User Interaction'!$C$23=2),pivots_deprivation!U70,
IF(AND('User Interaction'!$C$41="Acute",'User Interaction'!$C$23=3),pivots_deprivation!U97,
IF(AND('User Interaction'!$C$41="Acute",'User Interaction'!$C$23=4),pivots_deprivation!U124,
IF(AND('User Interaction'!$C$41="Acute",'User Interaction'!$C$23=5),pivots_deprivation!U151,
IF(AND('User Interaction'!$C$41="Acute",'User Interaction'!$C$23=6),pivots_deprivation!U151,
IF(AND('User Interaction'!$C$41="Elective",'User Interaction'!$C$23=1),pivots_deprivation!U206,
IF(AND('User Interaction'!$C$41="Elective",'User Interaction'!$C$23=2),pivots_deprivation!U234,
IF(AND('User Interaction'!$C$41="Elective",'User Interaction'!$C$23=3),pivots_deprivation!U261,
IF(AND('User Interaction'!$C$41="Elective",'User Interaction'!$C$23=4),pivots_deprivation!U288,
IF(AND('User Interaction'!$C$41="Elective",'User Interaction'!$C$23=5),pivots_deprivation!U315,
IF(AND('User Interaction'!$C$41="Elective",'User Interaction'!$C$23=6),pivots_deprivation!U315,""))))))))))))</f>
        <v>1.5208472515979399</v>
      </c>
      <c r="I42" s="81"/>
      <c r="J42" s="81"/>
      <c r="K42" s="81"/>
      <c r="L42" s="94"/>
    </row>
    <row r="43" spans="1:12" x14ac:dyDescent="0.2">
      <c r="A43" s="81"/>
      <c r="B43" s="93"/>
      <c r="C43" s="102" t="str">
        <f>pivots_ethnicity!K15</f>
        <v>Nelson Marlborough</v>
      </c>
      <c r="D43" s="109">
        <f>IF(AND('User Interaction'!$C$41="Acute",'User Interaction'!$C$23=1),pivots_deprivation!Q43,
IF(AND('User Interaction'!$C$41="Acute",'User Interaction'!$C$23=2),pivots_deprivation!Q71,
IF(AND('User Interaction'!$C$41="Acute",'User Interaction'!$C$23=3),pivots_deprivation!Q98,
IF(AND('User Interaction'!$C$41="Acute",'User Interaction'!$C$23=4),pivots_deprivation!Q125,
IF(AND('User Interaction'!$C$41="Acute",'User Interaction'!$C$23=5),pivots_deprivation!Q152,
IF(AND('User Interaction'!$C$41="Acute",'User Interaction'!$C$23=6),pivots_deprivation!Q152,
IF(AND('User Interaction'!$C$41="Elective",'User Interaction'!$C$23=1),pivots_deprivation!Q207,
IF(AND('User Interaction'!$C$41="Elective",'User Interaction'!$C$23=2),pivots_deprivation!Q235,
IF(AND('User Interaction'!$C$41="Elective",'User Interaction'!$C$23=3),pivots_deprivation!Q262,
IF(AND('User Interaction'!$C$41="Elective",'User Interaction'!$C$23=4),pivots_deprivation!Q289,
IF(AND('User Interaction'!$C$41="Elective",'User Interaction'!$C$23=5),pivots_deprivation!Q316,
IF(AND('User Interaction'!$C$41="Elective",'User Interaction'!$C$23=6),pivots_deprivation!Q316,""))))))))))))</f>
        <v>769</v>
      </c>
      <c r="E43" s="109">
        <f>IF(AND('User Interaction'!$C$41="Acute",'User Interaction'!$C$23=1),pivots_deprivation!R43,
IF(AND('User Interaction'!$C$41="Acute",'User Interaction'!$C$23=2),pivots_deprivation!R71,
IF(AND('User Interaction'!$C$41="Acute",'User Interaction'!$C$23=3),pivots_deprivation!R98,
IF(AND('User Interaction'!$C$41="Acute",'User Interaction'!$C$23=4),pivots_deprivation!R125,
IF(AND('User Interaction'!$C$41="Acute",'User Interaction'!$C$23=5),pivots_deprivation!R152,
IF(AND('User Interaction'!$C$41="Acute",'User Interaction'!$C$23=6),pivots_deprivation!R152,
IF(AND('User Interaction'!$C$41="Elective",'User Interaction'!$C$23=1),pivots_deprivation!R207,
IF(AND('User Interaction'!$C$41="Elective",'User Interaction'!$C$23=2),pivots_deprivation!R235,
IF(AND('User Interaction'!$C$41="Elective",'User Interaction'!$C$23=3),pivots_deprivation!R262,
IF(AND('User Interaction'!$C$41="Elective",'User Interaction'!$C$23=4),pivots_deprivation!R289,
IF(AND('User Interaction'!$C$41="Elective",'User Interaction'!$C$23=5),pivots_deprivation!R316,
IF(AND('User Interaction'!$C$41="Elective",'User Interaction'!$C$23=6),pivots_deprivation!R316,""))))))))))))</f>
        <v>851.75</v>
      </c>
      <c r="F43" s="110">
        <f>IF(AND('User Interaction'!$C$41="Acute",'User Interaction'!$C$23=1),pivots_deprivation!S43,
IF(AND('User Interaction'!$C$41="Acute",'User Interaction'!$C$23=2),pivots_deprivation!S71,
IF(AND('User Interaction'!$C$41="Acute",'User Interaction'!$C$23=3),pivots_deprivation!S98,
IF(AND('User Interaction'!$C$41="Acute",'User Interaction'!$C$23=4),pivots_deprivation!S125,
IF(AND('User Interaction'!$C$41="Acute",'User Interaction'!$C$23=5),pivots_deprivation!S152,
IF(AND('User Interaction'!$C$41="Acute",'User Interaction'!$C$23=6),pivots_deprivation!S152,
IF(AND('User Interaction'!$C$41="Elective",'User Interaction'!$C$23=1),pivots_deprivation!S207,
IF(AND('User Interaction'!$C$41="Elective",'User Interaction'!$C$23=2),pivots_deprivation!S235,
IF(AND('User Interaction'!$C$41="Elective",'User Interaction'!$C$23=3),pivots_deprivation!S262,
IF(AND('User Interaction'!$C$41="Elective",'User Interaction'!$C$23=4),pivots_deprivation!S289,
IF(AND('User Interaction'!$C$41="Elective",'User Interaction'!$C$23=5),pivots_deprivation!S316,
IF(AND('User Interaction'!$C$41="Elective",'User Interaction'!$C$23=6),pivots_deprivation!S316,""))))))))))))</f>
        <v>1.1076072821846554</v>
      </c>
      <c r="G43" s="110">
        <f>IF(AND('User Interaction'!$C$41="Acute",'User Interaction'!$C$23=1),pivots_deprivation!T43,
IF(AND('User Interaction'!$C$41="Acute",'User Interaction'!$C$23=2),pivots_deprivation!T71,
IF(AND('User Interaction'!$C$41="Acute",'User Interaction'!$C$23=3),pivots_deprivation!T98,
IF(AND('User Interaction'!$C$41="Acute",'User Interaction'!$C$23=4),pivots_deprivation!T125,
IF(AND('User Interaction'!$C$41="Acute",'User Interaction'!$C$23=5),pivots_deprivation!T152,
IF(AND('User Interaction'!$C$41="Acute",'User Interaction'!$C$23=6),pivots_deprivation!T152,
IF(AND('User Interaction'!$C$41="Elective",'User Interaction'!$C$23=1),pivots_deprivation!T207,
IF(AND('User Interaction'!$C$41="Elective",'User Interaction'!$C$23=2),pivots_deprivation!T235,
IF(AND('User Interaction'!$C$41="Elective",'User Interaction'!$C$23=3),pivots_deprivation!T262,
IF(AND('User Interaction'!$C$41="Elective",'User Interaction'!$C$23=4),pivots_deprivation!T289,
IF(AND('User Interaction'!$C$41="Elective",'User Interaction'!$C$23=5),pivots_deprivation!T316,
IF(AND('User Interaction'!$C$41="Elective",'User Interaction'!$C$23=6),pivots_deprivation!T316,""))))))))))))</f>
        <v>1.3439868310434866</v>
      </c>
      <c r="H43" s="138">
        <f>IF(AND('User Interaction'!$C$41="Acute",'User Interaction'!$C$23=1),pivots_deprivation!U43,
IF(AND('User Interaction'!$C$41="Acute",'User Interaction'!$C$23=2),pivots_deprivation!U71,
IF(AND('User Interaction'!$C$41="Acute",'User Interaction'!$C$23=3),pivots_deprivation!U98,
IF(AND('User Interaction'!$C$41="Acute",'User Interaction'!$C$23=4),pivots_deprivation!U125,
IF(AND('User Interaction'!$C$41="Acute",'User Interaction'!$C$23=5),pivots_deprivation!U152,
IF(AND('User Interaction'!$C$41="Acute",'User Interaction'!$C$23=6),pivots_deprivation!U152,
IF(AND('User Interaction'!$C$41="Elective",'User Interaction'!$C$23=1),pivots_deprivation!U207,
IF(AND('User Interaction'!$C$41="Elective",'User Interaction'!$C$23=2),pivots_deprivation!U235,
IF(AND('User Interaction'!$C$41="Elective",'User Interaction'!$C$23=3),pivots_deprivation!U262,
IF(AND('User Interaction'!$C$41="Elective",'User Interaction'!$C$23=4),pivots_deprivation!U289,
IF(AND('User Interaction'!$C$41="Elective",'User Interaction'!$C$23=5),pivots_deprivation!U316,
IF(AND('User Interaction'!$C$41="Elective",'User Interaction'!$C$23=6),pivots_deprivation!U316,""))))))))))))</f>
        <v>1.5208472515979399</v>
      </c>
      <c r="I43" s="81"/>
      <c r="J43" s="81"/>
      <c r="K43" s="81"/>
      <c r="L43" s="94"/>
    </row>
    <row r="44" spans="1:12" x14ac:dyDescent="0.2">
      <c r="A44" s="81"/>
      <c r="B44" s="93"/>
      <c r="C44" s="102" t="str">
        <f>pivots_ethnicity!K16</f>
        <v>Northland</v>
      </c>
      <c r="D44" s="109">
        <f>IF(AND('User Interaction'!$C$41="Acute",'User Interaction'!$C$23=1),pivots_deprivation!Q44,
IF(AND('User Interaction'!$C$41="Acute",'User Interaction'!$C$23=2),pivots_deprivation!Q72,
IF(AND('User Interaction'!$C$41="Acute",'User Interaction'!$C$23=3),pivots_deprivation!Q99,
IF(AND('User Interaction'!$C$41="Acute",'User Interaction'!$C$23=4),pivots_deprivation!Q126,
IF(AND('User Interaction'!$C$41="Acute",'User Interaction'!$C$23=5),pivots_deprivation!Q153,
IF(AND('User Interaction'!$C$41="Acute",'User Interaction'!$C$23=6),pivots_deprivation!Q153,
IF(AND('User Interaction'!$C$41="Elective",'User Interaction'!$C$23=1),pivots_deprivation!Q208,
IF(AND('User Interaction'!$C$41="Elective",'User Interaction'!$C$23=2),pivots_deprivation!Q236,
IF(AND('User Interaction'!$C$41="Elective",'User Interaction'!$C$23=3),pivots_deprivation!Q263,
IF(AND('User Interaction'!$C$41="Elective",'User Interaction'!$C$23=4),pivots_deprivation!Q290,
IF(AND('User Interaction'!$C$41="Elective",'User Interaction'!$C$23=5),pivots_deprivation!Q317,
IF(AND('User Interaction'!$C$41="Elective",'User Interaction'!$C$23=6),pivots_deprivation!Q317,""))))))))))))</f>
        <v>53</v>
      </c>
      <c r="E44" s="109">
        <f>IF(AND('User Interaction'!$C$41="Acute",'User Interaction'!$C$23=1),pivots_deprivation!R44,
IF(AND('User Interaction'!$C$41="Acute",'User Interaction'!$C$23=2),pivots_deprivation!R72,
IF(AND('User Interaction'!$C$41="Acute",'User Interaction'!$C$23=3),pivots_deprivation!R99,
IF(AND('User Interaction'!$C$41="Acute",'User Interaction'!$C$23=4),pivots_deprivation!R126,
IF(AND('User Interaction'!$C$41="Acute",'User Interaction'!$C$23=5),pivots_deprivation!R153,
IF(AND('User Interaction'!$C$41="Acute",'User Interaction'!$C$23=6),pivots_deprivation!R153,
IF(AND('User Interaction'!$C$41="Elective",'User Interaction'!$C$23=1),pivots_deprivation!R208,
IF(AND('User Interaction'!$C$41="Elective",'User Interaction'!$C$23=2),pivots_deprivation!R236,
IF(AND('User Interaction'!$C$41="Elective",'User Interaction'!$C$23=3),pivots_deprivation!R263,
IF(AND('User Interaction'!$C$41="Elective",'User Interaction'!$C$23=4),pivots_deprivation!R290,
IF(AND('User Interaction'!$C$41="Elective",'User Interaction'!$C$23=5),pivots_deprivation!R317,
IF(AND('User Interaction'!$C$41="Elective",'User Interaction'!$C$23=6),pivots_deprivation!R317,""))))))))))))</f>
        <v>72.604166666666671</v>
      </c>
      <c r="F44" s="110">
        <f>IF(AND('User Interaction'!$C$41="Acute",'User Interaction'!$C$23=1),pivots_deprivation!S44,
IF(AND('User Interaction'!$C$41="Acute",'User Interaction'!$C$23=2),pivots_deprivation!S72,
IF(AND('User Interaction'!$C$41="Acute",'User Interaction'!$C$23=3),pivots_deprivation!S99,
IF(AND('User Interaction'!$C$41="Acute",'User Interaction'!$C$23=4),pivots_deprivation!S126,
IF(AND('User Interaction'!$C$41="Acute",'User Interaction'!$C$23=5),pivots_deprivation!S153,
IF(AND('User Interaction'!$C$41="Acute",'User Interaction'!$C$23=6),pivots_deprivation!S153,
IF(AND('User Interaction'!$C$41="Elective",'User Interaction'!$C$23=1),pivots_deprivation!S208,
IF(AND('User Interaction'!$C$41="Elective",'User Interaction'!$C$23=2),pivots_deprivation!S236,
IF(AND('User Interaction'!$C$41="Elective",'User Interaction'!$C$23=3),pivots_deprivation!S263,
IF(AND('User Interaction'!$C$41="Elective",'User Interaction'!$C$23=4),pivots_deprivation!S290,
IF(AND('User Interaction'!$C$41="Elective",'User Interaction'!$C$23=5),pivots_deprivation!S317,
IF(AND('User Interaction'!$C$41="Elective",'User Interaction'!$C$23=6),pivots_deprivation!S317,""))))))))))))</f>
        <v>1.3698899371069182</v>
      </c>
      <c r="G44" s="110">
        <f>IF(AND('User Interaction'!$C$41="Acute",'User Interaction'!$C$23=1),pivots_deprivation!T44,
IF(AND('User Interaction'!$C$41="Acute",'User Interaction'!$C$23=2),pivots_deprivation!T72,
IF(AND('User Interaction'!$C$41="Acute",'User Interaction'!$C$23=3),pivots_deprivation!T99,
IF(AND('User Interaction'!$C$41="Acute",'User Interaction'!$C$23=4),pivots_deprivation!T126,
IF(AND('User Interaction'!$C$41="Acute",'User Interaction'!$C$23=5),pivots_deprivation!T153,
IF(AND('User Interaction'!$C$41="Acute",'User Interaction'!$C$23=6),pivots_deprivation!T153,
IF(AND('User Interaction'!$C$41="Elective",'User Interaction'!$C$23=1),pivots_deprivation!T208,
IF(AND('User Interaction'!$C$41="Elective",'User Interaction'!$C$23=2),pivots_deprivation!T236,
IF(AND('User Interaction'!$C$41="Elective",'User Interaction'!$C$23=3),pivots_deprivation!T263,
IF(AND('User Interaction'!$C$41="Elective",'User Interaction'!$C$23=4),pivots_deprivation!T290,
IF(AND('User Interaction'!$C$41="Elective",'User Interaction'!$C$23=5),pivots_deprivation!T317,
IF(AND('User Interaction'!$C$41="Elective",'User Interaction'!$C$23=6),pivots_deprivation!T317,""))))))))))))</f>
        <v>1.539325785201531</v>
      </c>
      <c r="H44" s="138">
        <f>IF(AND('User Interaction'!$C$41="Acute",'User Interaction'!$C$23=1),pivots_deprivation!U44,
IF(AND('User Interaction'!$C$41="Acute",'User Interaction'!$C$23=2),pivots_deprivation!U72,
IF(AND('User Interaction'!$C$41="Acute",'User Interaction'!$C$23=3),pivots_deprivation!U99,
IF(AND('User Interaction'!$C$41="Acute",'User Interaction'!$C$23=4),pivots_deprivation!U126,
IF(AND('User Interaction'!$C$41="Acute",'User Interaction'!$C$23=5),pivots_deprivation!U153,
IF(AND('User Interaction'!$C$41="Acute",'User Interaction'!$C$23=6),pivots_deprivation!U153,
IF(AND('User Interaction'!$C$41="Elective",'User Interaction'!$C$23=1),pivots_deprivation!U208,
IF(AND('User Interaction'!$C$41="Elective",'User Interaction'!$C$23=2),pivots_deprivation!U236,
IF(AND('User Interaction'!$C$41="Elective",'User Interaction'!$C$23=3),pivots_deprivation!U263,
IF(AND('User Interaction'!$C$41="Elective",'User Interaction'!$C$23=4),pivots_deprivation!U290,
IF(AND('User Interaction'!$C$41="Elective",'User Interaction'!$C$23=5),pivots_deprivation!U317,
IF(AND('User Interaction'!$C$41="Elective",'User Interaction'!$C$23=6),pivots_deprivation!U317,""))))))))))))</f>
        <v>1.5208472515979399</v>
      </c>
      <c r="I44" s="81"/>
      <c r="J44" s="81"/>
      <c r="K44" s="81"/>
      <c r="L44" s="94"/>
    </row>
    <row r="45" spans="1:12" x14ac:dyDescent="0.2">
      <c r="A45" s="81"/>
      <c r="B45" s="93"/>
      <c r="C45" s="102" t="str">
        <f>pivots_ethnicity!K17</f>
        <v>South Canterbury</v>
      </c>
      <c r="D45" s="109">
        <f>IF(AND('User Interaction'!$C$41="Acute",'User Interaction'!$C$23=1),pivots_deprivation!Q45,
IF(AND('User Interaction'!$C$41="Acute",'User Interaction'!$C$23=2),pivots_deprivation!Q73,
IF(AND('User Interaction'!$C$41="Acute",'User Interaction'!$C$23=3),pivots_deprivation!Q100,
IF(AND('User Interaction'!$C$41="Acute",'User Interaction'!$C$23=4),pivots_deprivation!Q127,
IF(AND('User Interaction'!$C$41="Acute",'User Interaction'!$C$23=5),pivots_deprivation!Q154,
IF(AND('User Interaction'!$C$41="Acute",'User Interaction'!$C$23=6),pivots_deprivation!Q154,
IF(AND('User Interaction'!$C$41="Elective",'User Interaction'!$C$23=1),pivots_deprivation!Q209,
IF(AND('User Interaction'!$C$41="Elective",'User Interaction'!$C$23=2),pivots_deprivation!Q237,
IF(AND('User Interaction'!$C$41="Elective",'User Interaction'!$C$23=3),pivots_deprivation!Q264,
IF(AND('User Interaction'!$C$41="Elective",'User Interaction'!$C$23=4),pivots_deprivation!Q291,
IF(AND('User Interaction'!$C$41="Elective",'User Interaction'!$C$23=5),pivots_deprivation!Q318,
IF(AND('User Interaction'!$C$41="Elective",'User Interaction'!$C$23=6),pivots_deprivation!Q318,""))))))))))))</f>
        <v>232</v>
      </c>
      <c r="E45" s="109">
        <f>IF(AND('User Interaction'!$C$41="Acute",'User Interaction'!$C$23=1),pivots_deprivation!R45,
IF(AND('User Interaction'!$C$41="Acute",'User Interaction'!$C$23=2),pivots_deprivation!R73,
IF(AND('User Interaction'!$C$41="Acute",'User Interaction'!$C$23=3),pivots_deprivation!R100,
IF(AND('User Interaction'!$C$41="Acute",'User Interaction'!$C$23=4),pivots_deprivation!R127,
IF(AND('User Interaction'!$C$41="Acute",'User Interaction'!$C$23=5),pivots_deprivation!R154,
IF(AND('User Interaction'!$C$41="Acute",'User Interaction'!$C$23=6),pivots_deprivation!R154,
IF(AND('User Interaction'!$C$41="Elective",'User Interaction'!$C$23=1),pivots_deprivation!R209,
IF(AND('User Interaction'!$C$41="Elective",'User Interaction'!$C$23=2),pivots_deprivation!R237,
IF(AND('User Interaction'!$C$41="Elective",'User Interaction'!$C$23=3),pivots_deprivation!R264,
IF(AND('User Interaction'!$C$41="Elective",'User Interaction'!$C$23=4),pivots_deprivation!R291,
IF(AND('User Interaction'!$C$41="Elective",'User Interaction'!$C$23=5),pivots_deprivation!R318,
IF(AND('User Interaction'!$C$41="Elective",'User Interaction'!$C$23=6),pivots_deprivation!R318,""))))))))))))</f>
        <v>262.5625</v>
      </c>
      <c r="F45" s="110">
        <f>IF(AND('User Interaction'!$C$41="Acute",'User Interaction'!$C$23=1),pivots_deprivation!S45,
IF(AND('User Interaction'!$C$41="Acute",'User Interaction'!$C$23=2),pivots_deprivation!S73,
IF(AND('User Interaction'!$C$41="Acute",'User Interaction'!$C$23=3),pivots_deprivation!S100,
IF(AND('User Interaction'!$C$41="Acute",'User Interaction'!$C$23=4),pivots_deprivation!S127,
IF(AND('User Interaction'!$C$41="Acute",'User Interaction'!$C$23=5),pivots_deprivation!S154,
IF(AND('User Interaction'!$C$41="Acute",'User Interaction'!$C$23=6),pivots_deprivation!S154,
IF(AND('User Interaction'!$C$41="Elective",'User Interaction'!$C$23=1),pivots_deprivation!S209,
IF(AND('User Interaction'!$C$41="Elective",'User Interaction'!$C$23=2),pivots_deprivation!S237,
IF(AND('User Interaction'!$C$41="Elective",'User Interaction'!$C$23=3),pivots_deprivation!S264,
IF(AND('User Interaction'!$C$41="Elective",'User Interaction'!$C$23=4),pivots_deprivation!S291,
IF(AND('User Interaction'!$C$41="Elective",'User Interaction'!$C$23=5),pivots_deprivation!S318,
IF(AND('User Interaction'!$C$41="Elective",'User Interaction'!$C$23=6),pivots_deprivation!S318,""))))))))))))</f>
        <v>1.1317349137931034</v>
      </c>
      <c r="G45" s="110">
        <f>IF(AND('User Interaction'!$C$41="Acute",'User Interaction'!$C$23=1),pivots_deprivation!T45,
IF(AND('User Interaction'!$C$41="Acute",'User Interaction'!$C$23=2),pivots_deprivation!T73,
IF(AND('User Interaction'!$C$41="Acute",'User Interaction'!$C$23=3),pivots_deprivation!T100,
IF(AND('User Interaction'!$C$41="Acute",'User Interaction'!$C$23=4),pivots_deprivation!T127,
IF(AND('User Interaction'!$C$41="Acute",'User Interaction'!$C$23=5),pivots_deprivation!T154,
IF(AND('User Interaction'!$C$41="Acute",'User Interaction'!$C$23=6),pivots_deprivation!T154,
IF(AND('User Interaction'!$C$41="Elective",'User Interaction'!$C$23=1),pivots_deprivation!T209,
IF(AND('User Interaction'!$C$41="Elective",'User Interaction'!$C$23=2),pivots_deprivation!T237,
IF(AND('User Interaction'!$C$41="Elective",'User Interaction'!$C$23=3),pivots_deprivation!T264,
IF(AND('User Interaction'!$C$41="Elective",'User Interaction'!$C$23=4),pivots_deprivation!T291,
IF(AND('User Interaction'!$C$41="Elective",'User Interaction'!$C$23=5),pivots_deprivation!T318,
IF(AND('User Interaction'!$C$41="Elective",'User Interaction'!$C$23=6),pivots_deprivation!T318,""))))))))))))</f>
        <v>1.3355464492348563</v>
      </c>
      <c r="H45" s="138">
        <f>IF(AND('User Interaction'!$C$41="Acute",'User Interaction'!$C$23=1),pivots_deprivation!U45,
IF(AND('User Interaction'!$C$41="Acute",'User Interaction'!$C$23=2),pivots_deprivation!U73,
IF(AND('User Interaction'!$C$41="Acute",'User Interaction'!$C$23=3),pivots_deprivation!U100,
IF(AND('User Interaction'!$C$41="Acute",'User Interaction'!$C$23=4),pivots_deprivation!U127,
IF(AND('User Interaction'!$C$41="Acute",'User Interaction'!$C$23=5),pivots_deprivation!U154,
IF(AND('User Interaction'!$C$41="Acute",'User Interaction'!$C$23=6),pivots_deprivation!U154,
IF(AND('User Interaction'!$C$41="Elective",'User Interaction'!$C$23=1),pivots_deprivation!U209,
IF(AND('User Interaction'!$C$41="Elective",'User Interaction'!$C$23=2),pivots_deprivation!U237,
IF(AND('User Interaction'!$C$41="Elective",'User Interaction'!$C$23=3),pivots_deprivation!U264,
IF(AND('User Interaction'!$C$41="Elective",'User Interaction'!$C$23=4),pivots_deprivation!U291,
IF(AND('User Interaction'!$C$41="Elective",'User Interaction'!$C$23=5),pivots_deprivation!U318,
IF(AND('User Interaction'!$C$41="Elective",'User Interaction'!$C$23=6),pivots_deprivation!U318,""))))))))))))</f>
        <v>1.5208472515979399</v>
      </c>
      <c r="I45" s="81"/>
      <c r="J45" s="81"/>
      <c r="K45" s="81"/>
      <c r="L45" s="94"/>
    </row>
    <row r="46" spans="1:12" x14ac:dyDescent="0.2">
      <c r="A46" s="81"/>
      <c r="B46" s="93"/>
      <c r="C46" s="102" t="str">
        <f>pivots_ethnicity!K18</f>
        <v>Southern</v>
      </c>
      <c r="D46" s="109">
        <f>IF(AND('User Interaction'!$C$41="Acute",'User Interaction'!$C$23=1),pivots_deprivation!Q46,
IF(AND('User Interaction'!$C$41="Acute",'User Interaction'!$C$23=2),pivots_deprivation!Q74,
IF(AND('User Interaction'!$C$41="Acute",'User Interaction'!$C$23=3),pivots_deprivation!Q101,
IF(AND('User Interaction'!$C$41="Acute",'User Interaction'!$C$23=4),pivots_deprivation!Q128,
IF(AND('User Interaction'!$C$41="Acute",'User Interaction'!$C$23=5),pivots_deprivation!Q155,
IF(AND('User Interaction'!$C$41="Acute",'User Interaction'!$C$23=6),pivots_deprivation!Q155,
IF(AND('User Interaction'!$C$41="Elective",'User Interaction'!$C$23=1),pivots_deprivation!Q210,
IF(AND('User Interaction'!$C$41="Elective",'User Interaction'!$C$23=2),pivots_deprivation!Q238,
IF(AND('User Interaction'!$C$41="Elective",'User Interaction'!$C$23=3),pivots_deprivation!Q265,
IF(AND('User Interaction'!$C$41="Elective",'User Interaction'!$C$23=4),pivots_deprivation!Q292,
IF(AND('User Interaction'!$C$41="Elective",'User Interaction'!$C$23=5),pivots_deprivation!Q319,
IF(AND('User Interaction'!$C$41="Elective",'User Interaction'!$C$23=6),pivots_deprivation!Q319,""))))))))))))</f>
        <v>1660</v>
      </c>
      <c r="E46" s="109">
        <f>IF(AND('User Interaction'!$C$41="Acute",'User Interaction'!$C$23=1),pivots_deprivation!R46,
IF(AND('User Interaction'!$C$41="Acute",'User Interaction'!$C$23=2),pivots_deprivation!R74,
IF(AND('User Interaction'!$C$41="Acute",'User Interaction'!$C$23=3),pivots_deprivation!R101,
IF(AND('User Interaction'!$C$41="Acute",'User Interaction'!$C$23=4),pivots_deprivation!R128,
IF(AND('User Interaction'!$C$41="Acute",'User Interaction'!$C$23=5),pivots_deprivation!R155,
IF(AND('User Interaction'!$C$41="Acute",'User Interaction'!$C$23=6),pivots_deprivation!R155,
IF(AND('User Interaction'!$C$41="Elective",'User Interaction'!$C$23=1),pivots_deprivation!R210,
IF(AND('User Interaction'!$C$41="Elective",'User Interaction'!$C$23=2),pivots_deprivation!R238,
IF(AND('User Interaction'!$C$41="Elective",'User Interaction'!$C$23=3),pivots_deprivation!R265,
IF(AND('User Interaction'!$C$41="Elective",'User Interaction'!$C$23=4),pivots_deprivation!R292,
IF(AND('User Interaction'!$C$41="Elective",'User Interaction'!$C$23=5),pivots_deprivation!R319,
IF(AND('User Interaction'!$C$41="Elective",'User Interaction'!$C$23=6),pivots_deprivation!R319,""))))))))))))</f>
        <v>3055.875</v>
      </c>
      <c r="F46" s="110">
        <f>IF(AND('User Interaction'!$C$41="Acute",'User Interaction'!$C$23=1),pivots_deprivation!S46,
IF(AND('User Interaction'!$C$41="Acute",'User Interaction'!$C$23=2),pivots_deprivation!S74,
IF(AND('User Interaction'!$C$41="Acute",'User Interaction'!$C$23=3),pivots_deprivation!S101,
IF(AND('User Interaction'!$C$41="Acute",'User Interaction'!$C$23=4),pivots_deprivation!S128,
IF(AND('User Interaction'!$C$41="Acute",'User Interaction'!$C$23=5),pivots_deprivation!S155,
IF(AND('User Interaction'!$C$41="Acute",'User Interaction'!$C$23=6),pivots_deprivation!S155,
IF(AND('User Interaction'!$C$41="Elective",'User Interaction'!$C$23=1),pivots_deprivation!S210,
IF(AND('User Interaction'!$C$41="Elective",'User Interaction'!$C$23=2),pivots_deprivation!S238,
IF(AND('User Interaction'!$C$41="Elective",'User Interaction'!$C$23=3),pivots_deprivation!S265,
IF(AND('User Interaction'!$C$41="Elective",'User Interaction'!$C$23=4),pivots_deprivation!S292,
IF(AND('User Interaction'!$C$41="Elective",'User Interaction'!$C$23=5),pivots_deprivation!S319,
IF(AND('User Interaction'!$C$41="Elective",'User Interaction'!$C$23=6),pivots_deprivation!S319,""))))))))))))</f>
        <v>1.8408885542168676</v>
      </c>
      <c r="G46" s="110">
        <f>IF(AND('User Interaction'!$C$41="Acute",'User Interaction'!$C$23=1),pivots_deprivation!T46,
IF(AND('User Interaction'!$C$41="Acute",'User Interaction'!$C$23=2),pivots_deprivation!T74,
IF(AND('User Interaction'!$C$41="Acute",'User Interaction'!$C$23=3),pivots_deprivation!T101,
IF(AND('User Interaction'!$C$41="Acute",'User Interaction'!$C$23=4),pivots_deprivation!T128,
IF(AND('User Interaction'!$C$41="Acute",'User Interaction'!$C$23=5),pivots_deprivation!T155,
IF(AND('User Interaction'!$C$41="Acute",'User Interaction'!$C$23=6),pivots_deprivation!T155,
IF(AND('User Interaction'!$C$41="Elective",'User Interaction'!$C$23=1),pivots_deprivation!T210,
IF(AND('User Interaction'!$C$41="Elective",'User Interaction'!$C$23=2),pivots_deprivation!T238,
IF(AND('User Interaction'!$C$41="Elective",'User Interaction'!$C$23=3),pivots_deprivation!T265,
IF(AND('User Interaction'!$C$41="Elective",'User Interaction'!$C$23=4),pivots_deprivation!T292,
IF(AND('User Interaction'!$C$41="Elective",'User Interaction'!$C$23=5),pivots_deprivation!T319,
IF(AND('User Interaction'!$C$41="Elective",'User Interaction'!$C$23=6),pivots_deprivation!T319,""))))))))))))</f>
        <v>1.744456074380291</v>
      </c>
      <c r="H46" s="138">
        <f>IF(AND('User Interaction'!$C$41="Acute",'User Interaction'!$C$23=1),pivots_deprivation!U46,
IF(AND('User Interaction'!$C$41="Acute",'User Interaction'!$C$23=2),pivots_deprivation!U74,
IF(AND('User Interaction'!$C$41="Acute",'User Interaction'!$C$23=3),pivots_deprivation!U101,
IF(AND('User Interaction'!$C$41="Acute",'User Interaction'!$C$23=4),pivots_deprivation!U128,
IF(AND('User Interaction'!$C$41="Acute",'User Interaction'!$C$23=5),pivots_deprivation!U155,
IF(AND('User Interaction'!$C$41="Acute",'User Interaction'!$C$23=6),pivots_deprivation!U155,
IF(AND('User Interaction'!$C$41="Elective",'User Interaction'!$C$23=1),pivots_deprivation!U210,
IF(AND('User Interaction'!$C$41="Elective",'User Interaction'!$C$23=2),pivots_deprivation!U238,
IF(AND('User Interaction'!$C$41="Elective",'User Interaction'!$C$23=3),pivots_deprivation!U265,
IF(AND('User Interaction'!$C$41="Elective",'User Interaction'!$C$23=4),pivots_deprivation!U292,
IF(AND('User Interaction'!$C$41="Elective",'User Interaction'!$C$23=5),pivots_deprivation!U319,
IF(AND('User Interaction'!$C$41="Elective",'User Interaction'!$C$23=6),pivots_deprivation!U319,""))))))))))))</f>
        <v>1.5208472515979399</v>
      </c>
      <c r="I46" s="81"/>
      <c r="J46" s="81"/>
      <c r="K46" s="81"/>
      <c r="L46" s="94"/>
    </row>
    <row r="47" spans="1:12" x14ac:dyDescent="0.2">
      <c r="A47" s="81"/>
      <c r="B47" s="93"/>
      <c r="C47" s="102" t="str">
        <f>pivots_ethnicity!K19</f>
        <v>Tairawhiti</v>
      </c>
      <c r="D47" s="109">
        <f>IF(AND('User Interaction'!$C$41="Acute",'User Interaction'!$C$23=1),pivots_deprivation!Q47,
IF(AND('User Interaction'!$C$41="Acute",'User Interaction'!$C$23=2),pivots_deprivation!Q75,
IF(AND('User Interaction'!$C$41="Acute",'User Interaction'!$C$23=3),pivots_deprivation!Q102,
IF(AND('User Interaction'!$C$41="Acute",'User Interaction'!$C$23=4),pivots_deprivation!Q129,
IF(AND('User Interaction'!$C$41="Acute",'User Interaction'!$C$23=5),pivots_deprivation!Q156,
IF(AND('User Interaction'!$C$41="Acute",'User Interaction'!$C$23=6),pivots_deprivation!Q156,
IF(AND('User Interaction'!$C$41="Elective",'User Interaction'!$C$23=1),pivots_deprivation!Q211,
IF(AND('User Interaction'!$C$41="Elective",'User Interaction'!$C$23=2),pivots_deprivation!Q239,
IF(AND('User Interaction'!$C$41="Elective",'User Interaction'!$C$23=3),pivots_deprivation!Q266,
IF(AND('User Interaction'!$C$41="Elective",'User Interaction'!$C$23=4),pivots_deprivation!Q293,
IF(AND('User Interaction'!$C$41="Elective",'User Interaction'!$C$23=5),pivots_deprivation!Q320,
IF(AND('User Interaction'!$C$41="Elective",'User Interaction'!$C$23=6),pivots_deprivation!Q320,""))))))))))))</f>
        <v>66</v>
      </c>
      <c r="E47" s="109">
        <f>IF(AND('User Interaction'!$C$41="Acute",'User Interaction'!$C$23=1),pivots_deprivation!R47,
IF(AND('User Interaction'!$C$41="Acute",'User Interaction'!$C$23=2),pivots_deprivation!R75,
IF(AND('User Interaction'!$C$41="Acute",'User Interaction'!$C$23=3),pivots_deprivation!R102,
IF(AND('User Interaction'!$C$41="Acute",'User Interaction'!$C$23=4),pivots_deprivation!R129,
IF(AND('User Interaction'!$C$41="Acute",'User Interaction'!$C$23=5),pivots_deprivation!R156,
IF(AND('User Interaction'!$C$41="Acute",'User Interaction'!$C$23=6),pivots_deprivation!R156,
IF(AND('User Interaction'!$C$41="Elective",'User Interaction'!$C$23=1),pivots_deprivation!R211,
IF(AND('User Interaction'!$C$41="Elective",'User Interaction'!$C$23=2),pivots_deprivation!R239,
IF(AND('User Interaction'!$C$41="Elective",'User Interaction'!$C$23=3),pivots_deprivation!R266,
IF(AND('User Interaction'!$C$41="Elective",'User Interaction'!$C$23=4),pivots_deprivation!R293,
IF(AND('User Interaction'!$C$41="Elective",'User Interaction'!$C$23=5),pivots_deprivation!R320,
IF(AND('User Interaction'!$C$41="Elective",'User Interaction'!$C$23=6),pivots_deprivation!R320,""))))))))))))</f>
        <v>81.770833333333329</v>
      </c>
      <c r="F47" s="110">
        <f>IF(AND('User Interaction'!$C$41="Acute",'User Interaction'!$C$23=1),pivots_deprivation!S47,
IF(AND('User Interaction'!$C$41="Acute",'User Interaction'!$C$23=2),pivots_deprivation!S75,
IF(AND('User Interaction'!$C$41="Acute",'User Interaction'!$C$23=3),pivots_deprivation!S102,
IF(AND('User Interaction'!$C$41="Acute",'User Interaction'!$C$23=4),pivots_deprivation!S129,
IF(AND('User Interaction'!$C$41="Acute",'User Interaction'!$C$23=5),pivots_deprivation!S156,
IF(AND('User Interaction'!$C$41="Acute",'User Interaction'!$C$23=6),pivots_deprivation!S156,
IF(AND('User Interaction'!$C$41="Elective",'User Interaction'!$C$23=1),pivots_deprivation!S211,
IF(AND('User Interaction'!$C$41="Elective",'User Interaction'!$C$23=2),pivots_deprivation!S239,
IF(AND('User Interaction'!$C$41="Elective",'User Interaction'!$C$23=3),pivots_deprivation!S266,
IF(AND('User Interaction'!$C$41="Elective",'User Interaction'!$C$23=4),pivots_deprivation!S293,
IF(AND('User Interaction'!$C$41="Elective",'User Interaction'!$C$23=5),pivots_deprivation!S320,
IF(AND('User Interaction'!$C$41="Elective",'User Interaction'!$C$23=6),pivots_deprivation!S320,""))))))))))))</f>
        <v>1.2389520202020201</v>
      </c>
      <c r="G47" s="110">
        <f>IF(AND('User Interaction'!$C$41="Acute",'User Interaction'!$C$23=1),pivots_deprivation!T47,
IF(AND('User Interaction'!$C$41="Acute",'User Interaction'!$C$23=2),pivots_deprivation!T75,
IF(AND('User Interaction'!$C$41="Acute",'User Interaction'!$C$23=3),pivots_deprivation!T102,
IF(AND('User Interaction'!$C$41="Acute",'User Interaction'!$C$23=4),pivots_deprivation!T129,
IF(AND('User Interaction'!$C$41="Acute",'User Interaction'!$C$23=5),pivots_deprivation!T156,
IF(AND('User Interaction'!$C$41="Acute",'User Interaction'!$C$23=6),pivots_deprivation!T156,
IF(AND('User Interaction'!$C$41="Elective",'User Interaction'!$C$23=1),pivots_deprivation!T211,
IF(AND('User Interaction'!$C$41="Elective",'User Interaction'!$C$23=2),pivots_deprivation!T239,
IF(AND('User Interaction'!$C$41="Elective",'User Interaction'!$C$23=3),pivots_deprivation!T266,
IF(AND('User Interaction'!$C$41="Elective",'User Interaction'!$C$23=4),pivots_deprivation!T293,
IF(AND('User Interaction'!$C$41="Elective",'User Interaction'!$C$23=5),pivots_deprivation!T320,
IF(AND('User Interaction'!$C$41="Elective",'User Interaction'!$C$23=6),pivots_deprivation!T320,""))))))))))))</f>
        <v>1.7010441032351107</v>
      </c>
      <c r="H47" s="138">
        <f>IF(AND('User Interaction'!$C$41="Acute",'User Interaction'!$C$23=1),pivots_deprivation!U47,
IF(AND('User Interaction'!$C$41="Acute",'User Interaction'!$C$23=2),pivots_deprivation!U75,
IF(AND('User Interaction'!$C$41="Acute",'User Interaction'!$C$23=3),pivots_deprivation!U102,
IF(AND('User Interaction'!$C$41="Acute",'User Interaction'!$C$23=4),pivots_deprivation!U129,
IF(AND('User Interaction'!$C$41="Acute",'User Interaction'!$C$23=5),pivots_deprivation!U156,
IF(AND('User Interaction'!$C$41="Acute",'User Interaction'!$C$23=6),pivots_deprivation!U156,
IF(AND('User Interaction'!$C$41="Elective",'User Interaction'!$C$23=1),pivots_deprivation!U211,
IF(AND('User Interaction'!$C$41="Elective",'User Interaction'!$C$23=2),pivots_deprivation!U239,
IF(AND('User Interaction'!$C$41="Elective",'User Interaction'!$C$23=3),pivots_deprivation!U266,
IF(AND('User Interaction'!$C$41="Elective",'User Interaction'!$C$23=4),pivots_deprivation!U293,
IF(AND('User Interaction'!$C$41="Elective",'User Interaction'!$C$23=5),pivots_deprivation!U320,
IF(AND('User Interaction'!$C$41="Elective",'User Interaction'!$C$23=6),pivots_deprivation!U320,""))))))))))))</f>
        <v>1.5208472515979399</v>
      </c>
      <c r="I47" s="81"/>
      <c r="J47" s="81"/>
      <c r="K47" s="81"/>
      <c r="L47" s="94"/>
    </row>
    <row r="48" spans="1:12" x14ac:dyDescent="0.2">
      <c r="A48" s="81"/>
      <c r="B48" s="93"/>
      <c r="C48" s="102" t="str">
        <f>pivots_ethnicity!K20</f>
        <v>Taranaki</v>
      </c>
      <c r="D48" s="109">
        <f>IF(AND('User Interaction'!$C$41="Acute",'User Interaction'!$C$23=1),pivots_deprivation!Q48,
IF(AND('User Interaction'!$C$41="Acute",'User Interaction'!$C$23=2),pivots_deprivation!Q76,
IF(AND('User Interaction'!$C$41="Acute",'User Interaction'!$C$23=3),pivots_deprivation!Q103,
IF(AND('User Interaction'!$C$41="Acute",'User Interaction'!$C$23=4),pivots_deprivation!Q130,
IF(AND('User Interaction'!$C$41="Acute",'User Interaction'!$C$23=5),pivots_deprivation!Q157,
IF(AND('User Interaction'!$C$41="Acute",'User Interaction'!$C$23=6),pivots_deprivation!Q157,
IF(AND('User Interaction'!$C$41="Elective",'User Interaction'!$C$23=1),pivots_deprivation!Q212,
IF(AND('User Interaction'!$C$41="Elective",'User Interaction'!$C$23=2),pivots_deprivation!Q240,
IF(AND('User Interaction'!$C$41="Elective",'User Interaction'!$C$23=3),pivots_deprivation!Q267,
IF(AND('User Interaction'!$C$41="Elective",'User Interaction'!$C$23=4),pivots_deprivation!Q294,
IF(AND('User Interaction'!$C$41="Elective",'User Interaction'!$C$23=5),pivots_deprivation!Q321,
IF(AND('User Interaction'!$C$41="Elective",'User Interaction'!$C$23=6),pivots_deprivation!Q321,""))))))))))))</f>
        <v>387</v>
      </c>
      <c r="E48" s="109">
        <f>IF(AND('User Interaction'!$C$41="Acute",'User Interaction'!$C$23=1),pivots_deprivation!R48,
IF(AND('User Interaction'!$C$41="Acute",'User Interaction'!$C$23=2),pivots_deprivation!R76,
IF(AND('User Interaction'!$C$41="Acute",'User Interaction'!$C$23=3),pivots_deprivation!R103,
IF(AND('User Interaction'!$C$41="Acute",'User Interaction'!$C$23=4),pivots_deprivation!R130,
IF(AND('User Interaction'!$C$41="Acute",'User Interaction'!$C$23=5),pivots_deprivation!R157,
IF(AND('User Interaction'!$C$41="Acute",'User Interaction'!$C$23=6),pivots_deprivation!R157,
IF(AND('User Interaction'!$C$41="Elective",'User Interaction'!$C$23=1),pivots_deprivation!R212,
IF(AND('User Interaction'!$C$41="Elective",'User Interaction'!$C$23=2),pivots_deprivation!R240,
IF(AND('User Interaction'!$C$41="Elective",'User Interaction'!$C$23=3),pivots_deprivation!R267,
IF(AND('User Interaction'!$C$41="Elective",'User Interaction'!$C$23=4),pivots_deprivation!R294,
IF(AND('User Interaction'!$C$41="Elective",'User Interaction'!$C$23=5),pivots_deprivation!R321,
IF(AND('User Interaction'!$C$41="Elective",'User Interaction'!$C$23=6),pivots_deprivation!R321,""))))))))))))</f>
        <v>482.20833333333331</v>
      </c>
      <c r="F48" s="110">
        <f>IF(AND('User Interaction'!$C$41="Acute",'User Interaction'!$C$23=1),pivots_deprivation!S48,
IF(AND('User Interaction'!$C$41="Acute",'User Interaction'!$C$23=2),pivots_deprivation!S76,
IF(AND('User Interaction'!$C$41="Acute",'User Interaction'!$C$23=3),pivots_deprivation!S103,
IF(AND('User Interaction'!$C$41="Acute",'User Interaction'!$C$23=4),pivots_deprivation!S130,
IF(AND('User Interaction'!$C$41="Acute",'User Interaction'!$C$23=5),pivots_deprivation!S157,
IF(AND('User Interaction'!$C$41="Acute",'User Interaction'!$C$23=6),pivots_deprivation!S157,
IF(AND('User Interaction'!$C$41="Elective",'User Interaction'!$C$23=1),pivots_deprivation!S212,
IF(AND('User Interaction'!$C$41="Elective",'User Interaction'!$C$23=2),pivots_deprivation!S240,
IF(AND('User Interaction'!$C$41="Elective",'User Interaction'!$C$23=3),pivots_deprivation!S267,
IF(AND('User Interaction'!$C$41="Elective",'User Interaction'!$C$23=4),pivots_deprivation!S294,
IF(AND('User Interaction'!$C$41="Elective",'User Interaction'!$C$23=5),pivots_deprivation!S321,
IF(AND('User Interaction'!$C$41="Elective",'User Interaction'!$C$23=6),pivots_deprivation!S321,""))))))))))))</f>
        <v>1.2460163652024117</v>
      </c>
      <c r="G48" s="110">
        <f>IF(AND('User Interaction'!$C$41="Acute",'User Interaction'!$C$23=1),pivots_deprivation!T48,
IF(AND('User Interaction'!$C$41="Acute",'User Interaction'!$C$23=2),pivots_deprivation!T76,
IF(AND('User Interaction'!$C$41="Acute",'User Interaction'!$C$23=3),pivots_deprivation!T103,
IF(AND('User Interaction'!$C$41="Acute",'User Interaction'!$C$23=4),pivots_deprivation!T130,
IF(AND('User Interaction'!$C$41="Acute",'User Interaction'!$C$23=5),pivots_deprivation!T157,
IF(AND('User Interaction'!$C$41="Acute",'User Interaction'!$C$23=6),pivots_deprivation!T157,
IF(AND('User Interaction'!$C$41="Elective",'User Interaction'!$C$23=1),pivots_deprivation!T212,
IF(AND('User Interaction'!$C$41="Elective",'User Interaction'!$C$23=2),pivots_deprivation!T240,
IF(AND('User Interaction'!$C$41="Elective",'User Interaction'!$C$23=3),pivots_deprivation!T267,
IF(AND('User Interaction'!$C$41="Elective",'User Interaction'!$C$23=4),pivots_deprivation!T294,
IF(AND('User Interaction'!$C$41="Elective",'User Interaction'!$C$23=5),pivots_deprivation!T321,
IF(AND('User Interaction'!$C$41="Elective",'User Interaction'!$C$23=6),pivots_deprivation!T321,""))))))))))))</f>
        <v>1.3752011803580819</v>
      </c>
      <c r="H48" s="138">
        <f>IF(AND('User Interaction'!$C$41="Acute",'User Interaction'!$C$23=1),pivots_deprivation!U48,
IF(AND('User Interaction'!$C$41="Acute",'User Interaction'!$C$23=2),pivots_deprivation!U76,
IF(AND('User Interaction'!$C$41="Acute",'User Interaction'!$C$23=3),pivots_deprivation!U103,
IF(AND('User Interaction'!$C$41="Acute",'User Interaction'!$C$23=4),pivots_deprivation!U130,
IF(AND('User Interaction'!$C$41="Acute",'User Interaction'!$C$23=5),pivots_deprivation!U157,
IF(AND('User Interaction'!$C$41="Acute",'User Interaction'!$C$23=6),pivots_deprivation!U157,
IF(AND('User Interaction'!$C$41="Elective",'User Interaction'!$C$23=1),pivots_deprivation!U212,
IF(AND('User Interaction'!$C$41="Elective",'User Interaction'!$C$23=2),pivots_deprivation!U240,
IF(AND('User Interaction'!$C$41="Elective",'User Interaction'!$C$23=3),pivots_deprivation!U267,
IF(AND('User Interaction'!$C$41="Elective",'User Interaction'!$C$23=4),pivots_deprivation!U294,
IF(AND('User Interaction'!$C$41="Elective",'User Interaction'!$C$23=5),pivots_deprivation!U321,
IF(AND('User Interaction'!$C$41="Elective",'User Interaction'!$C$23=6),pivots_deprivation!U321,""))))))))))))</f>
        <v>1.5208472515979399</v>
      </c>
      <c r="I48" s="81"/>
      <c r="J48" s="81"/>
      <c r="K48" s="81"/>
      <c r="L48" s="94"/>
    </row>
    <row r="49" spans="1:12" x14ac:dyDescent="0.2">
      <c r="A49" s="81"/>
      <c r="B49" s="93"/>
      <c r="C49" s="102" t="str">
        <f>pivots_ethnicity!K21</f>
        <v>Waikato</v>
      </c>
      <c r="D49" s="109">
        <f>IF(AND('User Interaction'!$C$41="Acute",'User Interaction'!$C$23=1),pivots_deprivation!Q49,
IF(AND('User Interaction'!$C$41="Acute",'User Interaction'!$C$23=2),pivots_deprivation!Q77,
IF(AND('User Interaction'!$C$41="Acute",'User Interaction'!$C$23=3),pivots_deprivation!Q104,
IF(AND('User Interaction'!$C$41="Acute",'User Interaction'!$C$23=4),pivots_deprivation!Q131,
IF(AND('User Interaction'!$C$41="Acute",'User Interaction'!$C$23=5),pivots_deprivation!Q158,
IF(AND('User Interaction'!$C$41="Acute",'User Interaction'!$C$23=6),pivots_deprivation!Q158,
IF(AND('User Interaction'!$C$41="Elective",'User Interaction'!$C$23=1),pivots_deprivation!Q213,
IF(AND('User Interaction'!$C$41="Elective",'User Interaction'!$C$23=2),pivots_deprivation!Q241,
IF(AND('User Interaction'!$C$41="Elective",'User Interaction'!$C$23=3),pivots_deprivation!Q268,
IF(AND('User Interaction'!$C$41="Elective",'User Interaction'!$C$23=4),pivots_deprivation!Q295,
IF(AND('User Interaction'!$C$41="Elective",'User Interaction'!$C$23=5),pivots_deprivation!Q322,
IF(AND('User Interaction'!$C$41="Elective",'User Interaction'!$C$23=6),pivots_deprivation!Q322,""))))))))))))</f>
        <v>1341</v>
      </c>
      <c r="E49" s="109">
        <f>IF(AND('User Interaction'!$C$41="Acute",'User Interaction'!$C$23=1),pivots_deprivation!R49,
IF(AND('User Interaction'!$C$41="Acute",'User Interaction'!$C$23=2),pivots_deprivation!R77,
IF(AND('User Interaction'!$C$41="Acute",'User Interaction'!$C$23=3),pivots_deprivation!R104,
IF(AND('User Interaction'!$C$41="Acute",'User Interaction'!$C$23=4),pivots_deprivation!R131,
IF(AND('User Interaction'!$C$41="Acute",'User Interaction'!$C$23=5),pivots_deprivation!R158,
IF(AND('User Interaction'!$C$41="Acute",'User Interaction'!$C$23=6),pivots_deprivation!R158,
IF(AND('User Interaction'!$C$41="Elective",'User Interaction'!$C$23=1),pivots_deprivation!R213,
IF(AND('User Interaction'!$C$41="Elective",'User Interaction'!$C$23=2),pivots_deprivation!R241,
IF(AND('User Interaction'!$C$41="Elective",'User Interaction'!$C$23=3),pivots_deprivation!R268,
IF(AND('User Interaction'!$C$41="Elective",'User Interaction'!$C$23=4),pivots_deprivation!R295,
IF(AND('User Interaction'!$C$41="Elective",'User Interaction'!$C$23=5),pivots_deprivation!R322,
IF(AND('User Interaction'!$C$41="Elective",'User Interaction'!$C$23=6),pivots_deprivation!R322,""))))))))))))</f>
        <v>2119.625</v>
      </c>
      <c r="F49" s="110">
        <f>IF(AND('User Interaction'!$C$41="Acute",'User Interaction'!$C$23=1),pivots_deprivation!S49,
IF(AND('User Interaction'!$C$41="Acute",'User Interaction'!$C$23=2),pivots_deprivation!S77,
IF(AND('User Interaction'!$C$41="Acute",'User Interaction'!$C$23=3),pivots_deprivation!S104,
IF(AND('User Interaction'!$C$41="Acute",'User Interaction'!$C$23=4),pivots_deprivation!S131,
IF(AND('User Interaction'!$C$41="Acute",'User Interaction'!$C$23=5),pivots_deprivation!S158,
IF(AND('User Interaction'!$C$41="Acute",'User Interaction'!$C$23=6),pivots_deprivation!S158,
IF(AND('User Interaction'!$C$41="Elective",'User Interaction'!$C$23=1),pivots_deprivation!S213,
IF(AND('User Interaction'!$C$41="Elective",'User Interaction'!$C$23=2),pivots_deprivation!S241,
IF(AND('User Interaction'!$C$41="Elective",'User Interaction'!$C$23=3),pivots_deprivation!S268,
IF(AND('User Interaction'!$C$41="Elective",'User Interaction'!$C$23=4),pivots_deprivation!S295,
IF(AND('User Interaction'!$C$41="Elective",'User Interaction'!$C$23=5),pivots_deprivation!S322,
IF(AND('User Interaction'!$C$41="Elective",'User Interaction'!$C$23=6),pivots_deprivation!S322,""))))))))))))</f>
        <v>1.5806301267710665</v>
      </c>
      <c r="G49" s="110">
        <f>IF(AND('User Interaction'!$C$41="Acute",'User Interaction'!$C$23=1),pivots_deprivation!T49,
IF(AND('User Interaction'!$C$41="Acute",'User Interaction'!$C$23=2),pivots_deprivation!T77,
IF(AND('User Interaction'!$C$41="Acute",'User Interaction'!$C$23=3),pivots_deprivation!T104,
IF(AND('User Interaction'!$C$41="Acute",'User Interaction'!$C$23=4),pivots_deprivation!T131,
IF(AND('User Interaction'!$C$41="Acute",'User Interaction'!$C$23=5),pivots_deprivation!T158,
IF(AND('User Interaction'!$C$41="Acute",'User Interaction'!$C$23=6),pivots_deprivation!T158,
IF(AND('User Interaction'!$C$41="Elective",'User Interaction'!$C$23=1),pivots_deprivation!T213,
IF(AND('User Interaction'!$C$41="Elective",'User Interaction'!$C$23=2),pivots_deprivation!T241,
IF(AND('User Interaction'!$C$41="Elective",'User Interaction'!$C$23=3),pivots_deprivation!T268,
IF(AND('User Interaction'!$C$41="Elective",'User Interaction'!$C$23=4),pivots_deprivation!T295,
IF(AND('User Interaction'!$C$41="Elective",'User Interaction'!$C$23=5),pivots_deprivation!T322,
IF(AND('User Interaction'!$C$41="Elective",'User Interaction'!$C$23=6),pivots_deprivation!T322,""))))))))))))</f>
        <v>1.5809920957172316</v>
      </c>
      <c r="H49" s="138">
        <f>IF(AND('User Interaction'!$C$41="Acute",'User Interaction'!$C$23=1),pivots_deprivation!U49,
IF(AND('User Interaction'!$C$41="Acute",'User Interaction'!$C$23=2),pivots_deprivation!U77,
IF(AND('User Interaction'!$C$41="Acute",'User Interaction'!$C$23=3),pivots_deprivation!U104,
IF(AND('User Interaction'!$C$41="Acute",'User Interaction'!$C$23=4),pivots_deprivation!U131,
IF(AND('User Interaction'!$C$41="Acute",'User Interaction'!$C$23=5),pivots_deprivation!U158,
IF(AND('User Interaction'!$C$41="Acute",'User Interaction'!$C$23=6),pivots_deprivation!U158,
IF(AND('User Interaction'!$C$41="Elective",'User Interaction'!$C$23=1),pivots_deprivation!U213,
IF(AND('User Interaction'!$C$41="Elective",'User Interaction'!$C$23=2),pivots_deprivation!U241,
IF(AND('User Interaction'!$C$41="Elective",'User Interaction'!$C$23=3),pivots_deprivation!U268,
IF(AND('User Interaction'!$C$41="Elective",'User Interaction'!$C$23=4),pivots_deprivation!U295,
IF(AND('User Interaction'!$C$41="Elective",'User Interaction'!$C$23=5),pivots_deprivation!U322,
IF(AND('User Interaction'!$C$41="Elective",'User Interaction'!$C$23=6),pivots_deprivation!U322,""))))))))))))</f>
        <v>1.5208472515979399</v>
      </c>
      <c r="I49" s="81"/>
      <c r="J49" s="81"/>
      <c r="K49" s="81"/>
      <c r="L49" s="94"/>
    </row>
    <row r="50" spans="1:12" x14ac:dyDescent="0.2">
      <c r="A50" s="81"/>
      <c r="B50" s="93"/>
      <c r="C50" s="102" t="str">
        <f>pivots_ethnicity!K22</f>
        <v>Wairarapa</v>
      </c>
      <c r="D50" s="109">
        <f>IF(AND('User Interaction'!$C$41="Acute",'User Interaction'!$C$23=1),pivots_deprivation!Q50,
IF(AND('User Interaction'!$C$41="Acute",'User Interaction'!$C$23=2),pivots_deprivation!Q78,
IF(AND('User Interaction'!$C$41="Acute",'User Interaction'!$C$23=3),pivots_deprivation!Q105,
IF(AND('User Interaction'!$C$41="Acute",'User Interaction'!$C$23=4),pivots_deprivation!Q132,
IF(AND('User Interaction'!$C$41="Acute",'User Interaction'!$C$23=5),pivots_deprivation!Q159,
IF(AND('User Interaction'!$C$41="Acute",'User Interaction'!$C$23=6),pivots_deprivation!Q159,
IF(AND('User Interaction'!$C$41="Elective",'User Interaction'!$C$23=1),pivots_deprivation!Q214,
IF(AND('User Interaction'!$C$41="Elective",'User Interaction'!$C$23=2),pivots_deprivation!Q242,
IF(AND('User Interaction'!$C$41="Elective",'User Interaction'!$C$23=3),pivots_deprivation!Q269,
IF(AND('User Interaction'!$C$41="Elective",'User Interaction'!$C$23=4),pivots_deprivation!Q296,
IF(AND('User Interaction'!$C$41="Elective",'User Interaction'!$C$23=5),pivots_deprivation!Q323,
IF(AND('User Interaction'!$C$41="Elective",'User Interaction'!$C$23=6),pivots_deprivation!Q323,""))))))))))))</f>
        <v>181</v>
      </c>
      <c r="E50" s="109">
        <f>IF(AND('User Interaction'!$C$41="Acute",'User Interaction'!$C$23=1),pivots_deprivation!R50,
IF(AND('User Interaction'!$C$41="Acute",'User Interaction'!$C$23=2),pivots_deprivation!R78,
IF(AND('User Interaction'!$C$41="Acute",'User Interaction'!$C$23=3),pivots_deprivation!R105,
IF(AND('User Interaction'!$C$41="Acute",'User Interaction'!$C$23=4),pivots_deprivation!R132,
IF(AND('User Interaction'!$C$41="Acute",'User Interaction'!$C$23=5),pivots_deprivation!R159,
IF(AND('User Interaction'!$C$41="Acute",'User Interaction'!$C$23=6),pivots_deprivation!R159,
IF(AND('User Interaction'!$C$41="Elective",'User Interaction'!$C$23=1),pivots_deprivation!R214,
IF(AND('User Interaction'!$C$41="Elective",'User Interaction'!$C$23=2),pivots_deprivation!R242,
IF(AND('User Interaction'!$C$41="Elective",'User Interaction'!$C$23=3),pivots_deprivation!R269,
IF(AND('User Interaction'!$C$41="Elective",'User Interaction'!$C$23=4),pivots_deprivation!R296,
IF(AND('User Interaction'!$C$41="Elective",'User Interaction'!$C$23=5),pivots_deprivation!R323,
IF(AND('User Interaction'!$C$41="Elective",'User Interaction'!$C$23=6),pivots_deprivation!R323,""))))))))))))</f>
        <v>167.4375</v>
      </c>
      <c r="F50" s="110">
        <f>IF(AND('User Interaction'!$C$41="Acute",'User Interaction'!$C$23=1),pivots_deprivation!S50,
IF(AND('User Interaction'!$C$41="Acute",'User Interaction'!$C$23=2),pivots_deprivation!S78,
IF(AND('User Interaction'!$C$41="Acute",'User Interaction'!$C$23=3),pivots_deprivation!S105,
IF(AND('User Interaction'!$C$41="Acute",'User Interaction'!$C$23=4),pivots_deprivation!S132,
IF(AND('User Interaction'!$C$41="Acute",'User Interaction'!$C$23=5),pivots_deprivation!S159,
IF(AND('User Interaction'!$C$41="Acute",'User Interaction'!$C$23=6),pivots_deprivation!S159,
IF(AND('User Interaction'!$C$41="Elective",'User Interaction'!$C$23=1),pivots_deprivation!S214,
IF(AND('User Interaction'!$C$41="Elective",'User Interaction'!$C$23=2),pivots_deprivation!S242,
IF(AND('User Interaction'!$C$41="Elective",'User Interaction'!$C$23=3),pivots_deprivation!S269,
IF(AND('User Interaction'!$C$41="Elective",'User Interaction'!$C$23=4),pivots_deprivation!S296,
IF(AND('User Interaction'!$C$41="Elective",'User Interaction'!$C$23=5),pivots_deprivation!S323,
IF(AND('User Interaction'!$C$41="Elective",'User Interaction'!$C$23=6),pivots_deprivation!S323,""))))))))))))</f>
        <v>0.92506906077348061</v>
      </c>
      <c r="G50" s="110">
        <f>IF(AND('User Interaction'!$C$41="Acute",'User Interaction'!$C$23=1),pivots_deprivation!T50,
IF(AND('User Interaction'!$C$41="Acute",'User Interaction'!$C$23=2),pivots_deprivation!T78,
IF(AND('User Interaction'!$C$41="Acute",'User Interaction'!$C$23=3),pivots_deprivation!T105,
IF(AND('User Interaction'!$C$41="Acute",'User Interaction'!$C$23=4),pivots_deprivation!T132,
IF(AND('User Interaction'!$C$41="Acute",'User Interaction'!$C$23=5),pivots_deprivation!T159,
IF(AND('User Interaction'!$C$41="Acute",'User Interaction'!$C$23=6),pivots_deprivation!T159,
IF(AND('User Interaction'!$C$41="Elective",'User Interaction'!$C$23=1),pivots_deprivation!T214,
IF(AND('User Interaction'!$C$41="Elective",'User Interaction'!$C$23=2),pivots_deprivation!T242,
IF(AND('User Interaction'!$C$41="Elective",'User Interaction'!$C$23=3),pivots_deprivation!T269,
IF(AND('User Interaction'!$C$41="Elective",'User Interaction'!$C$23=4),pivots_deprivation!T296,
IF(AND('User Interaction'!$C$41="Elective",'User Interaction'!$C$23=5),pivots_deprivation!T323,
IF(AND('User Interaction'!$C$41="Elective",'User Interaction'!$C$23=6),pivots_deprivation!T323,""))))))))))))</f>
        <v>1.3044714724188717</v>
      </c>
      <c r="H50" s="138">
        <f>IF(AND('User Interaction'!$C$41="Acute",'User Interaction'!$C$23=1),pivots_deprivation!U50,
IF(AND('User Interaction'!$C$41="Acute",'User Interaction'!$C$23=2),pivots_deprivation!U78,
IF(AND('User Interaction'!$C$41="Acute",'User Interaction'!$C$23=3),pivots_deprivation!U105,
IF(AND('User Interaction'!$C$41="Acute",'User Interaction'!$C$23=4),pivots_deprivation!U132,
IF(AND('User Interaction'!$C$41="Acute",'User Interaction'!$C$23=5),pivots_deprivation!U159,
IF(AND('User Interaction'!$C$41="Acute",'User Interaction'!$C$23=6),pivots_deprivation!U159,
IF(AND('User Interaction'!$C$41="Elective",'User Interaction'!$C$23=1),pivots_deprivation!U214,
IF(AND('User Interaction'!$C$41="Elective",'User Interaction'!$C$23=2),pivots_deprivation!U242,
IF(AND('User Interaction'!$C$41="Elective",'User Interaction'!$C$23=3),pivots_deprivation!U269,
IF(AND('User Interaction'!$C$41="Elective",'User Interaction'!$C$23=4),pivots_deprivation!U296,
IF(AND('User Interaction'!$C$41="Elective",'User Interaction'!$C$23=5),pivots_deprivation!U323,
IF(AND('User Interaction'!$C$41="Elective",'User Interaction'!$C$23=6),pivots_deprivation!U323,""))))))))))))</f>
        <v>1.5208472515979399</v>
      </c>
      <c r="I50" s="81"/>
      <c r="J50" s="81"/>
      <c r="K50" s="81"/>
      <c r="L50" s="94"/>
    </row>
    <row r="51" spans="1:12" x14ac:dyDescent="0.2">
      <c r="A51" s="81"/>
      <c r="B51" s="93"/>
      <c r="C51" s="102" t="str">
        <f>pivots_ethnicity!K23</f>
        <v>Waitemata</v>
      </c>
      <c r="D51" s="109">
        <f>IF(AND('User Interaction'!$C$41="Acute",'User Interaction'!$C$23=1),pivots_deprivation!Q51,
IF(AND('User Interaction'!$C$41="Acute",'User Interaction'!$C$23=2),pivots_deprivation!Q79,
IF(AND('User Interaction'!$C$41="Acute",'User Interaction'!$C$23=3),pivots_deprivation!Q106,
IF(AND('User Interaction'!$C$41="Acute",'User Interaction'!$C$23=4),pivots_deprivation!Q133,
IF(AND('User Interaction'!$C$41="Acute",'User Interaction'!$C$23=5),pivots_deprivation!Q160,
IF(AND('User Interaction'!$C$41="Acute",'User Interaction'!$C$23=6),pivots_deprivation!Q160,
IF(AND('User Interaction'!$C$41="Elective",'User Interaction'!$C$23=1),pivots_deprivation!Q215,
IF(AND('User Interaction'!$C$41="Elective",'User Interaction'!$C$23=2),pivots_deprivation!Q243,
IF(AND('User Interaction'!$C$41="Elective",'User Interaction'!$C$23=3),pivots_deprivation!Q270,
IF(AND('User Interaction'!$C$41="Elective",'User Interaction'!$C$23=4),pivots_deprivation!Q297,
IF(AND('User Interaction'!$C$41="Elective",'User Interaction'!$C$23=5),pivots_deprivation!Q324,
IF(AND('User Interaction'!$C$41="Elective",'User Interaction'!$C$23=6),pivots_deprivation!Q324,""))))))))))))</f>
        <v>2650</v>
      </c>
      <c r="E51" s="109">
        <f>IF(AND('User Interaction'!$C$41="Acute",'User Interaction'!$C$23=1),pivots_deprivation!R51,
IF(AND('User Interaction'!$C$41="Acute",'User Interaction'!$C$23=2),pivots_deprivation!R79,
IF(AND('User Interaction'!$C$41="Acute",'User Interaction'!$C$23=3),pivots_deprivation!R106,
IF(AND('User Interaction'!$C$41="Acute",'User Interaction'!$C$23=4),pivots_deprivation!R133,
IF(AND('User Interaction'!$C$41="Acute",'User Interaction'!$C$23=5),pivots_deprivation!R160,
IF(AND('User Interaction'!$C$41="Acute",'User Interaction'!$C$23=6),pivots_deprivation!R160,
IF(AND('User Interaction'!$C$41="Elective",'User Interaction'!$C$23=1),pivots_deprivation!R215,
IF(AND('User Interaction'!$C$41="Elective",'User Interaction'!$C$23=2),pivots_deprivation!R243,
IF(AND('User Interaction'!$C$41="Elective",'User Interaction'!$C$23=3),pivots_deprivation!R270,
IF(AND('User Interaction'!$C$41="Elective",'User Interaction'!$C$23=4),pivots_deprivation!R297,
IF(AND('User Interaction'!$C$41="Elective",'User Interaction'!$C$23=5),pivots_deprivation!R324,
IF(AND('User Interaction'!$C$41="Elective",'User Interaction'!$C$23=6),pivots_deprivation!R324,""))))))))))))</f>
        <v>3794.0625</v>
      </c>
      <c r="F51" s="110">
        <f>IF(AND('User Interaction'!$C$41="Acute",'User Interaction'!$C$23=1),pivots_deprivation!S51,
IF(AND('User Interaction'!$C$41="Acute",'User Interaction'!$C$23=2),pivots_deprivation!S79,
IF(AND('User Interaction'!$C$41="Acute",'User Interaction'!$C$23=3),pivots_deprivation!S106,
IF(AND('User Interaction'!$C$41="Acute",'User Interaction'!$C$23=4),pivots_deprivation!S133,
IF(AND('User Interaction'!$C$41="Acute",'User Interaction'!$C$23=5),pivots_deprivation!S160,
IF(AND('User Interaction'!$C$41="Acute",'User Interaction'!$C$23=6),pivots_deprivation!S160,
IF(AND('User Interaction'!$C$41="Elective",'User Interaction'!$C$23=1),pivots_deprivation!S215,
IF(AND('User Interaction'!$C$41="Elective",'User Interaction'!$C$23=2),pivots_deprivation!S243,
IF(AND('User Interaction'!$C$41="Elective",'User Interaction'!$C$23=3),pivots_deprivation!S270,
IF(AND('User Interaction'!$C$41="Elective",'User Interaction'!$C$23=4),pivots_deprivation!S297,
IF(AND('User Interaction'!$C$41="Elective",'User Interaction'!$C$23=5),pivots_deprivation!S324,
IF(AND('User Interaction'!$C$41="Elective",'User Interaction'!$C$23=6),pivots_deprivation!S324,""))))))))))))</f>
        <v>1.4317216981132075</v>
      </c>
      <c r="G51" s="110">
        <f>IF(AND('User Interaction'!$C$41="Acute",'User Interaction'!$C$23=1),pivots_deprivation!T51,
IF(AND('User Interaction'!$C$41="Acute",'User Interaction'!$C$23=2),pivots_deprivation!T79,
IF(AND('User Interaction'!$C$41="Acute",'User Interaction'!$C$23=3),pivots_deprivation!T106,
IF(AND('User Interaction'!$C$41="Acute",'User Interaction'!$C$23=4),pivots_deprivation!T133,
IF(AND('User Interaction'!$C$41="Acute",'User Interaction'!$C$23=5),pivots_deprivation!T160,
IF(AND('User Interaction'!$C$41="Acute",'User Interaction'!$C$23=6),pivots_deprivation!T160,
IF(AND('User Interaction'!$C$41="Elective",'User Interaction'!$C$23=1),pivots_deprivation!T215,
IF(AND('User Interaction'!$C$41="Elective",'User Interaction'!$C$23=2),pivots_deprivation!T243,
IF(AND('User Interaction'!$C$41="Elective",'User Interaction'!$C$23=3),pivots_deprivation!T270,
IF(AND('User Interaction'!$C$41="Elective",'User Interaction'!$C$23=4),pivots_deprivation!T297,
IF(AND('User Interaction'!$C$41="Elective",'User Interaction'!$C$23=5),pivots_deprivation!T324,
IF(AND('User Interaction'!$C$41="Elective",'User Interaction'!$C$23=6),pivots_deprivation!T324,""))))))))))))</f>
        <v>1.313041312673759</v>
      </c>
      <c r="H51" s="138">
        <f>IF(AND('User Interaction'!$C$41="Acute",'User Interaction'!$C$23=1),pivots_deprivation!U51,
IF(AND('User Interaction'!$C$41="Acute",'User Interaction'!$C$23=2),pivots_deprivation!U79,
IF(AND('User Interaction'!$C$41="Acute",'User Interaction'!$C$23=3),pivots_deprivation!U106,
IF(AND('User Interaction'!$C$41="Acute",'User Interaction'!$C$23=4),pivots_deprivation!U133,
IF(AND('User Interaction'!$C$41="Acute",'User Interaction'!$C$23=5),pivots_deprivation!U160,
IF(AND('User Interaction'!$C$41="Acute",'User Interaction'!$C$23=6),pivots_deprivation!U160,
IF(AND('User Interaction'!$C$41="Elective",'User Interaction'!$C$23=1),pivots_deprivation!U215,
IF(AND('User Interaction'!$C$41="Elective",'User Interaction'!$C$23=2),pivots_deprivation!U243,
IF(AND('User Interaction'!$C$41="Elective",'User Interaction'!$C$23=3),pivots_deprivation!U270,
IF(AND('User Interaction'!$C$41="Elective",'User Interaction'!$C$23=4),pivots_deprivation!U297,
IF(AND('User Interaction'!$C$41="Elective",'User Interaction'!$C$23=5),pivots_deprivation!U324,
IF(AND('User Interaction'!$C$41="Elective",'User Interaction'!$C$23=6),pivots_deprivation!U324,""))))))))))))</f>
        <v>1.5208472515979399</v>
      </c>
      <c r="I51" s="81"/>
      <c r="J51" s="81"/>
      <c r="K51" s="81"/>
      <c r="L51" s="94"/>
    </row>
    <row r="52" spans="1:12" x14ac:dyDescent="0.2">
      <c r="A52" s="81"/>
      <c r="B52" s="93"/>
      <c r="C52" s="102" t="str">
        <f>pivots_ethnicity!K24</f>
        <v>West Coast</v>
      </c>
      <c r="D52" s="109">
        <f>IF(AND('User Interaction'!$C$41="Acute",'User Interaction'!$C$23=1),pivots_deprivation!Q52,
IF(AND('User Interaction'!$C$41="Acute",'User Interaction'!$C$23=2),pivots_deprivation!Q80,
IF(AND('User Interaction'!$C$41="Acute",'User Interaction'!$C$23=3),pivots_deprivation!Q107,
IF(AND('User Interaction'!$C$41="Acute",'User Interaction'!$C$23=4),pivots_deprivation!Q134,
IF(AND('User Interaction'!$C$41="Acute",'User Interaction'!$C$23=5),pivots_deprivation!Q161,
IF(AND('User Interaction'!$C$41="Acute",'User Interaction'!$C$23=6),pivots_deprivation!Q161,
IF(AND('User Interaction'!$C$41="Elective",'User Interaction'!$C$23=1),pivots_deprivation!Q216,
IF(AND('User Interaction'!$C$41="Elective",'User Interaction'!$C$23=2),pivots_deprivation!Q244,
IF(AND('User Interaction'!$C$41="Elective",'User Interaction'!$C$23=3),pivots_deprivation!Q271,
IF(AND('User Interaction'!$C$41="Elective",'User Interaction'!$C$23=4),pivots_deprivation!Q298,
IF(AND('User Interaction'!$C$41="Elective",'User Interaction'!$C$23=5),pivots_deprivation!Q325,
IF(AND('User Interaction'!$C$41="Elective",'User Interaction'!$C$23=6),pivots_deprivation!Q325,""))))))))))))</f>
        <v>57</v>
      </c>
      <c r="E52" s="109">
        <f>IF(AND('User Interaction'!$C$41="Acute",'User Interaction'!$C$23=1),pivots_deprivation!R52,
IF(AND('User Interaction'!$C$41="Acute",'User Interaction'!$C$23=2),pivots_deprivation!R80,
IF(AND('User Interaction'!$C$41="Acute",'User Interaction'!$C$23=3),pivots_deprivation!R107,
IF(AND('User Interaction'!$C$41="Acute",'User Interaction'!$C$23=4),pivots_deprivation!R134,
IF(AND('User Interaction'!$C$41="Acute",'User Interaction'!$C$23=5),pivots_deprivation!R161,
IF(AND('User Interaction'!$C$41="Acute",'User Interaction'!$C$23=6),pivots_deprivation!R161,
IF(AND('User Interaction'!$C$41="Elective",'User Interaction'!$C$23=1),pivots_deprivation!R216,
IF(AND('User Interaction'!$C$41="Elective",'User Interaction'!$C$23=2),pivots_deprivation!R244,
IF(AND('User Interaction'!$C$41="Elective",'User Interaction'!$C$23=3),pivots_deprivation!R271,
IF(AND('User Interaction'!$C$41="Elective",'User Interaction'!$C$23=4),pivots_deprivation!R298,
IF(AND('User Interaction'!$C$41="Elective",'User Interaction'!$C$23=5),pivots_deprivation!R325,
IF(AND('User Interaction'!$C$41="Elective",'User Interaction'!$C$23=6),pivots_deprivation!R325,""))))))))))))</f>
        <v>52.875</v>
      </c>
      <c r="F52" s="110">
        <f>IF(AND('User Interaction'!$C$41="Acute",'User Interaction'!$C$23=1),pivots_deprivation!S52,
IF(AND('User Interaction'!$C$41="Acute",'User Interaction'!$C$23=2),pivots_deprivation!S80,
IF(AND('User Interaction'!$C$41="Acute",'User Interaction'!$C$23=3),pivots_deprivation!S107,
IF(AND('User Interaction'!$C$41="Acute",'User Interaction'!$C$23=4),pivots_deprivation!S134,
IF(AND('User Interaction'!$C$41="Acute",'User Interaction'!$C$23=5),pivots_deprivation!S161,
IF(AND('User Interaction'!$C$41="Acute",'User Interaction'!$C$23=6),pivots_deprivation!S161,
IF(AND('User Interaction'!$C$41="Elective",'User Interaction'!$C$23=1),pivots_deprivation!S216,
IF(AND('User Interaction'!$C$41="Elective",'User Interaction'!$C$23=2),pivots_deprivation!S244,
IF(AND('User Interaction'!$C$41="Elective",'User Interaction'!$C$23=3),pivots_deprivation!S271,
IF(AND('User Interaction'!$C$41="Elective",'User Interaction'!$C$23=4),pivots_deprivation!S298,
IF(AND('User Interaction'!$C$41="Elective",'User Interaction'!$C$23=5),pivots_deprivation!S325,
IF(AND('User Interaction'!$C$41="Elective",'User Interaction'!$C$23=6),pivots_deprivation!S325,""))))))))))))</f>
        <v>0.92763157894736847</v>
      </c>
      <c r="G52" s="110">
        <f>IF(AND('User Interaction'!$C$41="Acute",'User Interaction'!$C$23=1),pivots_deprivation!T52,
IF(AND('User Interaction'!$C$41="Acute",'User Interaction'!$C$23=2),pivots_deprivation!T80,
IF(AND('User Interaction'!$C$41="Acute",'User Interaction'!$C$23=3),pivots_deprivation!T107,
IF(AND('User Interaction'!$C$41="Acute",'User Interaction'!$C$23=4),pivots_deprivation!T134,
IF(AND('User Interaction'!$C$41="Acute",'User Interaction'!$C$23=5),pivots_deprivation!T161,
IF(AND('User Interaction'!$C$41="Acute",'User Interaction'!$C$23=6),pivots_deprivation!T161,
IF(AND('User Interaction'!$C$41="Elective",'User Interaction'!$C$23=1),pivots_deprivation!T216,
IF(AND('User Interaction'!$C$41="Elective",'User Interaction'!$C$23=2),pivots_deprivation!T244,
IF(AND('User Interaction'!$C$41="Elective",'User Interaction'!$C$23=3),pivots_deprivation!T271,
IF(AND('User Interaction'!$C$41="Elective",'User Interaction'!$C$23=4),pivots_deprivation!T298,
IF(AND('User Interaction'!$C$41="Elective",'User Interaction'!$C$23=5),pivots_deprivation!T325,
IF(AND('User Interaction'!$C$41="Elective",'User Interaction'!$C$23=6),pivots_deprivation!T325,""))))))))))))</f>
        <v>1.2584413941804122</v>
      </c>
      <c r="H52" s="138">
        <f>IF(AND('User Interaction'!$C$41="Acute",'User Interaction'!$C$23=1),pivots_deprivation!U52,
IF(AND('User Interaction'!$C$41="Acute",'User Interaction'!$C$23=2),pivots_deprivation!U80,
IF(AND('User Interaction'!$C$41="Acute",'User Interaction'!$C$23=3),pivots_deprivation!U107,
IF(AND('User Interaction'!$C$41="Acute",'User Interaction'!$C$23=4),pivots_deprivation!U134,
IF(AND('User Interaction'!$C$41="Acute",'User Interaction'!$C$23=5),pivots_deprivation!U161,
IF(AND('User Interaction'!$C$41="Acute",'User Interaction'!$C$23=6),pivots_deprivation!U161,
IF(AND('User Interaction'!$C$41="Elective",'User Interaction'!$C$23=1),pivots_deprivation!U216,
IF(AND('User Interaction'!$C$41="Elective",'User Interaction'!$C$23=2),pivots_deprivation!U244,
IF(AND('User Interaction'!$C$41="Elective",'User Interaction'!$C$23=3),pivots_deprivation!U271,
IF(AND('User Interaction'!$C$41="Elective",'User Interaction'!$C$23=4),pivots_deprivation!U298,
IF(AND('User Interaction'!$C$41="Elective",'User Interaction'!$C$23=5),pivots_deprivation!U325,
IF(AND('User Interaction'!$C$41="Elective",'User Interaction'!$C$23=6),pivots_deprivation!U325,""))))))))))))</f>
        <v>1.5208472515979399</v>
      </c>
      <c r="I52" s="81"/>
      <c r="J52" s="81"/>
      <c r="K52" s="81"/>
      <c r="L52" s="94"/>
    </row>
    <row r="53" spans="1:12" ht="13.5" thickBot="1" x14ac:dyDescent="0.25">
      <c r="A53" s="81"/>
      <c r="B53" s="93"/>
      <c r="C53" s="86" t="str">
        <f>pivots_ethnicity!K25</f>
        <v>Whanganui</v>
      </c>
      <c r="D53" s="112">
        <f>IF(AND('User Interaction'!$C$41="Acute",'User Interaction'!$C$23=1),pivots_deprivation!Q53,
IF(AND('User Interaction'!$C$41="Acute",'User Interaction'!$C$23=2),pivots_deprivation!Q81,
IF(AND('User Interaction'!$C$41="Acute",'User Interaction'!$C$23=3),pivots_deprivation!Q108,
IF(AND('User Interaction'!$C$41="Acute",'User Interaction'!$C$23=4),pivots_deprivation!Q135,
IF(AND('User Interaction'!$C$41="Acute",'User Interaction'!$C$23=5),pivots_deprivation!Q162,
IF(AND('User Interaction'!$C$41="Acute",'User Interaction'!$C$23=6),pivots_deprivation!Q162,
IF(AND('User Interaction'!$C$41="Elective",'User Interaction'!$C$23=1),pivots_deprivation!Q217,
IF(AND('User Interaction'!$C$41="Elective",'User Interaction'!$C$23=2),pivots_deprivation!Q245,
IF(AND('User Interaction'!$C$41="Elective",'User Interaction'!$C$23=3),pivots_deprivation!Q272,
IF(AND('User Interaction'!$C$41="Elective",'User Interaction'!$C$23=4),pivots_deprivation!Q299,
IF(AND('User Interaction'!$C$41="Elective",'User Interaction'!$C$23=5),pivots_deprivation!Q326,
IF(AND('User Interaction'!$C$41="Elective",'User Interaction'!$C$23=6),pivots_deprivation!Q326,""))))))))))))</f>
        <v>146</v>
      </c>
      <c r="E53" s="112">
        <f>IF(AND('User Interaction'!$C$41="Acute",'User Interaction'!$C$23=1),pivots_deprivation!R53,
IF(AND('User Interaction'!$C$41="Acute",'User Interaction'!$C$23=2),pivots_deprivation!R81,
IF(AND('User Interaction'!$C$41="Acute",'User Interaction'!$C$23=3),pivots_deprivation!R108,
IF(AND('User Interaction'!$C$41="Acute",'User Interaction'!$C$23=4),pivots_deprivation!R135,
IF(AND('User Interaction'!$C$41="Acute",'User Interaction'!$C$23=5),pivots_deprivation!R162,
IF(AND('User Interaction'!$C$41="Acute",'User Interaction'!$C$23=6),pivots_deprivation!R162,
IF(AND('User Interaction'!$C$41="Elective",'User Interaction'!$C$23=1),pivots_deprivation!R217,
IF(AND('User Interaction'!$C$41="Elective",'User Interaction'!$C$23=2),pivots_deprivation!R245,
IF(AND('User Interaction'!$C$41="Elective",'User Interaction'!$C$23=3),pivots_deprivation!R272,
IF(AND('User Interaction'!$C$41="Elective",'User Interaction'!$C$23=4),pivots_deprivation!R299,
IF(AND('User Interaction'!$C$41="Elective",'User Interaction'!$C$23=5),pivots_deprivation!R326,
IF(AND('User Interaction'!$C$41="Elective",'User Interaction'!$C$23=6),pivots_deprivation!R326,""))))))))))))</f>
        <v>184.95833333333334</v>
      </c>
      <c r="F53" s="113">
        <f>IF(AND('User Interaction'!$C$41="Acute",'User Interaction'!$C$23=1),pivots_deprivation!S53,
IF(AND('User Interaction'!$C$41="Acute",'User Interaction'!$C$23=2),pivots_deprivation!S81,
IF(AND('User Interaction'!$C$41="Acute",'User Interaction'!$C$23=3),pivots_deprivation!S108,
IF(AND('User Interaction'!$C$41="Acute",'User Interaction'!$C$23=4),pivots_deprivation!S135,
IF(AND('User Interaction'!$C$41="Acute",'User Interaction'!$C$23=5),pivots_deprivation!S162,
IF(AND('User Interaction'!$C$41="Acute",'User Interaction'!$C$23=6),pivots_deprivation!S162,
IF(AND('User Interaction'!$C$41="Elective",'User Interaction'!$C$23=1),pivots_deprivation!S217,
IF(AND('User Interaction'!$C$41="Elective",'User Interaction'!$C$23=2),pivots_deprivation!S245,
IF(AND('User Interaction'!$C$41="Elective",'User Interaction'!$C$23=3),pivots_deprivation!S272,
IF(AND('User Interaction'!$C$41="Elective",'User Interaction'!$C$23=4),pivots_deprivation!S299,
IF(AND('User Interaction'!$C$41="Elective",'User Interaction'!$C$23=5),pivots_deprivation!S326,
IF(AND('User Interaction'!$C$41="Elective",'User Interaction'!$C$23=6),pivots_deprivation!S326,""))))))))))))</f>
        <v>1.2668378995433789</v>
      </c>
      <c r="G53" s="113">
        <f>IF(AND('User Interaction'!$C$41="Acute",'User Interaction'!$C$23=1),pivots_deprivation!T53,
IF(AND('User Interaction'!$C$41="Acute",'User Interaction'!$C$23=2),pivots_deprivation!T81,
IF(AND('User Interaction'!$C$41="Acute",'User Interaction'!$C$23=3),pivots_deprivation!T108,
IF(AND('User Interaction'!$C$41="Acute",'User Interaction'!$C$23=4),pivots_deprivation!T135,
IF(AND('User Interaction'!$C$41="Acute",'User Interaction'!$C$23=5),pivots_deprivation!T162,
IF(AND('User Interaction'!$C$41="Acute",'User Interaction'!$C$23=6),pivots_deprivation!T162,
IF(AND('User Interaction'!$C$41="Elective",'User Interaction'!$C$23=1),pivots_deprivation!T217,
IF(AND('User Interaction'!$C$41="Elective",'User Interaction'!$C$23=2),pivots_deprivation!T245,
IF(AND('User Interaction'!$C$41="Elective",'User Interaction'!$C$23=3),pivots_deprivation!T272,
IF(AND('User Interaction'!$C$41="Elective",'User Interaction'!$C$23=4),pivots_deprivation!T299,
IF(AND('User Interaction'!$C$41="Elective",'User Interaction'!$C$23=5),pivots_deprivation!T326,
IF(AND('User Interaction'!$C$41="Elective",'User Interaction'!$C$23=6),pivots_deprivation!T326,""))))))))))))</f>
        <v>1.4395090179314136</v>
      </c>
      <c r="H53" s="138">
        <f>IF(AND('User Interaction'!$C$41="Acute",'User Interaction'!$C$23=1),pivots_deprivation!U53,
IF(AND('User Interaction'!$C$41="Acute",'User Interaction'!$C$23=2),pivots_deprivation!U81,
IF(AND('User Interaction'!$C$41="Acute",'User Interaction'!$C$23=3),pivots_deprivation!U108,
IF(AND('User Interaction'!$C$41="Acute",'User Interaction'!$C$23=4),pivots_deprivation!U135,
IF(AND('User Interaction'!$C$41="Acute",'User Interaction'!$C$23=5),pivots_deprivation!U162,
IF(AND('User Interaction'!$C$41="Acute",'User Interaction'!$C$23=6),pivots_deprivation!U162,
IF(AND('User Interaction'!$C$41="Elective",'User Interaction'!$C$23=1),pivots_deprivation!U217,
IF(AND('User Interaction'!$C$41="Elective",'User Interaction'!$C$23=2),pivots_deprivation!U245,
IF(AND('User Interaction'!$C$41="Elective",'User Interaction'!$C$23=3),pivots_deprivation!U272,
IF(AND('User Interaction'!$C$41="Elective",'User Interaction'!$C$23=4),pivots_deprivation!U299,
IF(AND('User Interaction'!$C$41="Elective",'User Interaction'!$C$23=5),pivots_deprivation!U326,
IF(AND('User Interaction'!$C$41="Elective",'User Interaction'!$C$23=6),pivots_deprivation!U326,""))))))))))))</f>
        <v>1.5208472515979399</v>
      </c>
      <c r="I53" s="81"/>
      <c r="J53" s="81"/>
      <c r="K53" s="81"/>
      <c r="L53" s="94"/>
    </row>
    <row r="54" spans="1:12" ht="13.5" thickTop="1" x14ac:dyDescent="0.2">
      <c r="A54" s="81"/>
      <c r="B54" s="93"/>
      <c r="C54" s="102" t="str">
        <f>pivots_ethnicity!K26</f>
        <v>Total</v>
      </c>
      <c r="D54" s="109">
        <f>IF(AND('User Interaction'!$C$41="Acute",'User Interaction'!$C$23=1),pivots_deprivation!Q54,
IF(AND('User Interaction'!$C$41="Acute",'User Interaction'!$C$23=2),pivots_deprivation!Q82,
IF(AND('User Interaction'!$C$41="Acute",'User Interaction'!$C$23=3),pivots_deprivation!Q109,
IF(AND('User Interaction'!$C$41="Acute",'User Interaction'!$C$23=4),pivots_deprivation!Q136,
IF(AND('User Interaction'!$C$41="Acute",'User Interaction'!$C$23=5),pivots_deprivation!Q163,
IF(AND('User Interaction'!$C$41="Acute",'User Interaction'!$C$23=6),pivots_deprivation!Q163,
IF(AND('User Interaction'!$C$41="Elective",'User Interaction'!$C$23=1),pivots_deprivation!Q218,
IF(AND('User Interaction'!$C$41="Elective",'User Interaction'!$C$23=2),pivots_deprivation!Q246,
IF(AND('User Interaction'!$C$41="Elective",'User Interaction'!$C$23=3),pivots_deprivation!Q273,
IF(AND('User Interaction'!$C$41="Elective",'User Interaction'!$C$23=4),pivots_deprivation!Q300,
IF(AND('User Interaction'!$C$41="Elective",'User Interaction'!$C$23=5),pivots_deprivation!Q327,
IF(AND('User Interaction'!$C$41="Elective",'User Interaction'!$C$23=6),pivots_deprivation!Q327,""))))))))))))</f>
        <v>22215</v>
      </c>
      <c r="E54" s="109">
        <f>IF(AND('User Interaction'!$C$41="Acute",'User Interaction'!$C$23=1),pivots_deprivation!R54,
IF(AND('User Interaction'!$C$41="Acute",'User Interaction'!$C$23=2),pivots_deprivation!R82,
IF(AND('User Interaction'!$C$41="Acute",'User Interaction'!$C$23=3),pivots_deprivation!R109,
IF(AND('User Interaction'!$C$41="Acute",'User Interaction'!$C$23=4),pivots_deprivation!R136,
IF(AND('User Interaction'!$C$41="Acute",'User Interaction'!$C$23=5),pivots_deprivation!R163,
IF(AND('User Interaction'!$C$41="Acute",'User Interaction'!$C$23=6),pivots_deprivation!R163,
IF(AND('User Interaction'!$C$41="Elective",'User Interaction'!$C$23=1),pivots_deprivation!R218,
IF(AND('User Interaction'!$C$41="Elective",'User Interaction'!$C$23=2),pivots_deprivation!R246,
IF(AND('User Interaction'!$C$41="Elective",'User Interaction'!$C$23=3),pivots_deprivation!R273,
IF(AND('User Interaction'!$C$41="Elective",'User Interaction'!$C$23=4),pivots_deprivation!R300,
IF(AND('User Interaction'!$C$41="Elective",'User Interaction'!$C$23=5),pivots_deprivation!R327,
IF(AND('User Interaction'!$C$41="Elective",'User Interaction'!$C$23=6),pivots_deprivation!R327,""))))))))))))</f>
        <v>34330.916666666664</v>
      </c>
      <c r="F54" s="110">
        <f>IF(AND('User Interaction'!$C$41="Acute",'User Interaction'!$C$23=1),pivots_deprivation!S54,
IF(AND('User Interaction'!$C$41="Acute",'User Interaction'!$C$23=2),pivots_deprivation!S82,
IF(AND('User Interaction'!$C$41="Acute",'User Interaction'!$C$23=3),pivots_deprivation!S109,
IF(AND('User Interaction'!$C$41="Acute",'User Interaction'!$C$23=4),pivots_deprivation!S136,
IF(AND('User Interaction'!$C$41="Acute",'User Interaction'!$C$23=5),pivots_deprivation!S163,
IF(AND('User Interaction'!$C$41="Acute",'User Interaction'!$C$23=6),pivots_deprivation!S163,
IF(AND('User Interaction'!$C$41="Elective",'User Interaction'!$C$23=1),pivots_deprivation!S218,
IF(AND('User Interaction'!$C$41="Elective",'User Interaction'!$C$23=2),pivots_deprivation!S246,
IF(AND('User Interaction'!$C$41="Elective",'User Interaction'!$C$23=3),pivots_deprivation!S273,
IF(AND('User Interaction'!$C$41="Elective",'User Interaction'!$C$23=4),pivots_deprivation!S300,
IF(AND('User Interaction'!$C$41="Elective",'User Interaction'!$C$23=5),pivots_deprivation!S327,
IF(AND('User Interaction'!$C$41="Elective",'User Interaction'!$C$23=6),pivots_deprivation!S327,""))))))))))))</f>
        <v>1.5453935028884389</v>
      </c>
      <c r="G54" s="110">
        <f>IF(AND('User Interaction'!$C$41="Acute",'User Interaction'!$C$23=1),pivots_deprivation!T54,
IF(AND('User Interaction'!$C$41="Acute",'User Interaction'!$C$23=2),pivots_deprivation!T82,
IF(AND('User Interaction'!$C$41="Acute",'User Interaction'!$C$23=3),pivots_deprivation!T109,
IF(AND('User Interaction'!$C$41="Acute",'User Interaction'!$C$23=4),pivots_deprivation!T136,
IF(AND('User Interaction'!$C$41="Acute",'User Interaction'!$C$23=5),pivots_deprivation!T163,
IF(AND('User Interaction'!$C$41="Acute",'User Interaction'!$C$23=6),pivots_deprivation!T163,
IF(AND('User Interaction'!$C$41="Elective",'User Interaction'!$C$23=1),pivots_deprivation!T218,
IF(AND('User Interaction'!$C$41="Elective",'User Interaction'!$C$23=2),pivots_deprivation!T246,
IF(AND('User Interaction'!$C$41="Elective",'User Interaction'!$C$23=3),pivots_deprivation!T273,
IF(AND('User Interaction'!$C$41="Elective",'User Interaction'!$C$23=4),pivots_deprivation!T300,
IF(AND('User Interaction'!$C$41="Elective",'User Interaction'!$C$23=5),pivots_deprivation!T327,
IF(AND('User Interaction'!$C$41="Elective",'User Interaction'!$C$23=6),pivots_deprivation!T327,""))))))))))))</f>
        <v>1.5208472515979399</v>
      </c>
      <c r="H54" s="138">
        <f>IF(AND('User Interaction'!$C$41="Acute",'User Interaction'!$C$23=1),pivots_deprivation!U54,
IF(AND('User Interaction'!$C$41="Acute",'User Interaction'!$C$23=2),pivots_deprivation!U82,
IF(AND('User Interaction'!$C$41="Acute",'User Interaction'!$C$23=3),pivots_deprivation!U109,
IF(AND('User Interaction'!$C$41="Acute",'User Interaction'!$C$23=4),pivots_deprivation!U136,
IF(AND('User Interaction'!$C$41="Acute",'User Interaction'!$C$23=5),pivots_deprivation!U163,
IF(AND('User Interaction'!$C$41="Acute",'User Interaction'!$C$23=6),pivots_deprivation!U163,
IF(AND('User Interaction'!$C$41="Elective",'User Interaction'!$C$23=1),pivots_deprivation!U218,
IF(AND('User Interaction'!$C$41="Elective",'User Interaction'!$C$23=2),pivots_deprivation!U246,
IF(AND('User Interaction'!$C$41="Elective",'User Interaction'!$C$23=3),pivots_deprivation!U273,
IF(AND('User Interaction'!$C$41="Elective",'User Interaction'!$C$23=4),pivots_deprivation!U300,
IF(AND('User Interaction'!$C$41="Elective",'User Interaction'!$C$23=5),pivots_deprivation!U327,
IF(AND('User Interaction'!$C$41="Elective",'User Interaction'!$C$23=6),pivots_deprivation!U327,""))))))))))))</f>
        <v>1.5208472515979399</v>
      </c>
      <c r="I54" s="81"/>
      <c r="J54" s="81"/>
      <c r="K54" s="81"/>
      <c r="L54" s="94"/>
    </row>
    <row r="55" spans="1:12" ht="13.5" thickBot="1" x14ac:dyDescent="0.25">
      <c r="A55" s="81"/>
      <c r="B55" s="106"/>
      <c r="C55" s="107"/>
      <c r="D55" s="107"/>
      <c r="E55" s="107"/>
      <c r="F55" s="107"/>
      <c r="G55" s="107"/>
      <c r="H55" s="107"/>
      <c r="I55" s="107"/>
      <c r="J55" s="107"/>
      <c r="K55" s="107"/>
      <c r="L55" s="108"/>
    </row>
    <row r="56" spans="1:12" x14ac:dyDescent="0.2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1:12" x14ac:dyDescent="0.2">
      <c r="B57" s="12"/>
      <c r="C57" s="151" t="s">
        <v>131</v>
      </c>
      <c r="D57" s="152"/>
      <c r="E57" s="152"/>
      <c r="F57" s="152"/>
      <c r="G57" s="153"/>
      <c r="H57" s="140"/>
      <c r="I57" s="140"/>
      <c r="J57" s="36"/>
      <c r="K57" s="36"/>
      <c r="L57" s="36"/>
    </row>
    <row r="58" spans="1:12" x14ac:dyDescent="0.2">
      <c r="B58" s="44"/>
      <c r="C58" s="140"/>
      <c r="D58" s="140"/>
      <c r="E58" s="140"/>
      <c r="F58" s="140"/>
      <c r="G58" s="154"/>
      <c r="H58" s="140"/>
      <c r="I58" s="140"/>
      <c r="J58" s="36"/>
      <c r="K58" s="36"/>
      <c r="L58" s="36"/>
    </row>
    <row r="59" spans="1:12" x14ac:dyDescent="0.2">
      <c r="B59" s="44"/>
      <c r="C59" s="140" t="s">
        <v>127</v>
      </c>
      <c r="D59" s="140"/>
      <c r="E59" s="140"/>
      <c r="F59" s="140"/>
      <c r="G59" s="154"/>
      <c r="H59" s="140"/>
      <c r="I59" s="140"/>
      <c r="J59" s="36"/>
      <c r="K59" s="36"/>
      <c r="L59" s="36"/>
    </row>
    <row r="60" spans="1:12" x14ac:dyDescent="0.2">
      <c r="B60" s="44"/>
      <c r="C60" s="140" t="s">
        <v>126</v>
      </c>
      <c r="D60" s="140"/>
      <c r="E60" s="140"/>
      <c r="F60" s="140"/>
      <c r="G60" s="154"/>
      <c r="H60" s="140"/>
      <c r="I60" s="140"/>
      <c r="J60" s="36"/>
      <c r="K60" s="36"/>
      <c r="L60" s="36"/>
    </row>
    <row r="61" spans="1:12" x14ac:dyDescent="0.2">
      <c r="B61" s="44"/>
      <c r="C61" s="140" t="s">
        <v>128</v>
      </c>
      <c r="D61" s="140"/>
      <c r="E61" s="140"/>
      <c r="F61" s="140"/>
      <c r="G61" s="154"/>
      <c r="H61" s="140"/>
      <c r="I61" s="140"/>
      <c r="J61" s="36"/>
      <c r="K61" s="36"/>
      <c r="L61" s="36"/>
    </row>
    <row r="62" spans="1:12" x14ac:dyDescent="0.2">
      <c r="B62" s="44"/>
      <c r="C62" s="140" t="s">
        <v>129</v>
      </c>
      <c r="D62" s="140"/>
      <c r="E62" s="140"/>
      <c r="F62" s="140"/>
      <c r="G62" s="154"/>
      <c r="H62" s="140"/>
      <c r="I62" s="140"/>
      <c r="J62" s="36"/>
      <c r="K62" s="36"/>
      <c r="L62" s="36"/>
    </row>
    <row r="63" spans="1:12" x14ac:dyDescent="0.2">
      <c r="B63" s="44"/>
      <c r="C63" s="140" t="s">
        <v>130</v>
      </c>
      <c r="D63" s="140"/>
      <c r="E63" s="140"/>
      <c r="F63" s="140"/>
      <c r="G63" s="154"/>
      <c r="H63" s="140"/>
      <c r="I63" s="140"/>
      <c r="J63" s="36"/>
      <c r="K63" s="36"/>
      <c r="L63" s="36"/>
    </row>
    <row r="64" spans="1:12" x14ac:dyDescent="0.2">
      <c r="B64" s="20"/>
      <c r="C64" s="27"/>
      <c r="D64" s="27"/>
      <c r="E64" s="27"/>
      <c r="F64" s="27"/>
      <c r="G64" s="28"/>
      <c r="H64" s="36"/>
      <c r="I64" s="36"/>
      <c r="J64" s="36"/>
      <c r="K64" s="36"/>
      <c r="L64" s="36"/>
    </row>
  </sheetData>
  <mergeCells count="1">
    <mergeCell ref="C1:L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Drop Down 1">
              <controlPr locked="0" defaultSize="0" autoLine="0" autoPict="0">
                <anchor moveWithCells="1">
                  <from>
                    <xdr:col>1</xdr:col>
                    <xdr:colOff>104775</xdr:colOff>
                    <xdr:row>5</xdr:row>
                    <xdr:rowOff>57150</xdr:rowOff>
                  </from>
                  <to>
                    <xdr:col>3</xdr:col>
                    <xdr:colOff>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5" name="Drop Down 3">
              <controlPr locked="0" defaultSize="0" autoLine="0" autoPict="0">
                <anchor moveWithCells="1">
                  <from>
                    <xdr:col>8</xdr:col>
                    <xdr:colOff>19050</xdr:colOff>
                    <xdr:row>5</xdr:row>
                    <xdr:rowOff>57150</xdr:rowOff>
                  </from>
                  <to>
                    <xdr:col>10</xdr:col>
                    <xdr:colOff>390525</xdr:colOff>
                    <xdr:row>6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B3:X83"/>
  <sheetViews>
    <sheetView showGridLines="0" topLeftCell="A55" workbookViewId="0">
      <selection activeCell="B75" sqref="B75:L82"/>
    </sheetView>
  </sheetViews>
  <sheetFormatPr defaultColWidth="8.5703125" defaultRowHeight="13.5" customHeight="1" x14ac:dyDescent="0.2"/>
  <cols>
    <col min="1" max="3" width="2.85546875" style="25" customWidth="1"/>
    <col min="4" max="11" width="8.5703125" style="25" customWidth="1"/>
    <col min="12" max="12" width="6.42578125" style="25" customWidth="1"/>
    <col min="13" max="15" width="2.85546875" style="25" customWidth="1"/>
    <col min="16" max="256" width="8.5703125" style="25"/>
    <col min="257" max="259" width="2.85546875" style="25" customWidth="1"/>
    <col min="260" max="268" width="8.5703125" style="25" customWidth="1"/>
    <col min="269" max="271" width="2.85546875" style="25" customWidth="1"/>
    <col min="272" max="512" width="8.5703125" style="25"/>
    <col min="513" max="515" width="2.85546875" style="25" customWidth="1"/>
    <col min="516" max="524" width="8.5703125" style="25" customWidth="1"/>
    <col min="525" max="527" width="2.85546875" style="25" customWidth="1"/>
    <col min="528" max="768" width="8.5703125" style="25"/>
    <col min="769" max="771" width="2.85546875" style="25" customWidth="1"/>
    <col min="772" max="780" width="8.5703125" style="25" customWidth="1"/>
    <col min="781" max="783" width="2.85546875" style="25" customWidth="1"/>
    <col min="784" max="1024" width="8.5703125" style="25"/>
    <col min="1025" max="1027" width="2.85546875" style="25" customWidth="1"/>
    <col min="1028" max="1036" width="8.5703125" style="25" customWidth="1"/>
    <col min="1037" max="1039" width="2.85546875" style="25" customWidth="1"/>
    <col min="1040" max="1280" width="8.5703125" style="25"/>
    <col min="1281" max="1283" width="2.85546875" style="25" customWidth="1"/>
    <col min="1284" max="1292" width="8.5703125" style="25" customWidth="1"/>
    <col min="1293" max="1295" width="2.85546875" style="25" customWidth="1"/>
    <col min="1296" max="1536" width="8.5703125" style="25"/>
    <col min="1537" max="1539" width="2.85546875" style="25" customWidth="1"/>
    <col min="1540" max="1548" width="8.5703125" style="25" customWidth="1"/>
    <col min="1549" max="1551" width="2.85546875" style="25" customWidth="1"/>
    <col min="1552" max="1792" width="8.5703125" style="25"/>
    <col min="1793" max="1795" width="2.85546875" style="25" customWidth="1"/>
    <col min="1796" max="1804" width="8.5703125" style="25" customWidth="1"/>
    <col min="1805" max="1807" width="2.85546875" style="25" customWidth="1"/>
    <col min="1808" max="2048" width="8.5703125" style="25"/>
    <col min="2049" max="2051" width="2.85546875" style="25" customWidth="1"/>
    <col min="2052" max="2060" width="8.5703125" style="25" customWidth="1"/>
    <col min="2061" max="2063" width="2.85546875" style="25" customWidth="1"/>
    <col min="2064" max="2304" width="8.5703125" style="25"/>
    <col min="2305" max="2307" width="2.85546875" style="25" customWidth="1"/>
    <col min="2308" max="2316" width="8.5703125" style="25" customWidth="1"/>
    <col min="2317" max="2319" width="2.85546875" style="25" customWidth="1"/>
    <col min="2320" max="2560" width="8.5703125" style="25"/>
    <col min="2561" max="2563" width="2.85546875" style="25" customWidth="1"/>
    <col min="2564" max="2572" width="8.5703125" style="25" customWidth="1"/>
    <col min="2573" max="2575" width="2.85546875" style="25" customWidth="1"/>
    <col min="2576" max="2816" width="8.5703125" style="25"/>
    <col min="2817" max="2819" width="2.85546875" style="25" customWidth="1"/>
    <col min="2820" max="2828" width="8.5703125" style="25" customWidth="1"/>
    <col min="2829" max="2831" width="2.85546875" style="25" customWidth="1"/>
    <col min="2832" max="3072" width="8.5703125" style="25"/>
    <col min="3073" max="3075" width="2.85546875" style="25" customWidth="1"/>
    <col min="3076" max="3084" width="8.5703125" style="25" customWidth="1"/>
    <col min="3085" max="3087" width="2.85546875" style="25" customWidth="1"/>
    <col min="3088" max="3328" width="8.5703125" style="25"/>
    <col min="3329" max="3331" width="2.85546875" style="25" customWidth="1"/>
    <col min="3332" max="3340" width="8.5703125" style="25" customWidth="1"/>
    <col min="3341" max="3343" width="2.85546875" style="25" customWidth="1"/>
    <col min="3344" max="3584" width="8.5703125" style="25"/>
    <col min="3585" max="3587" width="2.85546875" style="25" customWidth="1"/>
    <col min="3588" max="3596" width="8.5703125" style="25" customWidth="1"/>
    <col min="3597" max="3599" width="2.85546875" style="25" customWidth="1"/>
    <col min="3600" max="3840" width="8.5703125" style="25"/>
    <col min="3841" max="3843" width="2.85546875" style="25" customWidth="1"/>
    <col min="3844" max="3852" width="8.5703125" style="25" customWidth="1"/>
    <col min="3853" max="3855" width="2.85546875" style="25" customWidth="1"/>
    <col min="3856" max="4096" width="8.5703125" style="25"/>
    <col min="4097" max="4099" width="2.85546875" style="25" customWidth="1"/>
    <col min="4100" max="4108" width="8.5703125" style="25" customWidth="1"/>
    <col min="4109" max="4111" width="2.85546875" style="25" customWidth="1"/>
    <col min="4112" max="4352" width="8.5703125" style="25"/>
    <col min="4353" max="4355" width="2.85546875" style="25" customWidth="1"/>
    <col min="4356" max="4364" width="8.5703125" style="25" customWidth="1"/>
    <col min="4365" max="4367" width="2.85546875" style="25" customWidth="1"/>
    <col min="4368" max="4608" width="8.5703125" style="25"/>
    <col min="4609" max="4611" width="2.85546875" style="25" customWidth="1"/>
    <col min="4612" max="4620" width="8.5703125" style="25" customWidth="1"/>
    <col min="4621" max="4623" width="2.85546875" style="25" customWidth="1"/>
    <col min="4624" max="4864" width="8.5703125" style="25"/>
    <col min="4865" max="4867" width="2.85546875" style="25" customWidth="1"/>
    <col min="4868" max="4876" width="8.5703125" style="25" customWidth="1"/>
    <col min="4877" max="4879" width="2.85546875" style="25" customWidth="1"/>
    <col min="4880" max="5120" width="8.5703125" style="25"/>
    <col min="5121" max="5123" width="2.85546875" style="25" customWidth="1"/>
    <col min="5124" max="5132" width="8.5703125" style="25" customWidth="1"/>
    <col min="5133" max="5135" width="2.85546875" style="25" customWidth="1"/>
    <col min="5136" max="5376" width="8.5703125" style="25"/>
    <col min="5377" max="5379" width="2.85546875" style="25" customWidth="1"/>
    <col min="5380" max="5388" width="8.5703125" style="25" customWidth="1"/>
    <col min="5389" max="5391" width="2.85546875" style="25" customWidth="1"/>
    <col min="5392" max="5632" width="8.5703125" style="25"/>
    <col min="5633" max="5635" width="2.85546875" style="25" customWidth="1"/>
    <col min="5636" max="5644" width="8.5703125" style="25" customWidth="1"/>
    <col min="5645" max="5647" width="2.85546875" style="25" customWidth="1"/>
    <col min="5648" max="5888" width="8.5703125" style="25"/>
    <col min="5889" max="5891" width="2.85546875" style="25" customWidth="1"/>
    <col min="5892" max="5900" width="8.5703125" style="25" customWidth="1"/>
    <col min="5901" max="5903" width="2.85546875" style="25" customWidth="1"/>
    <col min="5904" max="6144" width="8.5703125" style="25"/>
    <col min="6145" max="6147" width="2.85546875" style="25" customWidth="1"/>
    <col min="6148" max="6156" width="8.5703125" style="25" customWidth="1"/>
    <col min="6157" max="6159" width="2.85546875" style="25" customWidth="1"/>
    <col min="6160" max="6400" width="8.5703125" style="25"/>
    <col min="6401" max="6403" width="2.85546875" style="25" customWidth="1"/>
    <col min="6404" max="6412" width="8.5703125" style="25" customWidth="1"/>
    <col min="6413" max="6415" width="2.85546875" style="25" customWidth="1"/>
    <col min="6416" max="6656" width="8.5703125" style="25"/>
    <col min="6657" max="6659" width="2.85546875" style="25" customWidth="1"/>
    <col min="6660" max="6668" width="8.5703125" style="25" customWidth="1"/>
    <col min="6669" max="6671" width="2.85546875" style="25" customWidth="1"/>
    <col min="6672" max="6912" width="8.5703125" style="25"/>
    <col min="6913" max="6915" width="2.85546875" style="25" customWidth="1"/>
    <col min="6916" max="6924" width="8.5703125" style="25" customWidth="1"/>
    <col min="6925" max="6927" width="2.85546875" style="25" customWidth="1"/>
    <col min="6928" max="7168" width="8.5703125" style="25"/>
    <col min="7169" max="7171" width="2.85546875" style="25" customWidth="1"/>
    <col min="7172" max="7180" width="8.5703125" style="25" customWidth="1"/>
    <col min="7181" max="7183" width="2.85546875" style="25" customWidth="1"/>
    <col min="7184" max="7424" width="8.5703125" style="25"/>
    <col min="7425" max="7427" width="2.85546875" style="25" customWidth="1"/>
    <col min="7428" max="7436" width="8.5703125" style="25" customWidth="1"/>
    <col min="7437" max="7439" width="2.85546875" style="25" customWidth="1"/>
    <col min="7440" max="7680" width="8.5703125" style="25"/>
    <col min="7681" max="7683" width="2.85546875" style="25" customWidth="1"/>
    <col min="7684" max="7692" width="8.5703125" style="25" customWidth="1"/>
    <col min="7693" max="7695" width="2.85546875" style="25" customWidth="1"/>
    <col min="7696" max="7936" width="8.5703125" style="25"/>
    <col min="7937" max="7939" width="2.85546875" style="25" customWidth="1"/>
    <col min="7940" max="7948" width="8.5703125" style="25" customWidth="1"/>
    <col min="7949" max="7951" width="2.85546875" style="25" customWidth="1"/>
    <col min="7952" max="8192" width="8.5703125" style="25"/>
    <col min="8193" max="8195" width="2.85546875" style="25" customWidth="1"/>
    <col min="8196" max="8204" width="8.5703125" style="25" customWidth="1"/>
    <col min="8205" max="8207" width="2.85546875" style="25" customWidth="1"/>
    <col min="8208" max="8448" width="8.5703125" style="25"/>
    <col min="8449" max="8451" width="2.85546875" style="25" customWidth="1"/>
    <col min="8452" max="8460" width="8.5703125" style="25" customWidth="1"/>
    <col min="8461" max="8463" width="2.85546875" style="25" customWidth="1"/>
    <col min="8464" max="8704" width="8.5703125" style="25"/>
    <col min="8705" max="8707" width="2.85546875" style="25" customWidth="1"/>
    <col min="8708" max="8716" width="8.5703125" style="25" customWidth="1"/>
    <col min="8717" max="8719" width="2.85546875" style="25" customWidth="1"/>
    <col min="8720" max="8960" width="8.5703125" style="25"/>
    <col min="8961" max="8963" width="2.85546875" style="25" customWidth="1"/>
    <col min="8964" max="8972" width="8.5703125" style="25" customWidth="1"/>
    <col min="8973" max="8975" width="2.85546875" style="25" customWidth="1"/>
    <col min="8976" max="9216" width="8.5703125" style="25"/>
    <col min="9217" max="9219" width="2.85546875" style="25" customWidth="1"/>
    <col min="9220" max="9228" width="8.5703125" style="25" customWidth="1"/>
    <col min="9229" max="9231" width="2.85546875" style="25" customWidth="1"/>
    <col min="9232" max="9472" width="8.5703125" style="25"/>
    <col min="9473" max="9475" width="2.85546875" style="25" customWidth="1"/>
    <col min="9476" max="9484" width="8.5703125" style="25" customWidth="1"/>
    <col min="9485" max="9487" width="2.85546875" style="25" customWidth="1"/>
    <col min="9488" max="9728" width="8.5703125" style="25"/>
    <col min="9729" max="9731" width="2.85546875" style="25" customWidth="1"/>
    <col min="9732" max="9740" width="8.5703125" style="25" customWidth="1"/>
    <col min="9741" max="9743" width="2.85546875" style="25" customWidth="1"/>
    <col min="9744" max="9984" width="8.5703125" style="25"/>
    <col min="9985" max="9987" width="2.85546875" style="25" customWidth="1"/>
    <col min="9988" max="9996" width="8.5703125" style="25" customWidth="1"/>
    <col min="9997" max="9999" width="2.85546875" style="25" customWidth="1"/>
    <col min="10000" max="10240" width="8.5703125" style="25"/>
    <col min="10241" max="10243" width="2.85546875" style="25" customWidth="1"/>
    <col min="10244" max="10252" width="8.5703125" style="25" customWidth="1"/>
    <col min="10253" max="10255" width="2.85546875" style="25" customWidth="1"/>
    <col min="10256" max="10496" width="8.5703125" style="25"/>
    <col min="10497" max="10499" width="2.85546875" style="25" customWidth="1"/>
    <col min="10500" max="10508" width="8.5703125" style="25" customWidth="1"/>
    <col min="10509" max="10511" width="2.85546875" style="25" customWidth="1"/>
    <col min="10512" max="10752" width="8.5703125" style="25"/>
    <col min="10753" max="10755" width="2.85546875" style="25" customWidth="1"/>
    <col min="10756" max="10764" width="8.5703125" style="25" customWidth="1"/>
    <col min="10765" max="10767" width="2.85546875" style="25" customWidth="1"/>
    <col min="10768" max="11008" width="8.5703125" style="25"/>
    <col min="11009" max="11011" width="2.85546875" style="25" customWidth="1"/>
    <col min="11012" max="11020" width="8.5703125" style="25" customWidth="1"/>
    <col min="11021" max="11023" width="2.85546875" style="25" customWidth="1"/>
    <col min="11024" max="11264" width="8.5703125" style="25"/>
    <col min="11265" max="11267" width="2.85546875" style="25" customWidth="1"/>
    <col min="11268" max="11276" width="8.5703125" style="25" customWidth="1"/>
    <col min="11277" max="11279" width="2.85546875" style="25" customWidth="1"/>
    <col min="11280" max="11520" width="8.5703125" style="25"/>
    <col min="11521" max="11523" width="2.85546875" style="25" customWidth="1"/>
    <col min="11524" max="11532" width="8.5703125" style="25" customWidth="1"/>
    <col min="11533" max="11535" width="2.85546875" style="25" customWidth="1"/>
    <col min="11536" max="11776" width="8.5703125" style="25"/>
    <col min="11777" max="11779" width="2.85546875" style="25" customWidth="1"/>
    <col min="11780" max="11788" width="8.5703125" style="25" customWidth="1"/>
    <col min="11789" max="11791" width="2.85546875" style="25" customWidth="1"/>
    <col min="11792" max="12032" width="8.5703125" style="25"/>
    <col min="12033" max="12035" width="2.85546875" style="25" customWidth="1"/>
    <col min="12036" max="12044" width="8.5703125" style="25" customWidth="1"/>
    <col min="12045" max="12047" width="2.85546875" style="25" customWidth="1"/>
    <col min="12048" max="12288" width="8.5703125" style="25"/>
    <col min="12289" max="12291" width="2.85546875" style="25" customWidth="1"/>
    <col min="12292" max="12300" width="8.5703125" style="25" customWidth="1"/>
    <col min="12301" max="12303" width="2.85546875" style="25" customWidth="1"/>
    <col min="12304" max="12544" width="8.5703125" style="25"/>
    <col min="12545" max="12547" width="2.85546875" style="25" customWidth="1"/>
    <col min="12548" max="12556" width="8.5703125" style="25" customWidth="1"/>
    <col min="12557" max="12559" width="2.85546875" style="25" customWidth="1"/>
    <col min="12560" max="12800" width="8.5703125" style="25"/>
    <col min="12801" max="12803" width="2.85546875" style="25" customWidth="1"/>
    <col min="12804" max="12812" width="8.5703125" style="25" customWidth="1"/>
    <col min="12813" max="12815" width="2.85546875" style="25" customWidth="1"/>
    <col min="12816" max="13056" width="8.5703125" style="25"/>
    <col min="13057" max="13059" width="2.85546875" style="25" customWidth="1"/>
    <col min="13060" max="13068" width="8.5703125" style="25" customWidth="1"/>
    <col min="13069" max="13071" width="2.85546875" style="25" customWidth="1"/>
    <col min="13072" max="13312" width="8.5703125" style="25"/>
    <col min="13313" max="13315" width="2.85546875" style="25" customWidth="1"/>
    <col min="13316" max="13324" width="8.5703125" style="25" customWidth="1"/>
    <col min="13325" max="13327" width="2.85546875" style="25" customWidth="1"/>
    <col min="13328" max="13568" width="8.5703125" style="25"/>
    <col min="13569" max="13571" width="2.85546875" style="25" customWidth="1"/>
    <col min="13572" max="13580" width="8.5703125" style="25" customWidth="1"/>
    <col min="13581" max="13583" width="2.85546875" style="25" customWidth="1"/>
    <col min="13584" max="13824" width="8.5703125" style="25"/>
    <col min="13825" max="13827" width="2.85546875" style="25" customWidth="1"/>
    <col min="13828" max="13836" width="8.5703125" style="25" customWidth="1"/>
    <col min="13837" max="13839" width="2.85546875" style="25" customWidth="1"/>
    <col min="13840" max="14080" width="8.5703125" style="25"/>
    <col min="14081" max="14083" width="2.85546875" style="25" customWidth="1"/>
    <col min="14084" max="14092" width="8.5703125" style="25" customWidth="1"/>
    <col min="14093" max="14095" width="2.85546875" style="25" customWidth="1"/>
    <col min="14096" max="14336" width="8.5703125" style="25"/>
    <col min="14337" max="14339" width="2.85546875" style="25" customWidth="1"/>
    <col min="14340" max="14348" width="8.5703125" style="25" customWidth="1"/>
    <col min="14349" max="14351" width="2.85546875" style="25" customWidth="1"/>
    <col min="14352" max="14592" width="8.5703125" style="25"/>
    <col min="14593" max="14595" width="2.85546875" style="25" customWidth="1"/>
    <col min="14596" max="14604" width="8.5703125" style="25" customWidth="1"/>
    <col min="14605" max="14607" width="2.85546875" style="25" customWidth="1"/>
    <col min="14608" max="14848" width="8.5703125" style="25"/>
    <col min="14849" max="14851" width="2.85546875" style="25" customWidth="1"/>
    <col min="14852" max="14860" width="8.5703125" style="25" customWidth="1"/>
    <col min="14861" max="14863" width="2.85546875" style="25" customWidth="1"/>
    <col min="14864" max="15104" width="8.5703125" style="25"/>
    <col min="15105" max="15107" width="2.85546875" style="25" customWidth="1"/>
    <col min="15108" max="15116" width="8.5703125" style="25" customWidth="1"/>
    <col min="15117" max="15119" width="2.85546875" style="25" customWidth="1"/>
    <col min="15120" max="15360" width="8.5703125" style="25"/>
    <col min="15361" max="15363" width="2.85546875" style="25" customWidth="1"/>
    <col min="15364" max="15372" width="8.5703125" style="25" customWidth="1"/>
    <col min="15373" max="15375" width="2.85546875" style="25" customWidth="1"/>
    <col min="15376" max="15616" width="8.5703125" style="25"/>
    <col min="15617" max="15619" width="2.85546875" style="25" customWidth="1"/>
    <col min="15620" max="15628" width="8.5703125" style="25" customWidth="1"/>
    <col min="15629" max="15631" width="2.85546875" style="25" customWidth="1"/>
    <col min="15632" max="15872" width="8.5703125" style="25"/>
    <col min="15873" max="15875" width="2.85546875" style="25" customWidth="1"/>
    <col min="15876" max="15884" width="8.5703125" style="25" customWidth="1"/>
    <col min="15885" max="15887" width="2.85546875" style="25" customWidth="1"/>
    <col min="15888" max="16128" width="8.5703125" style="25"/>
    <col min="16129" max="16131" width="2.85546875" style="25" customWidth="1"/>
    <col min="16132" max="16140" width="8.5703125" style="25" customWidth="1"/>
    <col min="16141" max="16143" width="2.85546875" style="25" customWidth="1"/>
    <col min="16144" max="16384" width="8.5703125" style="25"/>
  </cols>
  <sheetData>
    <row r="3" spans="2:24" ht="13.5" customHeight="1" x14ac:dyDescent="0.2">
      <c r="B3" s="12"/>
      <c r="C3" s="14"/>
      <c r="D3" s="15"/>
      <c r="E3" s="15"/>
      <c r="F3" s="15"/>
      <c r="G3" s="15"/>
      <c r="H3" s="15"/>
      <c r="I3" s="15"/>
      <c r="J3" s="15"/>
      <c r="K3" s="15"/>
      <c r="L3" s="18"/>
      <c r="N3" s="12"/>
      <c r="O3" s="14"/>
      <c r="P3" s="15"/>
      <c r="Q3" s="15"/>
      <c r="R3" s="15"/>
      <c r="S3" s="15"/>
      <c r="T3" s="15"/>
      <c r="U3" s="15"/>
      <c r="V3" s="15"/>
      <c r="W3" s="15"/>
      <c r="X3" s="18"/>
    </row>
    <row r="4" spans="2:24" ht="13.5" customHeight="1" x14ac:dyDescent="0.2">
      <c r="B4" s="24"/>
      <c r="C4" s="22" t="s">
        <v>28</v>
      </c>
      <c r="D4" s="26"/>
      <c r="E4" s="26"/>
      <c r="F4" s="26"/>
      <c r="G4" s="26"/>
      <c r="H4" s="26"/>
      <c r="I4" s="26"/>
      <c r="J4" s="26"/>
      <c r="K4" s="26"/>
      <c r="L4" s="19"/>
      <c r="N4" s="24"/>
      <c r="O4" s="22" t="s">
        <v>31</v>
      </c>
      <c r="P4" s="26"/>
      <c r="Q4" s="26"/>
      <c r="R4" s="26"/>
      <c r="S4" s="26"/>
      <c r="T4" s="26"/>
      <c r="U4" s="26"/>
      <c r="V4" s="26"/>
      <c r="W4" s="26"/>
      <c r="X4" s="19"/>
    </row>
    <row r="5" spans="2:24" ht="13.5" customHeight="1" x14ac:dyDescent="0.2">
      <c r="B5" s="24"/>
      <c r="C5" s="26"/>
      <c r="D5" s="26"/>
      <c r="E5" s="26"/>
      <c r="F5" s="26"/>
      <c r="G5" s="26"/>
      <c r="H5" s="26"/>
      <c r="I5" s="26"/>
      <c r="J5" s="26"/>
      <c r="K5" s="26"/>
      <c r="L5" s="19"/>
      <c r="N5" s="24"/>
      <c r="O5" s="26"/>
      <c r="P5" s="26"/>
      <c r="Q5" s="26"/>
      <c r="R5" s="26"/>
      <c r="S5" s="26"/>
      <c r="T5" s="26"/>
      <c r="U5" s="26"/>
      <c r="V5" s="26"/>
      <c r="W5" s="26"/>
      <c r="X5" s="19"/>
    </row>
    <row r="6" spans="2:24" ht="13.5" customHeight="1" x14ac:dyDescent="0.2">
      <c r="B6" s="24"/>
      <c r="C6" s="26"/>
      <c r="D6" s="26" t="s">
        <v>29</v>
      </c>
      <c r="E6" s="26"/>
      <c r="F6" s="26"/>
      <c r="G6" s="26"/>
      <c r="H6" s="26"/>
      <c r="I6" s="26"/>
      <c r="J6" s="26"/>
      <c r="K6" s="26"/>
      <c r="L6" s="19"/>
      <c r="N6" s="24"/>
      <c r="O6" s="23"/>
      <c r="P6" s="23" t="s">
        <v>30</v>
      </c>
      <c r="Q6" s="26"/>
      <c r="R6" s="26"/>
      <c r="S6" s="26"/>
      <c r="T6" s="26"/>
      <c r="U6" s="26"/>
      <c r="V6" s="26"/>
      <c r="W6" s="26"/>
      <c r="X6" s="19"/>
    </row>
    <row r="7" spans="2:24" s="35" customFormat="1" ht="13.5" customHeight="1" x14ac:dyDescent="0.2">
      <c r="B7" s="44"/>
      <c r="C7" s="148"/>
      <c r="D7" s="148"/>
      <c r="E7" s="148"/>
      <c r="F7" s="148"/>
      <c r="G7" s="148"/>
      <c r="H7" s="148"/>
      <c r="I7" s="148"/>
      <c r="J7" s="148"/>
      <c r="K7" s="148"/>
      <c r="L7" s="149"/>
      <c r="N7" s="44"/>
      <c r="O7" s="43"/>
      <c r="P7" s="43"/>
      <c r="Q7" s="36"/>
      <c r="R7" s="36"/>
      <c r="S7" s="36"/>
      <c r="T7" s="36"/>
      <c r="U7" s="36"/>
      <c r="V7" s="36"/>
      <c r="W7" s="36"/>
      <c r="X7" s="41"/>
    </row>
    <row r="8" spans="2:24" ht="13.5" customHeight="1" x14ac:dyDescent="0.2">
      <c r="B8" s="44"/>
      <c r="C8" s="148"/>
      <c r="D8" s="148"/>
      <c r="E8" s="148"/>
      <c r="F8" s="148"/>
      <c r="G8" s="148"/>
      <c r="H8" s="148"/>
      <c r="I8" s="148"/>
      <c r="J8" s="148"/>
      <c r="K8" s="148"/>
      <c r="L8" s="149"/>
      <c r="N8" s="24"/>
      <c r="O8" s="26"/>
      <c r="P8" s="26"/>
      <c r="Q8" s="26"/>
      <c r="R8" s="26"/>
      <c r="S8" s="26"/>
      <c r="T8" s="26"/>
      <c r="U8" s="26"/>
      <c r="V8" s="26"/>
      <c r="W8" s="26"/>
      <c r="X8" s="19"/>
    </row>
    <row r="9" spans="2:24" ht="13.5" customHeight="1" x14ac:dyDescent="0.2">
      <c r="B9" s="24"/>
      <c r="D9" s="36"/>
      <c r="E9" s="36"/>
      <c r="F9" s="36"/>
      <c r="G9" s="36"/>
      <c r="H9" s="36"/>
      <c r="I9" s="36"/>
      <c r="J9" s="36"/>
      <c r="K9" s="36"/>
      <c r="L9" s="41"/>
      <c r="N9" s="24"/>
      <c r="O9" s="26"/>
      <c r="P9" s="26"/>
      <c r="Q9" s="26"/>
      <c r="R9" s="26"/>
      <c r="S9" s="26"/>
      <c r="T9" s="26"/>
      <c r="U9" s="26"/>
      <c r="V9" s="26"/>
      <c r="W9" s="26"/>
      <c r="X9" s="19"/>
    </row>
    <row r="10" spans="2:24" ht="13.5" customHeight="1" x14ac:dyDescent="0.2">
      <c r="B10" s="24"/>
      <c r="C10" s="42" t="s">
        <v>32</v>
      </c>
      <c r="D10" s="26"/>
      <c r="E10" s="26"/>
      <c r="F10" s="26"/>
      <c r="G10" s="26"/>
      <c r="H10" s="26"/>
      <c r="I10" s="26"/>
      <c r="J10" s="26"/>
      <c r="K10" s="26"/>
      <c r="L10" s="19"/>
      <c r="N10" s="24"/>
      <c r="O10" s="26"/>
      <c r="P10" s="26"/>
      <c r="Q10" s="26"/>
      <c r="R10" s="26"/>
      <c r="S10" s="26"/>
      <c r="T10" s="26"/>
      <c r="U10" s="26"/>
      <c r="V10" s="26"/>
      <c r="W10" s="26"/>
      <c r="X10" s="19"/>
    </row>
    <row r="11" spans="2:24" ht="13.5" customHeight="1" x14ac:dyDescent="0.2">
      <c r="B11" s="24"/>
      <c r="C11" s="22"/>
      <c r="D11" s="26" t="s">
        <v>62</v>
      </c>
      <c r="E11" s="26"/>
      <c r="F11" s="26"/>
      <c r="G11" s="26"/>
      <c r="H11" s="26"/>
      <c r="I11" s="26"/>
      <c r="J11" s="26"/>
      <c r="K11" s="26"/>
      <c r="L11" s="19"/>
      <c r="N11" s="24"/>
      <c r="O11" s="26"/>
      <c r="P11" s="26" t="s">
        <v>64</v>
      </c>
      <c r="Q11" s="26"/>
      <c r="R11" s="26"/>
      <c r="S11" s="26"/>
      <c r="T11" s="26"/>
      <c r="U11" s="26"/>
      <c r="V11" s="26"/>
      <c r="W11" s="26"/>
      <c r="X11" s="19"/>
    </row>
    <row r="12" spans="2:24" ht="13.5" customHeight="1" x14ac:dyDescent="0.2">
      <c r="B12" s="24"/>
      <c r="C12" s="26"/>
      <c r="D12" s="26"/>
      <c r="E12" s="26"/>
      <c r="F12" s="26"/>
      <c r="G12" s="26"/>
      <c r="H12" s="26"/>
      <c r="I12" s="26"/>
      <c r="J12" s="26"/>
      <c r="K12" s="26"/>
      <c r="L12" s="19"/>
      <c r="N12" s="24"/>
      <c r="O12" s="23"/>
      <c r="P12" s="45" t="s">
        <v>33</v>
      </c>
      <c r="Q12" s="26"/>
      <c r="R12" s="26"/>
      <c r="S12" s="26"/>
      <c r="T12" s="26"/>
      <c r="U12" s="26"/>
      <c r="V12" s="26"/>
      <c r="W12" s="26"/>
      <c r="X12" s="19"/>
    </row>
    <row r="13" spans="2:24" ht="13.5" customHeight="1" x14ac:dyDescent="0.2">
      <c r="B13" s="24"/>
      <c r="C13" s="26"/>
      <c r="D13" s="26"/>
      <c r="E13" s="26"/>
      <c r="F13" s="26"/>
      <c r="G13" s="26"/>
      <c r="H13" s="26"/>
      <c r="I13" s="26"/>
      <c r="J13" s="26"/>
      <c r="K13" s="26"/>
      <c r="L13" s="19"/>
      <c r="N13" s="24"/>
      <c r="O13" s="26"/>
      <c r="P13" s="16"/>
      <c r="Q13" s="26"/>
      <c r="R13" s="26"/>
      <c r="S13" s="26"/>
      <c r="T13" s="26"/>
      <c r="U13" s="26"/>
      <c r="V13" s="26"/>
      <c r="W13" s="26"/>
      <c r="X13" s="19"/>
    </row>
    <row r="14" spans="2:24" ht="13.5" customHeight="1" x14ac:dyDescent="0.2">
      <c r="B14" s="24"/>
      <c r="C14" s="22" t="s">
        <v>2</v>
      </c>
      <c r="D14" s="26"/>
      <c r="E14" s="26"/>
      <c r="F14" s="26"/>
      <c r="G14" s="26"/>
      <c r="H14" s="26"/>
      <c r="I14" s="26"/>
      <c r="J14" s="26"/>
      <c r="K14" s="26"/>
      <c r="L14" s="19"/>
      <c r="N14" s="24"/>
      <c r="O14" s="26"/>
      <c r="P14" s="26"/>
      <c r="Q14" s="26"/>
      <c r="R14" s="26"/>
      <c r="S14" s="26"/>
      <c r="T14" s="26"/>
      <c r="U14" s="26"/>
      <c r="V14" s="26"/>
      <c r="W14" s="26"/>
      <c r="X14" s="19"/>
    </row>
    <row r="15" spans="2:24" ht="13.5" customHeight="1" x14ac:dyDescent="0.2">
      <c r="B15" s="24"/>
      <c r="C15" s="22"/>
      <c r="D15" s="26"/>
      <c r="E15" s="26"/>
      <c r="F15" s="26"/>
      <c r="G15" s="26"/>
      <c r="H15" s="26"/>
      <c r="I15" s="26"/>
      <c r="J15" s="26"/>
      <c r="K15" s="26"/>
      <c r="L15" s="19"/>
      <c r="N15" s="24"/>
      <c r="O15" s="26"/>
      <c r="P15" s="26"/>
      <c r="Q15" s="26"/>
      <c r="R15" s="26"/>
      <c r="S15" s="26"/>
      <c r="T15" s="26"/>
      <c r="U15" s="26"/>
      <c r="V15" s="26"/>
      <c r="W15" s="26"/>
      <c r="X15" s="19"/>
    </row>
    <row r="16" spans="2:24" ht="13.5" customHeight="1" x14ac:dyDescent="0.2">
      <c r="B16" s="24"/>
      <c r="C16" s="22"/>
      <c r="D16" s="26" t="s">
        <v>34</v>
      </c>
      <c r="E16" s="26"/>
      <c r="F16" s="26"/>
      <c r="G16" s="26"/>
      <c r="H16" s="26"/>
      <c r="I16" s="26"/>
      <c r="J16" s="26"/>
      <c r="K16" s="26"/>
      <c r="L16" s="19"/>
      <c r="N16" s="24"/>
      <c r="O16" s="17"/>
      <c r="P16" s="26" t="s">
        <v>94</v>
      </c>
      <c r="Q16" s="17"/>
      <c r="R16" s="17"/>
      <c r="S16" s="17"/>
      <c r="T16" s="17"/>
      <c r="U16" s="17"/>
      <c r="V16" s="17"/>
      <c r="W16" s="17"/>
      <c r="X16" s="13"/>
    </row>
    <row r="17" spans="2:24" ht="13.5" customHeight="1" x14ac:dyDescent="0.2">
      <c r="B17" s="24"/>
      <c r="C17" s="22"/>
      <c r="D17" s="26"/>
      <c r="E17" s="26"/>
      <c r="F17" s="26"/>
      <c r="G17" s="26"/>
      <c r="H17" s="26"/>
      <c r="I17" s="26"/>
      <c r="J17" s="26"/>
      <c r="K17" s="26"/>
      <c r="L17" s="19"/>
      <c r="N17" s="24"/>
      <c r="O17" s="17"/>
      <c r="P17" s="17"/>
      <c r="Q17" s="17"/>
      <c r="R17" s="17"/>
      <c r="S17" s="17"/>
      <c r="T17" s="17"/>
      <c r="U17" s="17"/>
      <c r="V17" s="17"/>
      <c r="W17" s="17"/>
      <c r="X17" s="13"/>
    </row>
    <row r="18" spans="2:24" ht="13.5" customHeight="1" x14ac:dyDescent="0.2">
      <c r="B18" s="24"/>
      <c r="C18" s="22"/>
      <c r="D18" s="26"/>
      <c r="E18" s="26"/>
      <c r="F18" s="26"/>
      <c r="G18" s="26"/>
      <c r="H18" s="26"/>
      <c r="I18" s="26"/>
      <c r="J18" s="26"/>
      <c r="K18" s="26"/>
      <c r="L18" s="19"/>
      <c r="N18" s="24"/>
      <c r="O18" s="17"/>
      <c r="P18" s="17"/>
      <c r="Q18" s="17"/>
      <c r="R18" s="17"/>
      <c r="S18" s="17"/>
      <c r="T18" s="17"/>
      <c r="U18" s="17"/>
      <c r="V18" s="17"/>
      <c r="W18" s="17"/>
      <c r="X18" s="13"/>
    </row>
    <row r="19" spans="2:24" ht="13.5" customHeight="1" x14ac:dyDescent="0.2">
      <c r="B19" s="24"/>
      <c r="C19" s="42" t="s">
        <v>35</v>
      </c>
      <c r="D19" s="36"/>
      <c r="E19" s="26"/>
      <c r="F19" s="26"/>
      <c r="G19" s="26"/>
      <c r="H19" s="26"/>
      <c r="I19" s="26"/>
      <c r="J19" s="26"/>
      <c r="K19" s="26"/>
      <c r="L19" s="19"/>
      <c r="N19" s="24"/>
      <c r="O19" s="17"/>
      <c r="P19" s="17"/>
      <c r="Q19" s="17"/>
      <c r="R19" s="17"/>
      <c r="S19" s="17"/>
      <c r="T19" s="17"/>
      <c r="U19" s="17"/>
      <c r="V19" s="17"/>
      <c r="W19" s="17"/>
      <c r="X19" s="13"/>
    </row>
    <row r="20" spans="2:24" ht="13.5" customHeight="1" x14ac:dyDescent="0.2">
      <c r="B20" s="24"/>
      <c r="C20" s="36"/>
      <c r="D20" s="36"/>
      <c r="E20" s="26"/>
      <c r="F20" s="26"/>
      <c r="G20" s="26"/>
      <c r="H20" s="26"/>
      <c r="I20" s="26"/>
      <c r="J20" s="26"/>
      <c r="K20" s="26"/>
      <c r="L20" s="19"/>
      <c r="N20" s="24"/>
      <c r="O20" s="17"/>
      <c r="P20" s="17"/>
      <c r="Q20" s="17"/>
      <c r="R20" s="17"/>
      <c r="S20" s="17"/>
      <c r="T20" s="17"/>
      <c r="U20" s="17"/>
      <c r="V20" s="17"/>
      <c r="W20" s="17"/>
      <c r="X20" s="13"/>
    </row>
    <row r="21" spans="2:24" ht="13.5" customHeight="1" x14ac:dyDescent="0.2">
      <c r="B21" s="24"/>
      <c r="C21" s="36"/>
      <c r="D21" s="36" t="s">
        <v>36</v>
      </c>
      <c r="E21" s="26"/>
      <c r="F21" s="26"/>
      <c r="G21" s="26"/>
      <c r="H21" s="26"/>
      <c r="I21" s="26"/>
      <c r="J21" s="26"/>
      <c r="K21" s="26"/>
      <c r="L21" s="19"/>
      <c r="N21" s="24"/>
      <c r="O21" s="17"/>
      <c r="P21" s="36"/>
      <c r="Q21" s="17"/>
      <c r="R21" s="17"/>
      <c r="S21" s="17"/>
      <c r="T21" s="17"/>
      <c r="U21" s="17"/>
      <c r="V21" s="17"/>
      <c r="W21" s="17"/>
      <c r="X21" s="13"/>
    </row>
    <row r="22" spans="2:24" ht="13.5" customHeight="1" x14ac:dyDescent="0.2">
      <c r="B22" s="24"/>
      <c r="C22" s="22"/>
      <c r="D22" s="26"/>
      <c r="E22" s="26"/>
      <c r="F22" s="26"/>
      <c r="G22" s="26"/>
      <c r="H22" s="26"/>
      <c r="I22" s="26"/>
      <c r="J22" s="26"/>
      <c r="K22" s="26"/>
      <c r="L22" s="19"/>
      <c r="N22" s="24"/>
      <c r="O22" s="17"/>
      <c r="P22" s="36"/>
      <c r="Q22" s="17"/>
      <c r="R22" s="17"/>
      <c r="S22" s="17"/>
      <c r="T22" s="17"/>
      <c r="U22" s="17"/>
      <c r="V22" s="17"/>
      <c r="W22" s="17"/>
      <c r="X22" s="13"/>
    </row>
    <row r="23" spans="2:24" s="35" customFormat="1" ht="13.5" customHeight="1" x14ac:dyDescent="0.2">
      <c r="B23" s="44"/>
      <c r="C23" s="42"/>
      <c r="D23" s="36"/>
      <c r="E23" s="36"/>
      <c r="F23" s="36"/>
      <c r="G23" s="36"/>
      <c r="H23" s="36"/>
      <c r="I23" s="36"/>
      <c r="J23" s="36"/>
      <c r="K23" s="36"/>
      <c r="L23" s="41"/>
      <c r="N23" s="44"/>
      <c r="O23" s="40"/>
      <c r="P23" s="36"/>
      <c r="Q23" s="40"/>
      <c r="R23" s="40"/>
      <c r="S23" s="40"/>
      <c r="T23" s="40"/>
      <c r="U23" s="40"/>
      <c r="V23" s="40"/>
      <c r="W23" s="40"/>
      <c r="X23" s="39"/>
    </row>
    <row r="24" spans="2:24" ht="13.5" customHeight="1" x14ac:dyDescent="0.2">
      <c r="B24" s="24"/>
      <c r="C24" s="42" t="s">
        <v>37</v>
      </c>
      <c r="D24" s="26"/>
      <c r="E24" s="26"/>
      <c r="F24" s="26"/>
      <c r="G24" s="26"/>
      <c r="H24" s="26"/>
      <c r="I24" s="26"/>
      <c r="J24" s="26"/>
      <c r="K24" s="26"/>
      <c r="L24" s="19"/>
      <c r="N24" s="24"/>
      <c r="O24" s="17"/>
      <c r="P24" s="36"/>
      <c r="Q24" s="17"/>
      <c r="R24" s="17"/>
      <c r="S24" s="17"/>
      <c r="T24" s="17"/>
      <c r="U24" s="17"/>
      <c r="V24" s="17"/>
      <c r="W24" s="17"/>
      <c r="X24" s="13"/>
    </row>
    <row r="25" spans="2:24" ht="13.5" customHeight="1" x14ac:dyDescent="0.2">
      <c r="B25" s="24"/>
      <c r="C25" s="22"/>
      <c r="D25" s="26"/>
      <c r="E25" s="26"/>
      <c r="F25" s="26"/>
      <c r="G25" s="26"/>
      <c r="H25" s="26"/>
      <c r="I25" s="26"/>
      <c r="J25" s="26"/>
      <c r="K25" s="26"/>
      <c r="L25" s="19"/>
      <c r="N25" s="24"/>
      <c r="O25" s="17"/>
      <c r="P25" s="36"/>
      <c r="Q25" s="17"/>
      <c r="R25" s="17"/>
      <c r="S25" s="17"/>
      <c r="T25" s="17"/>
      <c r="U25" s="17"/>
      <c r="V25" s="17"/>
      <c r="W25" s="17"/>
      <c r="X25" s="13"/>
    </row>
    <row r="26" spans="2:24" s="35" customFormat="1" ht="13.5" customHeight="1" x14ac:dyDescent="0.2">
      <c r="B26" s="44"/>
      <c r="C26" s="42"/>
      <c r="D26" s="146" t="s">
        <v>50</v>
      </c>
      <c r="E26" s="146"/>
      <c r="F26" s="146"/>
      <c r="G26" s="146"/>
      <c r="H26" s="146"/>
      <c r="I26" s="146"/>
      <c r="J26" s="146"/>
      <c r="K26" s="146"/>
      <c r="L26" s="41"/>
      <c r="N26" s="44"/>
      <c r="O26" s="40"/>
      <c r="P26" s="36"/>
      <c r="Q26" s="40"/>
      <c r="R26" s="40"/>
      <c r="S26" s="40"/>
      <c r="T26" s="40"/>
      <c r="U26" s="40"/>
      <c r="V26" s="40"/>
      <c r="W26" s="40"/>
      <c r="X26" s="39"/>
    </row>
    <row r="27" spans="2:24" s="35" customFormat="1" ht="13.5" customHeight="1" x14ac:dyDescent="0.2">
      <c r="B27" s="44"/>
      <c r="C27" s="42"/>
      <c r="D27" s="146"/>
      <c r="E27" s="146"/>
      <c r="F27" s="146"/>
      <c r="G27" s="146"/>
      <c r="H27" s="146"/>
      <c r="I27" s="146"/>
      <c r="J27" s="146"/>
      <c r="K27" s="146"/>
      <c r="L27" s="41"/>
      <c r="N27" s="44"/>
      <c r="O27" s="40"/>
      <c r="P27" s="36"/>
      <c r="Q27" s="40"/>
      <c r="R27" s="40"/>
      <c r="S27" s="40"/>
      <c r="T27" s="40"/>
      <c r="U27" s="40"/>
      <c r="V27" s="40"/>
      <c r="W27" s="40"/>
      <c r="X27" s="39"/>
    </row>
    <row r="28" spans="2:24" s="35" customFormat="1" ht="13.5" customHeight="1" x14ac:dyDescent="0.2">
      <c r="B28" s="44"/>
      <c r="C28" s="42"/>
      <c r="D28" s="146" t="s">
        <v>52</v>
      </c>
      <c r="E28" s="146"/>
      <c r="F28" s="146"/>
      <c r="G28" s="146"/>
      <c r="H28" s="146"/>
      <c r="I28" s="146"/>
      <c r="J28" s="146"/>
      <c r="K28" s="146"/>
      <c r="L28" s="41"/>
      <c r="N28" s="44"/>
      <c r="O28" s="40"/>
      <c r="P28" s="36"/>
      <c r="Q28" s="40"/>
      <c r="R28" s="40"/>
      <c r="S28" s="40"/>
      <c r="T28" s="40"/>
      <c r="U28" s="40"/>
      <c r="V28" s="40"/>
      <c r="W28" s="40"/>
      <c r="X28" s="39"/>
    </row>
    <row r="29" spans="2:24" s="35" customFormat="1" ht="13.5" customHeight="1" x14ac:dyDescent="0.2">
      <c r="B29" s="44"/>
      <c r="C29" s="42"/>
      <c r="D29" s="146"/>
      <c r="E29" s="146"/>
      <c r="F29" s="146"/>
      <c r="G29" s="146"/>
      <c r="H29" s="146"/>
      <c r="I29" s="146"/>
      <c r="J29" s="146"/>
      <c r="K29" s="146"/>
      <c r="L29" s="41"/>
      <c r="N29" s="44"/>
      <c r="O29" s="40"/>
      <c r="P29" s="36"/>
      <c r="Q29" s="40"/>
      <c r="R29" s="40"/>
      <c r="S29" s="40"/>
      <c r="T29" s="40"/>
      <c r="U29" s="40"/>
      <c r="V29" s="40"/>
      <c r="W29" s="40"/>
      <c r="X29" s="39"/>
    </row>
    <row r="30" spans="2:24" s="35" customFormat="1" ht="13.5" customHeight="1" x14ac:dyDescent="0.2">
      <c r="B30" s="44"/>
      <c r="C30" s="42"/>
      <c r="D30" s="31"/>
      <c r="E30" s="31"/>
      <c r="F30" s="31"/>
      <c r="G30" s="31"/>
      <c r="H30" s="31"/>
      <c r="I30" s="31"/>
      <c r="J30" s="31"/>
      <c r="K30" s="31"/>
      <c r="L30" s="41"/>
      <c r="N30" s="44"/>
      <c r="O30" s="40"/>
      <c r="P30" s="36"/>
      <c r="Q30" s="40"/>
      <c r="R30" s="40"/>
      <c r="S30" s="40"/>
      <c r="T30" s="40"/>
      <c r="U30" s="40"/>
      <c r="V30" s="40"/>
      <c r="W30" s="40"/>
      <c r="X30" s="39"/>
    </row>
    <row r="31" spans="2:24" s="35" customFormat="1" ht="13.5" customHeight="1" x14ac:dyDescent="0.2">
      <c r="B31" s="44"/>
      <c r="C31" s="42"/>
      <c r="D31" s="36" t="s">
        <v>53</v>
      </c>
      <c r="E31" s="36"/>
      <c r="F31" s="36"/>
      <c r="G31" s="36"/>
      <c r="H31" s="36"/>
      <c r="I31" s="36"/>
      <c r="J31" s="36"/>
      <c r="K31" s="36"/>
      <c r="L31" s="41"/>
      <c r="N31" s="44"/>
      <c r="O31" s="40"/>
      <c r="P31" s="36"/>
      <c r="Q31" s="40"/>
      <c r="R31" s="40"/>
      <c r="S31" s="40"/>
      <c r="T31" s="40"/>
      <c r="U31" s="40"/>
      <c r="V31" s="40"/>
      <c r="W31" s="40"/>
      <c r="X31" s="39"/>
    </row>
    <row r="32" spans="2:24" ht="13.5" customHeight="1" x14ac:dyDescent="0.2">
      <c r="B32" s="24"/>
      <c r="C32" s="22"/>
      <c r="D32" s="33" t="s">
        <v>38</v>
      </c>
      <c r="E32" s="26"/>
      <c r="F32" s="26"/>
      <c r="G32" s="26"/>
      <c r="H32" s="26"/>
      <c r="I32" s="26"/>
      <c r="J32" s="26"/>
      <c r="K32" s="26"/>
      <c r="L32" s="19"/>
      <c r="N32" s="24"/>
      <c r="O32" s="17"/>
      <c r="P32" s="36"/>
      <c r="Q32" s="17"/>
      <c r="R32" s="17"/>
      <c r="S32" s="17"/>
      <c r="T32" s="17"/>
      <c r="U32" s="17"/>
      <c r="V32" s="17"/>
      <c r="W32" s="17"/>
      <c r="X32" s="13"/>
    </row>
    <row r="33" spans="2:24" ht="13.5" customHeight="1" x14ac:dyDescent="0.2">
      <c r="B33" s="24"/>
      <c r="C33" s="22"/>
      <c r="D33" s="33" t="s">
        <v>39</v>
      </c>
      <c r="E33" s="26"/>
      <c r="F33" s="26"/>
      <c r="G33" s="26"/>
      <c r="H33" s="26"/>
      <c r="I33" s="26"/>
      <c r="J33" s="26"/>
      <c r="K33" s="26"/>
      <c r="L33" s="19"/>
      <c r="N33" s="24"/>
      <c r="O33" s="17"/>
      <c r="P33" s="36"/>
      <c r="Q33" s="17"/>
      <c r="R33" s="17"/>
      <c r="S33" s="17"/>
      <c r="T33" s="17"/>
      <c r="U33" s="17"/>
      <c r="V33" s="17"/>
      <c r="W33" s="17"/>
      <c r="X33" s="13"/>
    </row>
    <row r="34" spans="2:24" ht="13.5" customHeight="1" x14ac:dyDescent="0.2">
      <c r="B34" s="24"/>
      <c r="C34" s="22"/>
      <c r="D34" s="33" t="s">
        <v>54</v>
      </c>
      <c r="E34" s="26"/>
      <c r="F34" s="26"/>
      <c r="G34" s="26"/>
      <c r="H34" s="26"/>
      <c r="I34" s="26"/>
      <c r="J34" s="26"/>
      <c r="K34" s="26"/>
      <c r="L34" s="19"/>
      <c r="N34" s="24"/>
      <c r="O34" s="17"/>
      <c r="P34" s="36" t="s">
        <v>40</v>
      </c>
      <c r="Q34" s="17"/>
      <c r="R34" s="17"/>
      <c r="S34" s="17"/>
      <c r="T34" s="17"/>
      <c r="U34" s="17"/>
      <c r="V34" s="17"/>
      <c r="W34" s="17"/>
      <c r="X34" s="13"/>
    </row>
    <row r="35" spans="2:24" ht="13.5" customHeight="1" x14ac:dyDescent="0.2">
      <c r="B35" s="24"/>
      <c r="C35" s="22"/>
      <c r="D35" s="33" t="s">
        <v>65</v>
      </c>
      <c r="E35" s="26"/>
      <c r="F35" s="26"/>
      <c r="G35" s="26"/>
      <c r="H35" s="26"/>
      <c r="I35" s="26"/>
      <c r="J35" s="26"/>
      <c r="K35" s="26"/>
      <c r="L35" s="19"/>
      <c r="N35" s="24"/>
      <c r="O35" s="17"/>
      <c r="P35" s="36"/>
      <c r="Q35" s="17"/>
      <c r="R35" s="17"/>
      <c r="S35" s="17"/>
      <c r="T35" s="17"/>
      <c r="U35" s="17"/>
      <c r="V35" s="17"/>
      <c r="W35" s="17"/>
      <c r="X35" s="13"/>
    </row>
    <row r="36" spans="2:24" ht="13.5" customHeight="1" x14ac:dyDescent="0.2">
      <c r="B36" s="24"/>
      <c r="C36" s="22"/>
      <c r="D36" s="26"/>
      <c r="E36" s="26"/>
      <c r="F36" s="26"/>
      <c r="G36" s="26"/>
      <c r="H36" s="26"/>
      <c r="I36" s="26"/>
      <c r="J36" s="26"/>
      <c r="K36" s="26"/>
      <c r="L36" s="19"/>
      <c r="N36" s="24"/>
      <c r="O36" s="17"/>
      <c r="P36" s="36"/>
      <c r="Q36" s="17"/>
      <c r="R36" s="17"/>
      <c r="S36" s="17"/>
      <c r="T36" s="17"/>
      <c r="U36" s="17"/>
      <c r="V36" s="17"/>
      <c r="W36" s="17"/>
      <c r="X36" s="13"/>
    </row>
    <row r="37" spans="2:24" s="35" customFormat="1" ht="13.5" customHeight="1" x14ac:dyDescent="0.2">
      <c r="B37" s="44"/>
      <c r="C37" s="42"/>
      <c r="D37" s="147" t="s">
        <v>51</v>
      </c>
      <c r="E37" s="147"/>
      <c r="F37" s="147"/>
      <c r="G37" s="147"/>
      <c r="H37" s="147"/>
      <c r="I37" s="147"/>
      <c r="J37" s="147"/>
      <c r="K37" s="147"/>
      <c r="L37" s="41"/>
      <c r="N37" s="44"/>
      <c r="O37" s="40"/>
      <c r="P37" s="36"/>
      <c r="Q37" s="40"/>
      <c r="R37" s="40"/>
      <c r="S37" s="40"/>
      <c r="T37" s="40"/>
      <c r="U37" s="40"/>
      <c r="V37" s="40"/>
      <c r="W37" s="40"/>
      <c r="X37" s="39"/>
    </row>
    <row r="38" spans="2:24" s="35" customFormat="1" ht="13.5" customHeight="1" x14ac:dyDescent="0.2">
      <c r="B38" s="44"/>
      <c r="C38" s="42"/>
      <c r="D38" s="147"/>
      <c r="E38" s="147"/>
      <c r="F38" s="147"/>
      <c r="G38" s="147"/>
      <c r="H38" s="147"/>
      <c r="I38" s="147"/>
      <c r="J38" s="147"/>
      <c r="K38" s="147"/>
      <c r="L38" s="41"/>
      <c r="N38" s="44"/>
      <c r="O38" s="40"/>
      <c r="P38" s="36"/>
      <c r="Q38" s="40"/>
      <c r="R38" s="40"/>
      <c r="S38" s="40"/>
      <c r="T38" s="40"/>
      <c r="U38" s="40"/>
      <c r="V38" s="40"/>
      <c r="W38" s="40"/>
      <c r="X38" s="39"/>
    </row>
    <row r="39" spans="2:24" s="35" customFormat="1" ht="13.5" customHeight="1" x14ac:dyDescent="0.2">
      <c r="B39" s="44"/>
      <c r="C39" s="42"/>
      <c r="D39" s="38"/>
      <c r="E39" s="38"/>
      <c r="F39" s="38"/>
      <c r="G39" s="38"/>
      <c r="H39" s="38"/>
      <c r="I39" s="38"/>
      <c r="J39" s="38"/>
      <c r="K39" s="38"/>
      <c r="L39" s="41"/>
      <c r="N39" s="44"/>
      <c r="O39" s="40"/>
      <c r="P39" s="36"/>
      <c r="Q39" s="40"/>
      <c r="R39" s="40"/>
      <c r="S39" s="40"/>
      <c r="T39" s="40"/>
      <c r="U39" s="40"/>
      <c r="V39" s="40"/>
      <c r="W39" s="40"/>
      <c r="X39" s="39"/>
    </row>
    <row r="40" spans="2:24" s="35" customFormat="1" ht="13.5" customHeight="1" x14ac:dyDescent="0.2">
      <c r="B40" s="44"/>
      <c r="C40" s="42"/>
      <c r="D40" s="36"/>
      <c r="E40" s="36"/>
      <c r="F40" s="36"/>
      <c r="G40" s="36"/>
      <c r="H40" s="36"/>
      <c r="I40" s="36"/>
      <c r="J40" s="36"/>
      <c r="K40" s="36"/>
      <c r="L40" s="41"/>
      <c r="N40" s="44"/>
      <c r="O40" s="40"/>
      <c r="P40" s="36"/>
      <c r="Q40" s="40"/>
      <c r="R40" s="40"/>
      <c r="S40" s="40"/>
      <c r="T40" s="40"/>
      <c r="U40" s="40"/>
      <c r="V40" s="40"/>
      <c r="W40" s="40"/>
      <c r="X40" s="39"/>
    </row>
    <row r="41" spans="2:24" s="35" customFormat="1" ht="13.5" customHeight="1" x14ac:dyDescent="0.2">
      <c r="B41" s="44"/>
      <c r="C41" s="34" t="s">
        <v>49</v>
      </c>
      <c r="D41" s="36"/>
      <c r="E41" s="36"/>
      <c r="F41" s="36"/>
      <c r="G41" s="36"/>
      <c r="H41" s="36"/>
      <c r="I41" s="36"/>
      <c r="J41" s="36"/>
      <c r="K41" s="36"/>
      <c r="L41" s="41"/>
      <c r="N41" s="44"/>
      <c r="O41" s="40"/>
      <c r="P41" s="36"/>
      <c r="Q41" s="40"/>
      <c r="R41" s="40"/>
      <c r="S41" s="40"/>
      <c r="T41" s="40"/>
      <c r="U41" s="40"/>
      <c r="V41" s="40"/>
      <c r="W41" s="40"/>
      <c r="X41" s="39"/>
    </row>
    <row r="42" spans="2:24" s="35" customFormat="1" ht="13.5" customHeight="1" x14ac:dyDescent="0.2">
      <c r="B42" s="44"/>
      <c r="C42" s="42"/>
      <c r="D42" s="36"/>
      <c r="E42" s="36"/>
      <c r="F42" s="36"/>
      <c r="G42" s="36"/>
      <c r="H42" s="36"/>
      <c r="I42" s="36"/>
      <c r="J42" s="36"/>
      <c r="K42" s="36"/>
      <c r="L42" s="41"/>
      <c r="N42" s="44"/>
      <c r="O42" s="40"/>
      <c r="P42" s="36"/>
      <c r="Q42" s="40"/>
      <c r="R42" s="40"/>
      <c r="S42" s="40"/>
      <c r="T42" s="40"/>
      <c r="U42" s="40"/>
      <c r="V42" s="40"/>
      <c r="W42" s="40"/>
      <c r="X42" s="39"/>
    </row>
    <row r="43" spans="2:24" s="35" customFormat="1" ht="13.5" customHeight="1" x14ac:dyDescent="0.2">
      <c r="B43" s="44"/>
      <c r="C43" s="42"/>
      <c r="D43" s="36" t="s">
        <v>43</v>
      </c>
      <c r="E43" s="36"/>
      <c r="F43" s="36"/>
      <c r="G43" s="36"/>
      <c r="H43" s="36"/>
      <c r="I43" s="36"/>
      <c r="J43" s="36"/>
      <c r="K43" s="36"/>
      <c r="L43" s="41"/>
      <c r="N43" s="44"/>
      <c r="O43" s="40"/>
      <c r="P43" s="36"/>
      <c r="Q43" s="40"/>
      <c r="R43" s="40"/>
      <c r="S43" s="40"/>
      <c r="T43" s="40"/>
      <c r="U43" s="40"/>
      <c r="V43" s="40"/>
      <c r="W43" s="40"/>
      <c r="X43" s="39"/>
    </row>
    <row r="44" spans="2:24" s="35" customFormat="1" ht="13.5" customHeight="1" x14ac:dyDescent="0.2">
      <c r="B44" s="44"/>
      <c r="C44" s="42"/>
      <c r="D44" s="36" t="s">
        <v>42</v>
      </c>
      <c r="E44" s="36"/>
      <c r="F44" s="36"/>
      <c r="G44" s="36"/>
      <c r="H44" s="36"/>
      <c r="I44" s="36"/>
      <c r="J44" s="36"/>
      <c r="K44" s="36"/>
      <c r="L44" s="41"/>
      <c r="N44" s="44"/>
      <c r="O44" s="40"/>
      <c r="P44" s="36"/>
      <c r="Q44" s="40"/>
      <c r="R44" s="40"/>
      <c r="S44" s="40"/>
      <c r="T44" s="40"/>
      <c r="U44" s="40"/>
      <c r="V44" s="40"/>
      <c r="W44" s="40"/>
      <c r="X44" s="39"/>
    </row>
    <row r="45" spans="2:24" s="35" customFormat="1" ht="13.5" customHeight="1" x14ac:dyDescent="0.2">
      <c r="B45" s="44"/>
      <c r="C45" s="42"/>
      <c r="D45" s="36" t="s">
        <v>44</v>
      </c>
      <c r="E45" s="36"/>
      <c r="F45" s="36"/>
      <c r="G45" s="36"/>
      <c r="H45" s="36"/>
      <c r="I45" s="36"/>
      <c r="J45" s="36"/>
      <c r="K45" s="36"/>
      <c r="L45" s="41"/>
      <c r="N45" s="44"/>
      <c r="O45" s="40"/>
      <c r="P45" s="36"/>
      <c r="Q45" s="40"/>
      <c r="R45" s="40"/>
      <c r="S45" s="40"/>
      <c r="T45" s="40"/>
      <c r="U45" s="40"/>
      <c r="V45" s="40"/>
      <c r="W45" s="40"/>
      <c r="X45" s="39"/>
    </row>
    <row r="46" spans="2:24" s="35" customFormat="1" ht="13.5" customHeight="1" x14ac:dyDescent="0.2">
      <c r="B46" s="44"/>
      <c r="C46" s="42"/>
      <c r="D46" s="36"/>
      <c r="E46" s="36"/>
      <c r="F46" s="36"/>
      <c r="G46" s="36"/>
      <c r="H46" s="36"/>
      <c r="I46" s="36"/>
      <c r="J46" s="36"/>
      <c r="K46" s="36"/>
      <c r="L46" s="41"/>
      <c r="N46" s="44"/>
      <c r="O46" s="40"/>
      <c r="P46" s="36"/>
      <c r="Q46" s="40"/>
      <c r="R46" s="40"/>
      <c r="S46" s="40"/>
      <c r="T46" s="40"/>
      <c r="U46" s="40"/>
      <c r="V46" s="40"/>
      <c r="W46" s="40"/>
      <c r="X46" s="39"/>
    </row>
    <row r="47" spans="2:24" ht="13.5" customHeight="1" x14ac:dyDescent="0.2">
      <c r="B47" s="24"/>
      <c r="C47" s="22"/>
      <c r="D47" s="26"/>
      <c r="E47" s="26"/>
      <c r="F47" s="26"/>
      <c r="G47" s="26"/>
      <c r="H47" s="26"/>
      <c r="I47" s="26"/>
      <c r="J47" s="26"/>
      <c r="K47" s="26"/>
      <c r="L47" s="19"/>
      <c r="N47" s="24"/>
      <c r="O47" s="17"/>
      <c r="P47" s="36"/>
      <c r="Q47" s="17"/>
      <c r="R47" s="17"/>
      <c r="S47" s="17"/>
      <c r="T47" s="17"/>
      <c r="U47" s="17"/>
      <c r="V47" s="17"/>
      <c r="W47" s="17"/>
      <c r="X47" s="13"/>
    </row>
    <row r="48" spans="2:24" s="35" customFormat="1" ht="13.5" customHeight="1" x14ac:dyDescent="0.2">
      <c r="B48" s="44"/>
      <c r="C48" s="42" t="s">
        <v>90</v>
      </c>
      <c r="D48" s="36"/>
      <c r="E48" s="36"/>
      <c r="F48" s="36"/>
      <c r="G48" s="36"/>
      <c r="H48" s="36"/>
      <c r="I48" s="36"/>
      <c r="J48" s="36"/>
      <c r="K48" s="36"/>
      <c r="L48" s="41"/>
      <c r="N48" s="44"/>
      <c r="O48" s="40"/>
      <c r="P48" s="36"/>
      <c r="Q48" s="40"/>
      <c r="R48" s="40"/>
      <c r="S48" s="40"/>
      <c r="T48" s="40"/>
      <c r="U48" s="40"/>
      <c r="V48" s="40"/>
      <c r="W48" s="40"/>
      <c r="X48" s="39"/>
    </row>
    <row r="49" spans="2:24" s="35" customFormat="1" ht="13.5" customHeight="1" x14ac:dyDescent="0.2">
      <c r="B49" s="44"/>
      <c r="C49" s="42"/>
      <c r="D49" s="36"/>
      <c r="E49" s="36"/>
      <c r="F49" s="36"/>
      <c r="G49" s="36"/>
      <c r="H49" s="36"/>
      <c r="I49" s="36"/>
      <c r="J49" s="36"/>
      <c r="K49" s="36"/>
      <c r="L49" s="41"/>
      <c r="N49" s="44"/>
      <c r="O49" s="40"/>
      <c r="P49" s="36"/>
      <c r="Q49" s="40"/>
      <c r="R49" s="40"/>
      <c r="S49" s="40"/>
      <c r="T49" s="40"/>
      <c r="U49" s="40"/>
      <c r="V49" s="40"/>
      <c r="W49" s="40"/>
      <c r="X49" s="39"/>
    </row>
    <row r="50" spans="2:24" s="35" customFormat="1" ht="13.5" customHeight="1" x14ac:dyDescent="0.2">
      <c r="B50" s="44"/>
      <c r="C50" s="42"/>
      <c r="D50" s="36" t="s">
        <v>55</v>
      </c>
      <c r="E50" s="36"/>
      <c r="F50" s="36"/>
      <c r="G50" s="36"/>
      <c r="H50" s="36"/>
      <c r="I50" s="36"/>
      <c r="J50" s="36"/>
      <c r="K50" s="36"/>
      <c r="L50" s="41"/>
      <c r="N50" s="44"/>
      <c r="O50" s="40"/>
      <c r="P50" s="36"/>
      <c r="Q50" s="40"/>
      <c r="R50" s="40"/>
      <c r="S50" s="40"/>
      <c r="T50" s="40"/>
      <c r="U50" s="40"/>
      <c r="V50" s="40"/>
      <c r="W50" s="40"/>
      <c r="X50" s="39"/>
    </row>
    <row r="51" spans="2:24" s="35" customFormat="1" ht="13.5" customHeight="1" x14ac:dyDescent="0.2">
      <c r="B51" s="44"/>
      <c r="C51" s="42"/>
      <c r="D51" s="36" t="s">
        <v>66</v>
      </c>
      <c r="E51" s="36"/>
      <c r="F51" s="36"/>
      <c r="G51" s="36"/>
      <c r="H51" s="36"/>
      <c r="I51" s="36"/>
      <c r="J51" s="36"/>
      <c r="K51" s="36"/>
      <c r="L51" s="41"/>
      <c r="N51" s="44"/>
      <c r="O51" s="40"/>
      <c r="P51" s="36"/>
      <c r="Q51" s="40"/>
      <c r="R51" s="40"/>
      <c r="S51" s="40"/>
      <c r="T51" s="40"/>
      <c r="U51" s="40"/>
      <c r="V51" s="40"/>
      <c r="W51" s="40"/>
      <c r="X51" s="39"/>
    </row>
    <row r="52" spans="2:24" s="35" customFormat="1" ht="13.5" customHeight="1" x14ac:dyDescent="0.2">
      <c r="B52" s="44"/>
      <c r="C52" s="42"/>
      <c r="D52" s="36" t="s">
        <v>67</v>
      </c>
      <c r="E52" s="36"/>
      <c r="F52" s="36"/>
      <c r="G52" s="36"/>
      <c r="H52" s="36"/>
      <c r="I52" s="36"/>
      <c r="J52" s="36"/>
      <c r="K52" s="36"/>
      <c r="L52" s="41"/>
      <c r="N52" s="44"/>
      <c r="O52" s="40"/>
      <c r="P52" s="36"/>
      <c r="Q52" s="40"/>
      <c r="R52" s="40"/>
      <c r="S52" s="40"/>
      <c r="T52" s="40"/>
      <c r="U52" s="40"/>
      <c r="V52" s="40"/>
      <c r="W52" s="40"/>
      <c r="X52" s="39"/>
    </row>
    <row r="53" spans="2:24" s="35" customFormat="1" ht="13.5" customHeight="1" x14ac:dyDescent="0.2">
      <c r="B53" s="44"/>
      <c r="C53" s="42"/>
      <c r="D53" s="36" t="s">
        <v>56</v>
      </c>
      <c r="E53" s="36"/>
      <c r="F53" s="36"/>
      <c r="G53" s="36"/>
      <c r="H53" s="36"/>
      <c r="I53" s="36"/>
      <c r="J53" s="36"/>
      <c r="K53" s="36"/>
      <c r="L53" s="41"/>
      <c r="N53" s="44"/>
      <c r="O53" s="40"/>
      <c r="P53" s="36"/>
      <c r="Q53" s="40"/>
      <c r="R53" s="40"/>
      <c r="S53" s="40"/>
      <c r="T53" s="40"/>
      <c r="U53" s="40"/>
      <c r="V53" s="40"/>
      <c r="W53" s="40"/>
      <c r="X53" s="39"/>
    </row>
    <row r="54" spans="2:24" s="35" customFormat="1" ht="13.5" customHeight="1" x14ac:dyDescent="0.2">
      <c r="B54" s="44"/>
      <c r="C54" s="42"/>
      <c r="D54" s="36" t="s">
        <v>91</v>
      </c>
      <c r="E54" s="36"/>
      <c r="F54" s="36"/>
      <c r="G54" s="36"/>
      <c r="H54" s="36"/>
      <c r="I54" s="36"/>
      <c r="J54" s="36"/>
      <c r="K54" s="36"/>
      <c r="L54" s="41"/>
      <c r="N54" s="44"/>
      <c r="O54" s="40"/>
      <c r="P54" s="36"/>
      <c r="Q54" s="40"/>
      <c r="R54" s="40"/>
      <c r="S54" s="40"/>
      <c r="T54" s="40"/>
      <c r="U54" s="40"/>
      <c r="V54" s="40"/>
      <c r="W54" s="40"/>
      <c r="X54" s="39"/>
    </row>
    <row r="55" spans="2:24" s="35" customFormat="1" ht="13.5" customHeight="1" x14ac:dyDescent="0.2">
      <c r="B55" s="44"/>
      <c r="C55" s="42"/>
      <c r="D55" s="36" t="s">
        <v>92</v>
      </c>
      <c r="E55" s="36"/>
      <c r="F55" s="36"/>
      <c r="G55" s="36"/>
      <c r="H55" s="36"/>
      <c r="I55" s="36"/>
      <c r="J55" s="36"/>
      <c r="K55" s="36"/>
      <c r="L55" s="41"/>
      <c r="N55" s="44"/>
      <c r="O55" s="40"/>
      <c r="P55" s="36"/>
      <c r="Q55" s="40"/>
      <c r="R55" s="40"/>
      <c r="S55" s="40"/>
      <c r="T55" s="40"/>
      <c r="U55" s="40"/>
      <c r="V55" s="40"/>
      <c r="W55" s="40"/>
      <c r="X55" s="39"/>
    </row>
    <row r="56" spans="2:24" s="35" customFormat="1" ht="13.5" customHeight="1" x14ac:dyDescent="0.2">
      <c r="B56" s="44"/>
      <c r="C56" s="42"/>
      <c r="D56" s="36" t="s">
        <v>93</v>
      </c>
      <c r="E56" s="36"/>
      <c r="F56" s="36"/>
      <c r="G56" s="36"/>
      <c r="H56" s="36"/>
      <c r="I56" s="36"/>
      <c r="J56" s="36"/>
      <c r="K56" s="36"/>
      <c r="L56" s="41"/>
      <c r="N56" s="44"/>
      <c r="O56" s="40"/>
      <c r="P56" s="36"/>
      <c r="Q56" s="40"/>
      <c r="R56" s="40"/>
      <c r="S56" s="40"/>
      <c r="T56" s="40"/>
      <c r="U56" s="40"/>
      <c r="V56" s="40"/>
      <c r="W56" s="40"/>
      <c r="X56" s="39"/>
    </row>
    <row r="57" spans="2:24" s="35" customFormat="1" ht="13.5" customHeight="1" x14ac:dyDescent="0.2">
      <c r="B57" s="44"/>
      <c r="C57" s="42"/>
      <c r="D57" s="36" t="s">
        <v>57</v>
      </c>
      <c r="E57" s="36"/>
      <c r="F57" s="36"/>
      <c r="G57" s="36"/>
      <c r="H57" s="36"/>
      <c r="I57" s="36"/>
      <c r="J57" s="36"/>
      <c r="K57" s="36"/>
      <c r="L57" s="41"/>
      <c r="N57" s="44"/>
      <c r="O57" s="40"/>
      <c r="P57" s="36"/>
      <c r="Q57" s="40"/>
      <c r="R57" s="40"/>
      <c r="S57" s="40"/>
      <c r="T57" s="40"/>
      <c r="U57" s="40"/>
      <c r="V57" s="40"/>
      <c r="W57" s="40"/>
      <c r="X57" s="39"/>
    </row>
    <row r="58" spans="2:24" s="35" customFormat="1" ht="13.5" customHeight="1" x14ac:dyDescent="0.2">
      <c r="B58" s="44"/>
      <c r="C58" s="42"/>
      <c r="D58" s="36"/>
      <c r="E58" s="36"/>
      <c r="F58" s="36"/>
      <c r="G58" s="36"/>
      <c r="H58" s="36"/>
      <c r="I58" s="36"/>
      <c r="J58" s="36"/>
      <c r="K58" s="36"/>
      <c r="L58" s="41"/>
      <c r="N58" s="44"/>
      <c r="O58" s="40"/>
      <c r="P58" s="36"/>
      <c r="Q58" s="40"/>
      <c r="R58" s="40"/>
      <c r="S58" s="40"/>
      <c r="T58" s="40"/>
      <c r="U58" s="40"/>
      <c r="V58" s="40"/>
      <c r="W58" s="40"/>
      <c r="X58" s="39"/>
    </row>
    <row r="59" spans="2:24" s="35" customFormat="1" ht="13.5" customHeight="1" x14ac:dyDescent="0.2">
      <c r="B59" s="44"/>
      <c r="C59" s="42"/>
      <c r="D59" s="36"/>
      <c r="E59" s="36"/>
      <c r="F59" s="36"/>
      <c r="G59" s="36"/>
      <c r="H59" s="36"/>
      <c r="I59" s="36"/>
      <c r="J59" s="36"/>
      <c r="K59" s="36"/>
      <c r="L59" s="41"/>
      <c r="N59" s="44"/>
      <c r="O59" s="40"/>
      <c r="P59" s="36"/>
      <c r="Q59" s="40"/>
      <c r="R59" s="40"/>
      <c r="S59" s="40"/>
      <c r="T59" s="40"/>
      <c r="U59" s="40"/>
      <c r="V59" s="40"/>
      <c r="W59" s="40"/>
      <c r="X59" s="39"/>
    </row>
    <row r="60" spans="2:24" ht="13.5" customHeight="1" x14ac:dyDescent="0.2">
      <c r="B60" s="24"/>
      <c r="C60" s="22" t="s">
        <v>41</v>
      </c>
      <c r="D60" s="26"/>
      <c r="E60" s="26"/>
      <c r="F60" s="26"/>
      <c r="G60" s="26"/>
      <c r="H60" s="26"/>
      <c r="I60" s="26"/>
      <c r="J60" s="26"/>
      <c r="K60" s="26"/>
      <c r="L60" s="19"/>
      <c r="N60" s="24"/>
      <c r="O60" s="17"/>
      <c r="P60" s="36"/>
      <c r="Q60" s="17"/>
      <c r="R60" s="17"/>
      <c r="S60" s="17"/>
      <c r="T60" s="17"/>
      <c r="U60" s="17"/>
      <c r="V60" s="17"/>
      <c r="W60" s="17"/>
      <c r="X60" s="13"/>
    </row>
    <row r="61" spans="2:24" ht="13.5" customHeight="1" x14ac:dyDescent="0.2">
      <c r="B61" s="24"/>
      <c r="C61" s="22"/>
      <c r="D61" s="26"/>
      <c r="E61" s="26"/>
      <c r="F61" s="26"/>
      <c r="G61" s="26"/>
      <c r="H61" s="26"/>
      <c r="I61" s="26"/>
      <c r="J61" s="26"/>
      <c r="K61" s="26"/>
      <c r="L61" s="19"/>
      <c r="N61" s="24"/>
      <c r="O61" s="17"/>
      <c r="P61" s="36"/>
      <c r="Q61" s="17"/>
      <c r="R61" s="17"/>
      <c r="S61" s="17"/>
      <c r="T61" s="17"/>
      <c r="U61" s="17"/>
      <c r="V61" s="17"/>
      <c r="W61" s="17"/>
      <c r="X61" s="13"/>
    </row>
    <row r="62" spans="2:24" ht="13.5" customHeight="1" x14ac:dyDescent="0.2">
      <c r="B62" s="24"/>
      <c r="C62" s="22"/>
      <c r="D62" s="26" t="s">
        <v>45</v>
      </c>
      <c r="E62" s="26"/>
      <c r="F62" s="26"/>
      <c r="G62" s="26"/>
      <c r="H62" s="26"/>
      <c r="I62" s="26"/>
      <c r="J62" s="26"/>
      <c r="K62" s="26"/>
      <c r="L62" s="19"/>
      <c r="N62" s="24"/>
      <c r="O62" s="17"/>
      <c r="Q62" s="17"/>
      <c r="R62" s="17"/>
      <c r="S62" s="17"/>
      <c r="T62" s="17"/>
      <c r="U62" s="17"/>
      <c r="V62" s="17"/>
      <c r="W62" s="17"/>
      <c r="X62" s="13"/>
    </row>
    <row r="63" spans="2:24" ht="13.5" customHeight="1" x14ac:dyDescent="0.2">
      <c r="B63" s="24"/>
      <c r="C63" s="22"/>
      <c r="D63" s="26" t="s">
        <v>61</v>
      </c>
      <c r="E63" s="26"/>
      <c r="F63" s="26"/>
      <c r="G63" s="26"/>
      <c r="H63" s="26"/>
      <c r="I63" s="26"/>
      <c r="J63" s="26"/>
      <c r="K63" s="26"/>
      <c r="L63" s="19"/>
      <c r="N63" s="24"/>
      <c r="O63" s="17"/>
      <c r="P63" s="36" t="s">
        <v>46</v>
      </c>
      <c r="Q63" s="17"/>
      <c r="R63" s="17"/>
      <c r="S63" s="17"/>
      <c r="T63" s="17"/>
      <c r="U63" s="17"/>
      <c r="V63" s="17"/>
      <c r="W63" s="17"/>
      <c r="X63" s="13"/>
    </row>
    <row r="64" spans="2:24" ht="13.5" customHeight="1" x14ac:dyDescent="0.2">
      <c r="B64" s="24"/>
      <c r="C64" s="22"/>
      <c r="D64" s="26" t="s">
        <v>58</v>
      </c>
      <c r="E64" s="26"/>
      <c r="F64" s="26"/>
      <c r="G64" s="26"/>
      <c r="H64" s="26"/>
      <c r="I64" s="26"/>
      <c r="J64" s="26"/>
      <c r="K64" s="26"/>
      <c r="L64" s="19"/>
      <c r="N64" s="24"/>
      <c r="O64" s="17"/>
      <c r="P64" s="32" t="s">
        <v>47</v>
      </c>
      <c r="Q64" s="17"/>
      <c r="R64" s="17"/>
      <c r="S64" s="17"/>
      <c r="T64" s="17"/>
      <c r="U64" s="17"/>
      <c r="V64" s="17"/>
      <c r="W64" s="17"/>
      <c r="X64" s="13"/>
    </row>
    <row r="65" spans="2:24" ht="13.5" customHeight="1" x14ac:dyDescent="0.2">
      <c r="B65" s="24"/>
      <c r="C65" s="22"/>
      <c r="D65" s="26" t="s">
        <v>48</v>
      </c>
      <c r="E65" s="26"/>
      <c r="F65" s="26"/>
      <c r="G65" s="26"/>
      <c r="H65" s="26"/>
      <c r="I65" s="26"/>
      <c r="J65" s="26"/>
      <c r="K65" s="26"/>
      <c r="L65" s="19"/>
      <c r="N65" s="24"/>
      <c r="O65" s="17"/>
      <c r="P65" s="36"/>
      <c r="Q65" s="17"/>
      <c r="R65" s="17"/>
      <c r="S65" s="17"/>
      <c r="T65" s="17"/>
      <c r="U65" s="17"/>
      <c r="V65" s="17"/>
      <c r="W65" s="17"/>
      <c r="X65" s="13"/>
    </row>
    <row r="66" spans="2:24" ht="13.5" customHeight="1" x14ac:dyDescent="0.2">
      <c r="B66" s="24"/>
      <c r="C66" s="22"/>
      <c r="D66" s="26" t="s">
        <v>68</v>
      </c>
      <c r="E66" s="26"/>
      <c r="F66" s="26"/>
      <c r="G66" s="26"/>
      <c r="H66" s="26"/>
      <c r="I66" s="26"/>
      <c r="J66" s="26"/>
      <c r="K66" s="26"/>
      <c r="L66" s="19"/>
      <c r="N66" s="24"/>
      <c r="O66" s="17"/>
      <c r="P66" s="36" t="s">
        <v>40</v>
      </c>
      <c r="Q66" s="17"/>
      <c r="R66" s="17"/>
      <c r="S66" s="17"/>
      <c r="T66" s="17"/>
      <c r="U66" s="17"/>
      <c r="V66" s="17"/>
      <c r="W66" s="17"/>
      <c r="X66" s="13"/>
    </row>
    <row r="67" spans="2:24" s="35" customFormat="1" ht="13.5" customHeight="1" x14ac:dyDescent="0.2">
      <c r="B67" s="44"/>
      <c r="C67" s="42"/>
      <c r="D67" s="36" t="s">
        <v>69</v>
      </c>
      <c r="E67" s="36"/>
      <c r="F67" s="36"/>
      <c r="G67" s="36"/>
      <c r="H67" s="36"/>
      <c r="I67" s="36"/>
      <c r="J67" s="36"/>
      <c r="K67" s="36"/>
      <c r="L67" s="41"/>
      <c r="N67" s="44"/>
      <c r="O67" s="40"/>
      <c r="P67" s="36" t="s">
        <v>63</v>
      </c>
      <c r="Q67" s="40"/>
      <c r="R67" s="40"/>
      <c r="S67" s="40"/>
      <c r="T67" s="40"/>
      <c r="U67" s="40"/>
      <c r="V67" s="40"/>
      <c r="W67" s="40"/>
      <c r="X67" s="39"/>
    </row>
    <row r="68" spans="2:24" s="35" customFormat="1" ht="13.5" customHeight="1" x14ac:dyDescent="0.2">
      <c r="B68" s="44"/>
      <c r="C68" s="42"/>
      <c r="D68" s="36"/>
      <c r="E68" s="36"/>
      <c r="F68" s="36"/>
      <c r="G68" s="36"/>
      <c r="H68" s="36"/>
      <c r="I68" s="36"/>
      <c r="J68" s="36"/>
      <c r="K68" s="36"/>
      <c r="L68" s="41"/>
      <c r="N68" s="44"/>
      <c r="O68" s="40"/>
      <c r="P68" s="36"/>
      <c r="Q68" s="40"/>
      <c r="R68" s="40"/>
      <c r="S68" s="40"/>
      <c r="T68" s="40"/>
      <c r="U68" s="40"/>
      <c r="V68" s="40"/>
      <c r="W68" s="40"/>
      <c r="X68" s="39"/>
    </row>
    <row r="69" spans="2:24" s="35" customFormat="1" ht="13.5" customHeight="1" x14ac:dyDescent="0.2">
      <c r="B69" s="44"/>
      <c r="C69" s="139" t="s">
        <v>122</v>
      </c>
      <c r="D69" s="140"/>
      <c r="E69" s="140"/>
      <c r="F69" s="140"/>
      <c r="G69" s="140"/>
      <c r="H69" s="140"/>
      <c r="I69" s="140"/>
      <c r="J69" s="36"/>
      <c r="K69" s="36"/>
      <c r="L69" s="41"/>
      <c r="N69" s="44"/>
      <c r="O69" s="40"/>
      <c r="P69" s="36"/>
      <c r="Q69" s="40"/>
      <c r="R69" s="40"/>
      <c r="S69" s="40"/>
      <c r="T69" s="40"/>
      <c r="U69" s="40"/>
      <c r="V69" s="40"/>
      <c r="W69" s="40"/>
      <c r="X69" s="39"/>
    </row>
    <row r="70" spans="2:24" s="35" customFormat="1" ht="9.75" customHeight="1" x14ac:dyDescent="0.2">
      <c r="B70" s="44"/>
      <c r="C70" s="139"/>
      <c r="D70" s="140"/>
      <c r="E70" s="140"/>
      <c r="F70" s="140"/>
      <c r="G70" s="140"/>
      <c r="H70" s="140"/>
      <c r="I70" s="140"/>
      <c r="J70" s="36"/>
      <c r="K70" s="36"/>
      <c r="L70" s="41"/>
      <c r="N70" s="44"/>
      <c r="O70" s="40"/>
      <c r="P70" s="36"/>
      <c r="Q70" s="40"/>
      <c r="R70" s="40"/>
      <c r="S70" s="40"/>
      <c r="T70" s="40"/>
      <c r="U70" s="40"/>
      <c r="V70" s="40"/>
      <c r="W70" s="40"/>
      <c r="X70" s="39"/>
    </row>
    <row r="71" spans="2:24" s="35" customFormat="1" ht="13.9" customHeight="1" x14ac:dyDescent="0.2">
      <c r="B71" s="44"/>
      <c r="C71" s="141" t="s">
        <v>116</v>
      </c>
      <c r="D71" s="141"/>
      <c r="E71" s="141"/>
      <c r="F71" s="141"/>
      <c r="G71" s="141"/>
      <c r="H71" s="141"/>
      <c r="I71" s="141"/>
      <c r="J71" s="116"/>
      <c r="K71" s="116"/>
      <c r="L71" s="41"/>
      <c r="N71" s="44"/>
      <c r="O71" s="40"/>
      <c r="P71" s="36"/>
      <c r="Q71" s="40"/>
      <c r="R71" s="40"/>
      <c r="S71" s="40"/>
      <c r="T71" s="40"/>
      <c r="U71" s="40"/>
      <c r="V71" s="40"/>
      <c r="W71" s="40"/>
      <c r="X71" s="39"/>
    </row>
    <row r="72" spans="2:24" s="35" customFormat="1" ht="13.5" customHeight="1" x14ac:dyDescent="0.2">
      <c r="B72" s="44"/>
      <c r="C72" s="142" t="s">
        <v>120</v>
      </c>
      <c r="D72" s="140"/>
      <c r="E72" s="140"/>
      <c r="F72" s="140"/>
      <c r="G72" s="140"/>
      <c r="H72" s="140"/>
      <c r="I72" s="140"/>
      <c r="J72" s="36"/>
      <c r="K72" s="36"/>
      <c r="L72" s="41"/>
      <c r="N72" s="44"/>
      <c r="O72" s="40"/>
      <c r="P72" s="36"/>
      <c r="Q72" s="40"/>
      <c r="R72" s="40"/>
      <c r="S72" s="40"/>
      <c r="T72" s="40"/>
      <c r="U72" s="40"/>
      <c r="V72" s="40"/>
      <c r="W72" s="40"/>
      <c r="X72" s="39"/>
    </row>
    <row r="73" spans="2:24" s="35" customFormat="1" ht="13.5" customHeight="1" x14ac:dyDescent="0.2">
      <c r="B73" s="44"/>
      <c r="C73" s="140" t="s">
        <v>121</v>
      </c>
      <c r="D73" s="140"/>
      <c r="E73" s="140"/>
      <c r="F73" s="140"/>
      <c r="G73" s="140"/>
      <c r="H73" s="140"/>
      <c r="I73" s="140"/>
      <c r="J73" s="36"/>
      <c r="K73" s="36"/>
      <c r="L73" s="41"/>
      <c r="N73" s="44"/>
      <c r="O73" s="40"/>
      <c r="P73" s="36"/>
      <c r="Q73" s="40"/>
      <c r="R73" s="40"/>
      <c r="S73" s="40"/>
      <c r="T73" s="40"/>
      <c r="U73" s="40"/>
      <c r="V73" s="40"/>
      <c r="W73" s="40"/>
      <c r="X73" s="39"/>
    </row>
    <row r="74" spans="2:24" s="35" customFormat="1" ht="13.5" customHeight="1" x14ac:dyDescent="0.2">
      <c r="B74" s="44"/>
      <c r="C74" s="140"/>
      <c r="D74" s="140"/>
      <c r="E74" s="140"/>
      <c r="F74" s="140"/>
      <c r="G74" s="140"/>
      <c r="H74" s="140"/>
      <c r="I74" s="140"/>
      <c r="J74" s="36"/>
      <c r="K74" s="36"/>
      <c r="L74" s="41"/>
      <c r="N74" s="44"/>
      <c r="O74" s="40"/>
      <c r="P74" s="36"/>
      <c r="Q74" s="40"/>
      <c r="R74" s="40"/>
      <c r="S74" s="40"/>
      <c r="T74" s="40"/>
      <c r="U74" s="40"/>
      <c r="V74" s="40"/>
      <c r="W74" s="40"/>
      <c r="X74" s="39"/>
    </row>
    <row r="75" spans="2:24" s="35" customFormat="1" ht="13.5" customHeight="1" x14ac:dyDescent="0.2">
      <c r="B75" s="44"/>
      <c r="C75" s="139" t="s">
        <v>131</v>
      </c>
      <c r="D75" s="140"/>
      <c r="E75" s="140"/>
      <c r="F75" s="140"/>
      <c r="G75" s="140"/>
      <c r="H75" s="140"/>
      <c r="I75" s="140"/>
      <c r="J75" s="36"/>
      <c r="K75" s="36"/>
      <c r="L75" s="41"/>
      <c r="N75" s="44"/>
      <c r="O75" s="40"/>
      <c r="P75" s="36"/>
      <c r="Q75" s="40"/>
      <c r="R75" s="40"/>
      <c r="S75" s="40"/>
      <c r="T75" s="40"/>
      <c r="U75" s="40"/>
      <c r="V75" s="40"/>
      <c r="W75" s="40"/>
      <c r="X75" s="39"/>
    </row>
    <row r="76" spans="2:24" s="35" customFormat="1" ht="13.5" customHeight="1" x14ac:dyDescent="0.2">
      <c r="B76" s="44"/>
      <c r="C76" s="140"/>
      <c r="D76" s="140"/>
      <c r="E76" s="140"/>
      <c r="F76" s="140"/>
      <c r="G76" s="140"/>
      <c r="H76" s="140"/>
      <c r="I76" s="140"/>
      <c r="J76" s="36"/>
      <c r="K76" s="36"/>
      <c r="L76" s="41"/>
      <c r="N76" s="44"/>
      <c r="O76" s="40"/>
      <c r="P76" s="36"/>
      <c r="Q76" s="40"/>
      <c r="R76" s="40"/>
      <c r="S76" s="40"/>
      <c r="T76" s="40"/>
      <c r="U76" s="40"/>
      <c r="V76" s="40"/>
      <c r="W76" s="40"/>
      <c r="X76" s="39"/>
    </row>
    <row r="77" spans="2:24" s="35" customFormat="1" ht="13.5" customHeight="1" x14ac:dyDescent="0.2">
      <c r="B77" s="44"/>
      <c r="C77" s="140" t="s">
        <v>127</v>
      </c>
      <c r="D77" s="140"/>
      <c r="E77" s="140"/>
      <c r="F77" s="140"/>
      <c r="G77" s="140"/>
      <c r="H77" s="140"/>
      <c r="I77" s="140"/>
      <c r="J77" s="36"/>
      <c r="K77" s="36"/>
      <c r="L77" s="41"/>
      <c r="N77" s="44"/>
      <c r="O77" s="40"/>
      <c r="P77" s="36"/>
      <c r="Q77" s="40"/>
      <c r="R77" s="40"/>
      <c r="S77" s="40"/>
      <c r="T77" s="40"/>
      <c r="U77" s="40"/>
      <c r="V77" s="40"/>
      <c r="W77" s="40"/>
      <c r="X77" s="39"/>
    </row>
    <row r="78" spans="2:24" s="35" customFormat="1" ht="13.5" customHeight="1" x14ac:dyDescent="0.2">
      <c r="B78" s="44"/>
      <c r="C78" s="140" t="s">
        <v>126</v>
      </c>
      <c r="D78" s="140"/>
      <c r="E78" s="140"/>
      <c r="F78" s="140"/>
      <c r="G78" s="140"/>
      <c r="H78" s="140"/>
      <c r="I78" s="140"/>
      <c r="J78" s="36"/>
      <c r="K78" s="36"/>
      <c r="L78" s="41"/>
      <c r="N78" s="44"/>
      <c r="O78" s="40"/>
      <c r="P78" s="36"/>
      <c r="Q78" s="40"/>
      <c r="R78" s="40"/>
      <c r="S78" s="40"/>
      <c r="T78" s="40"/>
      <c r="U78" s="40"/>
      <c r="V78" s="40"/>
      <c r="W78" s="40"/>
      <c r="X78" s="39"/>
    </row>
    <row r="79" spans="2:24" s="35" customFormat="1" ht="13.5" customHeight="1" x14ac:dyDescent="0.2">
      <c r="B79" s="44"/>
      <c r="C79" s="140" t="s">
        <v>128</v>
      </c>
      <c r="D79" s="140"/>
      <c r="E79" s="140"/>
      <c r="F79" s="140"/>
      <c r="G79" s="140"/>
      <c r="H79" s="140"/>
      <c r="I79" s="140"/>
      <c r="J79" s="36"/>
      <c r="K79" s="36"/>
      <c r="L79" s="41"/>
      <c r="N79" s="44"/>
      <c r="O79" s="40"/>
      <c r="P79" s="36"/>
      <c r="Q79" s="40"/>
      <c r="R79" s="40"/>
      <c r="S79" s="40"/>
      <c r="T79" s="40"/>
      <c r="U79" s="40"/>
      <c r="V79" s="40"/>
      <c r="W79" s="40"/>
      <c r="X79" s="39"/>
    </row>
    <row r="80" spans="2:24" s="35" customFormat="1" ht="13.5" customHeight="1" x14ac:dyDescent="0.2">
      <c r="B80" s="44"/>
      <c r="C80" s="140" t="s">
        <v>129</v>
      </c>
      <c r="D80" s="140"/>
      <c r="E80" s="140"/>
      <c r="F80" s="140"/>
      <c r="G80" s="140"/>
      <c r="H80" s="140"/>
      <c r="I80" s="140"/>
      <c r="J80" s="36"/>
      <c r="K80" s="36"/>
      <c r="L80" s="41"/>
      <c r="N80" s="44"/>
      <c r="O80" s="40"/>
      <c r="P80" s="36"/>
      <c r="Q80" s="40"/>
      <c r="R80" s="40"/>
      <c r="S80" s="40"/>
      <c r="T80" s="40"/>
      <c r="U80" s="40"/>
      <c r="V80" s="40"/>
      <c r="W80" s="40"/>
      <c r="X80" s="39"/>
    </row>
    <row r="81" spans="2:24" s="35" customFormat="1" ht="13.5" customHeight="1" x14ac:dyDescent="0.2">
      <c r="B81" s="44"/>
      <c r="C81" s="140" t="s">
        <v>130</v>
      </c>
      <c r="D81" s="140"/>
      <c r="E81" s="140"/>
      <c r="F81" s="140"/>
      <c r="G81" s="140"/>
      <c r="H81" s="140"/>
      <c r="I81" s="140"/>
      <c r="J81" s="36"/>
      <c r="K81" s="36"/>
      <c r="L81" s="41"/>
      <c r="N81" s="44"/>
      <c r="O81" s="40"/>
      <c r="P81" s="36"/>
      <c r="Q81" s="40"/>
      <c r="R81" s="40"/>
      <c r="S81" s="40"/>
      <c r="T81" s="40"/>
      <c r="U81" s="40"/>
      <c r="V81" s="40"/>
      <c r="W81" s="40"/>
      <c r="X81" s="39"/>
    </row>
    <row r="82" spans="2:24" ht="13.5" customHeight="1" x14ac:dyDescent="0.2">
      <c r="B82" s="20"/>
      <c r="C82" s="27"/>
      <c r="D82" s="27"/>
      <c r="E82" s="27"/>
      <c r="F82" s="27"/>
      <c r="G82" s="27"/>
      <c r="H82" s="27"/>
      <c r="I82" s="27"/>
      <c r="J82" s="27"/>
      <c r="K82" s="27"/>
      <c r="L82" s="28"/>
      <c r="N82" s="20"/>
      <c r="O82" s="29"/>
      <c r="P82" s="27"/>
      <c r="Q82" s="27"/>
      <c r="R82" s="27"/>
      <c r="S82" s="27"/>
      <c r="T82" s="27"/>
      <c r="U82" s="27"/>
      <c r="V82" s="27"/>
      <c r="W82" s="27"/>
      <c r="X82" s="28"/>
    </row>
    <row r="83" spans="2:24" ht="13.5" customHeight="1" x14ac:dyDescent="0.2">
      <c r="O83" s="30"/>
    </row>
  </sheetData>
  <mergeCells count="4">
    <mergeCell ref="D26:K27"/>
    <mergeCell ref="D28:K29"/>
    <mergeCell ref="D37:K38"/>
    <mergeCell ref="C7:L8"/>
  </mergeCells>
  <hyperlinks>
    <hyperlink ref="P12" r:id="rId1" xr:uid="{00000000-0004-0000-0100-000000000000}"/>
  </hyperlinks>
  <pageMargins left="0.7" right="0.7" top="0.75" bottom="0.75" header="0.3" footer="0.3"/>
  <pageSetup paperSize="8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2782E-B8F1-4352-8CD7-CE79385A02EA}">
  <sheetPr codeName="Sheet3">
    <tabColor theme="0" tint="-0.249977111117893"/>
  </sheetPr>
  <dimension ref="A2:U327"/>
  <sheetViews>
    <sheetView workbookViewId="0">
      <pane xSplit="2" topLeftCell="E1" activePane="topRight" state="frozen"/>
      <selection pane="topRight" activeCell="A7" sqref="A7"/>
    </sheetView>
  </sheetViews>
  <sheetFormatPr defaultRowHeight="12.75" x14ac:dyDescent="0.2"/>
  <cols>
    <col min="1" max="1" width="17.7109375" bestFit="1" customWidth="1"/>
    <col min="2" max="2" width="12.42578125" bestFit="1" customWidth="1"/>
    <col min="3" max="3" width="21.42578125" bestFit="1" customWidth="1"/>
    <col min="4" max="4" width="31.28515625" bestFit="1" customWidth="1"/>
    <col min="5" max="5" width="7.85546875" customWidth="1"/>
    <col min="6" max="6" width="12" customWidth="1"/>
    <col min="7" max="7" width="12.28515625" bestFit="1" customWidth="1"/>
    <col min="8" max="8" width="20.7109375" bestFit="1" customWidth="1"/>
    <col min="9" max="9" width="30.28515625" bestFit="1" customWidth="1"/>
    <col min="10" max="10" width="7.7109375" customWidth="1"/>
    <col min="11" max="11" width="11.5703125" customWidth="1"/>
    <col min="12" max="12" width="13.85546875" customWidth="1"/>
    <col min="13" max="13" width="13.7109375" customWidth="1"/>
    <col min="16" max="16" width="18.28515625" bestFit="1" customWidth="1"/>
    <col min="18" max="18" width="10" bestFit="1" customWidth="1"/>
  </cols>
  <sheetData>
    <row r="2" spans="1:21" x14ac:dyDescent="0.2">
      <c r="A2" s="73" t="s">
        <v>22</v>
      </c>
      <c r="B2" t="s">
        <v>12</v>
      </c>
    </row>
    <row r="3" spans="1:21" x14ac:dyDescent="0.2">
      <c r="A3" s="73" t="s">
        <v>104</v>
      </c>
      <c r="B3" s="74">
        <v>0</v>
      </c>
    </row>
    <row r="4" spans="1:21" x14ac:dyDescent="0.2">
      <c r="K4" s="150" t="s">
        <v>2</v>
      </c>
      <c r="L4" s="150"/>
      <c r="M4" s="150"/>
      <c r="P4" s="8" t="s">
        <v>6</v>
      </c>
      <c r="Q4" s="8"/>
      <c r="R4" s="8"/>
      <c r="S4" s="8"/>
      <c r="T4" s="8"/>
      <c r="U4" s="8"/>
    </row>
    <row r="5" spans="1:21" ht="63.75" x14ac:dyDescent="0.2">
      <c r="A5" s="73" t="s">
        <v>105</v>
      </c>
      <c r="B5" t="s">
        <v>107</v>
      </c>
      <c r="C5" t="s">
        <v>108</v>
      </c>
      <c r="D5" t="s">
        <v>109</v>
      </c>
      <c r="G5" s="77" t="s">
        <v>107</v>
      </c>
      <c r="H5" s="77" t="s">
        <v>108</v>
      </c>
      <c r="I5" s="77" t="s">
        <v>109</v>
      </c>
      <c r="K5" s="21" t="s">
        <v>16</v>
      </c>
      <c r="L5" s="21" t="s">
        <v>20</v>
      </c>
      <c r="M5" s="21" t="s">
        <v>17</v>
      </c>
      <c r="P5" s="21" t="s">
        <v>4</v>
      </c>
      <c r="Q5" s="21" t="s">
        <v>27</v>
      </c>
      <c r="R5" s="21" t="s">
        <v>25</v>
      </c>
      <c r="S5" s="21" t="s">
        <v>11</v>
      </c>
      <c r="T5" s="21" t="s">
        <v>10</v>
      </c>
      <c r="U5" s="21" t="s">
        <v>8</v>
      </c>
    </row>
    <row r="6" spans="1:21" x14ac:dyDescent="0.2">
      <c r="A6" s="74" t="s">
        <v>70</v>
      </c>
      <c r="B6" s="75">
        <v>121</v>
      </c>
      <c r="C6" s="75">
        <v>19486.5</v>
      </c>
      <c r="D6" s="75">
        <v>12937.133989390248</v>
      </c>
      <c r="E6" s="75"/>
      <c r="F6" s="74" t="s">
        <v>70</v>
      </c>
      <c r="G6" s="75">
        <f>IFERROR(VLOOKUP(F6,$A$6:$D$26,2,FALSE),0)</f>
        <v>121</v>
      </c>
      <c r="H6" s="75">
        <f>IFERROR(VLOOKUP(F6,$A$6:$D$26,3,FALSE),0)</f>
        <v>19486.5</v>
      </c>
      <c r="I6" s="75">
        <f>IFERROR(VLOOKUP(F6,$A$6:$D$26,4,FALSE),0)</f>
        <v>12937.133989390248</v>
      </c>
      <c r="J6" s="75"/>
      <c r="K6" s="10">
        <f>H6/G6/24</f>
        <v>6.7102272727272725</v>
      </c>
      <c r="L6" s="10">
        <f>(H6 / I6)</f>
        <v>1.5062455112531796</v>
      </c>
      <c r="M6" s="10">
        <f>L6*$K$26</f>
        <v>4.9556590498614579</v>
      </c>
      <c r="P6" s="5" t="str">
        <f t="shared" ref="P6:P25" si="0">A6</f>
        <v>Auckland</v>
      </c>
      <c r="Q6" s="5">
        <f>G6</f>
        <v>121</v>
      </c>
      <c r="R6" s="5">
        <f>H6 / 24</f>
        <v>811.9375</v>
      </c>
      <c r="S6" s="10">
        <f>K6</f>
        <v>6.7102272727272725</v>
      </c>
      <c r="T6" s="10">
        <f>M6</f>
        <v>4.9556590498614579</v>
      </c>
      <c r="U6" s="10">
        <f>$M$26</f>
        <v>3.784484055531133</v>
      </c>
    </row>
    <row r="7" spans="1:21" x14ac:dyDescent="0.2">
      <c r="A7" s="74" t="s">
        <v>71</v>
      </c>
      <c r="B7" s="75">
        <v>29</v>
      </c>
      <c r="C7" s="75">
        <v>601.5</v>
      </c>
      <c r="D7" s="75">
        <v>873.23503059386258</v>
      </c>
      <c r="E7" s="75"/>
      <c r="F7" s="74" t="s">
        <v>71</v>
      </c>
      <c r="G7" s="75">
        <f t="shared" ref="G7:G26" si="1">IFERROR(VLOOKUP(F7,$A$6:$D$26,2,FALSE),0)</f>
        <v>29</v>
      </c>
      <c r="H7" s="75">
        <f t="shared" ref="H7:H26" si="2">IFERROR(VLOOKUP(F7,$A$6:$D$26,3,FALSE),0)</f>
        <v>601.5</v>
      </c>
      <c r="I7" s="75">
        <f t="shared" ref="I7:I26" si="3">IFERROR(VLOOKUP(F7,$A$6:$D$26,4,FALSE),0)</f>
        <v>873.23503059386258</v>
      </c>
      <c r="J7" s="75"/>
      <c r="K7" s="10">
        <f t="shared" ref="K7:K26" si="4">H7/G7/24</f>
        <v>0.86422413793103459</v>
      </c>
      <c r="L7" s="10">
        <f t="shared" ref="L7:L26" si="5">(H7 / I7)</f>
        <v>0.68881799163615409</v>
      </c>
      <c r="M7" s="10">
        <f t="shared" ref="M7:M26" si="6">L7*$K$26</f>
        <v>2.2662620990113806</v>
      </c>
      <c r="P7" s="5" t="str">
        <f t="shared" si="0"/>
        <v>Bay of Plenty</v>
      </c>
      <c r="Q7" s="5">
        <f t="shared" ref="Q7:Q26" si="7">G7</f>
        <v>29</v>
      </c>
      <c r="R7" s="5">
        <f t="shared" ref="R7:R26" si="8">H7 / 24</f>
        <v>25.0625</v>
      </c>
      <c r="S7" s="10">
        <f t="shared" ref="S7:S26" si="9">K7</f>
        <v>0.86422413793103459</v>
      </c>
      <c r="T7" s="10">
        <f t="shared" ref="T7:T26" si="10">M7</f>
        <v>2.2662620990113806</v>
      </c>
      <c r="U7" s="10">
        <f t="shared" ref="U7:U26" si="11">$M$26</f>
        <v>3.784484055531133</v>
      </c>
    </row>
    <row r="8" spans="1:21" x14ac:dyDescent="0.2">
      <c r="A8" s="74" t="s">
        <v>72</v>
      </c>
      <c r="B8" s="75">
        <v>48</v>
      </c>
      <c r="C8" s="75">
        <v>2395.5</v>
      </c>
      <c r="D8" s="75">
        <v>2831.9728977076247</v>
      </c>
      <c r="E8" s="75"/>
      <c r="F8" s="74" t="s">
        <v>72</v>
      </c>
      <c r="G8" s="75">
        <f t="shared" si="1"/>
        <v>48</v>
      </c>
      <c r="H8" s="75">
        <f t="shared" si="2"/>
        <v>2395.5</v>
      </c>
      <c r="I8" s="75">
        <f t="shared" si="3"/>
        <v>2831.9728977076247</v>
      </c>
      <c r="J8" s="75"/>
      <c r="K8" s="10">
        <f t="shared" si="4"/>
        <v>2.0794270833333335</v>
      </c>
      <c r="L8" s="10">
        <f t="shared" si="5"/>
        <v>0.84587673912383377</v>
      </c>
      <c r="M8" s="10">
        <f t="shared" si="6"/>
        <v>2.7829969855436989</v>
      </c>
      <c r="P8" s="5" t="str">
        <f t="shared" si="0"/>
        <v>Canterbury</v>
      </c>
      <c r="Q8" s="5">
        <f t="shared" si="7"/>
        <v>48</v>
      </c>
      <c r="R8" s="5">
        <f t="shared" si="8"/>
        <v>99.8125</v>
      </c>
      <c r="S8" s="10">
        <f t="shared" si="9"/>
        <v>2.0794270833333335</v>
      </c>
      <c r="T8" s="10">
        <f t="shared" si="10"/>
        <v>2.7829969855436989</v>
      </c>
      <c r="U8" s="10">
        <f t="shared" si="11"/>
        <v>3.784484055531133</v>
      </c>
    </row>
    <row r="9" spans="1:21" x14ac:dyDescent="0.2">
      <c r="A9" s="74" t="s">
        <v>73</v>
      </c>
      <c r="B9" s="75">
        <v>35</v>
      </c>
      <c r="C9" s="75">
        <v>1788</v>
      </c>
      <c r="D9" s="75">
        <v>1759.5805240928125</v>
      </c>
      <c r="E9" s="75"/>
      <c r="F9" s="74" t="s">
        <v>73</v>
      </c>
      <c r="G9" s="75">
        <f t="shared" si="1"/>
        <v>35</v>
      </c>
      <c r="H9" s="75">
        <f t="shared" si="2"/>
        <v>1788</v>
      </c>
      <c r="I9" s="75">
        <f t="shared" si="3"/>
        <v>1759.5805240928125</v>
      </c>
      <c r="J9" s="75"/>
      <c r="K9" s="10">
        <f t="shared" si="4"/>
        <v>2.1285714285714286</v>
      </c>
      <c r="L9" s="10">
        <f t="shared" si="5"/>
        <v>1.0161512789656726</v>
      </c>
      <c r="M9" s="10">
        <f t="shared" si="6"/>
        <v>3.34321280562349</v>
      </c>
      <c r="P9" s="5" t="str">
        <f t="shared" si="0"/>
        <v>Capital and Coast</v>
      </c>
      <c r="Q9" s="5">
        <f t="shared" si="7"/>
        <v>35</v>
      </c>
      <c r="R9" s="5">
        <f t="shared" si="8"/>
        <v>74.5</v>
      </c>
      <c r="S9" s="10">
        <f t="shared" si="9"/>
        <v>2.1285714285714286</v>
      </c>
      <c r="T9" s="10">
        <f t="shared" si="10"/>
        <v>3.34321280562349</v>
      </c>
      <c r="U9" s="10">
        <f t="shared" si="11"/>
        <v>3.784484055531133</v>
      </c>
    </row>
    <row r="10" spans="1:21" x14ac:dyDescent="0.2">
      <c r="A10" s="74" t="s">
        <v>74</v>
      </c>
      <c r="B10" s="75">
        <v>53</v>
      </c>
      <c r="C10" s="75">
        <v>4623.5</v>
      </c>
      <c r="D10" s="75">
        <v>4035.5651208177546</v>
      </c>
      <c r="E10" s="75"/>
      <c r="F10" s="74" t="s">
        <v>74</v>
      </c>
      <c r="G10" s="75">
        <f t="shared" si="1"/>
        <v>53</v>
      </c>
      <c r="H10" s="75">
        <f t="shared" si="2"/>
        <v>4623.5</v>
      </c>
      <c r="I10" s="75">
        <f t="shared" si="3"/>
        <v>4035.5651208177546</v>
      </c>
      <c r="J10" s="75"/>
      <c r="K10" s="10">
        <f t="shared" si="4"/>
        <v>3.6348270440251569</v>
      </c>
      <c r="L10" s="10">
        <f t="shared" si="5"/>
        <v>1.1456883637311019</v>
      </c>
      <c r="M10" s="10">
        <f t="shared" si="6"/>
        <v>3.7693993878337051</v>
      </c>
      <c r="P10" s="5" t="str">
        <f t="shared" si="0"/>
        <v>Counties Manukau</v>
      </c>
      <c r="Q10" s="5">
        <f t="shared" si="7"/>
        <v>53</v>
      </c>
      <c r="R10" s="5">
        <f t="shared" si="8"/>
        <v>192.64583333333334</v>
      </c>
      <c r="S10" s="10">
        <f t="shared" si="9"/>
        <v>3.6348270440251569</v>
      </c>
      <c r="T10" s="10">
        <f t="shared" si="10"/>
        <v>3.7693993878337051</v>
      </c>
      <c r="U10" s="10">
        <f t="shared" si="11"/>
        <v>3.784484055531133</v>
      </c>
    </row>
    <row r="11" spans="1:21" x14ac:dyDescent="0.2">
      <c r="A11" s="74" t="s">
        <v>75</v>
      </c>
      <c r="B11" s="75">
        <v>64</v>
      </c>
      <c r="C11" s="75">
        <v>6233</v>
      </c>
      <c r="D11" s="75">
        <v>4091.7228954537391</v>
      </c>
      <c r="E11" s="75"/>
      <c r="F11" s="74" t="s">
        <v>75</v>
      </c>
      <c r="G11" s="75">
        <f t="shared" si="1"/>
        <v>64</v>
      </c>
      <c r="H11" s="75">
        <f t="shared" si="2"/>
        <v>6233</v>
      </c>
      <c r="I11" s="75">
        <f t="shared" si="3"/>
        <v>4091.7228954537391</v>
      </c>
      <c r="J11" s="75"/>
      <c r="K11" s="10">
        <f t="shared" si="4"/>
        <v>4.057942708333333</v>
      </c>
      <c r="L11" s="10">
        <f t="shared" si="5"/>
        <v>1.5233191883363868</v>
      </c>
      <c r="M11" s="10">
        <f t="shared" si="6"/>
        <v>5.011832709281304</v>
      </c>
      <c r="P11" s="5" t="str">
        <f t="shared" si="0"/>
        <v>Hawkes Bay</v>
      </c>
      <c r="Q11" s="5">
        <f t="shared" si="7"/>
        <v>64</v>
      </c>
      <c r="R11" s="5">
        <f t="shared" si="8"/>
        <v>259.70833333333331</v>
      </c>
      <c r="S11" s="10">
        <f t="shared" si="9"/>
        <v>4.057942708333333</v>
      </c>
      <c r="T11" s="10">
        <f t="shared" si="10"/>
        <v>5.011832709281304</v>
      </c>
      <c r="U11" s="10">
        <f t="shared" si="11"/>
        <v>3.784484055531133</v>
      </c>
    </row>
    <row r="12" spans="1:21" x14ac:dyDescent="0.2">
      <c r="A12" s="74" t="s">
        <v>76</v>
      </c>
      <c r="B12" s="75">
        <v>16</v>
      </c>
      <c r="C12" s="75">
        <v>671.5</v>
      </c>
      <c r="D12" s="75">
        <v>931.39705448932477</v>
      </c>
      <c r="E12" s="75"/>
      <c r="F12" s="74" t="s">
        <v>76</v>
      </c>
      <c r="G12" s="75">
        <f t="shared" si="1"/>
        <v>16</v>
      </c>
      <c r="H12" s="75">
        <f t="shared" si="2"/>
        <v>671.5</v>
      </c>
      <c r="I12" s="75">
        <f t="shared" si="3"/>
        <v>931.39705448932477</v>
      </c>
      <c r="J12" s="75"/>
      <c r="K12" s="10">
        <f t="shared" si="4"/>
        <v>1.7486979166666667</v>
      </c>
      <c r="L12" s="10">
        <f t="shared" si="5"/>
        <v>0.72095997809245427</v>
      </c>
      <c r="M12" s="10">
        <f t="shared" si="6"/>
        <v>2.3720116098797419</v>
      </c>
      <c r="P12" s="5" t="str">
        <f t="shared" si="0"/>
        <v>Hutt</v>
      </c>
      <c r="Q12" s="5">
        <f t="shared" si="7"/>
        <v>16</v>
      </c>
      <c r="R12" s="5">
        <f t="shared" si="8"/>
        <v>27.979166666666668</v>
      </c>
      <c r="S12" s="10">
        <f t="shared" si="9"/>
        <v>1.7486979166666667</v>
      </c>
      <c r="T12" s="10">
        <f t="shared" si="10"/>
        <v>2.3720116098797419</v>
      </c>
      <c r="U12" s="10">
        <f t="shared" si="11"/>
        <v>3.784484055531133</v>
      </c>
    </row>
    <row r="13" spans="1:21" x14ac:dyDescent="0.2">
      <c r="A13" s="74" t="s">
        <v>77</v>
      </c>
      <c r="B13" s="75">
        <v>10</v>
      </c>
      <c r="C13" s="75">
        <v>188</v>
      </c>
      <c r="D13" s="75">
        <v>483.10720231977149</v>
      </c>
      <c r="E13" s="75"/>
      <c r="F13" s="74" t="s">
        <v>77</v>
      </c>
      <c r="G13" s="75">
        <f t="shared" si="1"/>
        <v>10</v>
      </c>
      <c r="H13" s="75">
        <f t="shared" si="2"/>
        <v>188</v>
      </c>
      <c r="I13" s="75">
        <f t="shared" si="3"/>
        <v>483.10720231977149</v>
      </c>
      <c r="J13" s="75"/>
      <c r="K13" s="10">
        <f t="shared" si="4"/>
        <v>0.78333333333333333</v>
      </c>
      <c r="L13" s="10">
        <f t="shared" si="5"/>
        <v>0.38914758276686112</v>
      </c>
      <c r="M13" s="10">
        <f t="shared" si="6"/>
        <v>1.2803243069357464</v>
      </c>
      <c r="P13" s="5" t="str">
        <f t="shared" si="0"/>
        <v>Lakes</v>
      </c>
      <c r="Q13" s="5">
        <f t="shared" si="7"/>
        <v>10</v>
      </c>
      <c r="R13" s="5">
        <f t="shared" si="8"/>
        <v>7.833333333333333</v>
      </c>
      <c r="S13" s="10">
        <f t="shared" si="9"/>
        <v>0.78333333333333333</v>
      </c>
      <c r="T13" s="10">
        <f t="shared" si="10"/>
        <v>1.2803243069357464</v>
      </c>
      <c r="U13" s="10">
        <f t="shared" si="11"/>
        <v>3.784484055531133</v>
      </c>
    </row>
    <row r="14" spans="1:21" x14ac:dyDescent="0.2">
      <c r="A14" s="74" t="s">
        <v>78</v>
      </c>
      <c r="B14" s="75">
        <v>14</v>
      </c>
      <c r="C14" s="75">
        <v>346.5</v>
      </c>
      <c r="D14" s="75">
        <v>494.12120801519256</v>
      </c>
      <c r="E14" s="75"/>
      <c r="F14" s="74" t="s">
        <v>78</v>
      </c>
      <c r="G14" s="75">
        <f t="shared" si="1"/>
        <v>14</v>
      </c>
      <c r="H14" s="75">
        <f t="shared" si="2"/>
        <v>346.5</v>
      </c>
      <c r="I14" s="75">
        <f t="shared" si="3"/>
        <v>494.12120801519256</v>
      </c>
      <c r="J14" s="75"/>
      <c r="K14" s="10">
        <f t="shared" si="4"/>
        <v>1.03125</v>
      </c>
      <c r="L14" s="10">
        <f t="shared" si="5"/>
        <v>0.70124494633985901</v>
      </c>
      <c r="M14" s="10">
        <f t="shared" si="6"/>
        <v>2.3071476983904597</v>
      </c>
      <c r="P14" s="5" t="str">
        <f t="shared" si="0"/>
        <v>MidCentral</v>
      </c>
      <c r="Q14" s="5">
        <f t="shared" si="7"/>
        <v>14</v>
      </c>
      <c r="R14" s="5">
        <f t="shared" si="8"/>
        <v>14.4375</v>
      </c>
      <c r="S14" s="10">
        <f t="shared" si="9"/>
        <v>1.03125</v>
      </c>
      <c r="T14" s="10">
        <f t="shared" si="10"/>
        <v>2.3071476983904597</v>
      </c>
      <c r="U14" s="10">
        <f t="shared" si="11"/>
        <v>3.784484055531133</v>
      </c>
    </row>
    <row r="15" spans="1:21" x14ac:dyDescent="0.2">
      <c r="A15" s="74" t="s">
        <v>79</v>
      </c>
      <c r="B15" s="75">
        <v>61</v>
      </c>
      <c r="C15" s="75">
        <v>3158.5</v>
      </c>
      <c r="D15" s="75">
        <v>3268.4612675533972</v>
      </c>
      <c r="E15" s="75"/>
      <c r="F15" s="74" t="s">
        <v>79</v>
      </c>
      <c r="G15" s="75">
        <f t="shared" si="1"/>
        <v>61</v>
      </c>
      <c r="H15" s="75">
        <f t="shared" si="2"/>
        <v>3158.5</v>
      </c>
      <c r="I15" s="75">
        <f t="shared" si="3"/>
        <v>3268.4612675533972</v>
      </c>
      <c r="J15" s="75"/>
      <c r="K15" s="10">
        <f t="shared" si="4"/>
        <v>2.1574453551912569</v>
      </c>
      <c r="L15" s="10">
        <f t="shared" si="5"/>
        <v>0.96635686992989567</v>
      </c>
      <c r="M15" s="10">
        <f t="shared" si="6"/>
        <v>3.1793855198808449</v>
      </c>
      <c r="P15" s="5" t="str">
        <f t="shared" si="0"/>
        <v>Nelson Marlborough</v>
      </c>
      <c r="Q15" s="5">
        <f t="shared" si="7"/>
        <v>61</v>
      </c>
      <c r="R15" s="5">
        <f t="shared" si="8"/>
        <v>131.60416666666666</v>
      </c>
      <c r="S15" s="10">
        <f t="shared" si="9"/>
        <v>2.1574453551912569</v>
      </c>
      <c r="T15" s="10">
        <f t="shared" si="10"/>
        <v>3.1793855198808449</v>
      </c>
      <c r="U15" s="10">
        <f t="shared" si="11"/>
        <v>3.784484055531133</v>
      </c>
    </row>
    <row r="16" spans="1:21" x14ac:dyDescent="0.2">
      <c r="A16" s="74" t="s">
        <v>80</v>
      </c>
      <c r="B16" s="75">
        <v>12</v>
      </c>
      <c r="C16" s="75">
        <v>311.5</v>
      </c>
      <c r="D16" s="75">
        <v>479.095036793563</v>
      </c>
      <c r="E16" s="75"/>
      <c r="F16" s="74" t="s">
        <v>80</v>
      </c>
      <c r="G16" s="75">
        <f t="shared" si="1"/>
        <v>12</v>
      </c>
      <c r="H16" s="75">
        <f t="shared" si="2"/>
        <v>311.5</v>
      </c>
      <c r="I16" s="75">
        <f t="shared" si="3"/>
        <v>479.095036793563</v>
      </c>
      <c r="J16" s="75"/>
      <c r="K16" s="10">
        <f t="shared" si="4"/>
        <v>1.0815972222222221</v>
      </c>
      <c r="L16" s="10">
        <f t="shared" si="5"/>
        <v>0.65018415153029874</v>
      </c>
      <c r="M16" s="10">
        <f t="shared" si="6"/>
        <v>2.1391539098608661</v>
      </c>
      <c r="P16" s="5" t="str">
        <f t="shared" si="0"/>
        <v>Northland</v>
      </c>
      <c r="Q16" s="5">
        <f t="shared" si="7"/>
        <v>12</v>
      </c>
      <c r="R16" s="5">
        <f t="shared" si="8"/>
        <v>12.979166666666666</v>
      </c>
      <c r="S16" s="10">
        <f t="shared" si="9"/>
        <v>1.0815972222222221</v>
      </c>
      <c r="T16" s="10">
        <f t="shared" si="10"/>
        <v>2.1391539098608661</v>
      </c>
      <c r="U16" s="10">
        <f t="shared" si="11"/>
        <v>3.784484055531133</v>
      </c>
    </row>
    <row r="17" spans="1:21" x14ac:dyDescent="0.2">
      <c r="A17" s="74" t="s">
        <v>81</v>
      </c>
      <c r="B17" s="75">
        <v>9</v>
      </c>
      <c r="C17" s="75">
        <v>655</v>
      </c>
      <c r="D17" s="75">
        <v>723.04687668836664</v>
      </c>
      <c r="E17" s="75"/>
      <c r="F17" s="74" t="s">
        <v>81</v>
      </c>
      <c r="G17" s="75">
        <f t="shared" si="1"/>
        <v>9</v>
      </c>
      <c r="H17" s="75">
        <f t="shared" si="2"/>
        <v>655</v>
      </c>
      <c r="I17" s="75">
        <f t="shared" si="3"/>
        <v>723.04687668836664</v>
      </c>
      <c r="J17" s="75"/>
      <c r="K17" s="10">
        <f t="shared" si="4"/>
        <v>3.032407407407407</v>
      </c>
      <c r="L17" s="10">
        <f t="shared" si="5"/>
        <v>0.90588870669073529</v>
      </c>
      <c r="M17" s="10">
        <f t="shared" si="6"/>
        <v>2.9804407939740227</v>
      </c>
      <c r="P17" s="5" t="str">
        <f t="shared" si="0"/>
        <v>South Canterbury</v>
      </c>
      <c r="Q17" s="5">
        <f t="shared" si="7"/>
        <v>9</v>
      </c>
      <c r="R17" s="5">
        <f t="shared" si="8"/>
        <v>27.291666666666668</v>
      </c>
      <c r="S17" s="10">
        <f t="shared" si="9"/>
        <v>3.032407407407407</v>
      </c>
      <c r="T17" s="10">
        <f t="shared" si="10"/>
        <v>2.9804407939740227</v>
      </c>
      <c r="U17" s="10">
        <f t="shared" si="11"/>
        <v>3.784484055531133</v>
      </c>
    </row>
    <row r="18" spans="1:21" x14ac:dyDescent="0.2">
      <c r="A18" s="74" t="s">
        <v>82</v>
      </c>
      <c r="B18" s="75">
        <v>35</v>
      </c>
      <c r="C18" s="75">
        <v>2295.5</v>
      </c>
      <c r="D18" s="75">
        <v>2230.259430045855</v>
      </c>
      <c r="E18" s="75"/>
      <c r="F18" s="74" t="s">
        <v>82</v>
      </c>
      <c r="G18" s="75">
        <f t="shared" si="1"/>
        <v>35</v>
      </c>
      <c r="H18" s="75">
        <f t="shared" si="2"/>
        <v>2295.5</v>
      </c>
      <c r="I18" s="75">
        <f t="shared" si="3"/>
        <v>2230.259430045855</v>
      </c>
      <c r="J18" s="75"/>
      <c r="K18" s="10">
        <f t="shared" si="4"/>
        <v>2.7327380952380955</v>
      </c>
      <c r="L18" s="10">
        <f t="shared" si="5"/>
        <v>1.0292524578420026</v>
      </c>
      <c r="M18" s="10">
        <f t="shared" si="6"/>
        <v>3.3863166523584898</v>
      </c>
      <c r="P18" s="5" t="str">
        <f t="shared" si="0"/>
        <v>Southern</v>
      </c>
      <c r="Q18" s="5">
        <f t="shared" si="7"/>
        <v>35</v>
      </c>
      <c r="R18" s="5">
        <f t="shared" si="8"/>
        <v>95.645833333333329</v>
      </c>
      <c r="S18" s="10">
        <f t="shared" si="9"/>
        <v>2.7327380952380955</v>
      </c>
      <c r="T18" s="10">
        <f t="shared" si="10"/>
        <v>3.3863166523584898</v>
      </c>
      <c r="U18" s="10">
        <f t="shared" si="11"/>
        <v>3.784484055531133</v>
      </c>
    </row>
    <row r="19" spans="1:21" x14ac:dyDescent="0.2">
      <c r="A19" s="74" t="s">
        <v>83</v>
      </c>
      <c r="B19" s="75">
        <v>7</v>
      </c>
      <c r="C19" s="75">
        <v>184.5</v>
      </c>
      <c r="D19" s="75">
        <v>258.51261088292517</v>
      </c>
      <c r="E19" s="75"/>
      <c r="F19" s="74" t="s">
        <v>83</v>
      </c>
      <c r="G19" s="75">
        <f t="shared" si="1"/>
        <v>7</v>
      </c>
      <c r="H19" s="75">
        <f t="shared" si="2"/>
        <v>184.5</v>
      </c>
      <c r="I19" s="75">
        <f t="shared" si="3"/>
        <v>258.51261088292517</v>
      </c>
      <c r="J19" s="75"/>
      <c r="K19" s="10">
        <f t="shared" si="4"/>
        <v>1.0982142857142858</v>
      </c>
      <c r="L19" s="10">
        <f t="shared" si="5"/>
        <v>0.71369825777496054</v>
      </c>
      <c r="M19" s="10">
        <f t="shared" si="6"/>
        <v>2.3481200133637063</v>
      </c>
      <c r="P19" s="5" t="str">
        <f t="shared" si="0"/>
        <v>Tairawhiti</v>
      </c>
      <c r="Q19" s="5">
        <f t="shared" si="7"/>
        <v>7</v>
      </c>
      <c r="R19" s="5">
        <f t="shared" si="8"/>
        <v>7.6875</v>
      </c>
      <c r="S19" s="10">
        <f t="shared" si="9"/>
        <v>1.0982142857142858</v>
      </c>
      <c r="T19" s="10">
        <f t="shared" si="10"/>
        <v>2.3481200133637063</v>
      </c>
      <c r="U19" s="10">
        <f t="shared" si="11"/>
        <v>3.784484055531133</v>
      </c>
    </row>
    <row r="20" spans="1:21" x14ac:dyDescent="0.2">
      <c r="A20" s="74" t="s">
        <v>84</v>
      </c>
      <c r="B20" s="75">
        <v>40</v>
      </c>
      <c r="C20" s="75">
        <v>3114</v>
      </c>
      <c r="D20" s="75">
        <v>3162.131753915965</v>
      </c>
      <c r="E20" s="75"/>
      <c r="F20" s="74" t="s">
        <v>84</v>
      </c>
      <c r="G20" s="75">
        <f t="shared" si="1"/>
        <v>40</v>
      </c>
      <c r="H20" s="75">
        <f t="shared" si="2"/>
        <v>3114</v>
      </c>
      <c r="I20" s="75">
        <f t="shared" si="3"/>
        <v>3162.131753915965</v>
      </c>
      <c r="J20" s="75"/>
      <c r="K20" s="10">
        <f t="shared" si="4"/>
        <v>3.2437499999999999</v>
      </c>
      <c r="L20" s="10">
        <f t="shared" si="5"/>
        <v>0.98477870067989459</v>
      </c>
      <c r="M20" s="10">
        <f t="shared" si="6"/>
        <v>3.2399947044986259</v>
      </c>
      <c r="P20" s="5" t="str">
        <f t="shared" si="0"/>
        <v>Taranaki</v>
      </c>
      <c r="Q20" s="5">
        <f t="shared" si="7"/>
        <v>40</v>
      </c>
      <c r="R20" s="5">
        <f t="shared" si="8"/>
        <v>129.75</v>
      </c>
      <c r="S20" s="10">
        <f t="shared" si="9"/>
        <v>3.2437499999999999</v>
      </c>
      <c r="T20" s="10">
        <f t="shared" si="10"/>
        <v>3.2399947044986259</v>
      </c>
      <c r="U20" s="10">
        <f t="shared" si="11"/>
        <v>3.784484055531133</v>
      </c>
    </row>
    <row r="21" spans="1:21" x14ac:dyDescent="0.2">
      <c r="A21" s="74" t="s">
        <v>85</v>
      </c>
      <c r="B21" s="75">
        <v>31</v>
      </c>
      <c r="C21" s="75">
        <v>2262</v>
      </c>
      <c r="D21" s="75">
        <v>2479.9603973915728</v>
      </c>
      <c r="E21" s="75"/>
      <c r="F21" s="74" t="s">
        <v>85</v>
      </c>
      <c r="G21" s="75">
        <f t="shared" si="1"/>
        <v>31</v>
      </c>
      <c r="H21" s="75">
        <f t="shared" si="2"/>
        <v>2262</v>
      </c>
      <c r="I21" s="75">
        <f t="shared" si="3"/>
        <v>2479.9603973915728</v>
      </c>
      <c r="J21" s="75"/>
      <c r="K21" s="10">
        <f t="shared" si="4"/>
        <v>3.0403225806451615</v>
      </c>
      <c r="L21" s="10">
        <f t="shared" si="5"/>
        <v>0.91211133951137935</v>
      </c>
      <c r="M21" s="10">
        <f t="shared" si="6"/>
        <v>3.0009137158325139</v>
      </c>
      <c r="P21" s="5" t="str">
        <f t="shared" si="0"/>
        <v>Waikato</v>
      </c>
      <c r="Q21" s="5">
        <f t="shared" si="7"/>
        <v>31</v>
      </c>
      <c r="R21" s="5">
        <f t="shared" si="8"/>
        <v>94.25</v>
      </c>
      <c r="S21" s="10">
        <f t="shared" si="9"/>
        <v>3.0403225806451615</v>
      </c>
      <c r="T21" s="10">
        <f t="shared" si="10"/>
        <v>3.0009137158325139</v>
      </c>
      <c r="U21" s="10">
        <f t="shared" si="11"/>
        <v>3.784484055531133</v>
      </c>
    </row>
    <row r="22" spans="1:21" x14ac:dyDescent="0.2">
      <c r="A22" s="74" t="s">
        <v>86</v>
      </c>
      <c r="B22" s="75">
        <v>11</v>
      </c>
      <c r="C22" s="75">
        <v>225.5</v>
      </c>
      <c r="D22" s="75">
        <v>281.9801126610248</v>
      </c>
      <c r="E22" s="75"/>
      <c r="F22" s="74" t="s">
        <v>86</v>
      </c>
      <c r="G22" s="75">
        <f t="shared" si="1"/>
        <v>11</v>
      </c>
      <c r="H22" s="75">
        <f t="shared" si="2"/>
        <v>225.5</v>
      </c>
      <c r="I22" s="75">
        <f t="shared" si="3"/>
        <v>281.9801126610248</v>
      </c>
      <c r="J22" s="75"/>
      <c r="K22" s="10">
        <f t="shared" si="4"/>
        <v>0.85416666666666663</v>
      </c>
      <c r="L22" s="10">
        <f t="shared" si="5"/>
        <v>0.79970178702311201</v>
      </c>
      <c r="M22" s="10">
        <f t="shared" si="6"/>
        <v>2.6310779806103803</v>
      </c>
      <c r="P22" s="5" t="str">
        <f t="shared" si="0"/>
        <v>Wairarapa</v>
      </c>
      <c r="Q22" s="5">
        <f t="shared" si="7"/>
        <v>11</v>
      </c>
      <c r="R22" s="5">
        <f t="shared" si="8"/>
        <v>9.3958333333333339</v>
      </c>
      <c r="S22" s="10">
        <f t="shared" si="9"/>
        <v>0.85416666666666663</v>
      </c>
      <c r="T22" s="10">
        <f t="shared" si="10"/>
        <v>2.6310779806103803</v>
      </c>
      <c r="U22" s="10">
        <f t="shared" si="11"/>
        <v>3.784484055531133</v>
      </c>
    </row>
    <row r="23" spans="1:21" x14ac:dyDescent="0.2">
      <c r="A23" s="74" t="s">
        <v>87</v>
      </c>
      <c r="B23" s="75">
        <v>34</v>
      </c>
      <c r="C23" s="75">
        <v>2462</v>
      </c>
      <c r="D23" s="75">
        <v>2698.5826903228754</v>
      </c>
      <c r="E23" s="75"/>
      <c r="F23" s="74" t="s">
        <v>87</v>
      </c>
      <c r="G23" s="75">
        <f t="shared" si="1"/>
        <v>34</v>
      </c>
      <c r="H23" s="75">
        <f t="shared" si="2"/>
        <v>2462</v>
      </c>
      <c r="I23" s="75">
        <f t="shared" si="3"/>
        <v>2698.5826903228754</v>
      </c>
      <c r="J23" s="75"/>
      <c r="K23" s="10">
        <f t="shared" si="4"/>
        <v>3.017156862745098</v>
      </c>
      <c r="L23" s="10">
        <f t="shared" si="5"/>
        <v>0.91233076119132406</v>
      </c>
      <c r="M23" s="10">
        <f t="shared" si="6"/>
        <v>3.0016356293757114</v>
      </c>
      <c r="P23" s="5" t="str">
        <f t="shared" si="0"/>
        <v>Waitemata</v>
      </c>
      <c r="Q23" s="5">
        <f t="shared" si="7"/>
        <v>34</v>
      </c>
      <c r="R23" s="5">
        <f t="shared" si="8"/>
        <v>102.58333333333333</v>
      </c>
      <c r="S23" s="10">
        <f t="shared" si="9"/>
        <v>3.017156862745098</v>
      </c>
      <c r="T23" s="10">
        <f t="shared" si="10"/>
        <v>3.0016356293757114</v>
      </c>
      <c r="U23" s="10">
        <f t="shared" si="11"/>
        <v>3.784484055531133</v>
      </c>
    </row>
    <row r="24" spans="1:21" x14ac:dyDescent="0.2">
      <c r="A24" s="74" t="s">
        <v>88</v>
      </c>
      <c r="B24" s="75">
        <v>1</v>
      </c>
      <c r="C24" s="75">
        <v>3</v>
      </c>
      <c r="D24" s="75">
        <v>13.493706981317601</v>
      </c>
      <c r="E24" s="75"/>
      <c r="F24" s="74" t="s">
        <v>88</v>
      </c>
      <c r="G24" s="75">
        <f t="shared" si="1"/>
        <v>1</v>
      </c>
      <c r="H24" s="75">
        <f t="shared" si="2"/>
        <v>3</v>
      </c>
      <c r="I24" s="75">
        <f t="shared" si="3"/>
        <v>13.493706981317601</v>
      </c>
      <c r="J24" s="75"/>
      <c r="K24" s="10">
        <f t="shared" si="4"/>
        <v>0.125</v>
      </c>
      <c r="L24" s="10">
        <f t="shared" si="5"/>
        <v>0.22232585931750115</v>
      </c>
      <c r="M24" s="10">
        <f t="shared" si="6"/>
        <v>0.73146850796477303</v>
      </c>
      <c r="P24" s="5" t="str">
        <f t="shared" si="0"/>
        <v>West Coast</v>
      </c>
      <c r="Q24" s="5">
        <f t="shared" si="7"/>
        <v>1</v>
      </c>
      <c r="R24" s="5">
        <f t="shared" si="8"/>
        <v>0.125</v>
      </c>
      <c r="S24" s="10">
        <f t="shared" si="9"/>
        <v>0.125</v>
      </c>
      <c r="T24" s="10">
        <f t="shared" si="10"/>
        <v>0.73146850796477303</v>
      </c>
      <c r="U24" s="10">
        <f t="shared" si="11"/>
        <v>3.784484055531133</v>
      </c>
    </row>
    <row r="25" spans="1:21" x14ac:dyDescent="0.2">
      <c r="A25" s="74" t="s">
        <v>89</v>
      </c>
      <c r="B25" s="75">
        <v>23</v>
      </c>
      <c r="C25" s="75">
        <v>635.5</v>
      </c>
      <c r="D25" s="75">
        <v>861.18962061672437</v>
      </c>
      <c r="E25" s="75"/>
      <c r="F25" s="74" t="s">
        <v>89</v>
      </c>
      <c r="G25" s="75">
        <f t="shared" si="1"/>
        <v>23</v>
      </c>
      <c r="H25" s="75">
        <f t="shared" si="2"/>
        <v>635.5</v>
      </c>
      <c r="I25" s="75">
        <f t="shared" si="3"/>
        <v>861.18962061672437</v>
      </c>
      <c r="J25" s="75"/>
      <c r="K25" s="10">
        <f t="shared" si="4"/>
        <v>1.151268115942029</v>
      </c>
      <c r="L25" s="10">
        <f t="shared" si="5"/>
        <v>0.73793272095511198</v>
      </c>
      <c r="M25" s="10">
        <f t="shared" si="6"/>
        <v>2.4278531882545193</v>
      </c>
      <c r="P25" s="5" t="str">
        <f t="shared" si="0"/>
        <v>Whanganui</v>
      </c>
      <c r="Q25" s="5">
        <f t="shared" si="7"/>
        <v>23</v>
      </c>
      <c r="R25" s="5">
        <f t="shared" si="8"/>
        <v>26.479166666666668</v>
      </c>
      <c r="S25" s="10">
        <f t="shared" si="9"/>
        <v>1.151268115942029</v>
      </c>
      <c r="T25" s="10">
        <f t="shared" si="10"/>
        <v>2.4278531882545193</v>
      </c>
      <c r="U25" s="10">
        <f t="shared" si="11"/>
        <v>3.784484055531133</v>
      </c>
    </row>
    <row r="26" spans="1:21" x14ac:dyDescent="0.2">
      <c r="A26" s="74" t="s">
        <v>106</v>
      </c>
      <c r="B26" s="75">
        <v>654</v>
      </c>
      <c r="C26" s="75">
        <v>51641</v>
      </c>
      <c r="D26" s="75">
        <v>44894.549426733909</v>
      </c>
      <c r="E26" s="75"/>
      <c r="F26" s="78" t="s">
        <v>106</v>
      </c>
      <c r="G26" s="75">
        <f t="shared" si="1"/>
        <v>654</v>
      </c>
      <c r="H26" s="75">
        <f t="shared" si="2"/>
        <v>51641</v>
      </c>
      <c r="I26" s="75">
        <f t="shared" si="3"/>
        <v>44894.549426733909</v>
      </c>
      <c r="J26" s="75"/>
      <c r="K26" s="10">
        <f t="shared" si="4"/>
        <v>3.2900739041794087</v>
      </c>
      <c r="L26" s="10">
        <f t="shared" si="5"/>
        <v>1.1502732661183297</v>
      </c>
      <c r="M26" s="10">
        <f t="shared" si="6"/>
        <v>3.784484055531133</v>
      </c>
      <c r="P26" t="s">
        <v>0</v>
      </c>
      <c r="Q26" s="5">
        <f t="shared" si="7"/>
        <v>654</v>
      </c>
      <c r="R26" s="5">
        <f t="shared" si="8"/>
        <v>2151.7083333333335</v>
      </c>
      <c r="S26" s="10">
        <f t="shared" si="9"/>
        <v>3.2900739041794087</v>
      </c>
      <c r="T26" s="10">
        <f t="shared" si="10"/>
        <v>3.784484055531133</v>
      </c>
      <c r="U26" s="10">
        <f t="shared" si="11"/>
        <v>3.784484055531133</v>
      </c>
    </row>
    <row r="30" spans="1:21" x14ac:dyDescent="0.2">
      <c r="A30" s="73" t="s">
        <v>22</v>
      </c>
      <c r="B30" t="s">
        <v>12</v>
      </c>
    </row>
    <row r="31" spans="1:21" x14ac:dyDescent="0.2">
      <c r="A31" s="73" t="s">
        <v>104</v>
      </c>
      <c r="B31" s="74">
        <v>1</v>
      </c>
    </row>
    <row r="32" spans="1:21" x14ac:dyDescent="0.2">
      <c r="K32" s="150" t="s">
        <v>2</v>
      </c>
      <c r="L32" s="150"/>
      <c r="M32" s="150"/>
      <c r="P32" s="8" t="s">
        <v>6</v>
      </c>
      <c r="Q32" s="8"/>
      <c r="R32" s="8"/>
      <c r="S32" s="8"/>
      <c r="T32" s="8"/>
      <c r="U32" s="8"/>
    </row>
    <row r="33" spans="1:21" ht="63.75" x14ac:dyDescent="0.2">
      <c r="A33" s="73" t="s">
        <v>105</v>
      </c>
      <c r="B33" t="s">
        <v>107</v>
      </c>
      <c r="C33" t="s">
        <v>108</v>
      </c>
      <c r="D33" t="s">
        <v>109</v>
      </c>
      <c r="G33" s="77" t="s">
        <v>107</v>
      </c>
      <c r="H33" s="77" t="s">
        <v>108</v>
      </c>
      <c r="I33" s="77" t="s">
        <v>109</v>
      </c>
      <c r="K33" s="21" t="s">
        <v>16</v>
      </c>
      <c r="L33" s="21" t="s">
        <v>20</v>
      </c>
      <c r="M33" s="21" t="s">
        <v>17</v>
      </c>
      <c r="P33" s="21" t="s">
        <v>4</v>
      </c>
      <c r="Q33" s="21" t="s">
        <v>27</v>
      </c>
      <c r="R33" s="21" t="s">
        <v>25</v>
      </c>
      <c r="S33" s="21" t="s">
        <v>11</v>
      </c>
      <c r="T33" s="21" t="s">
        <v>10</v>
      </c>
      <c r="U33" s="21" t="s">
        <v>8</v>
      </c>
    </row>
    <row r="34" spans="1:21" x14ac:dyDescent="0.2">
      <c r="A34" s="74" t="s">
        <v>70</v>
      </c>
      <c r="B34" s="75">
        <v>11342</v>
      </c>
      <c r="C34" s="75">
        <v>670737</v>
      </c>
      <c r="D34" s="75">
        <v>701242.71156757732</v>
      </c>
      <c r="E34" s="75"/>
      <c r="F34" s="74" t="s">
        <v>70</v>
      </c>
      <c r="G34" s="75">
        <f>IFERROR(VLOOKUP(F34,$A$34:$D$54,2,FALSE),0)</f>
        <v>11342</v>
      </c>
      <c r="H34" s="75">
        <f>IFERROR(VLOOKUP(F34,$A$34:$D$54,3,FALSE),0)</f>
        <v>670737</v>
      </c>
      <c r="I34" s="75">
        <f>IFERROR(VLOOKUP(F34,$A$34:$D$54,4,FALSE),0)</f>
        <v>701242.71156757732</v>
      </c>
      <c r="J34" s="75"/>
      <c r="K34" s="10">
        <f>H34/G34/24</f>
        <v>2.4640605713278081</v>
      </c>
      <c r="L34" s="10">
        <f>H34/I34</f>
        <v>0.95649764188010733</v>
      </c>
      <c r="M34" s="10">
        <f>L34*$K$54</f>
        <v>2.4059867392640895</v>
      </c>
      <c r="P34" s="5" t="str">
        <f t="shared" ref="P34:P53" si="12">A34</f>
        <v>Auckland</v>
      </c>
      <c r="Q34" s="5">
        <f>G34</f>
        <v>11342</v>
      </c>
      <c r="R34" s="5">
        <f>H34/24</f>
        <v>27947.375</v>
      </c>
      <c r="S34" s="10">
        <f>K34</f>
        <v>2.4640605713278081</v>
      </c>
      <c r="T34" s="10">
        <f>M34</f>
        <v>2.4059867392640895</v>
      </c>
      <c r="U34" s="10">
        <f>$M$54</f>
        <v>2.452988138371206</v>
      </c>
    </row>
    <row r="35" spans="1:21" x14ac:dyDescent="0.2">
      <c r="A35" s="74" t="s">
        <v>71</v>
      </c>
      <c r="B35" s="75">
        <v>4336</v>
      </c>
      <c r="C35" s="75">
        <v>267141.5</v>
      </c>
      <c r="D35" s="75">
        <v>258514.05224706023</v>
      </c>
      <c r="E35" s="75"/>
      <c r="F35" s="74" t="s">
        <v>71</v>
      </c>
      <c r="G35" s="75">
        <f t="shared" ref="G35:G54" si="13">IFERROR(VLOOKUP(F35,$A$34:$D$54,2,FALSE),0)</f>
        <v>4336</v>
      </c>
      <c r="H35" s="75">
        <f t="shared" ref="H35:H54" si="14">IFERROR(VLOOKUP(F35,$A$34:$D$54,3,FALSE),0)</f>
        <v>267141.5</v>
      </c>
      <c r="I35" s="75">
        <f t="shared" ref="I35:I54" si="15">IFERROR(VLOOKUP(F35,$A$34:$D$54,4,FALSE),0)</f>
        <v>258514.05224706023</v>
      </c>
      <c r="J35" s="75"/>
      <c r="K35" s="10">
        <f t="shared" ref="K35:K54" si="16">H35/G35/24</f>
        <v>2.5670885224477247</v>
      </c>
      <c r="L35" s="10">
        <f t="shared" ref="L35:L54" si="17">H35/I35</f>
        <v>1.0333732254705232</v>
      </c>
      <c r="M35" s="10">
        <f t="shared" ref="M35:M54" si="18">L35*$K$54</f>
        <v>2.5993605925735079</v>
      </c>
      <c r="P35" s="5" t="str">
        <f t="shared" si="12"/>
        <v>Bay of Plenty</v>
      </c>
      <c r="Q35" s="5">
        <f t="shared" ref="Q35:Q54" si="19">G35</f>
        <v>4336</v>
      </c>
      <c r="R35" s="5">
        <f t="shared" ref="R35:R54" si="20">H35/24</f>
        <v>11130.895833333334</v>
      </c>
      <c r="S35" s="10">
        <f t="shared" ref="S35:S54" si="21">K35</f>
        <v>2.5670885224477247</v>
      </c>
      <c r="T35" s="10">
        <f t="shared" ref="T35:T54" si="22">M35</f>
        <v>2.5993605925735079</v>
      </c>
      <c r="U35" s="10">
        <f t="shared" ref="U35:U54" si="23">$M$54</f>
        <v>2.452988138371206</v>
      </c>
    </row>
    <row r="36" spans="1:21" x14ac:dyDescent="0.2">
      <c r="A36" s="74" t="s">
        <v>72</v>
      </c>
      <c r="B36" s="75">
        <v>15109</v>
      </c>
      <c r="C36" s="75">
        <v>1101460.5</v>
      </c>
      <c r="D36" s="75">
        <v>1141650.46948774</v>
      </c>
      <c r="E36" s="75"/>
      <c r="F36" s="74" t="s">
        <v>72</v>
      </c>
      <c r="G36" s="75">
        <f t="shared" si="13"/>
        <v>15109</v>
      </c>
      <c r="H36" s="75">
        <f t="shared" si="14"/>
        <v>1101460.5</v>
      </c>
      <c r="I36" s="75">
        <f t="shared" si="15"/>
        <v>1141650.46948774</v>
      </c>
      <c r="J36" s="75"/>
      <c r="K36" s="10">
        <f t="shared" si="16"/>
        <v>3.0375397114302736</v>
      </c>
      <c r="L36" s="10">
        <f t="shared" si="17"/>
        <v>0.96479660757659635</v>
      </c>
      <c r="M36" s="10">
        <f t="shared" si="18"/>
        <v>2.426862066647137</v>
      </c>
      <c r="P36" s="5" t="str">
        <f t="shared" si="12"/>
        <v>Canterbury</v>
      </c>
      <c r="Q36" s="5">
        <f t="shared" si="19"/>
        <v>15109</v>
      </c>
      <c r="R36" s="5">
        <f t="shared" si="20"/>
        <v>45894.1875</v>
      </c>
      <c r="S36" s="10">
        <f t="shared" si="21"/>
        <v>3.0375397114302736</v>
      </c>
      <c r="T36" s="10">
        <f t="shared" si="22"/>
        <v>2.426862066647137</v>
      </c>
      <c r="U36" s="10">
        <f t="shared" si="23"/>
        <v>2.452988138371206</v>
      </c>
    </row>
    <row r="37" spans="1:21" x14ac:dyDescent="0.2">
      <c r="A37" s="74" t="s">
        <v>73</v>
      </c>
      <c r="B37" s="75">
        <v>11242</v>
      </c>
      <c r="C37" s="75">
        <v>598742.5</v>
      </c>
      <c r="D37" s="75">
        <v>647473.74720117205</v>
      </c>
      <c r="E37" s="75"/>
      <c r="F37" s="74" t="s">
        <v>73</v>
      </c>
      <c r="G37" s="75">
        <f t="shared" si="13"/>
        <v>11242</v>
      </c>
      <c r="H37" s="75">
        <f t="shared" si="14"/>
        <v>598742.5</v>
      </c>
      <c r="I37" s="75">
        <f t="shared" si="15"/>
        <v>647473.74720117205</v>
      </c>
      <c r="J37" s="75"/>
      <c r="K37" s="10">
        <f t="shared" si="16"/>
        <v>2.2191428719682142</v>
      </c>
      <c r="L37" s="10">
        <f t="shared" si="17"/>
        <v>0.92473633500690633</v>
      </c>
      <c r="M37" s="10">
        <f t="shared" si="18"/>
        <v>2.3260939305286574</v>
      </c>
      <c r="P37" s="5" t="str">
        <f t="shared" si="12"/>
        <v>Capital and Coast</v>
      </c>
      <c r="Q37" s="5">
        <f t="shared" si="19"/>
        <v>11242</v>
      </c>
      <c r="R37" s="5">
        <f t="shared" si="20"/>
        <v>24947.604166666668</v>
      </c>
      <c r="S37" s="10">
        <f t="shared" si="21"/>
        <v>2.2191428719682142</v>
      </c>
      <c r="T37" s="10">
        <f t="shared" si="22"/>
        <v>2.3260939305286574</v>
      </c>
      <c r="U37" s="10">
        <f t="shared" si="23"/>
        <v>2.452988138371206</v>
      </c>
    </row>
    <row r="38" spans="1:21" x14ac:dyDescent="0.2">
      <c r="A38" s="74" t="s">
        <v>74</v>
      </c>
      <c r="B38" s="75">
        <v>5566</v>
      </c>
      <c r="C38" s="75">
        <v>416548</v>
      </c>
      <c r="D38" s="75">
        <v>353798.67450501869</v>
      </c>
      <c r="E38" s="75"/>
      <c r="F38" s="74" t="s">
        <v>74</v>
      </c>
      <c r="G38" s="75">
        <f t="shared" si="13"/>
        <v>5566</v>
      </c>
      <c r="H38" s="75">
        <f t="shared" si="14"/>
        <v>416548</v>
      </c>
      <c r="I38" s="75">
        <f t="shared" si="15"/>
        <v>353798.67450501869</v>
      </c>
      <c r="J38" s="75"/>
      <c r="K38" s="10">
        <f t="shared" si="16"/>
        <v>3.1182476943346509</v>
      </c>
      <c r="L38" s="10">
        <f t="shared" si="17"/>
        <v>1.1773588484546207</v>
      </c>
      <c r="M38" s="10">
        <f t="shared" si="18"/>
        <v>2.9615439209751062</v>
      </c>
      <c r="P38" s="5" t="str">
        <f t="shared" si="12"/>
        <v>Counties Manukau</v>
      </c>
      <c r="Q38" s="5">
        <f t="shared" si="19"/>
        <v>5566</v>
      </c>
      <c r="R38" s="5">
        <f t="shared" si="20"/>
        <v>17356.166666666668</v>
      </c>
      <c r="S38" s="10">
        <f t="shared" si="21"/>
        <v>3.1182476943346509</v>
      </c>
      <c r="T38" s="10">
        <f t="shared" si="22"/>
        <v>2.9615439209751062</v>
      </c>
      <c r="U38" s="10">
        <f t="shared" si="23"/>
        <v>2.452988138371206</v>
      </c>
    </row>
    <row r="39" spans="1:21" x14ac:dyDescent="0.2">
      <c r="A39" s="74" t="s">
        <v>75</v>
      </c>
      <c r="B39" s="75">
        <v>3372</v>
      </c>
      <c r="C39" s="75">
        <v>210684.5</v>
      </c>
      <c r="D39" s="75">
        <v>211148.99607633887</v>
      </c>
      <c r="E39" s="75"/>
      <c r="F39" s="74" t="s">
        <v>75</v>
      </c>
      <c r="G39" s="75">
        <f t="shared" si="13"/>
        <v>3372</v>
      </c>
      <c r="H39" s="75">
        <f t="shared" si="14"/>
        <v>210684.5</v>
      </c>
      <c r="I39" s="75">
        <f t="shared" si="15"/>
        <v>211148.99607633887</v>
      </c>
      <c r="J39" s="75"/>
      <c r="K39" s="10">
        <f t="shared" si="16"/>
        <v>2.6033573052589958</v>
      </c>
      <c r="L39" s="10">
        <f t="shared" si="17"/>
        <v>0.99780015020213053</v>
      </c>
      <c r="M39" s="10">
        <f t="shared" si="18"/>
        <v>2.509879611520212</v>
      </c>
      <c r="P39" s="5" t="str">
        <f t="shared" si="12"/>
        <v>Hawkes Bay</v>
      </c>
      <c r="Q39" s="5">
        <f t="shared" si="19"/>
        <v>3372</v>
      </c>
      <c r="R39" s="5">
        <f t="shared" si="20"/>
        <v>8778.5208333333339</v>
      </c>
      <c r="S39" s="10">
        <f t="shared" si="21"/>
        <v>2.6033573052589958</v>
      </c>
      <c r="T39" s="10">
        <f t="shared" si="22"/>
        <v>2.509879611520212</v>
      </c>
      <c r="U39" s="10">
        <f t="shared" si="23"/>
        <v>2.452988138371206</v>
      </c>
    </row>
    <row r="40" spans="1:21" x14ac:dyDescent="0.2">
      <c r="A40" s="74" t="s">
        <v>76</v>
      </c>
      <c r="B40" s="75">
        <v>3656</v>
      </c>
      <c r="C40" s="75">
        <v>159012.5</v>
      </c>
      <c r="D40" s="75">
        <v>189640.65651222735</v>
      </c>
      <c r="E40" s="75"/>
      <c r="F40" s="74" t="s">
        <v>76</v>
      </c>
      <c r="G40" s="75">
        <f t="shared" si="13"/>
        <v>3656</v>
      </c>
      <c r="H40" s="75">
        <f t="shared" si="14"/>
        <v>159012.5</v>
      </c>
      <c r="I40" s="75">
        <f t="shared" si="15"/>
        <v>189640.65651222735</v>
      </c>
      <c r="J40" s="75"/>
      <c r="K40" s="10">
        <f t="shared" si="16"/>
        <v>1.8122321754194017</v>
      </c>
      <c r="L40" s="10">
        <f t="shared" si="17"/>
        <v>0.83849372241414621</v>
      </c>
      <c r="M40" s="10">
        <f t="shared" si="18"/>
        <v>2.1091581293594999</v>
      </c>
      <c r="P40" s="5" t="str">
        <f t="shared" si="12"/>
        <v>Hutt</v>
      </c>
      <c r="Q40" s="5">
        <f t="shared" si="19"/>
        <v>3656</v>
      </c>
      <c r="R40" s="5">
        <f t="shared" si="20"/>
        <v>6625.520833333333</v>
      </c>
      <c r="S40" s="10">
        <f t="shared" si="21"/>
        <v>1.8122321754194017</v>
      </c>
      <c r="T40" s="10">
        <f t="shared" si="22"/>
        <v>2.1091581293594999</v>
      </c>
      <c r="U40" s="10">
        <f t="shared" si="23"/>
        <v>2.452988138371206</v>
      </c>
    </row>
    <row r="41" spans="1:21" x14ac:dyDescent="0.2">
      <c r="A41" s="74" t="s">
        <v>77</v>
      </c>
      <c r="B41" s="75">
        <v>1090</v>
      </c>
      <c r="C41" s="75">
        <v>53882</v>
      </c>
      <c r="D41" s="75">
        <v>55356.076326273265</v>
      </c>
      <c r="E41" s="75"/>
      <c r="F41" s="74" t="s">
        <v>77</v>
      </c>
      <c r="G41" s="75">
        <f t="shared" si="13"/>
        <v>1090</v>
      </c>
      <c r="H41" s="75">
        <f t="shared" si="14"/>
        <v>53882</v>
      </c>
      <c r="I41" s="75">
        <f t="shared" si="15"/>
        <v>55356.076326273265</v>
      </c>
      <c r="J41" s="75"/>
      <c r="K41" s="10">
        <f t="shared" si="16"/>
        <v>2.0597094801223244</v>
      </c>
      <c r="L41" s="10">
        <f t="shared" si="17"/>
        <v>0.97337101138482185</v>
      </c>
      <c r="M41" s="10">
        <f t="shared" si="18"/>
        <v>2.4484302346764228</v>
      </c>
      <c r="P41" s="5" t="str">
        <f t="shared" si="12"/>
        <v>Lakes</v>
      </c>
      <c r="Q41" s="5">
        <f t="shared" si="19"/>
        <v>1090</v>
      </c>
      <c r="R41" s="5">
        <f t="shared" si="20"/>
        <v>2245.0833333333335</v>
      </c>
      <c r="S41" s="10">
        <f t="shared" si="21"/>
        <v>2.0597094801223244</v>
      </c>
      <c r="T41" s="10">
        <f t="shared" si="22"/>
        <v>2.4484302346764228</v>
      </c>
      <c r="U41" s="10">
        <f t="shared" si="23"/>
        <v>2.452988138371206</v>
      </c>
    </row>
    <row r="42" spans="1:21" x14ac:dyDescent="0.2">
      <c r="A42" s="74" t="s">
        <v>78</v>
      </c>
      <c r="B42" s="75">
        <v>1733</v>
      </c>
      <c r="C42" s="75">
        <v>98672</v>
      </c>
      <c r="D42" s="75">
        <v>95978.341882259454</v>
      </c>
      <c r="E42" s="75"/>
      <c r="F42" s="74" t="s">
        <v>78</v>
      </c>
      <c r="G42" s="75">
        <f t="shared" si="13"/>
        <v>1733</v>
      </c>
      <c r="H42" s="75">
        <f t="shared" si="14"/>
        <v>98672</v>
      </c>
      <c r="I42" s="75">
        <f t="shared" si="15"/>
        <v>95978.341882259454</v>
      </c>
      <c r="J42" s="75"/>
      <c r="K42" s="10">
        <f t="shared" si="16"/>
        <v>2.3723793037122523</v>
      </c>
      <c r="L42" s="10">
        <f t="shared" si="17"/>
        <v>1.0280652704028266</v>
      </c>
      <c r="M42" s="10">
        <f t="shared" si="18"/>
        <v>2.5860088926358218</v>
      </c>
      <c r="P42" s="5" t="str">
        <f t="shared" si="12"/>
        <v>MidCentral</v>
      </c>
      <c r="Q42" s="5">
        <f t="shared" si="19"/>
        <v>1733</v>
      </c>
      <c r="R42" s="5">
        <f t="shared" si="20"/>
        <v>4111.333333333333</v>
      </c>
      <c r="S42" s="10">
        <f t="shared" si="21"/>
        <v>2.3723793037122523</v>
      </c>
      <c r="T42" s="10">
        <f t="shared" si="22"/>
        <v>2.5860088926358218</v>
      </c>
      <c r="U42" s="10">
        <f t="shared" si="23"/>
        <v>2.452988138371206</v>
      </c>
    </row>
    <row r="43" spans="1:21" x14ac:dyDescent="0.2">
      <c r="A43" s="74" t="s">
        <v>79</v>
      </c>
      <c r="B43" s="75">
        <v>3345</v>
      </c>
      <c r="C43" s="75">
        <v>142997.5</v>
      </c>
      <c r="D43" s="75">
        <v>170212.24827489757</v>
      </c>
      <c r="E43" s="75"/>
      <c r="F43" s="74" t="s">
        <v>79</v>
      </c>
      <c r="G43" s="75">
        <f t="shared" si="13"/>
        <v>3345</v>
      </c>
      <c r="H43" s="75">
        <f t="shared" si="14"/>
        <v>142997.5</v>
      </c>
      <c r="I43" s="75">
        <f t="shared" si="15"/>
        <v>170212.24827489757</v>
      </c>
      <c r="J43" s="75"/>
      <c r="K43" s="10">
        <f t="shared" si="16"/>
        <v>1.7812344294967613</v>
      </c>
      <c r="L43" s="10">
        <f t="shared" si="17"/>
        <v>0.84011286760665427</v>
      </c>
      <c r="M43" s="10">
        <f t="shared" si="18"/>
        <v>2.1132309484565344</v>
      </c>
      <c r="P43" s="5" t="str">
        <f t="shared" si="12"/>
        <v>Nelson Marlborough</v>
      </c>
      <c r="Q43" s="5">
        <f t="shared" si="19"/>
        <v>3345</v>
      </c>
      <c r="R43" s="5">
        <f t="shared" si="20"/>
        <v>5958.229166666667</v>
      </c>
      <c r="S43" s="10">
        <f t="shared" si="21"/>
        <v>1.7812344294967613</v>
      </c>
      <c r="T43" s="10">
        <f t="shared" si="22"/>
        <v>2.1132309484565344</v>
      </c>
      <c r="U43" s="10">
        <f t="shared" si="23"/>
        <v>2.452988138371206</v>
      </c>
    </row>
    <row r="44" spans="1:21" x14ac:dyDescent="0.2">
      <c r="A44" s="74" t="s">
        <v>80</v>
      </c>
      <c r="B44" s="75">
        <v>470</v>
      </c>
      <c r="C44" s="75">
        <v>17846</v>
      </c>
      <c r="D44" s="75">
        <v>20758.75081099314</v>
      </c>
      <c r="E44" s="75"/>
      <c r="F44" s="74" t="s">
        <v>80</v>
      </c>
      <c r="G44" s="75">
        <f t="shared" si="13"/>
        <v>470</v>
      </c>
      <c r="H44" s="75">
        <f t="shared" si="14"/>
        <v>17846</v>
      </c>
      <c r="I44" s="75">
        <f t="shared" si="15"/>
        <v>20758.75081099314</v>
      </c>
      <c r="J44" s="75"/>
      <c r="K44" s="10">
        <f t="shared" si="16"/>
        <v>1.5820921985815604</v>
      </c>
      <c r="L44" s="10">
        <f t="shared" si="17"/>
        <v>0.85968564112968471</v>
      </c>
      <c r="M44" s="10">
        <f t="shared" si="18"/>
        <v>2.1624645602137638</v>
      </c>
      <c r="P44" s="5" t="str">
        <f t="shared" si="12"/>
        <v>Northland</v>
      </c>
      <c r="Q44" s="5">
        <f t="shared" si="19"/>
        <v>470</v>
      </c>
      <c r="R44" s="5">
        <f t="shared" si="20"/>
        <v>743.58333333333337</v>
      </c>
      <c r="S44" s="10">
        <f t="shared" si="21"/>
        <v>1.5820921985815604</v>
      </c>
      <c r="T44" s="10">
        <f t="shared" si="22"/>
        <v>2.1624645602137638</v>
      </c>
      <c r="U44" s="10">
        <f t="shared" si="23"/>
        <v>2.452988138371206</v>
      </c>
    </row>
    <row r="45" spans="1:21" x14ac:dyDescent="0.2">
      <c r="A45" s="74" t="s">
        <v>81</v>
      </c>
      <c r="B45" s="75">
        <v>983</v>
      </c>
      <c r="C45" s="75">
        <v>57054</v>
      </c>
      <c r="D45" s="75">
        <v>60081.283701011875</v>
      </c>
      <c r="E45" s="75"/>
      <c r="F45" s="74" t="s">
        <v>81</v>
      </c>
      <c r="G45" s="75">
        <f t="shared" si="13"/>
        <v>983</v>
      </c>
      <c r="H45" s="75">
        <f t="shared" si="14"/>
        <v>57054</v>
      </c>
      <c r="I45" s="75">
        <f t="shared" si="15"/>
        <v>60081.283701011875</v>
      </c>
      <c r="J45" s="75"/>
      <c r="K45" s="10">
        <f t="shared" si="16"/>
        <v>2.4183621566632758</v>
      </c>
      <c r="L45" s="10">
        <f t="shared" si="17"/>
        <v>0.94961353162697337</v>
      </c>
      <c r="M45" s="10">
        <f t="shared" si="18"/>
        <v>2.3886703578581554</v>
      </c>
      <c r="P45" s="5" t="str">
        <f t="shared" si="12"/>
        <v>South Canterbury</v>
      </c>
      <c r="Q45" s="5">
        <f t="shared" si="19"/>
        <v>983</v>
      </c>
      <c r="R45" s="5">
        <f t="shared" si="20"/>
        <v>2377.25</v>
      </c>
      <c r="S45" s="10">
        <f t="shared" si="21"/>
        <v>2.4183621566632758</v>
      </c>
      <c r="T45" s="10">
        <f t="shared" si="22"/>
        <v>2.3886703578581554</v>
      </c>
      <c r="U45" s="10">
        <f t="shared" si="23"/>
        <v>2.452988138371206</v>
      </c>
    </row>
    <row r="46" spans="1:21" x14ac:dyDescent="0.2">
      <c r="A46" s="74" t="s">
        <v>82</v>
      </c>
      <c r="B46" s="75">
        <v>6340</v>
      </c>
      <c r="C46" s="75">
        <v>377695.5</v>
      </c>
      <c r="D46" s="75">
        <v>401255.55218570138</v>
      </c>
      <c r="E46" s="75"/>
      <c r="F46" s="74" t="s">
        <v>82</v>
      </c>
      <c r="G46" s="75">
        <f t="shared" si="13"/>
        <v>6340</v>
      </c>
      <c r="H46" s="75">
        <f t="shared" si="14"/>
        <v>377695.5</v>
      </c>
      <c r="I46" s="75">
        <f t="shared" si="15"/>
        <v>401255.55218570138</v>
      </c>
      <c r="J46" s="75"/>
      <c r="K46" s="10">
        <f t="shared" si="16"/>
        <v>2.4822259463722398</v>
      </c>
      <c r="L46" s="10">
        <f t="shared" si="17"/>
        <v>0.941284171502759</v>
      </c>
      <c r="M46" s="10">
        <f t="shared" si="18"/>
        <v>2.3677185759321455</v>
      </c>
      <c r="P46" s="5" t="str">
        <f t="shared" si="12"/>
        <v>Southern</v>
      </c>
      <c r="Q46" s="5">
        <f t="shared" si="19"/>
        <v>6340</v>
      </c>
      <c r="R46" s="5">
        <f t="shared" si="20"/>
        <v>15737.3125</v>
      </c>
      <c r="S46" s="10">
        <f t="shared" si="21"/>
        <v>2.4822259463722398</v>
      </c>
      <c r="T46" s="10">
        <f t="shared" si="22"/>
        <v>2.3677185759321455</v>
      </c>
      <c r="U46" s="10">
        <f t="shared" si="23"/>
        <v>2.452988138371206</v>
      </c>
    </row>
    <row r="47" spans="1:21" x14ac:dyDescent="0.2">
      <c r="A47" s="74" t="s">
        <v>83</v>
      </c>
      <c r="B47" s="75">
        <v>241</v>
      </c>
      <c r="C47" s="75">
        <v>11922.5</v>
      </c>
      <c r="D47" s="75">
        <v>12313.500530187706</v>
      </c>
      <c r="E47" s="75"/>
      <c r="F47" s="74" t="s">
        <v>83</v>
      </c>
      <c r="G47" s="75">
        <f t="shared" si="13"/>
        <v>241</v>
      </c>
      <c r="H47" s="75">
        <f t="shared" si="14"/>
        <v>11922.5</v>
      </c>
      <c r="I47" s="75">
        <f t="shared" si="15"/>
        <v>12313.500530187706</v>
      </c>
      <c r="J47" s="75"/>
      <c r="K47" s="10">
        <f t="shared" si="16"/>
        <v>2.061289764868603</v>
      </c>
      <c r="L47" s="10">
        <f t="shared" si="17"/>
        <v>0.96824619211822571</v>
      </c>
      <c r="M47" s="10">
        <f t="shared" si="18"/>
        <v>2.435539196939708</v>
      </c>
      <c r="P47" s="5" t="str">
        <f t="shared" si="12"/>
        <v>Tairawhiti</v>
      </c>
      <c r="Q47" s="5">
        <f t="shared" si="19"/>
        <v>241</v>
      </c>
      <c r="R47" s="5">
        <f t="shared" si="20"/>
        <v>496.77083333333331</v>
      </c>
      <c r="S47" s="10">
        <f t="shared" si="21"/>
        <v>2.061289764868603</v>
      </c>
      <c r="T47" s="10">
        <f t="shared" si="22"/>
        <v>2.435539196939708</v>
      </c>
      <c r="U47" s="10">
        <f t="shared" si="23"/>
        <v>2.452988138371206</v>
      </c>
    </row>
    <row r="48" spans="1:21" x14ac:dyDescent="0.2">
      <c r="A48" s="74" t="s">
        <v>84</v>
      </c>
      <c r="B48" s="75">
        <v>1725</v>
      </c>
      <c r="C48" s="75">
        <v>84988</v>
      </c>
      <c r="D48" s="75">
        <v>83990.375277090876</v>
      </c>
      <c r="E48" s="75"/>
      <c r="F48" s="74" t="s">
        <v>84</v>
      </c>
      <c r="G48" s="75">
        <f t="shared" si="13"/>
        <v>1725</v>
      </c>
      <c r="H48" s="75">
        <f t="shared" si="14"/>
        <v>84988</v>
      </c>
      <c r="I48" s="75">
        <f t="shared" si="15"/>
        <v>83990.375277090876</v>
      </c>
      <c r="J48" s="75"/>
      <c r="K48" s="10">
        <f t="shared" si="16"/>
        <v>2.0528502415458938</v>
      </c>
      <c r="L48" s="10">
        <f t="shared" si="17"/>
        <v>1.0118778457605158</v>
      </c>
      <c r="M48" s="10">
        <f t="shared" si="18"/>
        <v>2.5452908319454868</v>
      </c>
      <c r="P48" s="5" t="str">
        <f t="shared" si="12"/>
        <v>Taranaki</v>
      </c>
      <c r="Q48" s="5">
        <f t="shared" si="19"/>
        <v>1725</v>
      </c>
      <c r="R48" s="5">
        <f t="shared" si="20"/>
        <v>3541.1666666666665</v>
      </c>
      <c r="S48" s="10">
        <f t="shared" si="21"/>
        <v>2.0528502415458938</v>
      </c>
      <c r="T48" s="10">
        <f t="shared" si="22"/>
        <v>2.5452908319454868</v>
      </c>
      <c r="U48" s="10">
        <f t="shared" si="23"/>
        <v>2.452988138371206</v>
      </c>
    </row>
    <row r="49" spans="1:21" x14ac:dyDescent="0.2">
      <c r="A49" s="74" t="s">
        <v>85</v>
      </c>
      <c r="B49" s="75">
        <v>6096</v>
      </c>
      <c r="C49" s="75">
        <v>380489</v>
      </c>
      <c r="D49" s="75">
        <v>399678.98664052971</v>
      </c>
      <c r="E49" s="75"/>
      <c r="F49" s="74" t="s">
        <v>85</v>
      </c>
      <c r="G49" s="75">
        <f t="shared" si="13"/>
        <v>6096</v>
      </c>
      <c r="H49" s="75">
        <f t="shared" si="14"/>
        <v>380489</v>
      </c>
      <c r="I49" s="75">
        <f t="shared" si="15"/>
        <v>399678.98664052971</v>
      </c>
      <c r="J49" s="75"/>
      <c r="K49" s="10">
        <f t="shared" si="16"/>
        <v>2.6006739391951004</v>
      </c>
      <c r="L49" s="10">
        <f t="shared" si="17"/>
        <v>0.95198650096211057</v>
      </c>
      <c r="M49" s="10">
        <f t="shared" si="18"/>
        <v>2.3946393561107784</v>
      </c>
      <c r="P49" s="5" t="str">
        <f t="shared" si="12"/>
        <v>Waikato</v>
      </c>
      <c r="Q49" s="5">
        <f t="shared" si="19"/>
        <v>6096</v>
      </c>
      <c r="R49" s="5">
        <f t="shared" si="20"/>
        <v>15853.708333333334</v>
      </c>
      <c r="S49" s="10">
        <f t="shared" si="21"/>
        <v>2.6006739391951004</v>
      </c>
      <c r="T49" s="10">
        <f t="shared" si="22"/>
        <v>2.3946393561107784</v>
      </c>
      <c r="U49" s="10">
        <f t="shared" si="23"/>
        <v>2.452988138371206</v>
      </c>
    </row>
    <row r="50" spans="1:21" x14ac:dyDescent="0.2">
      <c r="A50" s="74" t="s">
        <v>86</v>
      </c>
      <c r="B50" s="75">
        <v>689</v>
      </c>
      <c r="C50" s="75">
        <v>29874</v>
      </c>
      <c r="D50" s="75">
        <v>33220.177270123553</v>
      </c>
      <c r="E50" s="75"/>
      <c r="F50" s="74" t="s">
        <v>86</v>
      </c>
      <c r="G50" s="75">
        <f t="shared" si="13"/>
        <v>689</v>
      </c>
      <c r="H50" s="75">
        <f t="shared" si="14"/>
        <v>29874</v>
      </c>
      <c r="I50" s="75">
        <f t="shared" si="15"/>
        <v>33220.177270123553</v>
      </c>
      <c r="J50" s="75"/>
      <c r="K50" s="10">
        <f t="shared" si="16"/>
        <v>1.8066037735849056</v>
      </c>
      <c r="L50" s="10">
        <f t="shared" si="17"/>
        <v>0.89927274490696574</v>
      </c>
      <c r="M50" s="10">
        <f t="shared" si="18"/>
        <v>2.2620424813331428</v>
      </c>
      <c r="P50" s="5" t="str">
        <f t="shared" si="12"/>
        <v>Wairarapa</v>
      </c>
      <c r="Q50" s="5">
        <f t="shared" si="19"/>
        <v>689</v>
      </c>
      <c r="R50" s="5">
        <f t="shared" si="20"/>
        <v>1244.75</v>
      </c>
      <c r="S50" s="10">
        <f t="shared" si="21"/>
        <v>1.8066037735849056</v>
      </c>
      <c r="T50" s="10">
        <f t="shared" si="22"/>
        <v>2.2620424813331428</v>
      </c>
      <c r="U50" s="10">
        <f t="shared" si="23"/>
        <v>2.452988138371206</v>
      </c>
    </row>
    <row r="51" spans="1:21" x14ac:dyDescent="0.2">
      <c r="A51" s="74" t="s">
        <v>87</v>
      </c>
      <c r="B51" s="75">
        <v>14823</v>
      </c>
      <c r="C51" s="75">
        <v>901346</v>
      </c>
      <c r="D51" s="75">
        <v>884131.96341746114</v>
      </c>
      <c r="E51" s="75"/>
      <c r="F51" s="74" t="s">
        <v>87</v>
      </c>
      <c r="G51" s="75">
        <f t="shared" si="13"/>
        <v>14823</v>
      </c>
      <c r="H51" s="75">
        <f t="shared" si="14"/>
        <v>901346</v>
      </c>
      <c r="I51" s="75">
        <f t="shared" si="15"/>
        <v>884131.96341746114</v>
      </c>
      <c r="J51" s="75"/>
      <c r="K51" s="10">
        <f t="shared" si="16"/>
        <v>2.5336357912253482</v>
      </c>
      <c r="L51" s="10">
        <f t="shared" si="17"/>
        <v>1.019469985584506</v>
      </c>
      <c r="M51" s="10">
        <f t="shared" si="18"/>
        <v>2.5643882002393115</v>
      </c>
      <c r="P51" s="5" t="str">
        <f t="shared" si="12"/>
        <v>Waitemata</v>
      </c>
      <c r="Q51" s="5">
        <f t="shared" si="19"/>
        <v>14823</v>
      </c>
      <c r="R51" s="5">
        <f t="shared" si="20"/>
        <v>37556.083333333336</v>
      </c>
      <c r="S51" s="10">
        <f t="shared" si="21"/>
        <v>2.5336357912253482</v>
      </c>
      <c r="T51" s="10">
        <f t="shared" si="22"/>
        <v>2.5643882002393115</v>
      </c>
      <c r="U51" s="10">
        <f t="shared" si="23"/>
        <v>2.452988138371206</v>
      </c>
    </row>
    <row r="52" spans="1:21" x14ac:dyDescent="0.2">
      <c r="A52" s="74" t="s">
        <v>88</v>
      </c>
      <c r="B52" s="75">
        <v>216</v>
      </c>
      <c r="C52" s="75">
        <v>5667.5</v>
      </c>
      <c r="D52" s="75">
        <v>9507.9747106003906</v>
      </c>
      <c r="E52" s="75"/>
      <c r="F52" s="74" t="s">
        <v>88</v>
      </c>
      <c r="G52" s="75">
        <f t="shared" si="13"/>
        <v>216</v>
      </c>
      <c r="H52" s="75">
        <f t="shared" si="14"/>
        <v>5667.5</v>
      </c>
      <c r="I52" s="75">
        <f t="shared" si="15"/>
        <v>9507.9747106003906</v>
      </c>
      <c r="J52" s="75"/>
      <c r="K52" s="10">
        <f t="shared" si="16"/>
        <v>1.0932677469135803</v>
      </c>
      <c r="L52" s="10">
        <f t="shared" si="17"/>
        <v>0.59607857325086633</v>
      </c>
      <c r="M52" s="10">
        <f t="shared" si="18"/>
        <v>1.4993838771855621</v>
      </c>
      <c r="P52" s="5" t="str">
        <f t="shared" si="12"/>
        <v>West Coast</v>
      </c>
      <c r="Q52" s="5">
        <f t="shared" si="19"/>
        <v>216</v>
      </c>
      <c r="R52" s="5">
        <f t="shared" si="20"/>
        <v>236.14583333333334</v>
      </c>
      <c r="S52" s="10">
        <f t="shared" si="21"/>
        <v>1.0932677469135803</v>
      </c>
      <c r="T52" s="10">
        <f t="shared" si="22"/>
        <v>1.4993838771855621</v>
      </c>
      <c r="U52" s="10">
        <f t="shared" si="23"/>
        <v>2.452988138371206</v>
      </c>
    </row>
    <row r="53" spans="1:21" x14ac:dyDescent="0.2">
      <c r="A53" s="74" t="s">
        <v>89</v>
      </c>
      <c r="B53" s="75">
        <v>677</v>
      </c>
      <c r="C53" s="75">
        <v>30720.5</v>
      </c>
      <c r="D53" s="75">
        <v>30483.237142748003</v>
      </c>
      <c r="E53" s="75"/>
      <c r="F53" s="74" t="s">
        <v>89</v>
      </c>
      <c r="G53" s="75">
        <f t="shared" si="13"/>
        <v>677</v>
      </c>
      <c r="H53" s="75">
        <f t="shared" si="14"/>
        <v>30720.5</v>
      </c>
      <c r="I53" s="75">
        <f t="shared" si="15"/>
        <v>30483.237142748003</v>
      </c>
      <c r="J53" s="75"/>
      <c r="K53" s="10">
        <f t="shared" si="16"/>
        <v>1.8907250123092074</v>
      </c>
      <c r="L53" s="10">
        <f t="shared" si="17"/>
        <v>1.0077833878384022</v>
      </c>
      <c r="M53" s="10">
        <f t="shared" si="18"/>
        <v>2.534991578676324</v>
      </c>
      <c r="P53" s="5" t="str">
        <f t="shared" si="12"/>
        <v>Whanganui</v>
      </c>
      <c r="Q53" s="5">
        <f t="shared" si="19"/>
        <v>677</v>
      </c>
      <c r="R53" s="5">
        <f t="shared" si="20"/>
        <v>1280.0208333333333</v>
      </c>
      <c r="S53" s="10">
        <f t="shared" si="21"/>
        <v>1.8907250123092074</v>
      </c>
      <c r="T53" s="10">
        <f t="shared" si="22"/>
        <v>2.534991578676324</v>
      </c>
      <c r="U53" s="10">
        <f t="shared" si="23"/>
        <v>2.452988138371206</v>
      </c>
    </row>
    <row r="54" spans="1:21" x14ac:dyDescent="0.2">
      <c r="A54" s="74" t="s">
        <v>106</v>
      </c>
      <c r="B54" s="75">
        <v>93051</v>
      </c>
      <c r="C54" s="75">
        <v>5617481</v>
      </c>
      <c r="D54" s="75">
        <v>5760437.7757670144</v>
      </c>
      <c r="E54" s="75"/>
      <c r="F54" s="78" t="s">
        <v>106</v>
      </c>
      <c r="G54" s="75">
        <f t="shared" si="13"/>
        <v>93051</v>
      </c>
      <c r="H54" s="75">
        <f t="shared" si="14"/>
        <v>5617481</v>
      </c>
      <c r="I54" s="75">
        <f t="shared" si="15"/>
        <v>5760437.7757670144</v>
      </c>
      <c r="J54" s="75"/>
      <c r="K54" s="10">
        <f t="shared" si="16"/>
        <v>2.5154131426135486</v>
      </c>
      <c r="L54" s="10">
        <f t="shared" si="17"/>
        <v>0.9751830014780466</v>
      </c>
      <c r="M54" s="10">
        <f t="shared" si="18"/>
        <v>2.452988138371206</v>
      </c>
      <c r="P54" t="s">
        <v>0</v>
      </c>
      <c r="Q54" s="5">
        <f t="shared" si="19"/>
        <v>93051</v>
      </c>
      <c r="R54" s="5">
        <f t="shared" si="20"/>
        <v>234061.70833333334</v>
      </c>
      <c r="S54" s="10">
        <f t="shared" si="21"/>
        <v>2.5154131426135486</v>
      </c>
      <c r="T54" s="10">
        <f t="shared" si="22"/>
        <v>2.452988138371206</v>
      </c>
      <c r="U54" s="10">
        <f t="shared" si="23"/>
        <v>2.452988138371206</v>
      </c>
    </row>
    <row r="58" spans="1:21" x14ac:dyDescent="0.2">
      <c r="A58" s="73" t="s">
        <v>22</v>
      </c>
      <c r="B58" t="s">
        <v>12</v>
      </c>
    </row>
    <row r="59" spans="1:21" x14ac:dyDescent="0.2">
      <c r="A59" s="73" t="s">
        <v>104</v>
      </c>
      <c r="B59" s="74">
        <v>2</v>
      </c>
    </row>
    <row r="60" spans="1:21" x14ac:dyDescent="0.2">
      <c r="K60" s="150" t="s">
        <v>2</v>
      </c>
      <c r="L60" s="150"/>
      <c r="M60" s="150"/>
      <c r="P60" s="8" t="s">
        <v>6</v>
      </c>
      <c r="Q60" s="8"/>
      <c r="R60" s="8"/>
      <c r="S60" s="8"/>
      <c r="T60" s="8"/>
      <c r="U60" s="8"/>
    </row>
    <row r="61" spans="1:21" ht="63.75" x14ac:dyDescent="0.2">
      <c r="A61" s="73" t="s">
        <v>105</v>
      </c>
      <c r="B61" t="s">
        <v>107</v>
      </c>
      <c r="C61" t="s">
        <v>108</v>
      </c>
      <c r="D61" t="s">
        <v>109</v>
      </c>
      <c r="G61" s="77" t="s">
        <v>107</v>
      </c>
      <c r="H61" s="77" t="s">
        <v>108</v>
      </c>
      <c r="I61" s="77" t="s">
        <v>109</v>
      </c>
      <c r="K61" s="21" t="s">
        <v>16</v>
      </c>
      <c r="L61" s="21" t="s">
        <v>20</v>
      </c>
      <c r="M61" s="21" t="s">
        <v>17</v>
      </c>
      <c r="P61" s="21" t="s">
        <v>4</v>
      </c>
      <c r="Q61" s="21" t="s">
        <v>27</v>
      </c>
      <c r="R61" s="21" t="s">
        <v>25</v>
      </c>
      <c r="S61" s="21" t="s">
        <v>11</v>
      </c>
      <c r="T61" s="21" t="s">
        <v>10</v>
      </c>
      <c r="U61" s="21" t="s">
        <v>8</v>
      </c>
    </row>
    <row r="62" spans="1:21" x14ac:dyDescent="0.2">
      <c r="A62" s="74" t="s">
        <v>70</v>
      </c>
      <c r="B62" s="75">
        <v>18014</v>
      </c>
      <c r="C62" s="75">
        <v>1117557.5</v>
      </c>
      <c r="D62" s="75">
        <v>1144303.7122611497</v>
      </c>
      <c r="E62" s="75"/>
      <c r="F62" s="74" t="s">
        <v>70</v>
      </c>
      <c r="G62" s="75">
        <f>IFERROR(VLOOKUP(F62,$A$62:$D$82,2,FALSE),0)</f>
        <v>18014</v>
      </c>
      <c r="H62" s="75">
        <f>IFERROR(VLOOKUP(F62,$A$62:$D$82,3,FALSE),0)</f>
        <v>1117557.5</v>
      </c>
      <c r="I62" s="75">
        <f>IFERROR(VLOOKUP(F62,$A$62:$D$82,4,FALSE),0)</f>
        <v>1144303.7122611497</v>
      </c>
      <c r="J62" s="75"/>
      <c r="K62" s="10">
        <f>H62/G62/24</f>
        <v>2.5849281577291738</v>
      </c>
      <c r="L62" s="10">
        <f>H62/I62</f>
        <v>0.9766266490490545</v>
      </c>
      <c r="M62" s="10">
        <f>L62*$K$82</f>
        <v>2.5718776813586768</v>
      </c>
      <c r="P62" s="5" t="str">
        <f t="shared" ref="P62:P81" si="24">A62</f>
        <v>Auckland</v>
      </c>
      <c r="Q62" s="5">
        <f>G62</f>
        <v>18014</v>
      </c>
      <c r="R62" s="5">
        <f>H62/24</f>
        <v>46564.895833333336</v>
      </c>
      <c r="S62" s="10">
        <f>K62</f>
        <v>2.5849281577291738</v>
      </c>
      <c r="T62" s="10">
        <f>M62</f>
        <v>2.5718776813586768</v>
      </c>
      <c r="U62" s="10">
        <f>$M$82</f>
        <v>2.6511232061416101</v>
      </c>
    </row>
    <row r="63" spans="1:21" x14ac:dyDescent="0.2">
      <c r="A63" s="74" t="s">
        <v>71</v>
      </c>
      <c r="B63" s="75">
        <v>7008</v>
      </c>
      <c r="C63" s="75">
        <v>417603.5</v>
      </c>
      <c r="D63" s="75">
        <v>403267.01933289866</v>
      </c>
      <c r="E63" s="75"/>
      <c r="F63" s="74" t="s">
        <v>71</v>
      </c>
      <c r="G63" s="75">
        <f t="shared" ref="G63:G82" si="25">IFERROR(VLOOKUP(F63,$A$62:$D$82,2,FALSE),0)</f>
        <v>7008</v>
      </c>
      <c r="H63" s="75">
        <f t="shared" ref="H63:H82" si="26">IFERROR(VLOOKUP(F63,$A$62:$D$82,3,FALSE),0)</f>
        <v>417603.5</v>
      </c>
      <c r="I63" s="75">
        <f t="shared" ref="I63:I82" si="27">IFERROR(VLOOKUP(F63,$A$62:$D$82,4,FALSE),0)</f>
        <v>403267.01933289866</v>
      </c>
      <c r="J63" s="75"/>
      <c r="K63" s="10">
        <f t="shared" ref="K63:K82" si="28">H63/G63/24</f>
        <v>2.4828975218797562</v>
      </c>
      <c r="L63" s="10">
        <f t="shared" ref="L63:L82" si="29">H63/I63</f>
        <v>1.0355508384762466</v>
      </c>
      <c r="M63" s="10">
        <f t="shared" ref="M63:M82" si="30">L63*$K$82</f>
        <v>2.7270503953405316</v>
      </c>
      <c r="P63" s="5" t="str">
        <f t="shared" si="24"/>
        <v>Bay of Plenty</v>
      </c>
      <c r="Q63" s="5">
        <f t="shared" ref="Q63:Q82" si="31">G63</f>
        <v>7008</v>
      </c>
      <c r="R63" s="5">
        <f t="shared" ref="R63:R82" si="32">H63/24</f>
        <v>17400.145833333332</v>
      </c>
      <c r="S63" s="10">
        <f t="shared" ref="S63:S82" si="33">K63</f>
        <v>2.4828975218797562</v>
      </c>
      <c r="T63" s="10">
        <f t="shared" ref="T63:T82" si="34">M63</f>
        <v>2.7270503953405316</v>
      </c>
      <c r="U63" s="10">
        <f t="shared" ref="U63:U82" si="35">$M$82</f>
        <v>2.6511232061416101</v>
      </c>
    </row>
    <row r="64" spans="1:21" x14ac:dyDescent="0.2">
      <c r="A64" s="74" t="s">
        <v>72</v>
      </c>
      <c r="B64" s="75">
        <v>12443</v>
      </c>
      <c r="C64" s="75">
        <v>971207</v>
      </c>
      <c r="D64" s="75">
        <v>948146.14690650406</v>
      </c>
      <c r="E64" s="75"/>
      <c r="F64" s="74" t="s">
        <v>72</v>
      </c>
      <c r="G64" s="75">
        <f t="shared" si="25"/>
        <v>12443</v>
      </c>
      <c r="H64" s="75">
        <f t="shared" si="26"/>
        <v>971207</v>
      </c>
      <c r="I64" s="75">
        <f t="shared" si="27"/>
        <v>948146.14690650406</v>
      </c>
      <c r="J64" s="75"/>
      <c r="K64" s="10">
        <f t="shared" si="28"/>
        <v>3.2521866377347375</v>
      </c>
      <c r="L64" s="10">
        <f t="shared" si="29"/>
        <v>1.0243220448332107</v>
      </c>
      <c r="M64" s="10">
        <f t="shared" si="30"/>
        <v>2.6974801559996067</v>
      </c>
      <c r="P64" s="5" t="str">
        <f t="shared" si="24"/>
        <v>Canterbury</v>
      </c>
      <c r="Q64" s="5">
        <f t="shared" si="31"/>
        <v>12443</v>
      </c>
      <c r="R64" s="5">
        <f t="shared" si="32"/>
        <v>40466.958333333336</v>
      </c>
      <c r="S64" s="10">
        <f t="shared" si="33"/>
        <v>3.2521866377347375</v>
      </c>
      <c r="T64" s="10">
        <f t="shared" si="34"/>
        <v>2.6974801559996067</v>
      </c>
      <c r="U64" s="10">
        <f t="shared" si="35"/>
        <v>2.6511232061416101</v>
      </c>
    </row>
    <row r="65" spans="1:21" x14ac:dyDescent="0.2">
      <c r="A65" s="74" t="s">
        <v>73</v>
      </c>
      <c r="B65" s="75">
        <v>8343</v>
      </c>
      <c r="C65" s="75">
        <v>469073.5</v>
      </c>
      <c r="D65" s="75">
        <v>498925.84799896536</v>
      </c>
      <c r="E65" s="75"/>
      <c r="F65" s="74" t="s">
        <v>73</v>
      </c>
      <c r="G65" s="75">
        <f t="shared" si="25"/>
        <v>8343</v>
      </c>
      <c r="H65" s="75">
        <f t="shared" si="26"/>
        <v>469073.5</v>
      </c>
      <c r="I65" s="75">
        <f t="shared" si="27"/>
        <v>498925.84799896536</v>
      </c>
      <c r="J65" s="75"/>
      <c r="K65" s="10">
        <f t="shared" si="28"/>
        <v>2.342650025969875</v>
      </c>
      <c r="L65" s="10">
        <f t="shared" si="29"/>
        <v>0.94016676402176047</v>
      </c>
      <c r="M65" s="10">
        <f t="shared" si="30"/>
        <v>2.4758631351061191</v>
      </c>
      <c r="P65" s="5" t="str">
        <f t="shared" si="24"/>
        <v>Capital and Coast</v>
      </c>
      <c r="Q65" s="5">
        <f t="shared" si="31"/>
        <v>8343</v>
      </c>
      <c r="R65" s="5">
        <f t="shared" si="32"/>
        <v>19544.729166666668</v>
      </c>
      <c r="S65" s="10">
        <f t="shared" si="33"/>
        <v>2.342650025969875</v>
      </c>
      <c r="T65" s="10">
        <f t="shared" si="34"/>
        <v>2.4758631351061191</v>
      </c>
      <c r="U65" s="10">
        <f t="shared" si="35"/>
        <v>2.6511232061416101</v>
      </c>
    </row>
    <row r="66" spans="1:21" x14ac:dyDescent="0.2">
      <c r="A66" s="74" t="s">
        <v>74</v>
      </c>
      <c r="B66" s="75">
        <v>8216</v>
      </c>
      <c r="C66" s="75">
        <v>589440</v>
      </c>
      <c r="D66" s="75">
        <v>510382.80899920536</v>
      </c>
      <c r="E66" s="75"/>
      <c r="F66" s="74" t="s">
        <v>74</v>
      </c>
      <c r="G66" s="75">
        <f t="shared" si="25"/>
        <v>8216</v>
      </c>
      <c r="H66" s="75">
        <f t="shared" si="26"/>
        <v>589440</v>
      </c>
      <c r="I66" s="75">
        <f t="shared" si="27"/>
        <v>510382.80899920536</v>
      </c>
      <c r="J66" s="75"/>
      <c r="K66" s="10">
        <f t="shared" si="28"/>
        <v>2.9892891918208373</v>
      </c>
      <c r="L66" s="10">
        <f t="shared" si="29"/>
        <v>1.1548978327773531</v>
      </c>
      <c r="M66" s="10">
        <f t="shared" si="30"/>
        <v>3.0413423218194287</v>
      </c>
      <c r="P66" s="5" t="str">
        <f t="shared" si="24"/>
        <v>Counties Manukau</v>
      </c>
      <c r="Q66" s="5">
        <f t="shared" si="31"/>
        <v>8216</v>
      </c>
      <c r="R66" s="5">
        <f t="shared" si="32"/>
        <v>24560</v>
      </c>
      <c r="S66" s="10">
        <f t="shared" si="33"/>
        <v>2.9892891918208373</v>
      </c>
      <c r="T66" s="10">
        <f t="shared" si="34"/>
        <v>3.0413423218194287</v>
      </c>
      <c r="U66" s="10">
        <f t="shared" si="35"/>
        <v>2.6511232061416101</v>
      </c>
    </row>
    <row r="67" spans="1:21" x14ac:dyDescent="0.2">
      <c r="A67" s="74" t="s">
        <v>75</v>
      </c>
      <c r="B67" s="75">
        <v>5474</v>
      </c>
      <c r="C67" s="75">
        <v>352627.5</v>
      </c>
      <c r="D67" s="75">
        <v>348242.25843301701</v>
      </c>
      <c r="E67" s="75"/>
      <c r="F67" s="74" t="s">
        <v>75</v>
      </c>
      <c r="G67" s="75">
        <f t="shared" si="25"/>
        <v>5474</v>
      </c>
      <c r="H67" s="75">
        <f t="shared" si="26"/>
        <v>352627.5</v>
      </c>
      <c r="I67" s="75">
        <f t="shared" si="27"/>
        <v>348242.25843301701</v>
      </c>
      <c r="J67" s="75"/>
      <c r="K67" s="10">
        <f t="shared" si="28"/>
        <v>2.6841089696748264</v>
      </c>
      <c r="L67" s="10">
        <f t="shared" si="29"/>
        <v>1.0125925026638503</v>
      </c>
      <c r="M67" s="10">
        <f t="shared" si="30"/>
        <v>2.6665912305875188</v>
      </c>
      <c r="P67" s="5" t="str">
        <f t="shared" si="24"/>
        <v>Hawkes Bay</v>
      </c>
      <c r="Q67" s="5">
        <f t="shared" si="31"/>
        <v>5474</v>
      </c>
      <c r="R67" s="5">
        <f t="shared" si="32"/>
        <v>14692.8125</v>
      </c>
      <c r="S67" s="10">
        <f t="shared" si="33"/>
        <v>2.6841089696748264</v>
      </c>
      <c r="T67" s="10">
        <f t="shared" si="34"/>
        <v>2.6665912305875188</v>
      </c>
      <c r="U67" s="10">
        <f t="shared" si="35"/>
        <v>2.6511232061416101</v>
      </c>
    </row>
    <row r="68" spans="1:21" x14ac:dyDescent="0.2">
      <c r="A68" s="74" t="s">
        <v>76</v>
      </c>
      <c r="B68" s="75">
        <v>2650</v>
      </c>
      <c r="C68" s="75">
        <v>152990.5</v>
      </c>
      <c r="D68" s="75">
        <v>159127.69831750976</v>
      </c>
      <c r="E68" s="75"/>
      <c r="F68" s="74" t="s">
        <v>76</v>
      </c>
      <c r="G68" s="75">
        <f t="shared" si="25"/>
        <v>2650</v>
      </c>
      <c r="H68" s="75">
        <f t="shared" si="26"/>
        <v>152990.5</v>
      </c>
      <c r="I68" s="75">
        <f t="shared" si="27"/>
        <v>159127.69831750976</v>
      </c>
      <c r="J68" s="75"/>
      <c r="K68" s="10">
        <f t="shared" si="28"/>
        <v>2.4055110062893079</v>
      </c>
      <c r="L68" s="10">
        <f t="shared" si="29"/>
        <v>0.96143224352265744</v>
      </c>
      <c r="M68" s="10">
        <f t="shared" si="30"/>
        <v>2.5318642816701633</v>
      </c>
      <c r="P68" s="5" t="str">
        <f t="shared" si="24"/>
        <v>Hutt</v>
      </c>
      <c r="Q68" s="5">
        <f t="shared" si="31"/>
        <v>2650</v>
      </c>
      <c r="R68" s="5">
        <f t="shared" si="32"/>
        <v>6374.604166666667</v>
      </c>
      <c r="S68" s="10">
        <f t="shared" si="33"/>
        <v>2.4055110062893079</v>
      </c>
      <c r="T68" s="10">
        <f t="shared" si="34"/>
        <v>2.5318642816701633</v>
      </c>
      <c r="U68" s="10">
        <f t="shared" si="35"/>
        <v>2.6511232061416101</v>
      </c>
    </row>
    <row r="69" spans="1:21" x14ac:dyDescent="0.2">
      <c r="A69" s="74" t="s">
        <v>77</v>
      </c>
      <c r="B69" s="75">
        <v>2778</v>
      </c>
      <c r="C69" s="75">
        <v>153592.5</v>
      </c>
      <c r="D69" s="75">
        <v>156525.00376539532</v>
      </c>
      <c r="E69" s="75"/>
      <c r="F69" s="74" t="s">
        <v>77</v>
      </c>
      <c r="G69" s="75">
        <f t="shared" si="25"/>
        <v>2778</v>
      </c>
      <c r="H69" s="75">
        <f t="shared" si="26"/>
        <v>153592.5</v>
      </c>
      <c r="I69" s="75">
        <f t="shared" si="27"/>
        <v>156525.00376539532</v>
      </c>
      <c r="J69" s="75"/>
      <c r="K69" s="10">
        <f t="shared" si="28"/>
        <v>2.3037032037437006</v>
      </c>
      <c r="L69" s="10">
        <f t="shared" si="29"/>
        <v>0.98126495004088521</v>
      </c>
      <c r="M69" s="10">
        <f t="shared" si="30"/>
        <v>2.5840923212232849</v>
      </c>
      <c r="P69" s="5" t="str">
        <f t="shared" si="24"/>
        <v>Lakes</v>
      </c>
      <c r="Q69" s="5">
        <f t="shared" si="31"/>
        <v>2778</v>
      </c>
      <c r="R69" s="5">
        <f t="shared" si="32"/>
        <v>6399.6875</v>
      </c>
      <c r="S69" s="10">
        <f t="shared" si="33"/>
        <v>2.3037032037437006</v>
      </c>
      <c r="T69" s="10">
        <f t="shared" si="34"/>
        <v>2.5840923212232849</v>
      </c>
      <c r="U69" s="10">
        <f t="shared" si="35"/>
        <v>2.6511232061416101</v>
      </c>
    </row>
    <row r="70" spans="1:21" x14ac:dyDescent="0.2">
      <c r="A70" s="74" t="s">
        <v>78</v>
      </c>
      <c r="B70" s="75">
        <v>2843</v>
      </c>
      <c r="C70" s="75">
        <v>171253</v>
      </c>
      <c r="D70" s="75">
        <v>152362.13554180862</v>
      </c>
      <c r="E70" s="75"/>
      <c r="F70" s="74" t="s">
        <v>78</v>
      </c>
      <c r="G70" s="75">
        <f t="shared" si="25"/>
        <v>2843</v>
      </c>
      <c r="H70" s="75">
        <f t="shared" si="26"/>
        <v>171253</v>
      </c>
      <c r="I70" s="75">
        <f t="shared" si="27"/>
        <v>152362.13554180862</v>
      </c>
      <c r="J70" s="75"/>
      <c r="K70" s="10">
        <f t="shared" si="28"/>
        <v>2.5098634071989685</v>
      </c>
      <c r="L70" s="10">
        <f t="shared" si="29"/>
        <v>1.123986608556085</v>
      </c>
      <c r="M70" s="10">
        <f t="shared" si="30"/>
        <v>2.9599397840578772</v>
      </c>
      <c r="P70" s="5" t="str">
        <f t="shared" si="24"/>
        <v>MidCentral</v>
      </c>
      <c r="Q70" s="5">
        <f t="shared" si="31"/>
        <v>2843</v>
      </c>
      <c r="R70" s="5">
        <f t="shared" si="32"/>
        <v>7135.541666666667</v>
      </c>
      <c r="S70" s="10">
        <f t="shared" si="33"/>
        <v>2.5098634071989685</v>
      </c>
      <c r="T70" s="10">
        <f t="shared" si="34"/>
        <v>2.9599397840578772</v>
      </c>
      <c r="U70" s="10">
        <f t="shared" si="35"/>
        <v>2.6511232061416101</v>
      </c>
    </row>
    <row r="71" spans="1:21" x14ac:dyDescent="0.2">
      <c r="A71" s="74" t="s">
        <v>79</v>
      </c>
      <c r="B71" s="75">
        <v>3927</v>
      </c>
      <c r="C71" s="75">
        <v>180738.5</v>
      </c>
      <c r="D71" s="75">
        <v>214708.4414212589</v>
      </c>
      <c r="E71" s="75"/>
      <c r="F71" s="74" t="s">
        <v>79</v>
      </c>
      <c r="G71" s="75">
        <f t="shared" si="25"/>
        <v>3927</v>
      </c>
      <c r="H71" s="75">
        <f t="shared" si="26"/>
        <v>180738.5</v>
      </c>
      <c r="I71" s="75">
        <f t="shared" si="27"/>
        <v>214708.4414212589</v>
      </c>
      <c r="J71" s="75"/>
      <c r="K71" s="10">
        <f t="shared" si="28"/>
        <v>1.917690561072914</v>
      </c>
      <c r="L71" s="10">
        <f t="shared" si="29"/>
        <v>0.84178572022415399</v>
      </c>
      <c r="M71" s="10">
        <f t="shared" si="30"/>
        <v>2.2167835666157392</v>
      </c>
      <c r="P71" s="5" t="str">
        <f t="shared" si="24"/>
        <v>Nelson Marlborough</v>
      </c>
      <c r="Q71" s="5">
        <f t="shared" si="31"/>
        <v>3927</v>
      </c>
      <c r="R71" s="5">
        <f t="shared" si="32"/>
        <v>7530.770833333333</v>
      </c>
      <c r="S71" s="10">
        <f t="shared" si="33"/>
        <v>1.917690561072914</v>
      </c>
      <c r="T71" s="10">
        <f t="shared" si="34"/>
        <v>2.2167835666157392</v>
      </c>
      <c r="U71" s="10">
        <f t="shared" si="35"/>
        <v>2.6511232061416101</v>
      </c>
    </row>
    <row r="72" spans="1:21" x14ac:dyDescent="0.2">
      <c r="A72" s="74" t="s">
        <v>80</v>
      </c>
      <c r="B72" s="75">
        <v>2104</v>
      </c>
      <c r="C72" s="75">
        <v>96554</v>
      </c>
      <c r="D72" s="75">
        <v>100242.29015985144</v>
      </c>
      <c r="E72" s="75"/>
      <c r="F72" s="74" t="s">
        <v>80</v>
      </c>
      <c r="G72" s="75">
        <f t="shared" si="25"/>
        <v>2104</v>
      </c>
      <c r="H72" s="75">
        <f t="shared" si="26"/>
        <v>96554</v>
      </c>
      <c r="I72" s="75">
        <f t="shared" si="27"/>
        <v>100242.29015985144</v>
      </c>
      <c r="J72" s="75"/>
      <c r="K72" s="10">
        <f t="shared" si="28"/>
        <v>1.9121118504435994</v>
      </c>
      <c r="L72" s="10">
        <f t="shared" si="29"/>
        <v>0.9632062460467542</v>
      </c>
      <c r="M72" s="10">
        <f t="shared" si="30"/>
        <v>2.5365359927102427</v>
      </c>
      <c r="P72" s="5" t="str">
        <f t="shared" si="24"/>
        <v>Northland</v>
      </c>
      <c r="Q72" s="5">
        <f t="shared" si="31"/>
        <v>2104</v>
      </c>
      <c r="R72" s="5">
        <f t="shared" si="32"/>
        <v>4023.0833333333335</v>
      </c>
      <c r="S72" s="10">
        <f t="shared" si="33"/>
        <v>1.9121118504435994</v>
      </c>
      <c r="T72" s="10">
        <f t="shared" si="34"/>
        <v>2.5365359927102427</v>
      </c>
      <c r="U72" s="10">
        <f t="shared" si="35"/>
        <v>2.6511232061416101</v>
      </c>
    </row>
    <row r="73" spans="1:21" x14ac:dyDescent="0.2">
      <c r="A73" s="74" t="s">
        <v>81</v>
      </c>
      <c r="B73" s="75">
        <v>1231</v>
      </c>
      <c r="C73" s="75">
        <v>72599.5</v>
      </c>
      <c r="D73" s="75">
        <v>74898.122818427335</v>
      </c>
      <c r="E73" s="75"/>
      <c r="F73" s="74" t="s">
        <v>81</v>
      </c>
      <c r="G73" s="75">
        <f t="shared" si="25"/>
        <v>1231</v>
      </c>
      <c r="H73" s="75">
        <f t="shared" si="26"/>
        <v>72599.5</v>
      </c>
      <c r="I73" s="75">
        <f t="shared" si="27"/>
        <v>74898.122818427335</v>
      </c>
      <c r="J73" s="75"/>
      <c r="K73" s="10">
        <f t="shared" si="28"/>
        <v>2.4573348226374221</v>
      </c>
      <c r="L73" s="10">
        <f t="shared" si="29"/>
        <v>0.96931000762195607</v>
      </c>
      <c r="M73" s="10">
        <f t="shared" si="30"/>
        <v>2.5526098200862228</v>
      </c>
      <c r="P73" s="5" t="str">
        <f t="shared" si="24"/>
        <v>South Canterbury</v>
      </c>
      <c r="Q73" s="5">
        <f t="shared" si="31"/>
        <v>1231</v>
      </c>
      <c r="R73" s="5">
        <f t="shared" si="32"/>
        <v>3024.9791666666665</v>
      </c>
      <c r="S73" s="10">
        <f t="shared" si="33"/>
        <v>2.4573348226374221</v>
      </c>
      <c r="T73" s="10">
        <f t="shared" si="34"/>
        <v>2.5526098200862228</v>
      </c>
      <c r="U73" s="10">
        <f t="shared" si="35"/>
        <v>2.6511232061416101</v>
      </c>
    </row>
    <row r="74" spans="1:21" x14ac:dyDescent="0.2">
      <c r="A74" s="74" t="s">
        <v>82</v>
      </c>
      <c r="B74" s="75">
        <v>7030</v>
      </c>
      <c r="C74" s="75">
        <v>416005.5</v>
      </c>
      <c r="D74" s="75">
        <v>456846.5935928268</v>
      </c>
      <c r="E74" s="75"/>
      <c r="F74" s="74" t="s">
        <v>82</v>
      </c>
      <c r="G74" s="75">
        <f t="shared" si="25"/>
        <v>7030</v>
      </c>
      <c r="H74" s="75">
        <f t="shared" si="26"/>
        <v>416005.5</v>
      </c>
      <c r="I74" s="75">
        <f t="shared" si="27"/>
        <v>456846.5935928268</v>
      </c>
      <c r="J74" s="75"/>
      <c r="K74" s="10">
        <f t="shared" si="28"/>
        <v>2.4656561166429589</v>
      </c>
      <c r="L74" s="10">
        <f t="shared" si="29"/>
        <v>0.91060217113224839</v>
      </c>
      <c r="M74" s="10">
        <f t="shared" si="30"/>
        <v>2.3980068563684576</v>
      </c>
      <c r="P74" s="5" t="str">
        <f t="shared" si="24"/>
        <v>Southern</v>
      </c>
      <c r="Q74" s="5">
        <f t="shared" si="31"/>
        <v>7030</v>
      </c>
      <c r="R74" s="5">
        <f t="shared" si="32"/>
        <v>17333.5625</v>
      </c>
      <c r="S74" s="10">
        <f t="shared" si="33"/>
        <v>2.4656561166429589</v>
      </c>
      <c r="T74" s="10">
        <f t="shared" si="34"/>
        <v>2.3980068563684576</v>
      </c>
      <c r="U74" s="10">
        <f t="shared" si="35"/>
        <v>2.6511232061416101</v>
      </c>
    </row>
    <row r="75" spans="1:21" x14ac:dyDescent="0.2">
      <c r="A75" s="74" t="s">
        <v>83</v>
      </c>
      <c r="B75" s="75">
        <v>714</v>
      </c>
      <c r="C75" s="75">
        <v>42082.5</v>
      </c>
      <c r="D75" s="75">
        <v>41671.675712048796</v>
      </c>
      <c r="E75" s="75"/>
      <c r="F75" s="74" t="s">
        <v>83</v>
      </c>
      <c r="G75" s="75">
        <f t="shared" si="25"/>
        <v>714</v>
      </c>
      <c r="H75" s="75">
        <f t="shared" si="26"/>
        <v>42082.5</v>
      </c>
      <c r="I75" s="75">
        <f t="shared" si="27"/>
        <v>41671.675712048796</v>
      </c>
      <c r="J75" s="75"/>
      <c r="K75" s="10">
        <f t="shared" si="28"/>
        <v>2.4557948179271709</v>
      </c>
      <c r="L75" s="10">
        <f t="shared" si="29"/>
        <v>1.0098585977389054</v>
      </c>
      <c r="M75" s="10">
        <f t="shared" si="30"/>
        <v>2.6593916839989951</v>
      </c>
      <c r="P75" s="5" t="str">
        <f t="shared" si="24"/>
        <v>Tairawhiti</v>
      </c>
      <c r="Q75" s="5">
        <f t="shared" si="31"/>
        <v>714</v>
      </c>
      <c r="R75" s="5">
        <f t="shared" si="32"/>
        <v>1753.4375</v>
      </c>
      <c r="S75" s="10">
        <f t="shared" si="33"/>
        <v>2.4557948179271709</v>
      </c>
      <c r="T75" s="10">
        <f t="shared" si="34"/>
        <v>2.6593916839989951</v>
      </c>
      <c r="U75" s="10">
        <f t="shared" si="35"/>
        <v>2.6511232061416101</v>
      </c>
    </row>
    <row r="76" spans="1:21" x14ac:dyDescent="0.2">
      <c r="A76" s="74" t="s">
        <v>84</v>
      </c>
      <c r="B76" s="75">
        <v>1871</v>
      </c>
      <c r="C76" s="75">
        <v>101685</v>
      </c>
      <c r="D76" s="75">
        <v>96908.644636322264</v>
      </c>
      <c r="E76" s="75"/>
      <c r="F76" s="74" t="s">
        <v>84</v>
      </c>
      <c r="G76" s="75">
        <f t="shared" si="25"/>
        <v>1871</v>
      </c>
      <c r="H76" s="75">
        <f t="shared" si="26"/>
        <v>101685</v>
      </c>
      <c r="I76" s="75">
        <f t="shared" si="27"/>
        <v>96908.644636322264</v>
      </c>
      <c r="J76" s="75"/>
      <c r="K76" s="10">
        <f t="shared" si="28"/>
        <v>2.264497594869054</v>
      </c>
      <c r="L76" s="10">
        <f t="shared" si="29"/>
        <v>1.0492871960143741</v>
      </c>
      <c r="M76" s="10">
        <f t="shared" si="30"/>
        <v>2.763224128066208</v>
      </c>
      <c r="P76" s="5" t="str">
        <f t="shared" si="24"/>
        <v>Taranaki</v>
      </c>
      <c r="Q76" s="5">
        <f t="shared" si="31"/>
        <v>1871</v>
      </c>
      <c r="R76" s="5">
        <f t="shared" si="32"/>
        <v>4236.875</v>
      </c>
      <c r="S76" s="10">
        <f t="shared" si="33"/>
        <v>2.264497594869054</v>
      </c>
      <c r="T76" s="10">
        <f t="shared" si="34"/>
        <v>2.763224128066208</v>
      </c>
      <c r="U76" s="10">
        <f t="shared" si="35"/>
        <v>2.6511232061416101</v>
      </c>
    </row>
    <row r="77" spans="1:21" x14ac:dyDescent="0.2">
      <c r="A77" s="74" t="s">
        <v>85</v>
      </c>
      <c r="B77" s="75">
        <v>5412</v>
      </c>
      <c r="C77" s="75">
        <v>361137</v>
      </c>
      <c r="D77" s="75">
        <v>358460.85120641382</v>
      </c>
      <c r="E77" s="75"/>
      <c r="F77" s="74" t="s">
        <v>85</v>
      </c>
      <c r="G77" s="75">
        <f t="shared" si="25"/>
        <v>5412</v>
      </c>
      <c r="H77" s="75">
        <f t="shared" si="26"/>
        <v>361137</v>
      </c>
      <c r="I77" s="75">
        <f t="shared" si="27"/>
        <v>358460.85120641382</v>
      </c>
      <c r="J77" s="75"/>
      <c r="K77" s="10">
        <f t="shared" si="28"/>
        <v>2.7803723207686626</v>
      </c>
      <c r="L77" s="10">
        <f t="shared" si="29"/>
        <v>1.0074656654543432</v>
      </c>
      <c r="M77" s="10">
        <f t="shared" si="30"/>
        <v>2.6530900649087723</v>
      </c>
      <c r="P77" s="5" t="str">
        <f t="shared" si="24"/>
        <v>Waikato</v>
      </c>
      <c r="Q77" s="5">
        <f t="shared" si="31"/>
        <v>5412</v>
      </c>
      <c r="R77" s="5">
        <f t="shared" si="32"/>
        <v>15047.375</v>
      </c>
      <c r="S77" s="10">
        <f t="shared" si="33"/>
        <v>2.7803723207686626</v>
      </c>
      <c r="T77" s="10">
        <f t="shared" si="34"/>
        <v>2.6530900649087723</v>
      </c>
      <c r="U77" s="10">
        <f t="shared" si="35"/>
        <v>2.6511232061416101</v>
      </c>
    </row>
    <row r="78" spans="1:21" x14ac:dyDescent="0.2">
      <c r="A78" s="74" t="s">
        <v>86</v>
      </c>
      <c r="B78" s="75">
        <v>765</v>
      </c>
      <c r="C78" s="75">
        <v>34673</v>
      </c>
      <c r="D78" s="75">
        <v>39469.517510921665</v>
      </c>
      <c r="E78" s="75"/>
      <c r="F78" s="74" t="s">
        <v>86</v>
      </c>
      <c r="G78" s="75">
        <f t="shared" si="25"/>
        <v>765</v>
      </c>
      <c r="H78" s="75">
        <f t="shared" si="26"/>
        <v>34673</v>
      </c>
      <c r="I78" s="75">
        <f t="shared" si="27"/>
        <v>39469.517510921665</v>
      </c>
      <c r="J78" s="75"/>
      <c r="K78" s="10">
        <f t="shared" si="28"/>
        <v>1.8885076252723312</v>
      </c>
      <c r="L78" s="10">
        <f t="shared" si="29"/>
        <v>0.87847539535809083</v>
      </c>
      <c r="M78" s="10">
        <f t="shared" si="30"/>
        <v>2.3134032489735294</v>
      </c>
      <c r="P78" s="5" t="str">
        <f t="shared" si="24"/>
        <v>Wairarapa</v>
      </c>
      <c r="Q78" s="5">
        <f t="shared" si="31"/>
        <v>765</v>
      </c>
      <c r="R78" s="5">
        <f t="shared" si="32"/>
        <v>1444.7083333333333</v>
      </c>
      <c r="S78" s="10">
        <f t="shared" si="33"/>
        <v>1.8885076252723312</v>
      </c>
      <c r="T78" s="10">
        <f t="shared" si="34"/>
        <v>2.3134032489735294</v>
      </c>
      <c r="U78" s="10">
        <f t="shared" si="35"/>
        <v>2.6511232061416101</v>
      </c>
    </row>
    <row r="79" spans="1:21" x14ac:dyDescent="0.2">
      <c r="A79" s="74" t="s">
        <v>87</v>
      </c>
      <c r="B79" s="75">
        <v>16513</v>
      </c>
      <c r="C79" s="75">
        <v>1103424</v>
      </c>
      <c r="D79" s="75">
        <v>1047367.3958047903</v>
      </c>
      <c r="E79" s="75"/>
      <c r="F79" s="74" t="s">
        <v>87</v>
      </c>
      <c r="G79" s="75">
        <f t="shared" si="25"/>
        <v>16513</v>
      </c>
      <c r="H79" s="75">
        <f t="shared" si="26"/>
        <v>1103424</v>
      </c>
      <c r="I79" s="75">
        <f t="shared" si="27"/>
        <v>1047367.3958047903</v>
      </c>
      <c r="J79" s="75"/>
      <c r="K79" s="10">
        <f t="shared" si="28"/>
        <v>2.7842306061890629</v>
      </c>
      <c r="L79" s="10">
        <f t="shared" si="29"/>
        <v>1.0535214332809513</v>
      </c>
      <c r="M79" s="10">
        <f t="shared" si="30"/>
        <v>2.7743746944920682</v>
      </c>
      <c r="P79" s="5" t="str">
        <f t="shared" si="24"/>
        <v>Waitemata</v>
      </c>
      <c r="Q79" s="5">
        <f t="shared" si="31"/>
        <v>16513</v>
      </c>
      <c r="R79" s="5">
        <f t="shared" si="32"/>
        <v>45976</v>
      </c>
      <c r="S79" s="10">
        <f t="shared" si="33"/>
        <v>2.7842306061890629</v>
      </c>
      <c r="T79" s="10">
        <f t="shared" si="34"/>
        <v>2.7743746944920682</v>
      </c>
      <c r="U79" s="10">
        <f t="shared" si="35"/>
        <v>2.6511232061416101</v>
      </c>
    </row>
    <row r="80" spans="1:21" x14ac:dyDescent="0.2">
      <c r="A80" s="74" t="s">
        <v>88</v>
      </c>
      <c r="B80" s="75">
        <v>488</v>
      </c>
      <c r="C80" s="75">
        <v>17485.5</v>
      </c>
      <c r="D80" s="75">
        <v>23623.692978205854</v>
      </c>
      <c r="E80" s="75"/>
      <c r="F80" s="74" t="s">
        <v>88</v>
      </c>
      <c r="G80" s="75">
        <f t="shared" si="25"/>
        <v>488</v>
      </c>
      <c r="H80" s="75">
        <f t="shared" si="26"/>
        <v>17485.5</v>
      </c>
      <c r="I80" s="75">
        <f t="shared" si="27"/>
        <v>23623.692978205854</v>
      </c>
      <c r="J80" s="75"/>
      <c r="K80" s="10">
        <f t="shared" si="28"/>
        <v>1.4929559426229508</v>
      </c>
      <c r="L80" s="10">
        <f t="shared" si="29"/>
        <v>0.74016793293628258</v>
      </c>
      <c r="M80" s="10">
        <f t="shared" si="30"/>
        <v>1.9491802614947844</v>
      </c>
      <c r="P80" s="5" t="str">
        <f t="shared" si="24"/>
        <v>West Coast</v>
      </c>
      <c r="Q80" s="5">
        <f t="shared" si="31"/>
        <v>488</v>
      </c>
      <c r="R80" s="5">
        <f t="shared" si="32"/>
        <v>728.5625</v>
      </c>
      <c r="S80" s="10">
        <f t="shared" si="33"/>
        <v>1.4929559426229508</v>
      </c>
      <c r="T80" s="10">
        <f t="shared" si="34"/>
        <v>1.9491802614947844</v>
      </c>
      <c r="U80" s="10">
        <f t="shared" si="35"/>
        <v>2.6511232061416101</v>
      </c>
    </row>
    <row r="81" spans="1:21" x14ac:dyDescent="0.2">
      <c r="A81" s="74" t="s">
        <v>89</v>
      </c>
      <c r="B81" s="75">
        <v>290</v>
      </c>
      <c r="C81" s="75">
        <v>11325.5</v>
      </c>
      <c r="D81" s="75">
        <v>11971.71876457578</v>
      </c>
      <c r="E81" s="75"/>
      <c r="F81" s="74" t="s">
        <v>89</v>
      </c>
      <c r="G81" s="75">
        <f t="shared" si="25"/>
        <v>290</v>
      </c>
      <c r="H81" s="75">
        <f t="shared" si="26"/>
        <v>11325.5</v>
      </c>
      <c r="I81" s="75">
        <f t="shared" si="27"/>
        <v>11971.71876457578</v>
      </c>
      <c r="J81" s="75"/>
      <c r="K81" s="10">
        <f t="shared" si="28"/>
        <v>1.6272270114942529</v>
      </c>
      <c r="L81" s="10">
        <f t="shared" si="29"/>
        <v>0.94602122073833406</v>
      </c>
      <c r="M81" s="10">
        <f t="shared" si="30"/>
        <v>2.4912804356482425</v>
      </c>
      <c r="P81" s="5" t="str">
        <f t="shared" si="24"/>
        <v>Whanganui</v>
      </c>
      <c r="Q81" s="5">
        <f t="shared" si="31"/>
        <v>290</v>
      </c>
      <c r="R81" s="5">
        <f t="shared" si="32"/>
        <v>471.89583333333331</v>
      </c>
      <c r="S81" s="10">
        <f t="shared" si="33"/>
        <v>1.6272270114942529</v>
      </c>
      <c r="T81" s="10">
        <f t="shared" si="34"/>
        <v>2.4912804356482425</v>
      </c>
      <c r="U81" s="10">
        <f t="shared" si="35"/>
        <v>2.6511232061416101</v>
      </c>
    </row>
    <row r="82" spans="1:21" x14ac:dyDescent="0.2">
      <c r="A82" s="74" t="s">
        <v>106</v>
      </c>
      <c r="B82" s="75">
        <v>108114</v>
      </c>
      <c r="C82" s="75">
        <v>6833055</v>
      </c>
      <c r="D82" s="75">
        <v>6787451.576162098</v>
      </c>
      <c r="E82" s="75"/>
      <c r="F82" s="78" t="s">
        <v>106</v>
      </c>
      <c r="G82" s="75">
        <f t="shared" si="25"/>
        <v>108114</v>
      </c>
      <c r="H82" s="75">
        <f t="shared" si="26"/>
        <v>6833055</v>
      </c>
      <c r="I82" s="75">
        <f t="shared" si="27"/>
        <v>6787451.576162098</v>
      </c>
      <c r="J82" s="75"/>
      <c r="K82" s="10">
        <f t="shared" si="28"/>
        <v>2.6334297593281168</v>
      </c>
      <c r="L82" s="10">
        <f t="shared" si="29"/>
        <v>1.0067187844106416</v>
      </c>
      <c r="M82" s="10">
        <f t="shared" si="30"/>
        <v>2.6511232061416101</v>
      </c>
      <c r="P82" t="s">
        <v>0</v>
      </c>
      <c r="Q82" s="5">
        <f t="shared" si="31"/>
        <v>108114</v>
      </c>
      <c r="R82" s="5">
        <f t="shared" si="32"/>
        <v>284710.625</v>
      </c>
      <c r="S82" s="10">
        <f t="shared" si="33"/>
        <v>2.6334297593281168</v>
      </c>
      <c r="T82" s="10">
        <f t="shared" si="34"/>
        <v>2.6511232061416101</v>
      </c>
      <c r="U82" s="10">
        <f t="shared" si="35"/>
        <v>2.6511232061416101</v>
      </c>
    </row>
    <row r="85" spans="1:21" x14ac:dyDescent="0.2">
      <c r="A85" s="73" t="s">
        <v>22</v>
      </c>
      <c r="B85" t="s">
        <v>12</v>
      </c>
    </row>
    <row r="86" spans="1:21" x14ac:dyDescent="0.2">
      <c r="A86" s="73" t="s">
        <v>104</v>
      </c>
      <c r="B86" s="74">
        <v>3</v>
      </c>
    </row>
    <row r="87" spans="1:21" x14ac:dyDescent="0.2">
      <c r="K87" s="150" t="s">
        <v>2</v>
      </c>
      <c r="L87" s="150"/>
      <c r="M87" s="150"/>
      <c r="P87" s="8" t="s">
        <v>6</v>
      </c>
      <c r="Q87" s="8"/>
      <c r="R87" s="8"/>
      <c r="S87" s="8"/>
      <c r="T87" s="8"/>
      <c r="U87" s="8"/>
    </row>
    <row r="88" spans="1:21" ht="63.75" x14ac:dyDescent="0.2">
      <c r="A88" s="73" t="s">
        <v>105</v>
      </c>
      <c r="B88" t="s">
        <v>107</v>
      </c>
      <c r="C88" t="s">
        <v>108</v>
      </c>
      <c r="D88" t="s">
        <v>109</v>
      </c>
      <c r="G88" s="77" t="s">
        <v>107</v>
      </c>
      <c r="H88" s="77" t="s">
        <v>108</v>
      </c>
      <c r="I88" s="77" t="s">
        <v>109</v>
      </c>
      <c r="K88" s="21" t="s">
        <v>16</v>
      </c>
      <c r="L88" s="21" t="s">
        <v>20</v>
      </c>
      <c r="M88" s="21" t="s">
        <v>17</v>
      </c>
      <c r="P88" s="21" t="s">
        <v>4</v>
      </c>
      <c r="Q88" s="21" t="s">
        <v>27</v>
      </c>
      <c r="R88" s="21" t="s">
        <v>25</v>
      </c>
      <c r="S88" s="21" t="s">
        <v>11</v>
      </c>
      <c r="T88" s="21" t="s">
        <v>10</v>
      </c>
      <c r="U88" s="21" t="s">
        <v>8</v>
      </c>
    </row>
    <row r="89" spans="1:21" x14ac:dyDescent="0.2">
      <c r="A89" s="74" t="s">
        <v>70</v>
      </c>
      <c r="B89" s="75">
        <v>18421</v>
      </c>
      <c r="C89" s="75">
        <v>1244479</v>
      </c>
      <c r="D89" s="75">
        <v>1227010.4410356875</v>
      </c>
      <c r="E89" s="75"/>
      <c r="F89" s="74" t="s">
        <v>70</v>
      </c>
      <c r="G89" s="75">
        <f>IFERROR(VLOOKUP(F89,$A$89:$D$109,2,FALSE),0)</f>
        <v>18421</v>
      </c>
      <c r="H89" s="75">
        <f>IFERROR(VLOOKUP(F89,$A$89:$D$109,3,FALSE),0)</f>
        <v>1244479</v>
      </c>
      <c r="I89" s="75">
        <f>IFERROR(VLOOKUP(F89,$A$89:$D$109,4,FALSE),0)</f>
        <v>1227010.4410356875</v>
      </c>
      <c r="J89" s="75"/>
      <c r="K89" s="10">
        <f>H89/G89/24</f>
        <v>2.8149010187648158</v>
      </c>
      <c r="L89" s="10">
        <f>H89/I89</f>
        <v>1.0142366832262386</v>
      </c>
      <c r="M89" s="10">
        <f>L89*$K$109</f>
        <v>2.6773245730782915</v>
      </c>
      <c r="P89" s="5" t="str">
        <f t="shared" ref="P89:P108" si="36">A89</f>
        <v>Auckland</v>
      </c>
      <c r="Q89" s="5">
        <f>G89</f>
        <v>18421</v>
      </c>
      <c r="R89" s="5">
        <f>H89/24</f>
        <v>51853.291666666664</v>
      </c>
      <c r="S89" s="10">
        <f>K89</f>
        <v>2.8149010187648158</v>
      </c>
      <c r="T89" s="10">
        <f>M89</f>
        <v>2.6773245730782915</v>
      </c>
      <c r="U89" s="10">
        <f>$M$109</f>
        <v>2.6621543604279827</v>
      </c>
    </row>
    <row r="90" spans="1:21" x14ac:dyDescent="0.2">
      <c r="A90" s="74" t="s">
        <v>71</v>
      </c>
      <c r="B90" s="75">
        <v>6884</v>
      </c>
      <c r="C90" s="75">
        <v>412756</v>
      </c>
      <c r="D90" s="75">
        <v>400211.73177190271</v>
      </c>
      <c r="E90" s="75"/>
      <c r="F90" s="74" t="s">
        <v>71</v>
      </c>
      <c r="G90" s="75">
        <f t="shared" ref="G90:G109" si="37">IFERROR(VLOOKUP(F90,$A$89:$D$109,2,FALSE),0)</f>
        <v>6884</v>
      </c>
      <c r="H90" s="75">
        <f t="shared" ref="H90:H109" si="38">IFERROR(VLOOKUP(F90,$A$89:$D$109,3,FALSE),0)</f>
        <v>412756</v>
      </c>
      <c r="I90" s="75">
        <f t="shared" ref="I90:I109" si="39">IFERROR(VLOOKUP(F90,$A$89:$D$109,4,FALSE),0)</f>
        <v>400211.73177190271</v>
      </c>
      <c r="J90" s="75"/>
      <c r="K90" s="10">
        <f t="shared" ref="K90:K109" si="40">H90/G90/24</f>
        <v>2.4982810381561107</v>
      </c>
      <c r="L90" s="10">
        <f t="shared" ref="L90:L109" si="41">H90/I90</f>
        <v>1.0313440792266599</v>
      </c>
      <c r="M90" s="10">
        <f t="shared" ref="M90:M109" si="42">L90*$K$109</f>
        <v>2.7224837084663105</v>
      </c>
      <c r="P90" s="5" t="str">
        <f t="shared" si="36"/>
        <v>Bay of Plenty</v>
      </c>
      <c r="Q90" s="5">
        <f t="shared" ref="Q90:Q109" si="43">G90</f>
        <v>6884</v>
      </c>
      <c r="R90" s="5">
        <f t="shared" ref="R90:R109" si="44">H90/24</f>
        <v>17198.166666666668</v>
      </c>
      <c r="S90" s="10">
        <f t="shared" ref="S90:S109" si="45">K90</f>
        <v>2.4982810381561107</v>
      </c>
      <c r="T90" s="10">
        <f t="shared" ref="T90:T109" si="46">M90</f>
        <v>2.7224837084663105</v>
      </c>
      <c r="U90" s="10">
        <f t="shared" ref="U90:U109" si="47">$M$109</f>
        <v>2.6621543604279827</v>
      </c>
    </row>
    <row r="91" spans="1:21" x14ac:dyDescent="0.2">
      <c r="A91" s="74" t="s">
        <v>72</v>
      </c>
      <c r="B91" s="75">
        <v>9662</v>
      </c>
      <c r="C91" s="75">
        <v>769924</v>
      </c>
      <c r="D91" s="75">
        <v>766258.96071996912</v>
      </c>
      <c r="E91" s="75"/>
      <c r="F91" s="74" t="s">
        <v>72</v>
      </c>
      <c r="G91" s="75">
        <f t="shared" si="37"/>
        <v>9662</v>
      </c>
      <c r="H91" s="75">
        <f t="shared" si="38"/>
        <v>769924</v>
      </c>
      <c r="I91" s="75">
        <f t="shared" si="39"/>
        <v>766258.96071996912</v>
      </c>
      <c r="J91" s="75"/>
      <c r="K91" s="10">
        <f t="shared" si="40"/>
        <v>3.3202408059062996</v>
      </c>
      <c r="L91" s="10">
        <f t="shared" si="41"/>
        <v>1.0047830295864824</v>
      </c>
      <c r="M91" s="10">
        <f t="shared" si="42"/>
        <v>2.6523693534400321</v>
      </c>
      <c r="P91" s="5" t="str">
        <f t="shared" si="36"/>
        <v>Canterbury</v>
      </c>
      <c r="Q91" s="5">
        <f t="shared" si="43"/>
        <v>9662</v>
      </c>
      <c r="R91" s="5">
        <f t="shared" si="44"/>
        <v>32080.166666666668</v>
      </c>
      <c r="S91" s="10">
        <f t="shared" si="45"/>
        <v>3.3202408059062996</v>
      </c>
      <c r="T91" s="10">
        <f t="shared" si="46"/>
        <v>2.6523693534400321</v>
      </c>
      <c r="U91" s="10">
        <f t="shared" si="47"/>
        <v>2.6621543604279827</v>
      </c>
    </row>
    <row r="92" spans="1:21" x14ac:dyDescent="0.2">
      <c r="A92" s="74" t="s">
        <v>73</v>
      </c>
      <c r="B92" s="75">
        <v>9806</v>
      </c>
      <c r="C92" s="75">
        <v>544632.5</v>
      </c>
      <c r="D92" s="75">
        <v>569313.01368683414</v>
      </c>
      <c r="E92" s="75"/>
      <c r="F92" s="74" t="s">
        <v>73</v>
      </c>
      <c r="G92" s="75">
        <f t="shared" si="37"/>
        <v>9806</v>
      </c>
      <c r="H92" s="75">
        <f t="shared" si="38"/>
        <v>544632.5</v>
      </c>
      <c r="I92" s="75">
        <f t="shared" si="39"/>
        <v>569313.01368683414</v>
      </c>
      <c r="J92" s="75"/>
      <c r="K92" s="10">
        <f t="shared" si="40"/>
        <v>2.3141975151267933</v>
      </c>
      <c r="L92" s="10">
        <f t="shared" si="41"/>
        <v>0.95664860438196431</v>
      </c>
      <c r="M92" s="10">
        <f t="shared" si="42"/>
        <v>2.5253068230244282</v>
      </c>
      <c r="P92" s="5" t="str">
        <f t="shared" si="36"/>
        <v>Capital and Coast</v>
      </c>
      <c r="Q92" s="5">
        <f t="shared" si="43"/>
        <v>9806</v>
      </c>
      <c r="R92" s="5">
        <f t="shared" si="44"/>
        <v>22693.020833333332</v>
      </c>
      <c r="S92" s="10">
        <f t="shared" si="45"/>
        <v>2.3141975151267933</v>
      </c>
      <c r="T92" s="10">
        <f t="shared" si="46"/>
        <v>2.5253068230244282</v>
      </c>
      <c r="U92" s="10">
        <f t="shared" si="47"/>
        <v>2.6621543604279827</v>
      </c>
    </row>
    <row r="93" spans="1:21" x14ac:dyDescent="0.2">
      <c r="A93" s="74" t="s">
        <v>74</v>
      </c>
      <c r="B93" s="75">
        <v>6729</v>
      </c>
      <c r="C93" s="75">
        <v>539127</v>
      </c>
      <c r="D93" s="75">
        <v>451134.07767238328</v>
      </c>
      <c r="E93" s="75"/>
      <c r="F93" s="74" t="s">
        <v>74</v>
      </c>
      <c r="G93" s="75">
        <f t="shared" si="37"/>
        <v>6729</v>
      </c>
      <c r="H93" s="75">
        <f t="shared" si="38"/>
        <v>539127</v>
      </c>
      <c r="I93" s="75">
        <f t="shared" si="39"/>
        <v>451134.07767238328</v>
      </c>
      <c r="J93" s="75"/>
      <c r="K93" s="10">
        <f t="shared" si="40"/>
        <v>3.3383303611234951</v>
      </c>
      <c r="L93" s="10">
        <f t="shared" si="41"/>
        <v>1.1950482720826907</v>
      </c>
      <c r="M93" s="10">
        <f t="shared" si="42"/>
        <v>3.1546207682847562</v>
      </c>
      <c r="P93" s="5" t="str">
        <f t="shared" si="36"/>
        <v>Counties Manukau</v>
      </c>
      <c r="Q93" s="5">
        <f t="shared" si="43"/>
        <v>6729</v>
      </c>
      <c r="R93" s="5">
        <f t="shared" si="44"/>
        <v>22463.625</v>
      </c>
      <c r="S93" s="10">
        <f t="shared" si="45"/>
        <v>3.3383303611234951</v>
      </c>
      <c r="T93" s="10">
        <f t="shared" si="46"/>
        <v>3.1546207682847562</v>
      </c>
      <c r="U93" s="10">
        <f t="shared" si="47"/>
        <v>2.6621543604279827</v>
      </c>
    </row>
    <row r="94" spans="1:21" x14ac:dyDescent="0.2">
      <c r="A94" s="74" t="s">
        <v>75</v>
      </c>
      <c r="B94" s="75">
        <v>2005</v>
      </c>
      <c r="C94" s="75">
        <v>140459</v>
      </c>
      <c r="D94" s="75">
        <v>133220.00188499302</v>
      </c>
      <c r="E94" s="75"/>
      <c r="F94" s="74" t="s">
        <v>75</v>
      </c>
      <c r="G94" s="75">
        <f t="shared" si="37"/>
        <v>2005</v>
      </c>
      <c r="H94" s="75">
        <f t="shared" si="38"/>
        <v>140459</v>
      </c>
      <c r="I94" s="75">
        <f t="shared" si="39"/>
        <v>133220.00188499302</v>
      </c>
      <c r="J94" s="75"/>
      <c r="K94" s="10">
        <f t="shared" si="40"/>
        <v>2.9189318370739818</v>
      </c>
      <c r="L94" s="10">
        <f t="shared" si="41"/>
        <v>1.0543386729663635</v>
      </c>
      <c r="M94" s="10">
        <f t="shared" si="42"/>
        <v>2.78318353512948</v>
      </c>
      <c r="P94" s="5" t="str">
        <f t="shared" si="36"/>
        <v>Hawkes Bay</v>
      </c>
      <c r="Q94" s="5">
        <f t="shared" si="43"/>
        <v>2005</v>
      </c>
      <c r="R94" s="5">
        <f t="shared" si="44"/>
        <v>5852.458333333333</v>
      </c>
      <c r="S94" s="10">
        <f t="shared" si="45"/>
        <v>2.9189318370739818</v>
      </c>
      <c r="T94" s="10">
        <f t="shared" si="46"/>
        <v>2.78318353512948</v>
      </c>
      <c r="U94" s="10">
        <f t="shared" si="47"/>
        <v>2.6621543604279827</v>
      </c>
    </row>
    <row r="95" spans="1:21" x14ac:dyDescent="0.2">
      <c r="A95" s="74" t="s">
        <v>76</v>
      </c>
      <c r="B95" s="75">
        <v>2586</v>
      </c>
      <c r="C95" s="75">
        <v>139998</v>
      </c>
      <c r="D95" s="75">
        <v>149777.81428760954</v>
      </c>
      <c r="E95" s="75"/>
      <c r="F95" s="74" t="s">
        <v>76</v>
      </c>
      <c r="G95" s="75">
        <f t="shared" si="37"/>
        <v>2586</v>
      </c>
      <c r="H95" s="75">
        <f t="shared" si="38"/>
        <v>139998</v>
      </c>
      <c r="I95" s="75">
        <f t="shared" si="39"/>
        <v>149777.81428760954</v>
      </c>
      <c r="J95" s="75"/>
      <c r="K95" s="10">
        <f t="shared" si="40"/>
        <v>2.2557037896365042</v>
      </c>
      <c r="L95" s="10">
        <f t="shared" si="41"/>
        <v>0.93470451993090287</v>
      </c>
      <c r="M95" s="10">
        <f t="shared" si="42"/>
        <v>2.4673800713044582</v>
      </c>
      <c r="P95" s="5" t="str">
        <f t="shared" si="36"/>
        <v>Hutt</v>
      </c>
      <c r="Q95" s="5">
        <f t="shared" si="43"/>
        <v>2586</v>
      </c>
      <c r="R95" s="5">
        <f t="shared" si="44"/>
        <v>5833.25</v>
      </c>
      <c r="S95" s="10">
        <f t="shared" si="45"/>
        <v>2.2557037896365042</v>
      </c>
      <c r="T95" s="10">
        <f t="shared" si="46"/>
        <v>2.4673800713044582</v>
      </c>
      <c r="U95" s="10">
        <f t="shared" si="47"/>
        <v>2.6621543604279827</v>
      </c>
    </row>
    <row r="96" spans="1:21" x14ac:dyDescent="0.2">
      <c r="A96" s="74" t="s">
        <v>77</v>
      </c>
      <c r="B96" s="75">
        <v>1527</v>
      </c>
      <c r="C96" s="75">
        <v>70676.5</v>
      </c>
      <c r="D96" s="75">
        <v>81621.520520548831</v>
      </c>
      <c r="E96" s="75"/>
      <c r="F96" s="74" t="s">
        <v>77</v>
      </c>
      <c r="G96" s="75">
        <f t="shared" si="37"/>
        <v>1527</v>
      </c>
      <c r="H96" s="75">
        <f t="shared" si="38"/>
        <v>70676.5</v>
      </c>
      <c r="I96" s="75">
        <f t="shared" si="39"/>
        <v>81621.520520548831</v>
      </c>
      <c r="J96" s="75"/>
      <c r="K96" s="10">
        <f t="shared" si="40"/>
        <v>1.9285227024667104</v>
      </c>
      <c r="L96" s="10">
        <f t="shared" si="41"/>
        <v>0.86590521163112444</v>
      </c>
      <c r="M96" s="10">
        <f t="shared" si="42"/>
        <v>2.2857675524830521</v>
      </c>
      <c r="P96" s="5" t="str">
        <f t="shared" si="36"/>
        <v>Lakes</v>
      </c>
      <c r="Q96" s="5">
        <f t="shared" si="43"/>
        <v>1527</v>
      </c>
      <c r="R96" s="5">
        <f t="shared" si="44"/>
        <v>2944.8541666666665</v>
      </c>
      <c r="S96" s="10">
        <f t="shared" si="45"/>
        <v>1.9285227024667104</v>
      </c>
      <c r="T96" s="10">
        <f t="shared" si="46"/>
        <v>2.2857675524830521</v>
      </c>
      <c r="U96" s="10">
        <f t="shared" si="47"/>
        <v>2.6621543604279827</v>
      </c>
    </row>
    <row r="97" spans="1:21" x14ac:dyDescent="0.2">
      <c r="A97" s="74" t="s">
        <v>78</v>
      </c>
      <c r="B97" s="75">
        <v>5213</v>
      </c>
      <c r="C97" s="75">
        <v>336169.5</v>
      </c>
      <c r="D97" s="75">
        <v>307807.18920973537</v>
      </c>
      <c r="E97" s="75"/>
      <c r="F97" s="74" t="s">
        <v>78</v>
      </c>
      <c r="G97" s="75">
        <f t="shared" si="37"/>
        <v>5213</v>
      </c>
      <c r="H97" s="75">
        <f t="shared" si="38"/>
        <v>336169.5</v>
      </c>
      <c r="I97" s="75">
        <f t="shared" si="39"/>
        <v>307807.18920973537</v>
      </c>
      <c r="J97" s="75"/>
      <c r="K97" s="10">
        <f t="shared" si="40"/>
        <v>2.6869484941492421</v>
      </c>
      <c r="L97" s="10">
        <f t="shared" si="41"/>
        <v>1.0921431070634902</v>
      </c>
      <c r="M97" s="10">
        <f t="shared" si="42"/>
        <v>2.8829775398755881</v>
      </c>
      <c r="P97" s="5" t="str">
        <f t="shared" si="36"/>
        <v>MidCentral</v>
      </c>
      <c r="Q97" s="5">
        <f t="shared" si="43"/>
        <v>5213</v>
      </c>
      <c r="R97" s="5">
        <f t="shared" si="44"/>
        <v>14007.0625</v>
      </c>
      <c r="S97" s="10">
        <f t="shared" si="45"/>
        <v>2.6869484941492421</v>
      </c>
      <c r="T97" s="10">
        <f t="shared" si="46"/>
        <v>2.8829775398755881</v>
      </c>
      <c r="U97" s="10">
        <f t="shared" si="47"/>
        <v>2.6621543604279827</v>
      </c>
    </row>
    <row r="98" spans="1:21" x14ac:dyDescent="0.2">
      <c r="A98" s="74" t="s">
        <v>79</v>
      </c>
      <c r="B98" s="75">
        <v>6478</v>
      </c>
      <c r="C98" s="75">
        <v>312424.5</v>
      </c>
      <c r="D98" s="75">
        <v>354811.43378850981</v>
      </c>
      <c r="E98" s="75"/>
      <c r="F98" s="74" t="s">
        <v>79</v>
      </c>
      <c r="G98" s="75">
        <f t="shared" si="37"/>
        <v>6478</v>
      </c>
      <c r="H98" s="75">
        <f t="shared" si="38"/>
        <v>312424.5</v>
      </c>
      <c r="I98" s="75">
        <f t="shared" si="39"/>
        <v>354811.43378850981</v>
      </c>
      <c r="J98" s="75"/>
      <c r="K98" s="10">
        <f t="shared" si="40"/>
        <v>2.0095226150046313</v>
      </c>
      <c r="L98" s="10">
        <f t="shared" si="41"/>
        <v>0.8805367309166956</v>
      </c>
      <c r="M98" s="10">
        <f t="shared" si="42"/>
        <v>2.324391008696566</v>
      </c>
      <c r="P98" s="5" t="str">
        <f t="shared" si="36"/>
        <v>Nelson Marlborough</v>
      </c>
      <c r="Q98" s="5">
        <f t="shared" si="43"/>
        <v>6478</v>
      </c>
      <c r="R98" s="5">
        <f t="shared" si="44"/>
        <v>13017.6875</v>
      </c>
      <c r="S98" s="10">
        <f t="shared" si="45"/>
        <v>2.0095226150046313</v>
      </c>
      <c r="T98" s="10">
        <f t="shared" si="46"/>
        <v>2.324391008696566</v>
      </c>
      <c r="U98" s="10">
        <f t="shared" si="47"/>
        <v>2.6621543604279827</v>
      </c>
    </row>
    <row r="99" spans="1:21" x14ac:dyDescent="0.2">
      <c r="A99" s="74" t="s">
        <v>80</v>
      </c>
      <c r="B99" s="75">
        <v>5382</v>
      </c>
      <c r="C99" s="75">
        <v>317400.5</v>
      </c>
      <c r="D99" s="75">
        <v>299580.16842334636</v>
      </c>
      <c r="E99" s="75"/>
      <c r="F99" s="74" t="s">
        <v>80</v>
      </c>
      <c r="G99" s="75">
        <f t="shared" si="37"/>
        <v>5382</v>
      </c>
      <c r="H99" s="75">
        <f t="shared" si="38"/>
        <v>317400.5</v>
      </c>
      <c r="I99" s="75">
        <f t="shared" si="39"/>
        <v>299580.16842334636</v>
      </c>
      <c r="J99" s="75"/>
      <c r="K99" s="10">
        <f t="shared" si="40"/>
        <v>2.4572688281927415</v>
      </c>
      <c r="L99" s="10">
        <f t="shared" si="41"/>
        <v>1.0594843499502649</v>
      </c>
      <c r="M99" s="10">
        <f t="shared" si="42"/>
        <v>2.7967668018974496</v>
      </c>
      <c r="P99" s="5" t="str">
        <f t="shared" si="36"/>
        <v>Northland</v>
      </c>
      <c r="Q99" s="5">
        <f t="shared" si="43"/>
        <v>5382</v>
      </c>
      <c r="R99" s="5">
        <f t="shared" si="44"/>
        <v>13225.020833333334</v>
      </c>
      <c r="S99" s="10">
        <f t="shared" si="45"/>
        <v>2.4572688281927415</v>
      </c>
      <c r="T99" s="10">
        <f t="shared" si="46"/>
        <v>2.7967668018974496</v>
      </c>
      <c r="U99" s="10">
        <f t="shared" si="47"/>
        <v>2.6621543604279827</v>
      </c>
    </row>
    <row r="100" spans="1:21" x14ac:dyDescent="0.2">
      <c r="A100" s="74" t="s">
        <v>81</v>
      </c>
      <c r="B100" s="75">
        <v>3244</v>
      </c>
      <c r="C100" s="75">
        <v>194711.5</v>
      </c>
      <c r="D100" s="75">
        <v>201852.612970722</v>
      </c>
      <c r="E100" s="75"/>
      <c r="F100" s="74" t="s">
        <v>81</v>
      </c>
      <c r="G100" s="75">
        <f t="shared" si="37"/>
        <v>3244</v>
      </c>
      <c r="H100" s="75">
        <f t="shared" si="38"/>
        <v>194711.5</v>
      </c>
      <c r="I100" s="75">
        <f t="shared" si="39"/>
        <v>201852.612970722</v>
      </c>
      <c r="J100" s="75"/>
      <c r="K100" s="10">
        <f t="shared" si="40"/>
        <v>2.500918362104398</v>
      </c>
      <c r="L100" s="10">
        <f t="shared" si="41"/>
        <v>0.96462214253447498</v>
      </c>
      <c r="M100" s="10">
        <f t="shared" si="42"/>
        <v>2.5463549175995404</v>
      </c>
      <c r="P100" s="5" t="str">
        <f t="shared" si="36"/>
        <v>South Canterbury</v>
      </c>
      <c r="Q100" s="5">
        <f t="shared" si="43"/>
        <v>3244</v>
      </c>
      <c r="R100" s="5">
        <f t="shared" si="44"/>
        <v>8112.979166666667</v>
      </c>
      <c r="S100" s="10">
        <f t="shared" si="45"/>
        <v>2.500918362104398</v>
      </c>
      <c r="T100" s="10">
        <f t="shared" si="46"/>
        <v>2.5463549175995404</v>
      </c>
      <c r="U100" s="10">
        <f t="shared" si="47"/>
        <v>2.6621543604279827</v>
      </c>
    </row>
    <row r="101" spans="1:21" x14ac:dyDescent="0.2">
      <c r="A101" s="74" t="s">
        <v>82</v>
      </c>
      <c r="B101" s="75">
        <v>7973</v>
      </c>
      <c r="C101" s="75">
        <v>472972.5</v>
      </c>
      <c r="D101" s="75">
        <v>510486.02776607609</v>
      </c>
      <c r="E101" s="75"/>
      <c r="F101" s="74" t="s">
        <v>82</v>
      </c>
      <c r="G101" s="75">
        <f t="shared" si="37"/>
        <v>7973</v>
      </c>
      <c r="H101" s="75">
        <f t="shared" si="38"/>
        <v>472972.5</v>
      </c>
      <c r="I101" s="75">
        <f t="shared" si="39"/>
        <v>510486.02776607609</v>
      </c>
      <c r="J101" s="75"/>
      <c r="K101" s="10">
        <f t="shared" si="40"/>
        <v>2.4717405618964006</v>
      </c>
      <c r="L101" s="10">
        <f t="shared" si="41"/>
        <v>0.92651409494939951</v>
      </c>
      <c r="M101" s="10">
        <f t="shared" si="42"/>
        <v>2.4457594511577092</v>
      </c>
      <c r="P101" s="5" t="str">
        <f t="shared" si="36"/>
        <v>Southern</v>
      </c>
      <c r="Q101" s="5">
        <f t="shared" si="43"/>
        <v>7973</v>
      </c>
      <c r="R101" s="5">
        <f t="shared" si="44"/>
        <v>19707.1875</v>
      </c>
      <c r="S101" s="10">
        <f t="shared" si="45"/>
        <v>2.4717405618964006</v>
      </c>
      <c r="T101" s="10">
        <f t="shared" si="46"/>
        <v>2.4457594511577092</v>
      </c>
      <c r="U101" s="10">
        <f t="shared" si="47"/>
        <v>2.6621543604279827</v>
      </c>
    </row>
    <row r="102" spans="1:21" x14ac:dyDescent="0.2">
      <c r="A102" s="74" t="s">
        <v>83</v>
      </c>
      <c r="B102" s="75">
        <v>923</v>
      </c>
      <c r="C102" s="75">
        <v>56746</v>
      </c>
      <c r="D102" s="75">
        <v>55790.781916982334</v>
      </c>
      <c r="E102" s="75"/>
      <c r="F102" s="74" t="s">
        <v>83</v>
      </c>
      <c r="G102" s="75">
        <f t="shared" si="37"/>
        <v>923</v>
      </c>
      <c r="H102" s="75">
        <f t="shared" si="38"/>
        <v>56746</v>
      </c>
      <c r="I102" s="75">
        <f t="shared" si="39"/>
        <v>55790.781916982334</v>
      </c>
      <c r="J102" s="75"/>
      <c r="K102" s="10">
        <f t="shared" si="40"/>
        <v>2.5616648609606356</v>
      </c>
      <c r="L102" s="10">
        <f t="shared" si="41"/>
        <v>1.0171214320752673</v>
      </c>
      <c r="M102" s="10">
        <f t="shared" si="42"/>
        <v>2.6849395697633809</v>
      </c>
      <c r="P102" s="5" t="str">
        <f t="shared" si="36"/>
        <v>Tairawhiti</v>
      </c>
      <c r="Q102" s="5">
        <f t="shared" si="43"/>
        <v>923</v>
      </c>
      <c r="R102" s="5">
        <f t="shared" si="44"/>
        <v>2364.4166666666665</v>
      </c>
      <c r="S102" s="10">
        <f t="shared" si="45"/>
        <v>2.5616648609606356</v>
      </c>
      <c r="T102" s="10">
        <f t="shared" si="46"/>
        <v>2.6849395697633809</v>
      </c>
      <c r="U102" s="10">
        <f t="shared" si="47"/>
        <v>2.6621543604279827</v>
      </c>
    </row>
    <row r="103" spans="1:21" x14ac:dyDescent="0.2">
      <c r="A103" s="74" t="s">
        <v>84</v>
      </c>
      <c r="B103" s="75">
        <v>4109</v>
      </c>
      <c r="C103" s="75">
        <v>231104</v>
      </c>
      <c r="D103" s="75">
        <v>221213.53181454685</v>
      </c>
      <c r="E103" s="75"/>
      <c r="F103" s="74" t="s">
        <v>84</v>
      </c>
      <c r="G103" s="75">
        <f t="shared" si="37"/>
        <v>4109</v>
      </c>
      <c r="H103" s="75">
        <f t="shared" si="38"/>
        <v>231104</v>
      </c>
      <c r="I103" s="75">
        <f t="shared" si="39"/>
        <v>221213.53181454685</v>
      </c>
      <c r="J103" s="75"/>
      <c r="K103" s="10">
        <f t="shared" si="40"/>
        <v>2.3434736756712904</v>
      </c>
      <c r="L103" s="10">
        <f t="shared" si="41"/>
        <v>1.0447100505304747</v>
      </c>
      <c r="M103" s="10">
        <f t="shared" si="42"/>
        <v>2.7577664427694439</v>
      </c>
      <c r="P103" s="5" t="str">
        <f t="shared" si="36"/>
        <v>Taranaki</v>
      </c>
      <c r="Q103" s="5">
        <f t="shared" si="43"/>
        <v>4109</v>
      </c>
      <c r="R103" s="5">
        <f t="shared" si="44"/>
        <v>9629.3333333333339</v>
      </c>
      <c r="S103" s="10">
        <f t="shared" si="45"/>
        <v>2.3434736756712904</v>
      </c>
      <c r="T103" s="10">
        <f t="shared" si="46"/>
        <v>2.7577664427694439</v>
      </c>
      <c r="U103" s="10">
        <f t="shared" si="47"/>
        <v>2.6621543604279827</v>
      </c>
    </row>
    <row r="104" spans="1:21" x14ac:dyDescent="0.2">
      <c r="A104" s="74" t="s">
        <v>85</v>
      </c>
      <c r="B104" s="75">
        <v>11580</v>
      </c>
      <c r="C104" s="75">
        <v>721353.5</v>
      </c>
      <c r="D104" s="75">
        <v>741231.616650515</v>
      </c>
      <c r="E104" s="75"/>
      <c r="F104" s="74" t="s">
        <v>85</v>
      </c>
      <c r="G104" s="75">
        <f t="shared" si="37"/>
        <v>11580</v>
      </c>
      <c r="H104" s="75">
        <f t="shared" si="38"/>
        <v>721353.5</v>
      </c>
      <c r="I104" s="75">
        <f t="shared" si="39"/>
        <v>741231.616650515</v>
      </c>
      <c r="J104" s="75"/>
      <c r="K104" s="10">
        <f t="shared" si="40"/>
        <v>2.5955436816350028</v>
      </c>
      <c r="L104" s="10">
        <f t="shared" si="41"/>
        <v>0.97318231413233502</v>
      </c>
      <c r="M104" s="10">
        <f t="shared" si="42"/>
        <v>2.5689515739301076</v>
      </c>
      <c r="P104" s="5" t="str">
        <f t="shared" si="36"/>
        <v>Waikato</v>
      </c>
      <c r="Q104" s="5">
        <f t="shared" si="43"/>
        <v>11580</v>
      </c>
      <c r="R104" s="5">
        <f t="shared" si="44"/>
        <v>30056.395833333332</v>
      </c>
      <c r="S104" s="10">
        <f t="shared" si="45"/>
        <v>2.5955436816350028</v>
      </c>
      <c r="T104" s="10">
        <f t="shared" si="46"/>
        <v>2.5689515739301076</v>
      </c>
      <c r="U104" s="10">
        <f t="shared" si="47"/>
        <v>2.6621543604279827</v>
      </c>
    </row>
    <row r="105" spans="1:21" x14ac:dyDescent="0.2">
      <c r="A105" s="74" t="s">
        <v>86</v>
      </c>
      <c r="B105" s="75">
        <v>796</v>
      </c>
      <c r="C105" s="75">
        <v>39413.5</v>
      </c>
      <c r="D105" s="75">
        <v>42567.447183214208</v>
      </c>
      <c r="E105" s="75"/>
      <c r="F105" s="74" t="s">
        <v>86</v>
      </c>
      <c r="G105" s="75">
        <f t="shared" si="37"/>
        <v>796</v>
      </c>
      <c r="H105" s="75">
        <f t="shared" si="38"/>
        <v>39413.5</v>
      </c>
      <c r="I105" s="75">
        <f t="shared" si="39"/>
        <v>42567.447183214208</v>
      </c>
      <c r="J105" s="75"/>
      <c r="K105" s="10">
        <f t="shared" si="40"/>
        <v>2.0631019681742044</v>
      </c>
      <c r="L105" s="10">
        <f t="shared" si="41"/>
        <v>0.92590706298079539</v>
      </c>
      <c r="M105" s="10">
        <f t="shared" si="42"/>
        <v>2.4441570425354748</v>
      </c>
      <c r="P105" s="5" t="str">
        <f t="shared" si="36"/>
        <v>Wairarapa</v>
      </c>
      <c r="Q105" s="5">
        <f t="shared" si="43"/>
        <v>796</v>
      </c>
      <c r="R105" s="5">
        <f t="shared" si="44"/>
        <v>1642.2291666666667</v>
      </c>
      <c r="S105" s="10">
        <f t="shared" si="45"/>
        <v>2.0631019681742044</v>
      </c>
      <c r="T105" s="10">
        <f t="shared" si="46"/>
        <v>2.4441570425354748</v>
      </c>
      <c r="U105" s="10">
        <f t="shared" si="47"/>
        <v>2.6621543604279827</v>
      </c>
    </row>
    <row r="106" spans="1:21" x14ac:dyDescent="0.2">
      <c r="A106" s="74" t="s">
        <v>87</v>
      </c>
      <c r="B106" s="75">
        <v>15901</v>
      </c>
      <c r="C106" s="75">
        <v>1059570</v>
      </c>
      <c r="D106" s="75">
        <v>1015519.9557162529</v>
      </c>
      <c r="E106" s="75"/>
      <c r="F106" s="74" t="s">
        <v>87</v>
      </c>
      <c r="G106" s="75">
        <f t="shared" si="37"/>
        <v>15901</v>
      </c>
      <c r="H106" s="75">
        <f t="shared" si="38"/>
        <v>1059570</v>
      </c>
      <c r="I106" s="75">
        <f t="shared" si="39"/>
        <v>1015519.9557162529</v>
      </c>
      <c r="J106" s="75"/>
      <c r="K106" s="10">
        <f t="shared" si="40"/>
        <v>2.7764763222438837</v>
      </c>
      <c r="L106" s="10">
        <f t="shared" si="41"/>
        <v>1.0433768376837838</v>
      </c>
      <c r="M106" s="10">
        <f t="shared" si="42"/>
        <v>2.7542471029796078</v>
      </c>
      <c r="P106" s="5" t="str">
        <f t="shared" si="36"/>
        <v>Waitemata</v>
      </c>
      <c r="Q106" s="5">
        <f t="shared" si="43"/>
        <v>15901</v>
      </c>
      <c r="R106" s="5">
        <f t="shared" si="44"/>
        <v>44148.75</v>
      </c>
      <c r="S106" s="10">
        <f t="shared" si="45"/>
        <v>2.7764763222438837</v>
      </c>
      <c r="T106" s="10">
        <f t="shared" si="46"/>
        <v>2.7542471029796078</v>
      </c>
      <c r="U106" s="10">
        <f t="shared" si="47"/>
        <v>2.6621543604279827</v>
      </c>
    </row>
    <row r="107" spans="1:21" x14ac:dyDescent="0.2">
      <c r="A107" s="74" t="s">
        <v>88</v>
      </c>
      <c r="B107" s="75">
        <v>1000</v>
      </c>
      <c r="C107" s="75">
        <v>41567</v>
      </c>
      <c r="D107" s="75">
        <v>53495.674321934537</v>
      </c>
      <c r="E107" s="75"/>
      <c r="F107" s="74" t="s">
        <v>88</v>
      </c>
      <c r="G107" s="75">
        <f t="shared" si="37"/>
        <v>1000</v>
      </c>
      <c r="H107" s="75">
        <f t="shared" si="38"/>
        <v>41567</v>
      </c>
      <c r="I107" s="75">
        <f t="shared" si="39"/>
        <v>53495.674321934537</v>
      </c>
      <c r="J107" s="75"/>
      <c r="K107" s="10">
        <f t="shared" si="40"/>
        <v>1.7319583333333333</v>
      </c>
      <c r="L107" s="10">
        <f t="shared" si="41"/>
        <v>0.77701609572863184</v>
      </c>
      <c r="M107" s="10">
        <f t="shared" si="42"/>
        <v>2.0511230969818679</v>
      </c>
      <c r="P107" s="5" t="str">
        <f t="shared" si="36"/>
        <v>West Coast</v>
      </c>
      <c r="Q107" s="5">
        <f t="shared" si="43"/>
        <v>1000</v>
      </c>
      <c r="R107" s="5">
        <f t="shared" si="44"/>
        <v>1731.9583333333333</v>
      </c>
      <c r="S107" s="10">
        <f t="shared" si="45"/>
        <v>1.7319583333333333</v>
      </c>
      <c r="T107" s="10">
        <f t="shared" si="46"/>
        <v>2.0511230969818679</v>
      </c>
      <c r="U107" s="10">
        <f t="shared" si="47"/>
        <v>2.6621543604279827</v>
      </c>
    </row>
    <row r="108" spans="1:21" x14ac:dyDescent="0.2">
      <c r="A108" s="74" t="s">
        <v>89</v>
      </c>
      <c r="B108" s="75">
        <v>2100</v>
      </c>
      <c r="C108" s="75">
        <v>103894</v>
      </c>
      <c r="D108" s="75">
        <v>101237.42929690389</v>
      </c>
      <c r="E108" s="75"/>
      <c r="F108" s="74" t="s">
        <v>89</v>
      </c>
      <c r="G108" s="75">
        <f t="shared" si="37"/>
        <v>2100</v>
      </c>
      <c r="H108" s="75">
        <f t="shared" si="38"/>
        <v>103894</v>
      </c>
      <c r="I108" s="75">
        <f t="shared" si="39"/>
        <v>101237.42929690389</v>
      </c>
      <c r="J108" s="75"/>
      <c r="K108" s="10">
        <f t="shared" si="40"/>
        <v>2.0613888888888892</v>
      </c>
      <c r="L108" s="10">
        <f t="shared" si="41"/>
        <v>1.0262409932921652</v>
      </c>
      <c r="M108" s="10">
        <f t="shared" si="42"/>
        <v>2.7090128711391763</v>
      </c>
      <c r="P108" s="5" t="str">
        <f t="shared" si="36"/>
        <v>Whanganui</v>
      </c>
      <c r="Q108" s="5">
        <f t="shared" si="43"/>
        <v>2100</v>
      </c>
      <c r="R108" s="5">
        <f t="shared" si="44"/>
        <v>4328.916666666667</v>
      </c>
      <c r="S108" s="10">
        <f t="shared" si="45"/>
        <v>2.0613888888888892</v>
      </c>
      <c r="T108" s="10">
        <f t="shared" si="46"/>
        <v>2.7090128711391763</v>
      </c>
      <c r="U108" s="10">
        <f t="shared" si="47"/>
        <v>2.6621543604279827</v>
      </c>
    </row>
    <row r="109" spans="1:21" x14ac:dyDescent="0.2">
      <c r="A109" s="74" t="s">
        <v>106</v>
      </c>
      <c r="B109" s="75">
        <v>122319</v>
      </c>
      <c r="C109" s="75">
        <v>7749378.5</v>
      </c>
      <c r="D109" s="75">
        <v>7684141.4306386681</v>
      </c>
      <c r="E109" s="75"/>
      <c r="F109" s="78" t="s">
        <v>106</v>
      </c>
      <c r="G109" s="75">
        <f t="shared" si="37"/>
        <v>122319</v>
      </c>
      <c r="H109" s="75">
        <f t="shared" si="38"/>
        <v>7749378.5</v>
      </c>
      <c r="I109" s="75">
        <f t="shared" si="39"/>
        <v>7684141.4306386681</v>
      </c>
      <c r="J109" s="75"/>
      <c r="K109" s="10">
        <f t="shared" si="40"/>
        <v>2.6397433827396672</v>
      </c>
      <c r="L109" s="10">
        <f t="shared" si="41"/>
        <v>1.0084898319415641</v>
      </c>
      <c r="M109" s="10">
        <f t="shared" si="42"/>
        <v>2.6621543604279827</v>
      </c>
      <c r="P109" t="s">
        <v>0</v>
      </c>
      <c r="Q109" s="5">
        <f t="shared" si="43"/>
        <v>122319</v>
      </c>
      <c r="R109" s="5">
        <f t="shared" si="44"/>
        <v>322890.77083333331</v>
      </c>
      <c r="S109" s="10">
        <f t="shared" si="45"/>
        <v>2.6397433827396672</v>
      </c>
      <c r="T109" s="10">
        <f t="shared" si="46"/>
        <v>2.6621543604279827</v>
      </c>
      <c r="U109" s="10">
        <f t="shared" si="47"/>
        <v>2.6621543604279827</v>
      </c>
    </row>
    <row r="112" spans="1:21" x14ac:dyDescent="0.2">
      <c r="A112" s="73" t="s">
        <v>22</v>
      </c>
      <c r="B112" t="s">
        <v>12</v>
      </c>
    </row>
    <row r="113" spans="1:21" x14ac:dyDescent="0.2">
      <c r="A113" s="73" t="s">
        <v>104</v>
      </c>
      <c r="B113" s="74">
        <v>4</v>
      </c>
    </row>
    <row r="114" spans="1:21" x14ac:dyDescent="0.2">
      <c r="K114" s="150" t="s">
        <v>2</v>
      </c>
      <c r="L114" s="150"/>
      <c r="M114" s="150"/>
      <c r="P114" s="8" t="s">
        <v>6</v>
      </c>
      <c r="Q114" s="8"/>
      <c r="R114" s="8"/>
      <c r="S114" s="8"/>
      <c r="T114" s="8"/>
      <c r="U114" s="8"/>
    </row>
    <row r="115" spans="1:21" ht="63.75" x14ac:dyDescent="0.2">
      <c r="A115" s="73" t="s">
        <v>105</v>
      </c>
      <c r="B115" t="s">
        <v>107</v>
      </c>
      <c r="C115" t="s">
        <v>108</v>
      </c>
      <c r="D115" t="s">
        <v>109</v>
      </c>
      <c r="G115" s="77" t="s">
        <v>107</v>
      </c>
      <c r="H115" s="77" t="s">
        <v>108</v>
      </c>
      <c r="I115" s="77" t="s">
        <v>109</v>
      </c>
      <c r="K115" s="21" t="s">
        <v>16</v>
      </c>
      <c r="L115" s="21" t="s">
        <v>20</v>
      </c>
      <c r="M115" s="21" t="s">
        <v>17</v>
      </c>
      <c r="P115" s="21" t="s">
        <v>4</v>
      </c>
      <c r="Q115" s="21" t="s">
        <v>27</v>
      </c>
      <c r="R115" s="21" t="s">
        <v>25</v>
      </c>
      <c r="S115" s="21" t="s">
        <v>11</v>
      </c>
      <c r="T115" s="21" t="s">
        <v>10</v>
      </c>
      <c r="U115" s="21" t="s">
        <v>8</v>
      </c>
    </row>
    <row r="116" spans="1:21" x14ac:dyDescent="0.2">
      <c r="A116" s="74" t="s">
        <v>70</v>
      </c>
      <c r="B116" s="75">
        <v>17137</v>
      </c>
      <c r="C116" s="75">
        <v>1044761.5</v>
      </c>
      <c r="D116" s="75">
        <v>1064496.0303623835</v>
      </c>
      <c r="E116" s="75"/>
      <c r="F116" s="74" t="s">
        <v>70</v>
      </c>
      <c r="G116" s="75">
        <f>IFERROR(VLOOKUP(F116,$A$116:$D$136,2,FALSE),0)</f>
        <v>17137</v>
      </c>
      <c r="H116" s="75">
        <f>IFERROR(VLOOKUP(F116,$A$116:$D$136,3,FALSE),0)</f>
        <v>1044761.5</v>
      </c>
      <c r="I116" s="75">
        <f>IFERROR(VLOOKUP(F116,$A$116:$D$136,4,FALSE),0)</f>
        <v>1064496.0303623835</v>
      </c>
      <c r="J116" s="75"/>
      <c r="K116" s="10">
        <f>H116/G116/24</f>
        <v>2.5402187761374022</v>
      </c>
      <c r="L116" s="10">
        <f>H116/I116</f>
        <v>0.98146115175679394</v>
      </c>
      <c r="M116" s="10">
        <f>L116*$K$136</f>
        <v>2.5392800235187458</v>
      </c>
      <c r="P116" s="5" t="str">
        <f t="shared" ref="P116:P135" si="48">A116</f>
        <v>Auckland</v>
      </c>
      <c r="Q116" s="5">
        <f>G116</f>
        <v>17137</v>
      </c>
      <c r="R116" s="5">
        <f>H116/24</f>
        <v>43531.729166666664</v>
      </c>
      <c r="S116" s="10">
        <f>K116</f>
        <v>2.5402187761374022</v>
      </c>
      <c r="T116" s="10">
        <f>M116</f>
        <v>2.5392800235187458</v>
      </c>
      <c r="U116" s="10">
        <f>$M$136</f>
        <v>2.5793361841212934</v>
      </c>
    </row>
    <row r="117" spans="1:21" x14ac:dyDescent="0.2">
      <c r="A117" s="74" t="s">
        <v>71</v>
      </c>
      <c r="B117" s="75">
        <v>8832</v>
      </c>
      <c r="C117" s="75">
        <v>580665.5</v>
      </c>
      <c r="D117" s="75">
        <v>537784.12326609588</v>
      </c>
      <c r="E117" s="75"/>
      <c r="F117" s="74" t="s">
        <v>71</v>
      </c>
      <c r="G117" s="75">
        <f t="shared" ref="G117:G136" si="49">IFERROR(VLOOKUP(F117,$A$116:$D$136,2,FALSE),0)</f>
        <v>8832</v>
      </c>
      <c r="H117" s="75">
        <f t="shared" ref="H117:H136" si="50">IFERROR(VLOOKUP(F117,$A$116:$D$136,3,FALSE),0)</f>
        <v>580665.5</v>
      </c>
      <c r="I117" s="75">
        <f t="shared" ref="I117:I136" si="51">IFERROR(VLOOKUP(F117,$A$116:$D$136,4,FALSE),0)</f>
        <v>537784.12326609588</v>
      </c>
      <c r="J117" s="75"/>
      <c r="K117" s="10">
        <f t="shared" ref="K117:K136" si="52">H117/G117/24</f>
        <v>2.73940170214372</v>
      </c>
      <c r="L117" s="10">
        <f t="shared" ref="L117:L136" si="53">H117/I117</f>
        <v>1.0797371563769398</v>
      </c>
      <c r="M117" s="10">
        <f t="shared" ref="M117:M136" si="54">L117*$K$136</f>
        <v>2.7935440816289248</v>
      </c>
      <c r="P117" s="5" t="str">
        <f t="shared" si="48"/>
        <v>Bay of Plenty</v>
      </c>
      <c r="Q117" s="5">
        <f t="shared" ref="Q117:Q136" si="55">G117</f>
        <v>8832</v>
      </c>
      <c r="R117" s="5">
        <f t="shared" ref="R117:R136" si="56">H117/24</f>
        <v>24194.395833333332</v>
      </c>
      <c r="S117" s="10">
        <f t="shared" ref="S117:S136" si="57">K117</f>
        <v>2.73940170214372</v>
      </c>
      <c r="T117" s="10">
        <f t="shared" ref="T117:T136" si="58">M117</f>
        <v>2.7935440816289248</v>
      </c>
      <c r="U117" s="10">
        <f t="shared" ref="U117:U136" si="59">$M$136</f>
        <v>2.5793361841212934</v>
      </c>
    </row>
    <row r="118" spans="1:21" x14ac:dyDescent="0.2">
      <c r="A118" s="74" t="s">
        <v>72</v>
      </c>
      <c r="B118" s="75">
        <v>13595</v>
      </c>
      <c r="C118" s="75">
        <v>1054078</v>
      </c>
      <c r="D118" s="75">
        <v>1057142.4960819404</v>
      </c>
      <c r="E118" s="75"/>
      <c r="F118" s="74" t="s">
        <v>72</v>
      </c>
      <c r="G118" s="75">
        <f t="shared" si="49"/>
        <v>13595</v>
      </c>
      <c r="H118" s="75">
        <f t="shared" si="50"/>
        <v>1054078</v>
      </c>
      <c r="I118" s="75">
        <f t="shared" si="51"/>
        <v>1057142.4960819404</v>
      </c>
      <c r="J118" s="75"/>
      <c r="K118" s="10">
        <f t="shared" si="52"/>
        <v>3.2305933554002699</v>
      </c>
      <c r="L118" s="10">
        <f t="shared" si="53"/>
        <v>0.99710115136483657</v>
      </c>
      <c r="M118" s="10">
        <f t="shared" si="54"/>
        <v>2.5797445273877537</v>
      </c>
      <c r="P118" s="5" t="str">
        <f t="shared" si="48"/>
        <v>Canterbury</v>
      </c>
      <c r="Q118" s="5">
        <f t="shared" si="55"/>
        <v>13595</v>
      </c>
      <c r="R118" s="5">
        <f t="shared" si="56"/>
        <v>43919.916666666664</v>
      </c>
      <c r="S118" s="10">
        <f t="shared" si="57"/>
        <v>3.2305933554002699</v>
      </c>
      <c r="T118" s="10">
        <f t="shared" si="58"/>
        <v>2.5797445273877537</v>
      </c>
      <c r="U118" s="10">
        <f t="shared" si="59"/>
        <v>2.5793361841212934</v>
      </c>
    </row>
    <row r="119" spans="1:21" x14ac:dyDescent="0.2">
      <c r="A119" s="74" t="s">
        <v>73</v>
      </c>
      <c r="B119" s="75">
        <v>5954</v>
      </c>
      <c r="C119" s="75">
        <v>309515</v>
      </c>
      <c r="D119" s="75">
        <v>357869.58631896856</v>
      </c>
      <c r="E119" s="75"/>
      <c r="F119" s="74" t="s">
        <v>73</v>
      </c>
      <c r="G119" s="75">
        <f t="shared" si="49"/>
        <v>5954</v>
      </c>
      <c r="H119" s="75">
        <f t="shared" si="50"/>
        <v>309515</v>
      </c>
      <c r="I119" s="75">
        <f t="shared" si="51"/>
        <v>357869.58631896856</v>
      </c>
      <c r="J119" s="75"/>
      <c r="K119" s="10">
        <f t="shared" si="52"/>
        <v>2.1660158436905159</v>
      </c>
      <c r="L119" s="10">
        <f t="shared" si="53"/>
        <v>0.86488210183955061</v>
      </c>
      <c r="M119" s="10">
        <f t="shared" si="54"/>
        <v>2.2376615110735321</v>
      </c>
      <c r="P119" s="5" t="str">
        <f t="shared" si="48"/>
        <v>Capital and Coast</v>
      </c>
      <c r="Q119" s="5">
        <f t="shared" si="55"/>
        <v>5954</v>
      </c>
      <c r="R119" s="5">
        <f t="shared" si="56"/>
        <v>12896.458333333334</v>
      </c>
      <c r="S119" s="10">
        <f t="shared" si="57"/>
        <v>2.1660158436905159</v>
      </c>
      <c r="T119" s="10">
        <f t="shared" si="58"/>
        <v>2.2376615110735321</v>
      </c>
      <c r="U119" s="10">
        <f t="shared" si="59"/>
        <v>2.5793361841212934</v>
      </c>
    </row>
    <row r="120" spans="1:21" x14ac:dyDescent="0.2">
      <c r="A120" s="74" t="s">
        <v>74</v>
      </c>
      <c r="B120" s="75">
        <v>11925</v>
      </c>
      <c r="C120" s="75">
        <v>874104</v>
      </c>
      <c r="D120" s="75">
        <v>763889.51553280093</v>
      </c>
      <c r="E120" s="75"/>
      <c r="F120" s="74" t="s">
        <v>74</v>
      </c>
      <c r="G120" s="75">
        <f t="shared" si="49"/>
        <v>11925</v>
      </c>
      <c r="H120" s="75">
        <f t="shared" si="50"/>
        <v>874104</v>
      </c>
      <c r="I120" s="75">
        <f t="shared" si="51"/>
        <v>763889.51553280093</v>
      </c>
      <c r="J120" s="75"/>
      <c r="K120" s="10">
        <f t="shared" si="52"/>
        <v>3.0541719077568135</v>
      </c>
      <c r="L120" s="10">
        <f t="shared" si="53"/>
        <v>1.1442806613078413</v>
      </c>
      <c r="M120" s="10">
        <f t="shared" si="54"/>
        <v>2.9605339134990452</v>
      </c>
      <c r="P120" s="5" t="str">
        <f t="shared" si="48"/>
        <v>Counties Manukau</v>
      </c>
      <c r="Q120" s="5">
        <f t="shared" si="55"/>
        <v>11925</v>
      </c>
      <c r="R120" s="5">
        <f t="shared" si="56"/>
        <v>36421</v>
      </c>
      <c r="S120" s="10">
        <f t="shared" si="57"/>
        <v>3.0541719077568135</v>
      </c>
      <c r="T120" s="10">
        <f t="shared" si="58"/>
        <v>2.9605339134990452</v>
      </c>
      <c r="U120" s="10">
        <f t="shared" si="59"/>
        <v>2.5793361841212934</v>
      </c>
    </row>
    <row r="121" spans="1:21" x14ac:dyDescent="0.2">
      <c r="A121" s="74" t="s">
        <v>75</v>
      </c>
      <c r="B121" s="75">
        <v>5956</v>
      </c>
      <c r="C121" s="75">
        <v>353289.5</v>
      </c>
      <c r="D121" s="75">
        <v>360308.94108991208</v>
      </c>
      <c r="E121" s="75"/>
      <c r="F121" s="74" t="s">
        <v>75</v>
      </c>
      <c r="G121" s="75">
        <f t="shared" si="49"/>
        <v>5956</v>
      </c>
      <c r="H121" s="75">
        <f t="shared" si="50"/>
        <v>353289.5</v>
      </c>
      <c r="I121" s="75">
        <f t="shared" si="51"/>
        <v>360308.94108991208</v>
      </c>
      <c r="J121" s="75"/>
      <c r="K121" s="10">
        <f t="shared" si="52"/>
        <v>2.4715238135213791</v>
      </c>
      <c r="L121" s="10">
        <f t="shared" si="53"/>
        <v>0.98051827115730539</v>
      </c>
      <c r="M121" s="10">
        <f t="shared" si="54"/>
        <v>2.536840560819118</v>
      </c>
      <c r="P121" s="5" t="str">
        <f t="shared" si="48"/>
        <v>Hawkes Bay</v>
      </c>
      <c r="Q121" s="5">
        <f t="shared" si="55"/>
        <v>5956</v>
      </c>
      <c r="R121" s="5">
        <f t="shared" si="56"/>
        <v>14720.395833333334</v>
      </c>
      <c r="S121" s="10">
        <f t="shared" si="57"/>
        <v>2.4715238135213791</v>
      </c>
      <c r="T121" s="10">
        <f t="shared" si="58"/>
        <v>2.536840560819118</v>
      </c>
      <c r="U121" s="10">
        <f t="shared" si="59"/>
        <v>2.5793361841212934</v>
      </c>
    </row>
    <row r="122" spans="1:21" x14ac:dyDescent="0.2">
      <c r="A122" s="74" t="s">
        <v>76</v>
      </c>
      <c r="B122" s="75">
        <v>6753</v>
      </c>
      <c r="C122" s="75">
        <v>350200.5</v>
      </c>
      <c r="D122" s="75">
        <v>376330.11847249261</v>
      </c>
      <c r="E122" s="75"/>
      <c r="F122" s="74" t="s">
        <v>76</v>
      </c>
      <c r="G122" s="75">
        <f t="shared" si="49"/>
        <v>6753</v>
      </c>
      <c r="H122" s="75">
        <f t="shared" si="50"/>
        <v>350200.5</v>
      </c>
      <c r="I122" s="75">
        <f t="shared" si="51"/>
        <v>376330.11847249261</v>
      </c>
      <c r="J122" s="75"/>
      <c r="K122" s="10">
        <f t="shared" si="52"/>
        <v>2.1607711387531467</v>
      </c>
      <c r="L122" s="10">
        <f t="shared" si="53"/>
        <v>0.93056729400625282</v>
      </c>
      <c r="M122" s="10">
        <f t="shared" si="54"/>
        <v>2.407605167031122</v>
      </c>
      <c r="P122" s="5" t="str">
        <f t="shared" si="48"/>
        <v>Hutt</v>
      </c>
      <c r="Q122" s="5">
        <f t="shared" si="55"/>
        <v>6753</v>
      </c>
      <c r="R122" s="5">
        <f t="shared" si="56"/>
        <v>14591.6875</v>
      </c>
      <c r="S122" s="10">
        <f t="shared" si="57"/>
        <v>2.1607711387531467</v>
      </c>
      <c r="T122" s="10">
        <f t="shared" si="58"/>
        <v>2.407605167031122</v>
      </c>
      <c r="U122" s="10">
        <f t="shared" si="59"/>
        <v>2.5793361841212934</v>
      </c>
    </row>
    <row r="123" spans="1:21" x14ac:dyDescent="0.2">
      <c r="A123" s="74" t="s">
        <v>77</v>
      </c>
      <c r="B123" s="75">
        <v>3289</v>
      </c>
      <c r="C123" s="75">
        <v>179468.5</v>
      </c>
      <c r="D123" s="75">
        <v>193803.25896508922</v>
      </c>
      <c r="E123" s="75"/>
      <c r="F123" s="74" t="s">
        <v>77</v>
      </c>
      <c r="G123" s="75">
        <f t="shared" si="49"/>
        <v>3289</v>
      </c>
      <c r="H123" s="75">
        <f t="shared" si="50"/>
        <v>179468.5</v>
      </c>
      <c r="I123" s="75">
        <f t="shared" si="51"/>
        <v>193803.25896508922</v>
      </c>
      <c r="J123" s="75"/>
      <c r="K123" s="10">
        <f t="shared" si="52"/>
        <v>2.2735950643559337</v>
      </c>
      <c r="L123" s="10">
        <f t="shared" si="53"/>
        <v>0.92603447928772231</v>
      </c>
      <c r="M123" s="10">
        <f t="shared" si="54"/>
        <v>2.3958776668193478</v>
      </c>
      <c r="P123" s="5" t="str">
        <f t="shared" si="48"/>
        <v>Lakes</v>
      </c>
      <c r="Q123" s="5">
        <f t="shared" si="55"/>
        <v>3289</v>
      </c>
      <c r="R123" s="5">
        <f t="shared" si="56"/>
        <v>7477.854166666667</v>
      </c>
      <c r="S123" s="10">
        <f t="shared" si="57"/>
        <v>2.2735950643559337</v>
      </c>
      <c r="T123" s="10">
        <f t="shared" si="58"/>
        <v>2.3958776668193478</v>
      </c>
      <c r="U123" s="10">
        <f t="shared" si="59"/>
        <v>2.5793361841212934</v>
      </c>
    </row>
    <row r="124" spans="1:21" x14ac:dyDescent="0.2">
      <c r="A124" s="74" t="s">
        <v>78</v>
      </c>
      <c r="B124" s="75">
        <v>6227</v>
      </c>
      <c r="C124" s="75">
        <v>408065</v>
      </c>
      <c r="D124" s="75">
        <v>370442.13226465683</v>
      </c>
      <c r="E124" s="75"/>
      <c r="F124" s="74" t="s">
        <v>78</v>
      </c>
      <c r="G124" s="75">
        <f t="shared" si="49"/>
        <v>6227</v>
      </c>
      <c r="H124" s="75">
        <f t="shared" si="50"/>
        <v>408065</v>
      </c>
      <c r="I124" s="75">
        <f t="shared" si="51"/>
        <v>370442.13226465683</v>
      </c>
      <c r="J124" s="75"/>
      <c r="K124" s="10">
        <f t="shared" si="52"/>
        <v>2.7304815052727371</v>
      </c>
      <c r="L124" s="10">
        <f t="shared" si="53"/>
        <v>1.1015620645128563</v>
      </c>
      <c r="M124" s="10">
        <f t="shared" si="54"/>
        <v>2.8500104564268112</v>
      </c>
      <c r="P124" s="5" t="str">
        <f t="shared" si="48"/>
        <v>MidCentral</v>
      </c>
      <c r="Q124" s="5">
        <f t="shared" si="55"/>
        <v>6227</v>
      </c>
      <c r="R124" s="5">
        <f t="shared" si="56"/>
        <v>17002.708333333332</v>
      </c>
      <c r="S124" s="10">
        <f t="shared" si="57"/>
        <v>2.7304815052727371</v>
      </c>
      <c r="T124" s="10">
        <f t="shared" si="58"/>
        <v>2.8500104564268112</v>
      </c>
      <c r="U124" s="10">
        <f t="shared" si="59"/>
        <v>2.5793361841212934</v>
      </c>
    </row>
    <row r="125" spans="1:21" x14ac:dyDescent="0.2">
      <c r="A125" s="74" t="s">
        <v>79</v>
      </c>
      <c r="B125" s="75">
        <v>5514</v>
      </c>
      <c r="C125" s="75">
        <v>271939.5</v>
      </c>
      <c r="D125" s="75">
        <v>300873.34926588682</v>
      </c>
      <c r="E125" s="75"/>
      <c r="F125" s="74" t="s">
        <v>79</v>
      </c>
      <c r="G125" s="75">
        <f t="shared" si="49"/>
        <v>5514</v>
      </c>
      <c r="H125" s="75">
        <f t="shared" si="50"/>
        <v>271939.5</v>
      </c>
      <c r="I125" s="75">
        <f t="shared" si="51"/>
        <v>300873.34926588682</v>
      </c>
      <c r="J125" s="75"/>
      <c r="K125" s="10">
        <f t="shared" si="52"/>
        <v>2.0549170293797605</v>
      </c>
      <c r="L125" s="10">
        <f t="shared" si="53"/>
        <v>0.90383379140597297</v>
      </c>
      <c r="M125" s="10">
        <f t="shared" si="54"/>
        <v>2.3384390579191452</v>
      </c>
      <c r="P125" s="5" t="str">
        <f t="shared" si="48"/>
        <v>Nelson Marlborough</v>
      </c>
      <c r="Q125" s="5">
        <f t="shared" si="55"/>
        <v>5514</v>
      </c>
      <c r="R125" s="5">
        <f t="shared" si="56"/>
        <v>11330.8125</v>
      </c>
      <c r="S125" s="10">
        <f t="shared" si="57"/>
        <v>2.0549170293797605</v>
      </c>
      <c r="T125" s="10">
        <f t="shared" si="58"/>
        <v>2.3384390579191452</v>
      </c>
      <c r="U125" s="10">
        <f t="shared" si="59"/>
        <v>2.5793361841212934</v>
      </c>
    </row>
    <row r="126" spans="1:21" x14ac:dyDescent="0.2">
      <c r="A126" s="74" t="s">
        <v>80</v>
      </c>
      <c r="B126" s="75">
        <v>5888</v>
      </c>
      <c r="C126" s="75">
        <v>326055</v>
      </c>
      <c r="D126" s="75">
        <v>313083.10212923872</v>
      </c>
      <c r="E126" s="75"/>
      <c r="F126" s="74" t="s">
        <v>80</v>
      </c>
      <c r="G126" s="75">
        <f t="shared" si="49"/>
        <v>5888</v>
      </c>
      <c r="H126" s="75">
        <f t="shared" si="50"/>
        <v>326055</v>
      </c>
      <c r="I126" s="75">
        <f t="shared" si="51"/>
        <v>313083.10212923872</v>
      </c>
      <c r="J126" s="75"/>
      <c r="K126" s="10">
        <f t="shared" si="52"/>
        <v>2.3073412024456519</v>
      </c>
      <c r="L126" s="10">
        <f t="shared" si="53"/>
        <v>1.0414327626835849</v>
      </c>
      <c r="M126" s="10">
        <f t="shared" si="54"/>
        <v>2.6944412475081543</v>
      </c>
      <c r="P126" s="5" t="str">
        <f t="shared" si="48"/>
        <v>Northland</v>
      </c>
      <c r="Q126" s="5">
        <f t="shared" si="55"/>
        <v>5888</v>
      </c>
      <c r="R126" s="5">
        <f t="shared" si="56"/>
        <v>13585.625</v>
      </c>
      <c r="S126" s="10">
        <f t="shared" si="57"/>
        <v>2.3073412024456519</v>
      </c>
      <c r="T126" s="10">
        <f t="shared" si="58"/>
        <v>2.6944412475081543</v>
      </c>
      <c r="U126" s="10">
        <f t="shared" si="59"/>
        <v>2.5793361841212934</v>
      </c>
    </row>
    <row r="127" spans="1:21" x14ac:dyDescent="0.2">
      <c r="A127" s="74" t="s">
        <v>81</v>
      </c>
      <c r="B127" s="75">
        <v>2172</v>
      </c>
      <c r="C127" s="75">
        <v>123162.5</v>
      </c>
      <c r="D127" s="75">
        <v>130370.71963614285</v>
      </c>
      <c r="E127" s="75"/>
      <c r="F127" s="74" t="s">
        <v>81</v>
      </c>
      <c r="G127" s="75">
        <f t="shared" si="49"/>
        <v>2172</v>
      </c>
      <c r="H127" s="75">
        <f t="shared" si="50"/>
        <v>123162.5</v>
      </c>
      <c r="I127" s="75">
        <f t="shared" si="51"/>
        <v>130370.71963614285</v>
      </c>
      <c r="J127" s="75"/>
      <c r="K127" s="10">
        <f t="shared" si="52"/>
        <v>2.3626937538367097</v>
      </c>
      <c r="L127" s="10">
        <f t="shared" si="53"/>
        <v>0.94470982705119233</v>
      </c>
      <c r="M127" s="10">
        <f t="shared" si="54"/>
        <v>2.4441953586843397</v>
      </c>
      <c r="P127" s="5" t="str">
        <f t="shared" si="48"/>
        <v>South Canterbury</v>
      </c>
      <c r="Q127" s="5">
        <f t="shared" si="55"/>
        <v>2172</v>
      </c>
      <c r="R127" s="5">
        <f t="shared" si="56"/>
        <v>5131.770833333333</v>
      </c>
      <c r="S127" s="10">
        <f t="shared" si="57"/>
        <v>2.3626937538367097</v>
      </c>
      <c r="T127" s="10">
        <f t="shared" si="58"/>
        <v>2.4441953586843397</v>
      </c>
      <c r="U127" s="10">
        <f t="shared" si="59"/>
        <v>2.5793361841212934</v>
      </c>
    </row>
    <row r="128" spans="1:21" x14ac:dyDescent="0.2">
      <c r="A128" s="74" t="s">
        <v>82</v>
      </c>
      <c r="B128" s="75">
        <v>9820</v>
      </c>
      <c r="C128" s="75">
        <v>584664.5</v>
      </c>
      <c r="D128" s="75">
        <v>642479.71909751708</v>
      </c>
      <c r="E128" s="75"/>
      <c r="F128" s="74" t="s">
        <v>82</v>
      </c>
      <c r="G128" s="75">
        <f t="shared" si="49"/>
        <v>9820</v>
      </c>
      <c r="H128" s="75">
        <f t="shared" si="50"/>
        <v>584664.5</v>
      </c>
      <c r="I128" s="75">
        <f t="shared" si="51"/>
        <v>642479.71909751708</v>
      </c>
      <c r="J128" s="75"/>
      <c r="K128" s="10">
        <f t="shared" si="52"/>
        <v>2.4807556856754922</v>
      </c>
      <c r="L128" s="10">
        <f t="shared" si="53"/>
        <v>0.91001238268076479</v>
      </c>
      <c r="M128" s="10">
        <f t="shared" si="54"/>
        <v>2.3544245845693674</v>
      </c>
      <c r="P128" s="5" t="str">
        <f t="shared" si="48"/>
        <v>Southern</v>
      </c>
      <c r="Q128" s="5">
        <f t="shared" si="55"/>
        <v>9820</v>
      </c>
      <c r="R128" s="5">
        <f t="shared" si="56"/>
        <v>24361.020833333332</v>
      </c>
      <c r="S128" s="10">
        <f t="shared" si="57"/>
        <v>2.4807556856754922</v>
      </c>
      <c r="T128" s="10">
        <f t="shared" si="58"/>
        <v>2.3544245845693674</v>
      </c>
      <c r="U128" s="10">
        <f t="shared" si="59"/>
        <v>2.5793361841212934</v>
      </c>
    </row>
    <row r="129" spans="1:21" x14ac:dyDescent="0.2">
      <c r="A129" s="74" t="s">
        <v>83</v>
      </c>
      <c r="B129" s="75">
        <v>594</v>
      </c>
      <c r="C129" s="75">
        <v>38841</v>
      </c>
      <c r="D129" s="75">
        <v>36893.606857628678</v>
      </c>
      <c r="E129" s="75"/>
      <c r="F129" s="74" t="s">
        <v>83</v>
      </c>
      <c r="G129" s="75">
        <f t="shared" si="49"/>
        <v>594</v>
      </c>
      <c r="H129" s="75">
        <f t="shared" si="50"/>
        <v>38841</v>
      </c>
      <c r="I129" s="75">
        <f t="shared" si="51"/>
        <v>36893.606857628678</v>
      </c>
      <c r="J129" s="75"/>
      <c r="K129" s="10">
        <f t="shared" si="52"/>
        <v>2.7245370370370368</v>
      </c>
      <c r="L129" s="10">
        <f t="shared" si="53"/>
        <v>1.0527840270507098</v>
      </c>
      <c r="M129" s="10">
        <f t="shared" si="54"/>
        <v>2.7238097444654983</v>
      </c>
      <c r="P129" s="5" t="str">
        <f t="shared" si="48"/>
        <v>Tairawhiti</v>
      </c>
      <c r="Q129" s="5">
        <f t="shared" si="55"/>
        <v>594</v>
      </c>
      <c r="R129" s="5">
        <f t="shared" si="56"/>
        <v>1618.375</v>
      </c>
      <c r="S129" s="10">
        <f t="shared" si="57"/>
        <v>2.7245370370370368</v>
      </c>
      <c r="T129" s="10">
        <f t="shared" si="58"/>
        <v>2.7238097444654983</v>
      </c>
      <c r="U129" s="10">
        <f t="shared" si="59"/>
        <v>2.5793361841212934</v>
      </c>
    </row>
    <row r="130" spans="1:21" x14ac:dyDescent="0.2">
      <c r="A130" s="74" t="s">
        <v>84</v>
      </c>
      <c r="B130" s="75">
        <v>5813</v>
      </c>
      <c r="C130" s="75">
        <v>320570</v>
      </c>
      <c r="D130" s="75">
        <v>303138.557585773</v>
      </c>
      <c r="E130" s="75"/>
      <c r="F130" s="74" t="s">
        <v>84</v>
      </c>
      <c r="G130" s="75">
        <f t="shared" si="49"/>
        <v>5813</v>
      </c>
      <c r="H130" s="75">
        <f t="shared" si="50"/>
        <v>320570</v>
      </c>
      <c r="I130" s="75">
        <f t="shared" si="51"/>
        <v>303138.557585773</v>
      </c>
      <c r="J130" s="75"/>
      <c r="K130" s="10">
        <f t="shared" si="52"/>
        <v>2.2977951717414991</v>
      </c>
      <c r="L130" s="10">
        <f t="shared" si="53"/>
        <v>1.0575032175156234</v>
      </c>
      <c r="M130" s="10">
        <f t="shared" si="54"/>
        <v>2.7360194443127974</v>
      </c>
      <c r="P130" s="5" t="str">
        <f t="shared" si="48"/>
        <v>Taranaki</v>
      </c>
      <c r="Q130" s="5">
        <f t="shared" si="55"/>
        <v>5813</v>
      </c>
      <c r="R130" s="5">
        <f t="shared" si="56"/>
        <v>13357.083333333334</v>
      </c>
      <c r="S130" s="10">
        <f t="shared" si="57"/>
        <v>2.2977951717414991</v>
      </c>
      <c r="T130" s="10">
        <f t="shared" si="58"/>
        <v>2.7360194443127974</v>
      </c>
      <c r="U130" s="10">
        <f t="shared" si="59"/>
        <v>2.5793361841212934</v>
      </c>
    </row>
    <row r="131" spans="1:21" x14ac:dyDescent="0.2">
      <c r="A131" s="74" t="s">
        <v>85</v>
      </c>
      <c r="B131" s="75">
        <v>15813</v>
      </c>
      <c r="C131" s="75">
        <v>1020408</v>
      </c>
      <c r="D131" s="75">
        <v>1052597.697111764</v>
      </c>
      <c r="E131" s="75"/>
      <c r="F131" s="74" t="s">
        <v>85</v>
      </c>
      <c r="G131" s="75">
        <f t="shared" si="49"/>
        <v>15813</v>
      </c>
      <c r="H131" s="75">
        <f t="shared" si="50"/>
        <v>1020408</v>
      </c>
      <c r="I131" s="75">
        <f t="shared" si="51"/>
        <v>1052597.697111764</v>
      </c>
      <c r="J131" s="75"/>
      <c r="K131" s="10">
        <f t="shared" si="52"/>
        <v>2.6887371150319357</v>
      </c>
      <c r="L131" s="10">
        <f t="shared" si="53"/>
        <v>0.96941880340410236</v>
      </c>
      <c r="M131" s="10">
        <f t="shared" si="54"/>
        <v>2.5081235232808017</v>
      </c>
      <c r="P131" s="5" t="str">
        <f t="shared" si="48"/>
        <v>Waikato</v>
      </c>
      <c r="Q131" s="5">
        <f t="shared" si="55"/>
        <v>15813</v>
      </c>
      <c r="R131" s="5">
        <f t="shared" si="56"/>
        <v>42517</v>
      </c>
      <c r="S131" s="10">
        <f t="shared" si="57"/>
        <v>2.6887371150319357</v>
      </c>
      <c r="T131" s="10">
        <f t="shared" si="58"/>
        <v>2.5081235232808017</v>
      </c>
      <c r="U131" s="10">
        <f t="shared" si="59"/>
        <v>2.5793361841212934</v>
      </c>
    </row>
    <row r="132" spans="1:21" x14ac:dyDescent="0.2">
      <c r="A132" s="74" t="s">
        <v>86</v>
      </c>
      <c r="B132" s="75">
        <v>2199</v>
      </c>
      <c r="C132" s="75">
        <v>112878.5</v>
      </c>
      <c r="D132" s="75">
        <v>122297.16524008792</v>
      </c>
      <c r="E132" s="75"/>
      <c r="F132" s="74" t="s">
        <v>86</v>
      </c>
      <c r="G132" s="75">
        <f t="shared" si="49"/>
        <v>2199</v>
      </c>
      <c r="H132" s="75">
        <f t="shared" si="50"/>
        <v>112878.5</v>
      </c>
      <c r="I132" s="75">
        <f t="shared" si="51"/>
        <v>122297.16524008792</v>
      </c>
      <c r="J132" s="75"/>
      <c r="K132" s="10">
        <f t="shared" si="52"/>
        <v>2.1388225708655448</v>
      </c>
      <c r="L132" s="10">
        <f t="shared" si="53"/>
        <v>0.92298541653359134</v>
      </c>
      <c r="M132" s="10">
        <f t="shared" si="54"/>
        <v>2.3879889958025062</v>
      </c>
      <c r="P132" s="5" t="str">
        <f t="shared" si="48"/>
        <v>Wairarapa</v>
      </c>
      <c r="Q132" s="5">
        <f t="shared" si="55"/>
        <v>2199</v>
      </c>
      <c r="R132" s="5">
        <f t="shared" si="56"/>
        <v>4703.270833333333</v>
      </c>
      <c r="S132" s="10">
        <f t="shared" si="57"/>
        <v>2.1388225708655448</v>
      </c>
      <c r="T132" s="10">
        <f t="shared" si="58"/>
        <v>2.3879889958025062</v>
      </c>
      <c r="U132" s="10">
        <f t="shared" si="59"/>
        <v>2.5793361841212934</v>
      </c>
    </row>
    <row r="133" spans="1:21" x14ac:dyDescent="0.2">
      <c r="A133" s="74" t="s">
        <v>87</v>
      </c>
      <c r="B133" s="75">
        <v>13794</v>
      </c>
      <c r="C133" s="75">
        <v>870616</v>
      </c>
      <c r="D133" s="75">
        <v>848423.96660464234</v>
      </c>
      <c r="E133" s="75"/>
      <c r="F133" s="74" t="s">
        <v>87</v>
      </c>
      <c r="G133" s="75">
        <f t="shared" si="49"/>
        <v>13794</v>
      </c>
      <c r="H133" s="75">
        <f t="shared" si="50"/>
        <v>870616</v>
      </c>
      <c r="I133" s="75">
        <f t="shared" si="51"/>
        <v>848423.96660464234</v>
      </c>
      <c r="J133" s="75"/>
      <c r="K133" s="10">
        <f t="shared" si="52"/>
        <v>2.6298148953651346</v>
      </c>
      <c r="L133" s="10">
        <f t="shared" si="53"/>
        <v>1.0261567733454882</v>
      </c>
      <c r="M133" s="10">
        <f t="shared" si="54"/>
        <v>2.6549185272290265</v>
      </c>
      <c r="P133" s="5" t="str">
        <f t="shared" si="48"/>
        <v>Waitemata</v>
      </c>
      <c r="Q133" s="5">
        <f t="shared" si="55"/>
        <v>13794</v>
      </c>
      <c r="R133" s="5">
        <f t="shared" si="56"/>
        <v>36275.666666666664</v>
      </c>
      <c r="S133" s="10">
        <f t="shared" si="57"/>
        <v>2.6298148953651346</v>
      </c>
      <c r="T133" s="10">
        <f t="shared" si="58"/>
        <v>2.6549185272290265</v>
      </c>
      <c r="U133" s="10">
        <f t="shared" si="59"/>
        <v>2.5793361841212934</v>
      </c>
    </row>
    <row r="134" spans="1:21" x14ac:dyDescent="0.2">
      <c r="A134" s="74" t="s">
        <v>88</v>
      </c>
      <c r="B134" s="75">
        <v>959</v>
      </c>
      <c r="C134" s="75">
        <v>40906</v>
      </c>
      <c r="D134" s="75">
        <v>52611.987837116729</v>
      </c>
      <c r="E134" s="75"/>
      <c r="F134" s="74" t="s">
        <v>88</v>
      </c>
      <c r="G134" s="75">
        <f t="shared" si="49"/>
        <v>959</v>
      </c>
      <c r="H134" s="75">
        <f t="shared" si="50"/>
        <v>40906</v>
      </c>
      <c r="I134" s="75">
        <f t="shared" si="51"/>
        <v>52611.987837116729</v>
      </c>
      <c r="J134" s="75"/>
      <c r="K134" s="10">
        <f t="shared" si="52"/>
        <v>1.777285366701425</v>
      </c>
      <c r="L134" s="10">
        <f t="shared" si="53"/>
        <v>0.77750341094585318</v>
      </c>
      <c r="M134" s="10">
        <f t="shared" si="54"/>
        <v>2.0115914685961229</v>
      </c>
      <c r="P134" s="5" t="str">
        <f t="shared" si="48"/>
        <v>West Coast</v>
      </c>
      <c r="Q134" s="5">
        <f t="shared" si="55"/>
        <v>959</v>
      </c>
      <c r="R134" s="5">
        <f t="shared" si="56"/>
        <v>1704.4166666666667</v>
      </c>
      <c r="S134" s="10">
        <f t="shared" si="57"/>
        <v>1.777285366701425</v>
      </c>
      <c r="T134" s="10">
        <f t="shared" si="58"/>
        <v>2.0115914685961229</v>
      </c>
      <c r="U134" s="10">
        <f t="shared" si="59"/>
        <v>2.5793361841212934</v>
      </c>
    </row>
    <row r="135" spans="1:21" x14ac:dyDescent="0.2">
      <c r="A135" s="74" t="s">
        <v>89</v>
      </c>
      <c r="B135" s="75">
        <v>1732</v>
      </c>
      <c r="C135" s="75">
        <v>75217.5</v>
      </c>
      <c r="D135" s="75">
        <v>81978.591748735387</v>
      </c>
      <c r="E135" s="75"/>
      <c r="F135" s="74" t="s">
        <v>89</v>
      </c>
      <c r="G135" s="75">
        <f t="shared" si="49"/>
        <v>1732</v>
      </c>
      <c r="H135" s="75">
        <f t="shared" si="50"/>
        <v>75217.5</v>
      </c>
      <c r="I135" s="75">
        <f t="shared" si="51"/>
        <v>81978.591748735387</v>
      </c>
      <c r="J135" s="75"/>
      <c r="K135" s="10">
        <f t="shared" si="52"/>
        <v>1.809504907621247</v>
      </c>
      <c r="L135" s="10">
        <f t="shared" si="53"/>
        <v>0.9175261296332321</v>
      </c>
      <c r="M135" s="10">
        <f t="shared" si="54"/>
        <v>2.3738644854803952</v>
      </c>
      <c r="P135" s="5" t="str">
        <f t="shared" si="48"/>
        <v>Whanganui</v>
      </c>
      <c r="Q135" s="5">
        <f t="shared" si="55"/>
        <v>1732</v>
      </c>
      <c r="R135" s="5">
        <f t="shared" si="56"/>
        <v>3134.0625</v>
      </c>
      <c r="S135" s="10">
        <f t="shared" si="57"/>
        <v>1.809504907621247</v>
      </c>
      <c r="T135" s="10">
        <f t="shared" si="58"/>
        <v>2.3738644854803952</v>
      </c>
      <c r="U135" s="10">
        <f t="shared" si="59"/>
        <v>2.5793361841212934</v>
      </c>
    </row>
    <row r="136" spans="1:21" x14ac:dyDescent="0.2">
      <c r="A136" s="74" t="s">
        <v>106</v>
      </c>
      <c r="B136" s="75">
        <v>143966</v>
      </c>
      <c r="C136" s="75">
        <v>8939406</v>
      </c>
      <c r="D136" s="75">
        <v>8966814.6654688735</v>
      </c>
      <c r="E136" s="75"/>
      <c r="F136" s="78" t="s">
        <v>106</v>
      </c>
      <c r="G136" s="75">
        <f t="shared" si="49"/>
        <v>143966</v>
      </c>
      <c r="H136" s="75">
        <f t="shared" si="50"/>
        <v>8939406</v>
      </c>
      <c r="I136" s="75">
        <f t="shared" si="51"/>
        <v>8966814.6654688735</v>
      </c>
      <c r="J136" s="75"/>
      <c r="K136" s="10">
        <f t="shared" si="52"/>
        <v>2.5872445577428005</v>
      </c>
      <c r="L136" s="10">
        <f t="shared" si="53"/>
        <v>0.99694332196087154</v>
      </c>
      <c r="M136" s="10">
        <f t="shared" si="54"/>
        <v>2.5793361841212934</v>
      </c>
      <c r="P136" t="s">
        <v>0</v>
      </c>
      <c r="Q136" s="5">
        <f t="shared" si="55"/>
        <v>143966</v>
      </c>
      <c r="R136" s="5">
        <f t="shared" si="56"/>
        <v>372475.25</v>
      </c>
      <c r="S136" s="10">
        <f t="shared" si="57"/>
        <v>2.5872445577428005</v>
      </c>
      <c r="T136" s="10">
        <f t="shared" si="58"/>
        <v>2.5793361841212934</v>
      </c>
      <c r="U136" s="10">
        <f t="shared" si="59"/>
        <v>2.5793361841212934</v>
      </c>
    </row>
    <row r="139" spans="1:21" x14ac:dyDescent="0.2">
      <c r="A139" s="73" t="s">
        <v>22</v>
      </c>
      <c r="B139" t="s">
        <v>12</v>
      </c>
    </row>
    <row r="140" spans="1:21" x14ac:dyDescent="0.2">
      <c r="A140" s="73" t="s">
        <v>104</v>
      </c>
      <c r="B140" s="74">
        <v>5</v>
      </c>
    </row>
    <row r="141" spans="1:21" x14ac:dyDescent="0.2">
      <c r="K141" s="150" t="s">
        <v>2</v>
      </c>
      <c r="L141" s="150"/>
      <c r="M141" s="150"/>
      <c r="P141" s="8" t="s">
        <v>6</v>
      </c>
      <c r="Q141" s="8"/>
      <c r="R141" s="8"/>
      <c r="S141" s="8"/>
      <c r="T141" s="8"/>
      <c r="U141" s="8"/>
    </row>
    <row r="142" spans="1:21" ht="63.75" x14ac:dyDescent="0.2">
      <c r="A142" s="73" t="s">
        <v>105</v>
      </c>
      <c r="B142" t="s">
        <v>107</v>
      </c>
      <c r="C142" t="s">
        <v>108</v>
      </c>
      <c r="D142" t="s">
        <v>109</v>
      </c>
      <c r="G142" s="77" t="s">
        <v>107</v>
      </c>
      <c r="H142" s="77" t="s">
        <v>108</v>
      </c>
      <c r="I142" s="77" t="s">
        <v>109</v>
      </c>
      <c r="K142" s="21" t="s">
        <v>16</v>
      </c>
      <c r="L142" s="21" t="s">
        <v>20</v>
      </c>
      <c r="M142" s="21" t="s">
        <v>17</v>
      </c>
      <c r="P142" s="21" t="s">
        <v>4</v>
      </c>
      <c r="Q142" s="21" t="s">
        <v>27</v>
      </c>
      <c r="R142" s="21" t="s">
        <v>25</v>
      </c>
      <c r="S142" s="21" t="s">
        <v>11</v>
      </c>
      <c r="T142" s="21" t="s">
        <v>10</v>
      </c>
      <c r="U142" s="21" t="s">
        <v>8</v>
      </c>
    </row>
    <row r="143" spans="1:21" x14ac:dyDescent="0.2">
      <c r="A143" s="74" t="s">
        <v>70</v>
      </c>
      <c r="B143" s="75">
        <v>14450</v>
      </c>
      <c r="C143" s="75">
        <v>1047713.5</v>
      </c>
      <c r="D143" s="75">
        <v>1049275.0711172856</v>
      </c>
      <c r="E143" s="75"/>
      <c r="F143" s="74" t="s">
        <v>70</v>
      </c>
      <c r="G143" s="75">
        <f>IFERROR(VLOOKUP(F143,$A$143:$D$163,2,FALSE),0)</f>
        <v>14450</v>
      </c>
      <c r="H143" s="75">
        <f>IFERROR(VLOOKUP(F143,$A$143:$D$163,3,FALSE),0)</f>
        <v>1047713.5</v>
      </c>
      <c r="I143" s="75">
        <f>IFERROR(VLOOKUP(F143,$A$143:$D$163,4,FALSE),0)</f>
        <v>1049275.0711172856</v>
      </c>
      <c r="J143" s="75"/>
      <c r="K143" s="10">
        <f>H143/G143/24</f>
        <v>3.0210885236447518</v>
      </c>
      <c r="L143" s="10">
        <f>H143/I143</f>
        <v>0.99851176191994839</v>
      </c>
      <c r="M143" s="10">
        <f>L143*$K$163</f>
        <v>2.6020111787189952</v>
      </c>
      <c r="P143" s="5" t="str">
        <f t="shared" ref="P143:P162" si="60">A143</f>
        <v>Auckland</v>
      </c>
      <c r="Q143" s="5">
        <f>G143</f>
        <v>14450</v>
      </c>
      <c r="R143" s="5">
        <f>H143/24</f>
        <v>43654.729166666664</v>
      </c>
      <c r="S143" s="10">
        <f>K143</f>
        <v>3.0210885236447518</v>
      </c>
      <c r="T143" s="10">
        <f>M143</f>
        <v>2.6020111787189952</v>
      </c>
      <c r="U143" s="10">
        <f>$M$163</f>
        <v>2.6201155779201848</v>
      </c>
    </row>
    <row r="144" spans="1:21" x14ac:dyDescent="0.2">
      <c r="A144" s="74" t="s">
        <v>71</v>
      </c>
      <c r="B144" s="75">
        <v>8522</v>
      </c>
      <c r="C144" s="75">
        <v>495511.5</v>
      </c>
      <c r="D144" s="75">
        <v>504597.68100786908</v>
      </c>
      <c r="E144" s="75"/>
      <c r="F144" s="74" t="s">
        <v>71</v>
      </c>
      <c r="G144" s="75">
        <f t="shared" ref="G144:G163" si="61">IFERROR(VLOOKUP(F144,$A$143:$D$163,2,FALSE),0)</f>
        <v>8522</v>
      </c>
      <c r="H144" s="75">
        <f t="shared" ref="H144:H163" si="62">IFERROR(VLOOKUP(F144,$A$143:$D$163,3,FALSE),0)</f>
        <v>495511.5</v>
      </c>
      <c r="I144" s="75">
        <f t="shared" ref="I144:I163" si="63">IFERROR(VLOOKUP(F144,$A$143:$D$163,4,FALSE),0)</f>
        <v>504597.68100786908</v>
      </c>
      <c r="J144" s="75"/>
      <c r="K144" s="10">
        <f t="shared" ref="K144:K163" si="64">H144/G144/24</f>
        <v>2.4227074043651724</v>
      </c>
      <c r="L144" s="10">
        <f t="shared" ref="L144:L163" si="65">H144/I144</f>
        <v>0.98199321687384578</v>
      </c>
      <c r="M144" s="10">
        <f t="shared" ref="M144:M163" si="66">L144*$K$163</f>
        <v>2.5589656778993684</v>
      </c>
      <c r="P144" s="5" t="str">
        <f t="shared" si="60"/>
        <v>Bay of Plenty</v>
      </c>
      <c r="Q144" s="5">
        <f t="shared" ref="Q144:Q163" si="67">G144</f>
        <v>8522</v>
      </c>
      <c r="R144" s="5">
        <f t="shared" ref="R144:R163" si="68">H144/24</f>
        <v>20646.3125</v>
      </c>
      <c r="S144" s="10">
        <f t="shared" ref="S144:S163" si="69">K144</f>
        <v>2.4227074043651724</v>
      </c>
      <c r="T144" s="10">
        <f t="shared" ref="T144:T163" si="70">M144</f>
        <v>2.5589656778993684</v>
      </c>
      <c r="U144" s="10">
        <f t="shared" ref="U144:U163" si="71">$M$163</f>
        <v>2.6201155779201848</v>
      </c>
    </row>
    <row r="145" spans="1:21" x14ac:dyDescent="0.2">
      <c r="A145" s="74" t="s">
        <v>72</v>
      </c>
      <c r="B145" s="75">
        <v>4709</v>
      </c>
      <c r="C145" s="75">
        <v>379696</v>
      </c>
      <c r="D145" s="75">
        <v>372613.1839594919</v>
      </c>
      <c r="E145" s="75"/>
      <c r="F145" s="74" t="s">
        <v>72</v>
      </c>
      <c r="G145" s="75">
        <f t="shared" si="61"/>
        <v>4709</v>
      </c>
      <c r="H145" s="75">
        <f t="shared" si="62"/>
        <v>379696</v>
      </c>
      <c r="I145" s="75">
        <f t="shared" si="63"/>
        <v>372613.1839594919</v>
      </c>
      <c r="J145" s="75"/>
      <c r="K145" s="10">
        <f t="shared" si="64"/>
        <v>3.3596658880158561</v>
      </c>
      <c r="L145" s="10">
        <f t="shared" si="65"/>
        <v>1.0190084955267662</v>
      </c>
      <c r="M145" s="10">
        <f t="shared" si="66"/>
        <v>2.6554233987910121</v>
      </c>
      <c r="P145" s="5" t="str">
        <f t="shared" si="60"/>
        <v>Canterbury</v>
      </c>
      <c r="Q145" s="5">
        <f t="shared" si="67"/>
        <v>4709</v>
      </c>
      <c r="R145" s="5">
        <f t="shared" si="68"/>
        <v>15820.666666666666</v>
      </c>
      <c r="S145" s="10">
        <f t="shared" si="69"/>
        <v>3.3596658880158561</v>
      </c>
      <c r="T145" s="10">
        <f t="shared" si="70"/>
        <v>2.6554233987910121</v>
      </c>
      <c r="U145" s="10">
        <f t="shared" si="71"/>
        <v>2.6201155779201848</v>
      </c>
    </row>
    <row r="146" spans="1:21" x14ac:dyDescent="0.2">
      <c r="A146" s="74" t="s">
        <v>73</v>
      </c>
      <c r="B146" s="75">
        <v>5187</v>
      </c>
      <c r="C146" s="75">
        <v>324401</v>
      </c>
      <c r="D146" s="75">
        <v>343913.85254399874</v>
      </c>
      <c r="E146" s="75"/>
      <c r="F146" s="74" t="s">
        <v>73</v>
      </c>
      <c r="G146" s="75">
        <f t="shared" si="61"/>
        <v>5187</v>
      </c>
      <c r="H146" s="75">
        <f t="shared" si="62"/>
        <v>324401</v>
      </c>
      <c r="I146" s="75">
        <f t="shared" si="63"/>
        <v>343913.85254399874</v>
      </c>
      <c r="J146" s="75"/>
      <c r="K146" s="10">
        <f t="shared" si="64"/>
        <v>2.605881691408007</v>
      </c>
      <c r="L146" s="10">
        <f t="shared" si="65"/>
        <v>0.94326238271689755</v>
      </c>
      <c r="M146" s="10">
        <f t="shared" si="66"/>
        <v>2.4580374091689996</v>
      </c>
      <c r="P146" s="5" t="str">
        <f t="shared" si="60"/>
        <v>Capital and Coast</v>
      </c>
      <c r="Q146" s="5">
        <f t="shared" si="67"/>
        <v>5187</v>
      </c>
      <c r="R146" s="5">
        <f t="shared" si="68"/>
        <v>13516.708333333334</v>
      </c>
      <c r="S146" s="10">
        <f t="shared" si="69"/>
        <v>2.605881691408007</v>
      </c>
      <c r="T146" s="10">
        <f t="shared" si="70"/>
        <v>2.4580374091689996</v>
      </c>
      <c r="U146" s="10">
        <f t="shared" si="71"/>
        <v>2.6201155779201848</v>
      </c>
    </row>
    <row r="147" spans="1:21" x14ac:dyDescent="0.2">
      <c r="A147" s="74" t="s">
        <v>74</v>
      </c>
      <c r="B147" s="75">
        <v>27728</v>
      </c>
      <c r="C147" s="75">
        <v>1924889.5</v>
      </c>
      <c r="D147" s="75">
        <v>1772710.6626766522</v>
      </c>
      <c r="E147" s="75"/>
      <c r="F147" s="74" t="s">
        <v>74</v>
      </c>
      <c r="G147" s="75">
        <f t="shared" si="61"/>
        <v>27728</v>
      </c>
      <c r="H147" s="75">
        <f t="shared" si="62"/>
        <v>1924889.5</v>
      </c>
      <c r="I147" s="75">
        <f t="shared" si="63"/>
        <v>1772710.6626766522</v>
      </c>
      <c r="J147" s="75"/>
      <c r="K147" s="10">
        <f t="shared" si="64"/>
        <v>2.8925176416137717</v>
      </c>
      <c r="L147" s="10">
        <f t="shared" si="65"/>
        <v>1.0858452766869298</v>
      </c>
      <c r="M147" s="10">
        <f t="shared" si="66"/>
        <v>2.8295926558400675</v>
      </c>
      <c r="P147" s="5" t="str">
        <f t="shared" si="60"/>
        <v>Counties Manukau</v>
      </c>
      <c r="Q147" s="5">
        <f t="shared" si="67"/>
        <v>27728</v>
      </c>
      <c r="R147" s="5">
        <f t="shared" si="68"/>
        <v>80203.729166666672</v>
      </c>
      <c r="S147" s="10">
        <f t="shared" si="69"/>
        <v>2.8925176416137717</v>
      </c>
      <c r="T147" s="10">
        <f t="shared" si="70"/>
        <v>2.8295926558400675</v>
      </c>
      <c r="U147" s="10">
        <f t="shared" si="71"/>
        <v>2.6201155779201848</v>
      </c>
    </row>
    <row r="148" spans="1:21" x14ac:dyDescent="0.2">
      <c r="A148" s="74" t="s">
        <v>75</v>
      </c>
      <c r="B148" s="75">
        <v>9658</v>
      </c>
      <c r="C148" s="75">
        <v>558866.5</v>
      </c>
      <c r="D148" s="75">
        <v>575784.41758858413</v>
      </c>
      <c r="E148" s="75"/>
      <c r="F148" s="74" t="s">
        <v>75</v>
      </c>
      <c r="G148" s="75">
        <f t="shared" si="61"/>
        <v>9658</v>
      </c>
      <c r="H148" s="75">
        <f t="shared" si="62"/>
        <v>558866.5</v>
      </c>
      <c r="I148" s="75">
        <f t="shared" si="63"/>
        <v>575784.41758858413</v>
      </c>
      <c r="J148" s="75"/>
      <c r="K148" s="10">
        <f t="shared" si="64"/>
        <v>2.4110689756333263</v>
      </c>
      <c r="L148" s="10">
        <f t="shared" si="65"/>
        <v>0.97061761820606873</v>
      </c>
      <c r="M148" s="10">
        <f t="shared" si="66"/>
        <v>2.5293221263389314</v>
      </c>
      <c r="P148" s="5" t="str">
        <f t="shared" si="60"/>
        <v>Hawkes Bay</v>
      </c>
      <c r="Q148" s="5">
        <f t="shared" si="67"/>
        <v>9658</v>
      </c>
      <c r="R148" s="5">
        <f t="shared" si="68"/>
        <v>23286.104166666668</v>
      </c>
      <c r="S148" s="10">
        <f t="shared" si="69"/>
        <v>2.4110689756333263</v>
      </c>
      <c r="T148" s="10">
        <f t="shared" si="70"/>
        <v>2.5293221263389314</v>
      </c>
      <c r="U148" s="10">
        <f t="shared" si="71"/>
        <v>2.6201155779201848</v>
      </c>
    </row>
    <row r="149" spans="1:21" x14ac:dyDescent="0.2">
      <c r="A149" s="74" t="s">
        <v>76</v>
      </c>
      <c r="B149" s="75">
        <v>3624</v>
      </c>
      <c r="C149" s="75">
        <v>167884.5</v>
      </c>
      <c r="D149" s="75">
        <v>205805.88312053049</v>
      </c>
      <c r="E149" s="75"/>
      <c r="F149" s="74" t="s">
        <v>76</v>
      </c>
      <c r="G149" s="75">
        <f t="shared" si="61"/>
        <v>3624</v>
      </c>
      <c r="H149" s="75">
        <f t="shared" si="62"/>
        <v>167884.5</v>
      </c>
      <c r="I149" s="75">
        <f t="shared" si="63"/>
        <v>205805.88312053049</v>
      </c>
      <c r="J149" s="75"/>
      <c r="K149" s="10">
        <f t="shared" si="64"/>
        <v>1.930239376379691</v>
      </c>
      <c r="L149" s="10">
        <f t="shared" si="65"/>
        <v>0.81574198683950261</v>
      </c>
      <c r="M149" s="10">
        <f t="shared" si="66"/>
        <v>2.1257333660502216</v>
      </c>
      <c r="P149" s="5" t="str">
        <f t="shared" si="60"/>
        <v>Hutt</v>
      </c>
      <c r="Q149" s="5">
        <f t="shared" si="67"/>
        <v>3624</v>
      </c>
      <c r="R149" s="5">
        <f t="shared" si="68"/>
        <v>6995.1875</v>
      </c>
      <c r="S149" s="10">
        <f t="shared" si="69"/>
        <v>1.930239376379691</v>
      </c>
      <c r="T149" s="10">
        <f t="shared" si="70"/>
        <v>2.1257333660502216</v>
      </c>
      <c r="U149" s="10">
        <f t="shared" si="71"/>
        <v>2.6201155779201848</v>
      </c>
    </row>
    <row r="150" spans="1:21" x14ac:dyDescent="0.2">
      <c r="A150" s="74" t="s">
        <v>77</v>
      </c>
      <c r="B150" s="75">
        <v>7744</v>
      </c>
      <c r="C150" s="75">
        <v>432691</v>
      </c>
      <c r="D150" s="75">
        <v>448041.48511170869</v>
      </c>
      <c r="E150" s="75"/>
      <c r="F150" s="74" t="s">
        <v>77</v>
      </c>
      <c r="G150" s="75">
        <f t="shared" si="61"/>
        <v>7744</v>
      </c>
      <c r="H150" s="75">
        <f t="shared" si="62"/>
        <v>432691</v>
      </c>
      <c r="I150" s="75">
        <f t="shared" si="63"/>
        <v>448041.48511170869</v>
      </c>
      <c r="J150" s="75"/>
      <c r="K150" s="10">
        <f t="shared" si="64"/>
        <v>2.3280980974517909</v>
      </c>
      <c r="L150" s="10">
        <f t="shared" si="65"/>
        <v>0.96573869692472469</v>
      </c>
      <c r="M150" s="10">
        <f t="shared" si="66"/>
        <v>2.516608197271399</v>
      </c>
      <c r="P150" s="5" t="str">
        <f t="shared" si="60"/>
        <v>Lakes</v>
      </c>
      <c r="Q150" s="5">
        <f t="shared" si="67"/>
        <v>7744</v>
      </c>
      <c r="R150" s="5">
        <f t="shared" si="68"/>
        <v>18028.791666666668</v>
      </c>
      <c r="S150" s="10">
        <f t="shared" si="69"/>
        <v>2.3280980974517909</v>
      </c>
      <c r="T150" s="10">
        <f t="shared" si="70"/>
        <v>2.516608197271399</v>
      </c>
      <c r="U150" s="10">
        <f t="shared" si="71"/>
        <v>2.6201155779201848</v>
      </c>
    </row>
    <row r="151" spans="1:21" x14ac:dyDescent="0.2">
      <c r="A151" s="74" t="s">
        <v>78</v>
      </c>
      <c r="B151" s="75">
        <v>7536</v>
      </c>
      <c r="C151" s="75">
        <v>514533</v>
      </c>
      <c r="D151" s="75">
        <v>453736.80926692742</v>
      </c>
      <c r="E151" s="75"/>
      <c r="F151" s="74" t="s">
        <v>78</v>
      </c>
      <c r="G151" s="75">
        <f t="shared" si="61"/>
        <v>7536</v>
      </c>
      <c r="H151" s="75">
        <f t="shared" si="62"/>
        <v>514533</v>
      </c>
      <c r="I151" s="75">
        <f t="shared" si="63"/>
        <v>453736.80926692742</v>
      </c>
      <c r="J151" s="75"/>
      <c r="K151" s="10">
        <f t="shared" si="64"/>
        <v>2.844861332271762</v>
      </c>
      <c r="L151" s="10">
        <f t="shared" si="65"/>
        <v>1.1339899904336546</v>
      </c>
      <c r="M151" s="10">
        <f t="shared" si="66"/>
        <v>2.9550524532532974</v>
      </c>
      <c r="P151" s="5" t="str">
        <f t="shared" si="60"/>
        <v>MidCentral</v>
      </c>
      <c r="Q151" s="5">
        <f t="shared" si="67"/>
        <v>7536</v>
      </c>
      <c r="R151" s="5">
        <f t="shared" si="68"/>
        <v>21438.875</v>
      </c>
      <c r="S151" s="10">
        <f t="shared" si="69"/>
        <v>2.844861332271762</v>
      </c>
      <c r="T151" s="10">
        <f t="shared" si="70"/>
        <v>2.9550524532532974</v>
      </c>
      <c r="U151" s="10">
        <f t="shared" si="71"/>
        <v>2.6201155779201848</v>
      </c>
    </row>
    <row r="152" spans="1:21" x14ac:dyDescent="0.2">
      <c r="A152" s="74" t="s">
        <v>79</v>
      </c>
      <c r="B152" s="75">
        <v>372</v>
      </c>
      <c r="C152" s="75">
        <v>17158</v>
      </c>
      <c r="D152" s="75">
        <v>19328.096526300011</v>
      </c>
      <c r="E152" s="75"/>
      <c r="F152" s="74" t="s">
        <v>79</v>
      </c>
      <c r="G152" s="75">
        <f t="shared" si="61"/>
        <v>372</v>
      </c>
      <c r="H152" s="75">
        <f t="shared" si="62"/>
        <v>17158</v>
      </c>
      <c r="I152" s="75">
        <f t="shared" si="63"/>
        <v>19328.096526300011</v>
      </c>
      <c r="J152" s="75"/>
      <c r="K152" s="10">
        <f t="shared" si="64"/>
        <v>1.9218189964157706</v>
      </c>
      <c r="L152" s="10">
        <f t="shared" si="65"/>
        <v>0.88772321561271539</v>
      </c>
      <c r="M152" s="10">
        <f t="shared" si="66"/>
        <v>2.3133084844100638</v>
      </c>
      <c r="P152" s="5" t="str">
        <f t="shared" si="60"/>
        <v>Nelson Marlborough</v>
      </c>
      <c r="Q152" s="5">
        <f t="shared" si="67"/>
        <v>372</v>
      </c>
      <c r="R152" s="5">
        <f t="shared" si="68"/>
        <v>714.91666666666663</v>
      </c>
      <c r="S152" s="10">
        <f t="shared" si="69"/>
        <v>1.9218189964157706</v>
      </c>
      <c r="T152" s="10">
        <f t="shared" si="70"/>
        <v>2.3133084844100638</v>
      </c>
      <c r="U152" s="10">
        <f t="shared" si="71"/>
        <v>2.6201155779201848</v>
      </c>
    </row>
    <row r="153" spans="1:21" x14ac:dyDescent="0.2">
      <c r="A153" s="74" t="s">
        <v>80</v>
      </c>
      <c r="B153" s="75">
        <v>13185</v>
      </c>
      <c r="C153" s="75">
        <v>754340.5</v>
      </c>
      <c r="D153" s="75">
        <v>726472.91202490334</v>
      </c>
      <c r="E153" s="75"/>
      <c r="F153" s="74" t="s">
        <v>80</v>
      </c>
      <c r="G153" s="75">
        <f t="shared" si="61"/>
        <v>13185</v>
      </c>
      <c r="H153" s="75">
        <f t="shared" si="62"/>
        <v>754340.5</v>
      </c>
      <c r="I153" s="75">
        <f t="shared" si="63"/>
        <v>726472.91202490334</v>
      </c>
      <c r="J153" s="75"/>
      <c r="K153" s="10">
        <f t="shared" si="64"/>
        <v>2.3838342181772219</v>
      </c>
      <c r="L153" s="10">
        <f t="shared" si="65"/>
        <v>1.0383601198528121</v>
      </c>
      <c r="M153" s="10">
        <f t="shared" si="66"/>
        <v>2.7058515907693641</v>
      </c>
      <c r="P153" s="5" t="str">
        <f t="shared" si="60"/>
        <v>Northland</v>
      </c>
      <c r="Q153" s="5">
        <f t="shared" si="67"/>
        <v>13185</v>
      </c>
      <c r="R153" s="5">
        <f t="shared" si="68"/>
        <v>31430.854166666668</v>
      </c>
      <c r="S153" s="10">
        <f t="shared" si="69"/>
        <v>2.3838342181772219</v>
      </c>
      <c r="T153" s="10">
        <f t="shared" si="70"/>
        <v>2.7058515907693641</v>
      </c>
      <c r="U153" s="10">
        <f t="shared" si="71"/>
        <v>2.6201155779201848</v>
      </c>
    </row>
    <row r="154" spans="1:21" x14ac:dyDescent="0.2">
      <c r="A154" s="74" t="s">
        <v>81</v>
      </c>
      <c r="B154" s="75">
        <v>695</v>
      </c>
      <c r="C154" s="75">
        <v>51261</v>
      </c>
      <c r="D154" s="75">
        <v>46897.763411647145</v>
      </c>
      <c r="E154" s="75"/>
      <c r="F154" s="74" t="s">
        <v>81</v>
      </c>
      <c r="G154" s="75">
        <f t="shared" si="61"/>
        <v>695</v>
      </c>
      <c r="H154" s="75">
        <f t="shared" si="62"/>
        <v>51261</v>
      </c>
      <c r="I154" s="75">
        <f t="shared" si="63"/>
        <v>46897.763411647145</v>
      </c>
      <c r="J154" s="75"/>
      <c r="K154" s="10">
        <f t="shared" si="64"/>
        <v>3.0732014388489208</v>
      </c>
      <c r="L154" s="10">
        <f t="shared" si="65"/>
        <v>1.0930371998778354</v>
      </c>
      <c r="M154" s="10">
        <f t="shared" si="66"/>
        <v>2.8483340119791705</v>
      </c>
      <c r="P154" s="5" t="str">
        <f t="shared" si="60"/>
        <v>South Canterbury</v>
      </c>
      <c r="Q154" s="5">
        <f t="shared" si="67"/>
        <v>695</v>
      </c>
      <c r="R154" s="5">
        <f t="shared" si="68"/>
        <v>2135.875</v>
      </c>
      <c r="S154" s="10">
        <f t="shared" si="69"/>
        <v>3.0732014388489208</v>
      </c>
      <c r="T154" s="10">
        <f t="shared" si="70"/>
        <v>2.8483340119791705</v>
      </c>
      <c r="U154" s="10">
        <f t="shared" si="71"/>
        <v>2.6201155779201848</v>
      </c>
    </row>
    <row r="155" spans="1:21" x14ac:dyDescent="0.2">
      <c r="A155" s="74" t="s">
        <v>82</v>
      </c>
      <c r="B155" s="75">
        <v>7028</v>
      </c>
      <c r="C155" s="75">
        <v>355944.5</v>
      </c>
      <c r="D155" s="75">
        <v>399099.66635791934</v>
      </c>
      <c r="E155" s="75"/>
      <c r="F155" s="74" t="s">
        <v>82</v>
      </c>
      <c r="G155" s="75">
        <f t="shared" si="61"/>
        <v>7028</v>
      </c>
      <c r="H155" s="75">
        <f t="shared" si="62"/>
        <v>355944.5</v>
      </c>
      <c r="I155" s="75">
        <f t="shared" si="63"/>
        <v>399099.66635791934</v>
      </c>
      <c r="J155" s="75"/>
      <c r="K155" s="10">
        <f t="shared" si="64"/>
        <v>2.1102761572756594</v>
      </c>
      <c r="L155" s="10">
        <f t="shared" si="65"/>
        <v>0.89186869848390937</v>
      </c>
      <c r="M155" s="10">
        <f t="shared" si="66"/>
        <v>2.3241111541265371</v>
      </c>
      <c r="P155" s="5" t="str">
        <f t="shared" si="60"/>
        <v>Southern</v>
      </c>
      <c r="Q155" s="5">
        <f t="shared" si="67"/>
        <v>7028</v>
      </c>
      <c r="R155" s="5">
        <f t="shared" si="68"/>
        <v>14831.020833333334</v>
      </c>
      <c r="S155" s="10">
        <f t="shared" si="69"/>
        <v>2.1102761572756594</v>
      </c>
      <c r="T155" s="10">
        <f t="shared" si="70"/>
        <v>2.3241111541265371</v>
      </c>
      <c r="U155" s="10">
        <f t="shared" si="71"/>
        <v>2.6201155779201848</v>
      </c>
    </row>
    <row r="156" spans="1:21" x14ac:dyDescent="0.2">
      <c r="A156" s="74" t="s">
        <v>83</v>
      </c>
      <c r="B156" s="75">
        <v>4397</v>
      </c>
      <c r="C156" s="75">
        <v>249791.5</v>
      </c>
      <c r="D156" s="75">
        <v>269124.08812952752</v>
      </c>
      <c r="E156" s="75"/>
      <c r="F156" s="74" t="s">
        <v>83</v>
      </c>
      <c r="G156" s="75">
        <f t="shared" si="61"/>
        <v>4397</v>
      </c>
      <c r="H156" s="75">
        <f t="shared" si="62"/>
        <v>249791.5</v>
      </c>
      <c r="I156" s="75">
        <f t="shared" si="63"/>
        <v>269124.08812952752</v>
      </c>
      <c r="J156" s="75"/>
      <c r="K156" s="10">
        <f t="shared" si="64"/>
        <v>2.367063717686301</v>
      </c>
      <c r="L156" s="10">
        <f t="shared" si="65"/>
        <v>0.92816477980884837</v>
      </c>
      <c r="M156" s="10">
        <f t="shared" si="66"/>
        <v>2.4186947263516547</v>
      </c>
      <c r="P156" s="5" t="str">
        <f t="shared" si="60"/>
        <v>Tairawhiti</v>
      </c>
      <c r="Q156" s="5">
        <f t="shared" si="67"/>
        <v>4397</v>
      </c>
      <c r="R156" s="5">
        <f t="shared" si="68"/>
        <v>10407.979166666666</v>
      </c>
      <c r="S156" s="10">
        <f t="shared" si="69"/>
        <v>2.367063717686301</v>
      </c>
      <c r="T156" s="10">
        <f t="shared" si="70"/>
        <v>2.4186947263516547</v>
      </c>
      <c r="U156" s="10">
        <f t="shared" si="71"/>
        <v>2.6201155779201848</v>
      </c>
    </row>
    <row r="157" spans="1:21" x14ac:dyDescent="0.2">
      <c r="A157" s="74" t="s">
        <v>84</v>
      </c>
      <c r="B157" s="75">
        <v>5480</v>
      </c>
      <c r="C157" s="75">
        <v>310085.5</v>
      </c>
      <c r="D157" s="75">
        <v>291400.26949931937</v>
      </c>
      <c r="E157" s="75"/>
      <c r="F157" s="74" t="s">
        <v>84</v>
      </c>
      <c r="G157" s="75">
        <f t="shared" si="61"/>
        <v>5480</v>
      </c>
      <c r="H157" s="75">
        <f t="shared" si="62"/>
        <v>310085.5</v>
      </c>
      <c r="I157" s="75">
        <f t="shared" si="63"/>
        <v>291400.26949931937</v>
      </c>
      <c r="J157" s="75"/>
      <c r="K157" s="10">
        <f t="shared" si="64"/>
        <v>2.3577060523114355</v>
      </c>
      <c r="L157" s="10">
        <f t="shared" si="65"/>
        <v>1.0641222142065461</v>
      </c>
      <c r="M157" s="10">
        <f t="shared" si="66"/>
        <v>2.7729847584014982</v>
      </c>
      <c r="P157" s="5" t="str">
        <f t="shared" si="60"/>
        <v>Taranaki</v>
      </c>
      <c r="Q157" s="5">
        <f t="shared" si="67"/>
        <v>5480</v>
      </c>
      <c r="R157" s="5">
        <f t="shared" si="68"/>
        <v>12920.229166666666</v>
      </c>
      <c r="S157" s="10">
        <f t="shared" si="69"/>
        <v>2.3577060523114355</v>
      </c>
      <c r="T157" s="10">
        <f t="shared" si="70"/>
        <v>2.7729847584014982</v>
      </c>
      <c r="U157" s="10">
        <f t="shared" si="71"/>
        <v>2.6201155779201848</v>
      </c>
    </row>
    <row r="158" spans="1:21" x14ac:dyDescent="0.2">
      <c r="A158" s="74" t="s">
        <v>85</v>
      </c>
      <c r="B158" s="75">
        <v>20110</v>
      </c>
      <c r="C158" s="75">
        <v>1324282</v>
      </c>
      <c r="D158" s="75">
        <v>1361414.2350410768</v>
      </c>
      <c r="E158" s="75"/>
      <c r="F158" s="74" t="s">
        <v>85</v>
      </c>
      <c r="G158" s="75">
        <f t="shared" si="61"/>
        <v>20110</v>
      </c>
      <c r="H158" s="75">
        <f t="shared" si="62"/>
        <v>1324282</v>
      </c>
      <c r="I158" s="75">
        <f t="shared" si="63"/>
        <v>1361414.2350410768</v>
      </c>
      <c r="J158" s="75"/>
      <c r="K158" s="10">
        <f t="shared" si="64"/>
        <v>2.7438297696005307</v>
      </c>
      <c r="L158" s="10">
        <f t="shared" si="65"/>
        <v>0.972725248432593</v>
      </c>
      <c r="M158" s="10">
        <f t="shared" si="66"/>
        <v>2.5348143775263159</v>
      </c>
      <c r="P158" s="5" t="str">
        <f t="shared" si="60"/>
        <v>Waikato</v>
      </c>
      <c r="Q158" s="5">
        <f t="shared" si="67"/>
        <v>20110</v>
      </c>
      <c r="R158" s="5">
        <f t="shared" si="68"/>
        <v>55178.416666666664</v>
      </c>
      <c r="S158" s="10">
        <f t="shared" si="69"/>
        <v>2.7438297696005307</v>
      </c>
      <c r="T158" s="10">
        <f t="shared" si="70"/>
        <v>2.5348143775263159</v>
      </c>
      <c r="U158" s="10">
        <f t="shared" si="71"/>
        <v>2.6201155779201848</v>
      </c>
    </row>
    <row r="159" spans="1:21" x14ac:dyDescent="0.2">
      <c r="A159" s="74" t="s">
        <v>86</v>
      </c>
      <c r="B159" s="75">
        <v>868</v>
      </c>
      <c r="C159" s="75">
        <v>45611.5</v>
      </c>
      <c r="D159" s="75">
        <v>48601.211342694092</v>
      </c>
      <c r="E159" s="75"/>
      <c r="F159" s="74" t="s">
        <v>86</v>
      </c>
      <c r="G159" s="75">
        <f t="shared" si="61"/>
        <v>868</v>
      </c>
      <c r="H159" s="75">
        <f t="shared" si="62"/>
        <v>45611.5</v>
      </c>
      <c r="I159" s="75">
        <f t="shared" si="63"/>
        <v>48601.211342694092</v>
      </c>
      <c r="J159" s="75"/>
      <c r="K159" s="10">
        <f t="shared" si="64"/>
        <v>2.1894921274961598</v>
      </c>
      <c r="L159" s="10">
        <f t="shared" si="65"/>
        <v>0.93848483895569579</v>
      </c>
      <c r="M159" s="10">
        <f t="shared" si="66"/>
        <v>2.4455876587028023</v>
      </c>
      <c r="P159" s="5" t="str">
        <f t="shared" si="60"/>
        <v>Wairarapa</v>
      </c>
      <c r="Q159" s="5">
        <f t="shared" si="67"/>
        <v>868</v>
      </c>
      <c r="R159" s="5">
        <f t="shared" si="68"/>
        <v>1900.4791666666667</v>
      </c>
      <c r="S159" s="10">
        <f t="shared" si="69"/>
        <v>2.1894921274961598</v>
      </c>
      <c r="T159" s="10">
        <f t="shared" si="70"/>
        <v>2.4455876587028023</v>
      </c>
      <c r="U159" s="10">
        <f t="shared" si="71"/>
        <v>2.6201155779201848</v>
      </c>
    </row>
    <row r="160" spans="1:21" x14ac:dyDescent="0.2">
      <c r="A160" s="74" t="s">
        <v>87</v>
      </c>
      <c r="B160" s="75">
        <v>6548</v>
      </c>
      <c r="C160" s="75">
        <v>411859.5</v>
      </c>
      <c r="D160" s="75">
        <v>406566.41131856263</v>
      </c>
      <c r="E160" s="75"/>
      <c r="F160" s="74" t="s">
        <v>87</v>
      </c>
      <c r="G160" s="75">
        <f t="shared" si="61"/>
        <v>6548</v>
      </c>
      <c r="H160" s="75">
        <f t="shared" si="62"/>
        <v>411859.5</v>
      </c>
      <c r="I160" s="75">
        <f t="shared" si="63"/>
        <v>406566.41131856263</v>
      </c>
      <c r="J160" s="75"/>
      <c r="K160" s="10">
        <f t="shared" si="64"/>
        <v>2.6207716096518019</v>
      </c>
      <c r="L160" s="10">
        <f t="shared" si="65"/>
        <v>1.0130190014080873</v>
      </c>
      <c r="M160" s="10">
        <f t="shared" si="66"/>
        <v>2.6398154397803864</v>
      </c>
      <c r="P160" s="5" t="str">
        <f t="shared" si="60"/>
        <v>Waitemata</v>
      </c>
      <c r="Q160" s="5">
        <f t="shared" si="67"/>
        <v>6548</v>
      </c>
      <c r="R160" s="5">
        <f t="shared" si="68"/>
        <v>17160.8125</v>
      </c>
      <c r="S160" s="10">
        <f t="shared" si="69"/>
        <v>2.6207716096518019</v>
      </c>
      <c r="T160" s="10">
        <f t="shared" si="70"/>
        <v>2.6398154397803864</v>
      </c>
      <c r="U160" s="10">
        <f t="shared" si="71"/>
        <v>2.6201155779201848</v>
      </c>
    </row>
    <row r="161" spans="1:21" x14ac:dyDescent="0.2">
      <c r="A161" s="74" t="s">
        <v>88</v>
      </c>
      <c r="B161" s="75">
        <v>1163</v>
      </c>
      <c r="C161" s="75">
        <v>52705.5</v>
      </c>
      <c r="D161" s="75">
        <v>64373.023965315588</v>
      </c>
      <c r="E161" s="75"/>
      <c r="F161" s="74" t="s">
        <v>88</v>
      </c>
      <c r="G161" s="75">
        <f t="shared" si="61"/>
        <v>1163</v>
      </c>
      <c r="H161" s="75">
        <f t="shared" si="62"/>
        <v>52705.5</v>
      </c>
      <c r="I161" s="75">
        <f t="shared" si="63"/>
        <v>64373.023965315588</v>
      </c>
      <c r="J161" s="75"/>
      <c r="K161" s="10">
        <f t="shared" si="64"/>
        <v>1.8882738607050731</v>
      </c>
      <c r="L161" s="10">
        <f t="shared" si="65"/>
        <v>0.81875134572515829</v>
      </c>
      <c r="M161" s="10">
        <f t="shared" si="66"/>
        <v>2.1335754223582986</v>
      </c>
      <c r="P161" s="5" t="str">
        <f t="shared" si="60"/>
        <v>West Coast</v>
      </c>
      <c r="Q161" s="5">
        <f t="shared" si="67"/>
        <v>1163</v>
      </c>
      <c r="R161" s="5">
        <f t="shared" si="68"/>
        <v>2196.0625</v>
      </c>
      <c r="S161" s="10">
        <f t="shared" si="69"/>
        <v>1.8882738607050731</v>
      </c>
      <c r="T161" s="10">
        <f t="shared" si="70"/>
        <v>2.1335754223582986</v>
      </c>
      <c r="U161" s="10">
        <f t="shared" si="71"/>
        <v>2.6201155779201848</v>
      </c>
    </row>
    <row r="162" spans="1:21" x14ac:dyDescent="0.2">
      <c r="A162" s="74" t="s">
        <v>89</v>
      </c>
      <c r="B162" s="75">
        <v>6421</v>
      </c>
      <c r="C162" s="75">
        <v>301262.5</v>
      </c>
      <c r="D162" s="75">
        <v>307953.27852596482</v>
      </c>
      <c r="E162" s="75"/>
      <c r="F162" s="74" t="s">
        <v>89</v>
      </c>
      <c r="G162" s="75">
        <f t="shared" si="61"/>
        <v>6421</v>
      </c>
      <c r="H162" s="75">
        <f t="shared" si="62"/>
        <v>301262.5</v>
      </c>
      <c r="I162" s="75">
        <f t="shared" si="63"/>
        <v>307953.27852596482</v>
      </c>
      <c r="J162" s="75"/>
      <c r="K162" s="10">
        <f t="shared" si="64"/>
        <v>1.9549297876758551</v>
      </c>
      <c r="L162" s="10">
        <f t="shared" si="65"/>
        <v>0.97827339732185803</v>
      </c>
      <c r="M162" s="10">
        <f t="shared" si="66"/>
        <v>2.5492722396984213</v>
      </c>
      <c r="P162" s="5" t="str">
        <f t="shared" si="60"/>
        <v>Whanganui</v>
      </c>
      <c r="Q162" s="5">
        <f t="shared" si="67"/>
        <v>6421</v>
      </c>
      <c r="R162" s="5">
        <f t="shared" si="68"/>
        <v>12552.604166666666</v>
      </c>
      <c r="S162" s="10">
        <f t="shared" si="69"/>
        <v>1.9549297876758551</v>
      </c>
      <c r="T162" s="10">
        <f t="shared" si="70"/>
        <v>2.5492722396984213</v>
      </c>
      <c r="U162" s="10">
        <f t="shared" si="71"/>
        <v>2.6201155779201848</v>
      </c>
    </row>
    <row r="163" spans="1:21" x14ac:dyDescent="0.2">
      <c r="A163" s="74" t="s">
        <v>106</v>
      </c>
      <c r="B163" s="75">
        <v>155425</v>
      </c>
      <c r="C163" s="75">
        <v>9720488.5</v>
      </c>
      <c r="D163" s="75">
        <v>9667710.0025362801</v>
      </c>
      <c r="E163" s="75"/>
      <c r="F163" s="78" t="s">
        <v>106</v>
      </c>
      <c r="G163" s="75">
        <f t="shared" si="61"/>
        <v>155425</v>
      </c>
      <c r="H163" s="75">
        <f t="shared" si="62"/>
        <v>9720488.5</v>
      </c>
      <c r="I163" s="75">
        <f t="shared" si="63"/>
        <v>9667710.0025362801</v>
      </c>
      <c r="J163" s="75"/>
      <c r="K163" s="10">
        <f t="shared" si="64"/>
        <v>2.6058893625006703</v>
      </c>
      <c r="L163" s="10">
        <f t="shared" si="65"/>
        <v>1.0054592553407036</v>
      </c>
      <c r="M163" s="10">
        <f t="shared" si="66"/>
        <v>2.6201155779201848</v>
      </c>
      <c r="P163" t="s">
        <v>0</v>
      </c>
      <c r="Q163" s="5">
        <f t="shared" si="67"/>
        <v>155425</v>
      </c>
      <c r="R163" s="5">
        <f t="shared" si="68"/>
        <v>405020.35416666669</v>
      </c>
      <c r="S163" s="10">
        <f t="shared" si="69"/>
        <v>2.6058893625006703</v>
      </c>
      <c r="T163" s="10">
        <f t="shared" si="70"/>
        <v>2.6201155779201848</v>
      </c>
      <c r="U163" s="10">
        <f t="shared" si="71"/>
        <v>2.6201155779201848</v>
      </c>
    </row>
    <row r="166" spans="1:21" x14ac:dyDescent="0.2">
      <c r="A166" s="73" t="s">
        <v>22</v>
      </c>
      <c r="B166" t="s">
        <v>13</v>
      </c>
    </row>
    <row r="167" spans="1:21" x14ac:dyDescent="0.2">
      <c r="A167" s="73" t="s">
        <v>104</v>
      </c>
      <c r="B167" s="74">
        <v>1</v>
      </c>
    </row>
    <row r="168" spans="1:21" x14ac:dyDescent="0.2">
      <c r="K168" s="150" t="s">
        <v>2</v>
      </c>
      <c r="L168" s="150"/>
      <c r="M168" s="150"/>
      <c r="P168" s="8" t="s">
        <v>6</v>
      </c>
      <c r="Q168" s="8"/>
      <c r="R168" s="8"/>
      <c r="S168" s="8"/>
      <c r="T168" s="8"/>
      <c r="U168" s="8"/>
    </row>
    <row r="169" spans="1:21" ht="63.75" x14ac:dyDescent="0.2">
      <c r="A169" s="73" t="s">
        <v>105</v>
      </c>
      <c r="B169" t="s">
        <v>107</v>
      </c>
      <c r="C169" t="s">
        <v>108</v>
      </c>
      <c r="D169" t="s">
        <v>109</v>
      </c>
      <c r="G169" s="77" t="s">
        <v>107</v>
      </c>
      <c r="H169" s="77" t="s">
        <v>108</v>
      </c>
      <c r="I169" s="77" t="s">
        <v>109</v>
      </c>
      <c r="K169" s="21" t="s">
        <v>16</v>
      </c>
      <c r="L169" s="21" t="s">
        <v>20</v>
      </c>
      <c r="M169" s="21" t="s">
        <v>17</v>
      </c>
      <c r="P169" s="21" t="s">
        <v>4</v>
      </c>
      <c r="Q169" s="21" t="s">
        <v>27</v>
      </c>
      <c r="R169" s="21" t="s">
        <v>25</v>
      </c>
      <c r="S169" s="21" t="s">
        <v>11</v>
      </c>
      <c r="T169" s="21" t="s">
        <v>10</v>
      </c>
      <c r="U169" s="21" t="s">
        <v>8</v>
      </c>
    </row>
    <row r="170" spans="1:21" x14ac:dyDescent="0.2">
      <c r="A170" s="74" t="s">
        <v>70</v>
      </c>
      <c r="B170" s="75">
        <v>3033</v>
      </c>
      <c r="C170" s="75">
        <v>125174</v>
      </c>
      <c r="D170" s="75">
        <v>120648.05593289943</v>
      </c>
      <c r="E170" s="75"/>
      <c r="F170" s="74" t="s">
        <v>70</v>
      </c>
      <c r="G170" s="75">
        <f>IFERROR(VLOOKUP(F170,$A$170:$D$190,2,FALSE),0)</f>
        <v>3033</v>
      </c>
      <c r="H170" s="75">
        <f>IFERROR(VLOOKUP(F170,$A$170:$D$190,3,FALSE),0)</f>
        <v>125174</v>
      </c>
      <c r="I170" s="75">
        <f>IFERROR(VLOOKUP(F170,$A$170:$D$190,4,FALSE),0)</f>
        <v>120648.05593289943</v>
      </c>
      <c r="J170" s="75"/>
      <c r="K170" s="10">
        <f>IFERROR(H170/G170/24,0)</f>
        <v>1.7196120452797012</v>
      </c>
      <c r="L170" s="10">
        <f>IFERROR(H170/I170,0)</f>
        <v>1.0375136095820539</v>
      </c>
      <c r="M170" s="10">
        <f>L170*$K$190</f>
        <v>1.6033667914064385</v>
      </c>
      <c r="P170" s="5" t="str">
        <f>F170</f>
        <v>Auckland</v>
      </c>
      <c r="Q170" s="5">
        <f>G170</f>
        <v>3033</v>
      </c>
      <c r="R170" s="5">
        <f>H170/24</f>
        <v>5215.583333333333</v>
      </c>
      <c r="S170" s="10">
        <f>K170</f>
        <v>1.7196120452797012</v>
      </c>
      <c r="T170" s="10">
        <f>M170</f>
        <v>1.6033667914064385</v>
      </c>
      <c r="U170" s="10">
        <f>$M$190</f>
        <v>1.5208472515979399</v>
      </c>
    </row>
    <row r="171" spans="1:21" x14ac:dyDescent="0.2">
      <c r="A171" s="74" t="s">
        <v>71</v>
      </c>
      <c r="B171" s="75">
        <v>807</v>
      </c>
      <c r="C171" s="75">
        <v>28017</v>
      </c>
      <c r="D171" s="75">
        <v>27911.827819445585</v>
      </c>
      <c r="E171" s="75"/>
      <c r="F171" s="74" t="s">
        <v>71</v>
      </c>
      <c r="G171" s="75">
        <f t="shared" ref="G171:G190" si="72">IFERROR(VLOOKUP(F171,$A$170:$D$190,2,FALSE),0)</f>
        <v>807</v>
      </c>
      <c r="H171" s="75">
        <f t="shared" ref="H171:H190" si="73">IFERROR(VLOOKUP(F171,$A$170:$D$190,3,FALSE),0)</f>
        <v>28017</v>
      </c>
      <c r="I171" s="75">
        <f t="shared" ref="I171:I190" si="74">IFERROR(VLOOKUP(F171,$A$170:$D$190,4,FALSE),0)</f>
        <v>27911.827819445585</v>
      </c>
      <c r="J171" s="75"/>
      <c r="K171" s="10">
        <f t="shared" ref="K171:K190" si="75">IFERROR(H171/G171/24,0)</f>
        <v>1.4465613382899629</v>
      </c>
      <c r="L171" s="10">
        <f t="shared" ref="L171:L190" si="76">IFERROR(H171/I171,0)</f>
        <v>1.0037680148084442</v>
      </c>
      <c r="M171" s="10">
        <f t="shared" ref="M171:M190" si="77">L171*$K$190</f>
        <v>1.5512165684921961</v>
      </c>
      <c r="P171" s="5" t="str">
        <f t="shared" ref="P171:P190" si="78">F171</f>
        <v>Bay of Plenty</v>
      </c>
      <c r="Q171" s="5">
        <f t="shared" ref="Q171:Q190" si="79">G171</f>
        <v>807</v>
      </c>
      <c r="R171" s="5">
        <f t="shared" ref="R171:R190" si="80">H171/24</f>
        <v>1167.375</v>
      </c>
      <c r="S171" s="10">
        <f t="shared" ref="S171:S190" si="81">K171</f>
        <v>1.4465613382899629</v>
      </c>
      <c r="T171" s="10">
        <f t="shared" ref="T171:T190" si="82">M171</f>
        <v>1.5512165684921961</v>
      </c>
      <c r="U171" s="10">
        <f t="shared" ref="U171:U190" si="83">$M$190</f>
        <v>1.5208472515979399</v>
      </c>
    </row>
    <row r="172" spans="1:21" x14ac:dyDescent="0.2">
      <c r="A172" s="74" t="s">
        <v>72</v>
      </c>
      <c r="B172" s="75">
        <v>4249</v>
      </c>
      <c r="C172" s="75">
        <v>169262.5</v>
      </c>
      <c r="D172" s="75">
        <v>178340.32231571304</v>
      </c>
      <c r="E172" s="75"/>
      <c r="F172" s="74" t="s">
        <v>72</v>
      </c>
      <c r="G172" s="75">
        <f t="shared" si="72"/>
        <v>4249</v>
      </c>
      <c r="H172" s="75">
        <f t="shared" si="73"/>
        <v>169262.5</v>
      </c>
      <c r="I172" s="75">
        <f t="shared" si="74"/>
        <v>178340.32231571304</v>
      </c>
      <c r="J172" s="75"/>
      <c r="K172" s="10">
        <f t="shared" si="75"/>
        <v>1.6598268219973329</v>
      </c>
      <c r="L172" s="10">
        <f t="shared" si="76"/>
        <v>0.94909831832846692</v>
      </c>
      <c r="M172" s="10">
        <f t="shared" si="77"/>
        <v>1.4667303747471561</v>
      </c>
      <c r="P172" s="5" t="str">
        <f t="shared" si="78"/>
        <v>Canterbury</v>
      </c>
      <c r="Q172" s="5">
        <f t="shared" si="79"/>
        <v>4249</v>
      </c>
      <c r="R172" s="5">
        <f t="shared" si="80"/>
        <v>7052.604166666667</v>
      </c>
      <c r="S172" s="10">
        <f t="shared" si="81"/>
        <v>1.6598268219973329</v>
      </c>
      <c r="T172" s="10">
        <f t="shared" si="82"/>
        <v>1.4667303747471561</v>
      </c>
      <c r="U172" s="10">
        <f t="shared" si="83"/>
        <v>1.5208472515979399</v>
      </c>
    </row>
    <row r="173" spans="1:21" x14ac:dyDescent="0.2">
      <c r="A173" s="74" t="s">
        <v>73</v>
      </c>
      <c r="B173" s="75">
        <v>2535</v>
      </c>
      <c r="C173" s="75">
        <v>103010.5</v>
      </c>
      <c r="D173" s="75">
        <v>98461.861662913085</v>
      </c>
      <c r="E173" s="75"/>
      <c r="F173" s="74" t="s">
        <v>73</v>
      </c>
      <c r="G173" s="75">
        <f t="shared" si="72"/>
        <v>2535</v>
      </c>
      <c r="H173" s="75">
        <f t="shared" si="73"/>
        <v>103010.5</v>
      </c>
      <c r="I173" s="75">
        <f t="shared" si="74"/>
        <v>98461.861662913085</v>
      </c>
      <c r="J173" s="75"/>
      <c r="K173" s="10">
        <f t="shared" si="75"/>
        <v>1.6931377383300461</v>
      </c>
      <c r="L173" s="10">
        <f t="shared" si="76"/>
        <v>1.0461969564688844</v>
      </c>
      <c r="M173" s="10">
        <f t="shared" si="77"/>
        <v>1.616785979268673</v>
      </c>
      <c r="P173" s="5" t="str">
        <f t="shared" si="78"/>
        <v>Capital and Coast</v>
      </c>
      <c r="Q173" s="5">
        <f t="shared" si="79"/>
        <v>2535</v>
      </c>
      <c r="R173" s="5">
        <f t="shared" si="80"/>
        <v>4292.104166666667</v>
      </c>
      <c r="S173" s="10">
        <f t="shared" si="81"/>
        <v>1.6931377383300461</v>
      </c>
      <c r="T173" s="10">
        <f t="shared" si="82"/>
        <v>1.616785979268673</v>
      </c>
      <c r="U173" s="10">
        <f t="shared" si="83"/>
        <v>1.5208472515979399</v>
      </c>
    </row>
    <row r="174" spans="1:21" x14ac:dyDescent="0.2">
      <c r="A174" s="74" t="s">
        <v>74</v>
      </c>
      <c r="B174" s="75">
        <v>1629</v>
      </c>
      <c r="C174" s="75">
        <v>49503</v>
      </c>
      <c r="D174" s="75">
        <v>51851.971620455683</v>
      </c>
      <c r="E174" s="75"/>
      <c r="F174" s="74" t="s">
        <v>74</v>
      </c>
      <c r="G174" s="75">
        <f t="shared" si="72"/>
        <v>1629</v>
      </c>
      <c r="H174" s="75">
        <f t="shared" si="73"/>
        <v>49503</v>
      </c>
      <c r="I174" s="75">
        <f t="shared" si="74"/>
        <v>51851.971620455683</v>
      </c>
      <c r="J174" s="75"/>
      <c r="K174" s="10">
        <f t="shared" si="75"/>
        <v>1.2661909146715777</v>
      </c>
      <c r="L174" s="10">
        <f t="shared" si="76"/>
        <v>0.95469850910106935</v>
      </c>
      <c r="M174" s="10">
        <f t="shared" si="77"/>
        <v>1.4753848731820718</v>
      </c>
      <c r="P174" s="5" t="str">
        <f t="shared" si="78"/>
        <v>Counties Manukau</v>
      </c>
      <c r="Q174" s="5">
        <f t="shared" si="79"/>
        <v>1629</v>
      </c>
      <c r="R174" s="5">
        <f t="shared" si="80"/>
        <v>2062.625</v>
      </c>
      <c r="S174" s="10">
        <f t="shared" si="81"/>
        <v>1.2661909146715777</v>
      </c>
      <c r="T174" s="10">
        <f t="shared" si="82"/>
        <v>1.4753848731820718</v>
      </c>
      <c r="U174" s="10">
        <f t="shared" si="83"/>
        <v>1.5208472515979399</v>
      </c>
    </row>
    <row r="175" spans="1:21" x14ac:dyDescent="0.2">
      <c r="A175" s="74" t="s">
        <v>75</v>
      </c>
      <c r="B175" s="75">
        <v>734</v>
      </c>
      <c r="C175" s="75">
        <v>24628</v>
      </c>
      <c r="D175" s="75">
        <v>23413.062963097836</v>
      </c>
      <c r="E175" s="75"/>
      <c r="F175" s="74" t="s">
        <v>75</v>
      </c>
      <c r="G175" s="75">
        <f t="shared" si="72"/>
        <v>734</v>
      </c>
      <c r="H175" s="75">
        <f t="shared" si="73"/>
        <v>24628</v>
      </c>
      <c r="I175" s="75">
        <f t="shared" si="74"/>
        <v>23413.062963097836</v>
      </c>
      <c r="J175" s="75"/>
      <c r="K175" s="10">
        <f t="shared" si="75"/>
        <v>1.3980472297910991</v>
      </c>
      <c r="L175" s="10">
        <f t="shared" si="76"/>
        <v>1.0518914180010137</v>
      </c>
      <c r="M175" s="10">
        <f t="shared" si="77"/>
        <v>1.6255861631228736</v>
      </c>
      <c r="P175" s="5" t="str">
        <f t="shared" si="78"/>
        <v>Hawkes Bay</v>
      </c>
      <c r="Q175" s="5">
        <f t="shared" si="79"/>
        <v>734</v>
      </c>
      <c r="R175" s="5">
        <f t="shared" si="80"/>
        <v>1026.1666666666667</v>
      </c>
      <c r="S175" s="10">
        <f t="shared" si="81"/>
        <v>1.3980472297910991</v>
      </c>
      <c r="T175" s="10">
        <f t="shared" si="82"/>
        <v>1.6255861631228736</v>
      </c>
      <c r="U175" s="10">
        <f t="shared" si="83"/>
        <v>1.5208472515979399</v>
      </c>
    </row>
    <row r="176" spans="1:21" x14ac:dyDescent="0.2">
      <c r="A176" s="74" t="s">
        <v>76</v>
      </c>
      <c r="B176" s="75">
        <v>1060</v>
      </c>
      <c r="C176" s="75">
        <v>33438</v>
      </c>
      <c r="D176" s="75">
        <v>34305.991719385696</v>
      </c>
      <c r="E176" s="75"/>
      <c r="F176" s="74" t="s">
        <v>76</v>
      </c>
      <c r="G176" s="75">
        <f t="shared" si="72"/>
        <v>1060</v>
      </c>
      <c r="H176" s="75">
        <f t="shared" si="73"/>
        <v>33438</v>
      </c>
      <c r="I176" s="75">
        <f t="shared" si="74"/>
        <v>34305.991719385696</v>
      </c>
      <c r="J176" s="75"/>
      <c r="K176" s="10">
        <f t="shared" si="75"/>
        <v>1.3143867924528301</v>
      </c>
      <c r="L176" s="10">
        <f t="shared" si="76"/>
        <v>0.97469853877172108</v>
      </c>
      <c r="M176" s="10">
        <f t="shared" si="77"/>
        <v>1.5062927890926729</v>
      </c>
      <c r="P176" s="5" t="str">
        <f t="shared" si="78"/>
        <v>Hutt</v>
      </c>
      <c r="Q176" s="5">
        <f t="shared" si="79"/>
        <v>1060</v>
      </c>
      <c r="R176" s="5">
        <f t="shared" si="80"/>
        <v>1393.25</v>
      </c>
      <c r="S176" s="10">
        <f t="shared" si="81"/>
        <v>1.3143867924528301</v>
      </c>
      <c r="T176" s="10">
        <f t="shared" si="82"/>
        <v>1.5062927890926729</v>
      </c>
      <c r="U176" s="10">
        <f t="shared" si="83"/>
        <v>1.5208472515979399</v>
      </c>
    </row>
    <row r="177" spans="1:21" x14ac:dyDescent="0.2">
      <c r="A177" s="74" t="s">
        <v>77</v>
      </c>
      <c r="B177" s="75">
        <v>226</v>
      </c>
      <c r="C177" s="75">
        <v>7657</v>
      </c>
      <c r="D177" s="75">
        <v>7947.6628819596826</v>
      </c>
      <c r="E177" s="75"/>
      <c r="F177" s="74" t="s">
        <v>77</v>
      </c>
      <c r="G177" s="75">
        <f t="shared" si="72"/>
        <v>226</v>
      </c>
      <c r="H177" s="75">
        <f t="shared" si="73"/>
        <v>7657</v>
      </c>
      <c r="I177" s="75">
        <f t="shared" si="74"/>
        <v>7947.6628819596826</v>
      </c>
      <c r="J177" s="75"/>
      <c r="K177" s="10">
        <f t="shared" si="75"/>
        <v>1.411688790560472</v>
      </c>
      <c r="L177" s="10">
        <f t="shared" si="76"/>
        <v>0.96342787983377409</v>
      </c>
      <c r="M177" s="10">
        <f t="shared" si="77"/>
        <v>1.4888751859966982</v>
      </c>
      <c r="P177" s="5" t="str">
        <f t="shared" si="78"/>
        <v>Lakes</v>
      </c>
      <c r="Q177" s="5">
        <f t="shared" si="79"/>
        <v>226</v>
      </c>
      <c r="R177" s="5">
        <f t="shared" si="80"/>
        <v>319.04166666666669</v>
      </c>
      <c r="S177" s="10">
        <f t="shared" si="81"/>
        <v>1.411688790560472</v>
      </c>
      <c r="T177" s="10">
        <f t="shared" si="82"/>
        <v>1.4888751859966982</v>
      </c>
      <c r="U177" s="10">
        <f t="shared" si="83"/>
        <v>1.5208472515979399</v>
      </c>
    </row>
    <row r="178" spans="1:21" x14ac:dyDescent="0.2">
      <c r="A178" s="74" t="s">
        <v>78</v>
      </c>
      <c r="B178" s="75">
        <v>400</v>
      </c>
      <c r="C178" s="75">
        <v>16234.5</v>
      </c>
      <c r="D178" s="75">
        <v>14072.152561526305</v>
      </c>
      <c r="E178" s="75"/>
      <c r="F178" s="74" t="s">
        <v>78</v>
      </c>
      <c r="G178" s="75">
        <f t="shared" si="72"/>
        <v>400</v>
      </c>
      <c r="H178" s="75">
        <f t="shared" si="73"/>
        <v>16234.5</v>
      </c>
      <c r="I178" s="75">
        <f t="shared" si="74"/>
        <v>14072.152561526305</v>
      </c>
      <c r="J178" s="75"/>
      <c r="K178" s="10">
        <f t="shared" si="75"/>
        <v>1.6910937500000001</v>
      </c>
      <c r="L178" s="10">
        <f t="shared" si="76"/>
        <v>1.1536614550630739</v>
      </c>
      <c r="M178" s="10">
        <f t="shared" si="77"/>
        <v>1.7828609171872971</v>
      </c>
      <c r="P178" s="5" t="str">
        <f t="shared" si="78"/>
        <v>MidCentral</v>
      </c>
      <c r="Q178" s="5">
        <f t="shared" si="79"/>
        <v>400</v>
      </c>
      <c r="R178" s="5">
        <f t="shared" si="80"/>
        <v>676.4375</v>
      </c>
      <c r="S178" s="10">
        <f t="shared" si="81"/>
        <v>1.6910937500000001</v>
      </c>
      <c r="T178" s="10">
        <f t="shared" si="82"/>
        <v>1.7828609171872971</v>
      </c>
      <c r="U178" s="10">
        <f t="shared" si="83"/>
        <v>1.5208472515979399</v>
      </c>
    </row>
    <row r="179" spans="1:21" x14ac:dyDescent="0.2">
      <c r="A179" s="74" t="s">
        <v>79</v>
      </c>
      <c r="B179" s="75">
        <v>769</v>
      </c>
      <c r="C179" s="75">
        <v>20442</v>
      </c>
      <c r="D179" s="75">
        <v>23505.389529388398</v>
      </c>
      <c r="E179" s="75"/>
      <c r="F179" s="74" t="s">
        <v>79</v>
      </c>
      <c r="G179" s="75">
        <f t="shared" si="72"/>
        <v>769</v>
      </c>
      <c r="H179" s="75">
        <f t="shared" si="73"/>
        <v>20442</v>
      </c>
      <c r="I179" s="75">
        <f t="shared" si="74"/>
        <v>23505.389529388398</v>
      </c>
      <c r="J179" s="75"/>
      <c r="K179" s="10">
        <f t="shared" si="75"/>
        <v>1.1076072821846554</v>
      </c>
      <c r="L179" s="10">
        <f t="shared" si="76"/>
        <v>0.86967288818769439</v>
      </c>
      <c r="M179" s="10">
        <f t="shared" si="77"/>
        <v>1.3439868310434866</v>
      </c>
      <c r="P179" s="5" t="str">
        <f t="shared" si="78"/>
        <v>Nelson Marlborough</v>
      </c>
      <c r="Q179" s="5">
        <f t="shared" si="79"/>
        <v>769</v>
      </c>
      <c r="R179" s="5">
        <f t="shared" si="80"/>
        <v>851.75</v>
      </c>
      <c r="S179" s="10">
        <f t="shared" si="81"/>
        <v>1.1076072821846554</v>
      </c>
      <c r="T179" s="10">
        <f t="shared" si="82"/>
        <v>1.3439868310434866</v>
      </c>
      <c r="U179" s="10">
        <f t="shared" si="83"/>
        <v>1.5208472515979399</v>
      </c>
    </row>
    <row r="180" spans="1:21" x14ac:dyDescent="0.2">
      <c r="A180" s="74" t="s">
        <v>80</v>
      </c>
      <c r="B180" s="75">
        <v>53</v>
      </c>
      <c r="C180" s="75">
        <v>1742.5</v>
      </c>
      <c r="D180" s="75">
        <v>1749.3685902432624</v>
      </c>
      <c r="E180" s="75"/>
      <c r="F180" s="74" t="s">
        <v>80</v>
      </c>
      <c r="G180" s="75">
        <f t="shared" si="72"/>
        <v>53</v>
      </c>
      <c r="H180" s="75">
        <f t="shared" si="73"/>
        <v>1742.5</v>
      </c>
      <c r="I180" s="75">
        <f t="shared" si="74"/>
        <v>1749.3685902432624</v>
      </c>
      <c r="J180" s="75"/>
      <c r="K180" s="10">
        <f t="shared" si="75"/>
        <v>1.3698899371069182</v>
      </c>
      <c r="L180" s="10">
        <f t="shared" si="76"/>
        <v>0.99607367464948759</v>
      </c>
      <c r="M180" s="10">
        <f t="shared" si="77"/>
        <v>1.539325785201531</v>
      </c>
      <c r="P180" s="5" t="str">
        <f t="shared" si="78"/>
        <v>Northland</v>
      </c>
      <c r="Q180" s="5">
        <f t="shared" si="79"/>
        <v>53</v>
      </c>
      <c r="R180" s="5">
        <f t="shared" si="80"/>
        <v>72.604166666666671</v>
      </c>
      <c r="S180" s="10">
        <f t="shared" si="81"/>
        <v>1.3698899371069182</v>
      </c>
      <c r="T180" s="10">
        <f t="shared" si="82"/>
        <v>1.539325785201531</v>
      </c>
      <c r="U180" s="10">
        <f t="shared" si="83"/>
        <v>1.5208472515979399</v>
      </c>
    </row>
    <row r="181" spans="1:21" x14ac:dyDescent="0.2">
      <c r="A181" s="74" t="s">
        <v>81</v>
      </c>
      <c r="B181" s="75">
        <v>232</v>
      </c>
      <c r="C181" s="75">
        <v>6301.5</v>
      </c>
      <c r="D181" s="75">
        <v>7291.6199687630742</v>
      </c>
      <c r="E181" s="75"/>
      <c r="F181" s="74" t="s">
        <v>81</v>
      </c>
      <c r="G181" s="75">
        <f t="shared" si="72"/>
        <v>232</v>
      </c>
      <c r="H181" s="75">
        <f t="shared" si="73"/>
        <v>6301.5</v>
      </c>
      <c r="I181" s="75">
        <f t="shared" si="74"/>
        <v>7291.6199687630742</v>
      </c>
      <c r="J181" s="75"/>
      <c r="K181" s="10">
        <f t="shared" si="75"/>
        <v>1.1317349137931034</v>
      </c>
      <c r="L181" s="10">
        <f t="shared" si="76"/>
        <v>0.86421124893992041</v>
      </c>
      <c r="M181" s="10">
        <f t="shared" si="77"/>
        <v>1.3355464492348563</v>
      </c>
      <c r="P181" s="5" t="str">
        <f t="shared" si="78"/>
        <v>South Canterbury</v>
      </c>
      <c r="Q181" s="5">
        <f t="shared" si="79"/>
        <v>232</v>
      </c>
      <c r="R181" s="5">
        <f t="shared" si="80"/>
        <v>262.5625</v>
      </c>
      <c r="S181" s="10">
        <f t="shared" si="81"/>
        <v>1.1317349137931034</v>
      </c>
      <c r="T181" s="10">
        <f t="shared" si="82"/>
        <v>1.3355464492348563</v>
      </c>
      <c r="U181" s="10">
        <f t="shared" si="83"/>
        <v>1.5208472515979399</v>
      </c>
    </row>
    <row r="182" spans="1:21" x14ac:dyDescent="0.2">
      <c r="A182" s="74" t="s">
        <v>82</v>
      </c>
      <c r="B182" s="75">
        <v>1660</v>
      </c>
      <c r="C182" s="75">
        <v>73341</v>
      </c>
      <c r="D182" s="75">
        <v>64971.945444716745</v>
      </c>
      <c r="E182" s="75"/>
      <c r="F182" s="74" t="s">
        <v>82</v>
      </c>
      <c r="G182" s="75">
        <f t="shared" si="72"/>
        <v>1660</v>
      </c>
      <c r="H182" s="75">
        <f t="shared" si="73"/>
        <v>73341</v>
      </c>
      <c r="I182" s="75">
        <f t="shared" si="74"/>
        <v>64971.945444716745</v>
      </c>
      <c r="J182" s="75"/>
      <c r="K182" s="10">
        <f t="shared" si="75"/>
        <v>1.8408885542168676</v>
      </c>
      <c r="L182" s="10">
        <f t="shared" si="76"/>
        <v>1.1288102810836149</v>
      </c>
      <c r="M182" s="10">
        <f t="shared" si="77"/>
        <v>1.744456074380291</v>
      </c>
      <c r="P182" s="5" t="str">
        <f t="shared" si="78"/>
        <v>Southern</v>
      </c>
      <c r="Q182" s="5">
        <f t="shared" si="79"/>
        <v>1660</v>
      </c>
      <c r="R182" s="5">
        <f t="shared" si="80"/>
        <v>3055.875</v>
      </c>
      <c r="S182" s="10">
        <f t="shared" si="81"/>
        <v>1.8408885542168676</v>
      </c>
      <c r="T182" s="10">
        <f t="shared" si="82"/>
        <v>1.744456074380291</v>
      </c>
      <c r="U182" s="10">
        <f t="shared" si="83"/>
        <v>1.5208472515979399</v>
      </c>
    </row>
    <row r="183" spans="1:21" x14ac:dyDescent="0.2">
      <c r="A183" s="74" t="s">
        <v>83</v>
      </c>
      <c r="B183" s="75">
        <v>66</v>
      </c>
      <c r="C183" s="75">
        <v>1962.5</v>
      </c>
      <c r="D183" s="75">
        <v>1782.9254066079768</v>
      </c>
      <c r="E183" s="75"/>
      <c r="F183" s="74" t="s">
        <v>83</v>
      </c>
      <c r="G183" s="75">
        <f t="shared" si="72"/>
        <v>66</v>
      </c>
      <c r="H183" s="75">
        <f t="shared" si="73"/>
        <v>1962.5</v>
      </c>
      <c r="I183" s="75">
        <f t="shared" si="74"/>
        <v>1782.9254066079768</v>
      </c>
      <c r="J183" s="75"/>
      <c r="K183" s="10">
        <f t="shared" si="75"/>
        <v>1.2389520202020201</v>
      </c>
      <c r="L183" s="10">
        <f t="shared" si="76"/>
        <v>1.1007190725570872</v>
      </c>
      <c r="M183" s="10">
        <f t="shared" si="77"/>
        <v>1.7010441032351107</v>
      </c>
      <c r="P183" s="5" t="str">
        <f t="shared" si="78"/>
        <v>Tairawhiti</v>
      </c>
      <c r="Q183" s="5">
        <f t="shared" si="79"/>
        <v>66</v>
      </c>
      <c r="R183" s="5">
        <f t="shared" si="80"/>
        <v>81.770833333333329</v>
      </c>
      <c r="S183" s="10">
        <f t="shared" si="81"/>
        <v>1.2389520202020201</v>
      </c>
      <c r="T183" s="10">
        <f t="shared" si="82"/>
        <v>1.7010441032351107</v>
      </c>
      <c r="U183" s="10">
        <f t="shared" si="83"/>
        <v>1.5208472515979399</v>
      </c>
    </row>
    <row r="184" spans="1:21" x14ac:dyDescent="0.2">
      <c r="A184" s="74" t="s">
        <v>84</v>
      </c>
      <c r="B184" s="75">
        <v>387</v>
      </c>
      <c r="C184" s="75">
        <v>11573</v>
      </c>
      <c r="D184" s="75">
        <v>13005.252805462949</v>
      </c>
      <c r="E184" s="75"/>
      <c r="F184" s="74" t="s">
        <v>84</v>
      </c>
      <c r="G184" s="75">
        <f t="shared" si="72"/>
        <v>387</v>
      </c>
      <c r="H184" s="75">
        <f t="shared" si="73"/>
        <v>11573</v>
      </c>
      <c r="I184" s="75">
        <f t="shared" si="74"/>
        <v>13005.252805462949</v>
      </c>
      <c r="J184" s="75"/>
      <c r="K184" s="10">
        <f t="shared" si="75"/>
        <v>1.2460163652024117</v>
      </c>
      <c r="L184" s="10">
        <f t="shared" si="76"/>
        <v>0.88987120612824067</v>
      </c>
      <c r="M184" s="10">
        <f t="shared" si="77"/>
        <v>1.3752011803580819</v>
      </c>
      <c r="P184" s="5" t="str">
        <f t="shared" si="78"/>
        <v>Taranaki</v>
      </c>
      <c r="Q184" s="5">
        <f t="shared" si="79"/>
        <v>387</v>
      </c>
      <c r="R184" s="5">
        <f t="shared" si="80"/>
        <v>482.20833333333331</v>
      </c>
      <c r="S184" s="10">
        <f t="shared" si="81"/>
        <v>1.2460163652024117</v>
      </c>
      <c r="T184" s="10">
        <f t="shared" si="82"/>
        <v>1.3752011803580819</v>
      </c>
      <c r="U184" s="10">
        <f t="shared" si="83"/>
        <v>1.5208472515979399</v>
      </c>
    </row>
    <row r="185" spans="1:21" x14ac:dyDescent="0.2">
      <c r="A185" s="74" t="s">
        <v>85</v>
      </c>
      <c r="B185" s="75">
        <v>1341</v>
      </c>
      <c r="C185" s="75">
        <v>50871</v>
      </c>
      <c r="D185" s="75">
        <v>49725.557198167415</v>
      </c>
      <c r="E185" s="75"/>
      <c r="F185" s="74" t="s">
        <v>85</v>
      </c>
      <c r="G185" s="75">
        <f t="shared" si="72"/>
        <v>1341</v>
      </c>
      <c r="H185" s="75">
        <f t="shared" si="73"/>
        <v>50871</v>
      </c>
      <c r="I185" s="75">
        <f t="shared" si="74"/>
        <v>49725.557198167415</v>
      </c>
      <c r="J185" s="75"/>
      <c r="K185" s="10">
        <f t="shared" si="75"/>
        <v>1.5806301267710665</v>
      </c>
      <c r="L185" s="10">
        <f t="shared" si="76"/>
        <v>1.0230352934461395</v>
      </c>
      <c r="M185" s="10">
        <f t="shared" si="77"/>
        <v>1.5809920957172316</v>
      </c>
      <c r="P185" s="5" t="str">
        <f t="shared" si="78"/>
        <v>Waikato</v>
      </c>
      <c r="Q185" s="5">
        <f t="shared" si="79"/>
        <v>1341</v>
      </c>
      <c r="R185" s="5">
        <f t="shared" si="80"/>
        <v>2119.625</v>
      </c>
      <c r="S185" s="10">
        <f t="shared" si="81"/>
        <v>1.5806301267710665</v>
      </c>
      <c r="T185" s="10">
        <f t="shared" si="82"/>
        <v>1.5809920957172316</v>
      </c>
      <c r="U185" s="10">
        <f t="shared" si="83"/>
        <v>1.5208472515979399</v>
      </c>
    </row>
    <row r="186" spans="1:21" x14ac:dyDescent="0.2">
      <c r="A186" s="74" t="s">
        <v>86</v>
      </c>
      <c r="B186" s="75">
        <v>181</v>
      </c>
      <c r="C186" s="75">
        <v>4018.5</v>
      </c>
      <c r="D186" s="75">
        <v>4760.6742827742573</v>
      </c>
      <c r="E186" s="75"/>
      <c r="F186" s="74" t="s">
        <v>86</v>
      </c>
      <c r="G186" s="75">
        <f t="shared" si="72"/>
        <v>181</v>
      </c>
      <c r="H186" s="75">
        <f t="shared" si="73"/>
        <v>4018.5</v>
      </c>
      <c r="I186" s="75">
        <f t="shared" si="74"/>
        <v>4760.6742827742573</v>
      </c>
      <c r="J186" s="75"/>
      <c r="K186" s="10">
        <f t="shared" si="75"/>
        <v>0.92506906077348061</v>
      </c>
      <c r="L186" s="10">
        <f t="shared" si="76"/>
        <v>0.84410311676652672</v>
      </c>
      <c r="M186" s="10">
        <f t="shared" si="77"/>
        <v>1.3044714724188717</v>
      </c>
      <c r="P186" s="5" t="str">
        <f t="shared" si="78"/>
        <v>Wairarapa</v>
      </c>
      <c r="Q186" s="5">
        <f t="shared" si="79"/>
        <v>181</v>
      </c>
      <c r="R186" s="5">
        <f t="shared" si="80"/>
        <v>167.4375</v>
      </c>
      <c r="S186" s="10">
        <f t="shared" si="81"/>
        <v>0.92506906077348061</v>
      </c>
      <c r="T186" s="10">
        <f t="shared" si="82"/>
        <v>1.3044714724188717</v>
      </c>
      <c r="U186" s="10">
        <f t="shared" si="83"/>
        <v>1.5208472515979399</v>
      </c>
    </row>
    <row r="187" spans="1:21" x14ac:dyDescent="0.2">
      <c r="A187" s="74" t="s">
        <v>87</v>
      </c>
      <c r="B187" s="75">
        <v>2650</v>
      </c>
      <c r="C187" s="75">
        <v>91057.5</v>
      </c>
      <c r="D187" s="75">
        <v>107170.78551223585</v>
      </c>
      <c r="F187" s="74" t="s">
        <v>87</v>
      </c>
      <c r="G187" s="75">
        <f t="shared" si="72"/>
        <v>2650</v>
      </c>
      <c r="H187" s="75">
        <f t="shared" si="73"/>
        <v>91057.5</v>
      </c>
      <c r="I187" s="75">
        <f t="shared" si="74"/>
        <v>107170.78551223585</v>
      </c>
      <c r="K187" s="10">
        <f t="shared" si="75"/>
        <v>1.4317216981132075</v>
      </c>
      <c r="L187" s="10">
        <f t="shared" si="76"/>
        <v>0.84964852655301137</v>
      </c>
      <c r="M187" s="10">
        <f t="shared" si="77"/>
        <v>1.313041312673759</v>
      </c>
      <c r="P187" s="5" t="str">
        <f t="shared" si="78"/>
        <v>Waitemata</v>
      </c>
      <c r="Q187" s="5">
        <f t="shared" si="79"/>
        <v>2650</v>
      </c>
      <c r="R187" s="5">
        <f t="shared" si="80"/>
        <v>3794.0625</v>
      </c>
      <c r="S187" s="10">
        <f t="shared" si="81"/>
        <v>1.4317216981132075</v>
      </c>
      <c r="T187" s="10">
        <f t="shared" si="82"/>
        <v>1.313041312673759</v>
      </c>
      <c r="U187" s="10">
        <f t="shared" si="83"/>
        <v>1.5208472515979399</v>
      </c>
    </row>
    <row r="188" spans="1:21" x14ac:dyDescent="0.2">
      <c r="A188" s="74" t="s">
        <v>88</v>
      </c>
      <c r="B188" s="75">
        <v>57</v>
      </c>
      <c r="C188" s="75">
        <v>1269</v>
      </c>
      <c r="D188" s="75">
        <v>1558.3597013213646</v>
      </c>
      <c r="F188" s="74" t="s">
        <v>88</v>
      </c>
      <c r="G188" s="75">
        <f t="shared" si="72"/>
        <v>57</v>
      </c>
      <c r="H188" s="75">
        <f t="shared" si="73"/>
        <v>1269</v>
      </c>
      <c r="I188" s="75">
        <f t="shared" si="74"/>
        <v>1558.3597013213646</v>
      </c>
      <c r="K188" s="10">
        <f t="shared" si="75"/>
        <v>0.92763157894736847</v>
      </c>
      <c r="L188" s="10">
        <f t="shared" si="76"/>
        <v>0.8143177720291338</v>
      </c>
      <c r="M188" s="10">
        <f t="shared" si="77"/>
        <v>1.2584413941804122</v>
      </c>
      <c r="P188" s="5" t="str">
        <f t="shared" si="78"/>
        <v>West Coast</v>
      </c>
      <c r="Q188" s="5">
        <f t="shared" si="79"/>
        <v>57</v>
      </c>
      <c r="R188" s="5">
        <f t="shared" si="80"/>
        <v>52.875</v>
      </c>
      <c r="S188" s="10">
        <f t="shared" si="81"/>
        <v>0.92763157894736847</v>
      </c>
      <c r="T188" s="10">
        <f t="shared" si="82"/>
        <v>1.2584413941804122</v>
      </c>
      <c r="U188" s="10">
        <f t="shared" si="83"/>
        <v>1.5208472515979399</v>
      </c>
    </row>
    <row r="189" spans="1:21" x14ac:dyDescent="0.2">
      <c r="A189" s="74" t="s">
        <v>89</v>
      </c>
      <c r="B189" s="75">
        <v>146</v>
      </c>
      <c r="C189" s="75">
        <v>4439</v>
      </c>
      <c r="D189" s="75">
        <v>4765.5149595239491</v>
      </c>
      <c r="F189" s="74" t="s">
        <v>89</v>
      </c>
      <c r="G189" s="75">
        <f t="shared" si="72"/>
        <v>146</v>
      </c>
      <c r="H189" s="75">
        <f t="shared" si="73"/>
        <v>4439</v>
      </c>
      <c r="I189" s="75">
        <f t="shared" si="74"/>
        <v>4765.5149595239491</v>
      </c>
      <c r="K189" s="10">
        <f t="shared" si="75"/>
        <v>1.2668378995433789</v>
      </c>
      <c r="L189" s="10">
        <f t="shared" si="76"/>
        <v>0.93148380347198279</v>
      </c>
      <c r="M189" s="10">
        <f t="shared" si="77"/>
        <v>1.4395090179314136</v>
      </c>
      <c r="P189" s="5" t="str">
        <f t="shared" si="78"/>
        <v>Whanganui</v>
      </c>
      <c r="Q189" s="5">
        <f t="shared" si="79"/>
        <v>146</v>
      </c>
      <c r="R189" s="5">
        <f t="shared" si="80"/>
        <v>184.95833333333334</v>
      </c>
      <c r="S189" s="10">
        <f t="shared" si="81"/>
        <v>1.2668378995433789</v>
      </c>
      <c r="T189" s="10">
        <f t="shared" si="82"/>
        <v>1.4395090179314136</v>
      </c>
      <c r="U189" s="10">
        <f t="shared" si="83"/>
        <v>1.5208472515979399</v>
      </c>
    </row>
    <row r="190" spans="1:21" x14ac:dyDescent="0.2">
      <c r="A190" s="74" t="s">
        <v>106</v>
      </c>
      <c r="B190" s="75">
        <v>22215</v>
      </c>
      <c r="C190" s="75">
        <v>823942</v>
      </c>
      <c r="D190" s="75">
        <v>837240.30287660146</v>
      </c>
      <c r="F190" s="78" t="s">
        <v>106</v>
      </c>
      <c r="G190" s="75">
        <f t="shared" si="72"/>
        <v>22215</v>
      </c>
      <c r="H190" s="75">
        <f t="shared" si="73"/>
        <v>823942</v>
      </c>
      <c r="I190" s="75">
        <f t="shared" si="74"/>
        <v>837240.30287660146</v>
      </c>
      <c r="K190" s="10">
        <f t="shared" si="75"/>
        <v>1.5453935028884389</v>
      </c>
      <c r="L190" s="10">
        <f t="shared" si="76"/>
        <v>0.98411650414951246</v>
      </c>
      <c r="M190" s="10">
        <f t="shared" si="77"/>
        <v>1.5208472515979399</v>
      </c>
      <c r="P190" s="5" t="str">
        <f t="shared" si="78"/>
        <v>Grand Total</v>
      </c>
      <c r="Q190" s="5">
        <f t="shared" si="79"/>
        <v>22215</v>
      </c>
      <c r="R190" s="5">
        <f t="shared" si="80"/>
        <v>34330.916666666664</v>
      </c>
      <c r="S190" s="10">
        <f t="shared" si="81"/>
        <v>1.5453935028884389</v>
      </c>
      <c r="T190" s="10">
        <f t="shared" si="82"/>
        <v>1.5208472515979399</v>
      </c>
      <c r="U190" s="10">
        <f t="shared" si="83"/>
        <v>1.5208472515979399</v>
      </c>
    </row>
    <row r="194" spans="1:21" x14ac:dyDescent="0.2">
      <c r="A194" s="73" t="s">
        <v>22</v>
      </c>
      <c r="B194" t="s">
        <v>13</v>
      </c>
    </row>
    <row r="195" spans="1:21" x14ac:dyDescent="0.2">
      <c r="A195" s="73" t="s">
        <v>104</v>
      </c>
      <c r="B195" s="74">
        <v>1</v>
      </c>
    </row>
    <row r="196" spans="1:21" x14ac:dyDescent="0.2">
      <c r="K196" s="150" t="s">
        <v>2</v>
      </c>
      <c r="L196" s="150"/>
      <c r="M196" s="150"/>
      <c r="P196" s="8" t="s">
        <v>6</v>
      </c>
      <c r="Q196" s="8"/>
      <c r="R196" s="8"/>
      <c r="S196" s="8"/>
      <c r="T196" s="8"/>
      <c r="U196" s="8"/>
    </row>
    <row r="197" spans="1:21" ht="63.75" x14ac:dyDescent="0.2">
      <c r="A197" s="73" t="s">
        <v>105</v>
      </c>
      <c r="B197" t="s">
        <v>107</v>
      </c>
      <c r="C197" t="s">
        <v>108</v>
      </c>
      <c r="D197" t="s">
        <v>109</v>
      </c>
      <c r="G197" s="77" t="s">
        <v>107</v>
      </c>
      <c r="H197" s="77" t="s">
        <v>108</v>
      </c>
      <c r="I197" s="77" t="s">
        <v>109</v>
      </c>
      <c r="K197" s="21" t="s">
        <v>16</v>
      </c>
      <c r="L197" s="21" t="s">
        <v>20</v>
      </c>
      <c r="M197" s="21" t="s">
        <v>17</v>
      </c>
      <c r="P197" s="21" t="s">
        <v>4</v>
      </c>
      <c r="Q197" s="21" t="s">
        <v>27</v>
      </c>
      <c r="R197" s="21" t="s">
        <v>25</v>
      </c>
      <c r="S197" s="21" t="s">
        <v>11</v>
      </c>
      <c r="T197" s="21" t="s">
        <v>10</v>
      </c>
      <c r="U197" s="21" t="s">
        <v>8</v>
      </c>
    </row>
    <row r="198" spans="1:21" x14ac:dyDescent="0.2">
      <c r="A198" s="74" t="s">
        <v>70</v>
      </c>
      <c r="B198" s="75">
        <v>3033</v>
      </c>
      <c r="C198" s="75">
        <v>125174</v>
      </c>
      <c r="D198" s="75">
        <v>120648.05593289943</v>
      </c>
      <c r="E198" s="75"/>
      <c r="F198" s="74" t="s">
        <v>70</v>
      </c>
      <c r="G198" s="75">
        <f>IFERROR(VLOOKUP(F198,$A$198:$D$218,2,FALSE),0)</f>
        <v>3033</v>
      </c>
      <c r="H198" s="75">
        <f>IFERROR(VLOOKUP(F198,$A$198:$D$218,3,FALSE),0)</f>
        <v>125174</v>
      </c>
      <c r="I198" s="75">
        <f>IFERROR(VLOOKUP(F198,$A$198:$D$218,4,FALSE),0)</f>
        <v>120648.05593289943</v>
      </c>
      <c r="J198" s="75"/>
      <c r="K198" s="10">
        <f>H198/G198/24</f>
        <v>1.7196120452797012</v>
      </c>
      <c r="L198" s="10">
        <f>H198/I198</f>
        <v>1.0375136095820539</v>
      </c>
      <c r="M198" s="10">
        <f>L198*$K$218</f>
        <v>1.6033667914064385</v>
      </c>
      <c r="P198" s="5" t="str">
        <f>F198</f>
        <v>Auckland</v>
      </c>
      <c r="Q198" s="5">
        <f>G198</f>
        <v>3033</v>
      </c>
      <c r="R198" s="5">
        <f>H198/24</f>
        <v>5215.583333333333</v>
      </c>
      <c r="S198" s="10">
        <f>K198</f>
        <v>1.7196120452797012</v>
      </c>
      <c r="T198" s="10">
        <f>M198</f>
        <v>1.6033667914064385</v>
      </c>
      <c r="U198" s="10">
        <f>$M$218</f>
        <v>1.5208472515979399</v>
      </c>
    </row>
    <row r="199" spans="1:21" x14ac:dyDescent="0.2">
      <c r="A199" s="74" t="s">
        <v>71</v>
      </c>
      <c r="B199" s="75">
        <v>807</v>
      </c>
      <c r="C199" s="75">
        <v>28017</v>
      </c>
      <c r="D199" s="75">
        <v>27911.827819445585</v>
      </c>
      <c r="E199" s="75"/>
      <c r="F199" s="74" t="s">
        <v>71</v>
      </c>
      <c r="G199" s="75">
        <f t="shared" ref="G199:G218" si="84">IFERROR(VLOOKUP(F199,$A$198:$D$218,2,FALSE),0)</f>
        <v>807</v>
      </c>
      <c r="H199" s="75">
        <f t="shared" ref="H199:H218" si="85">IFERROR(VLOOKUP(F199,$A$198:$D$218,3,FALSE),0)</f>
        <v>28017</v>
      </c>
      <c r="I199" s="75">
        <f t="shared" ref="I199:I218" si="86">IFERROR(VLOOKUP(F199,$A$198:$D$218,4,FALSE),0)</f>
        <v>27911.827819445585</v>
      </c>
      <c r="J199" s="75"/>
      <c r="K199" s="10">
        <f t="shared" ref="K199:K218" si="87">H199/G199/24</f>
        <v>1.4465613382899629</v>
      </c>
      <c r="L199" s="10">
        <f t="shared" ref="L199:L218" si="88">H199/I199</f>
        <v>1.0037680148084442</v>
      </c>
      <c r="M199" s="10">
        <f t="shared" ref="M199:M218" si="89">L199*$K$218</f>
        <v>1.5512165684921961</v>
      </c>
      <c r="P199" s="5" t="str">
        <f t="shared" ref="P199:P218" si="90">F199</f>
        <v>Bay of Plenty</v>
      </c>
      <c r="Q199" s="5">
        <f t="shared" ref="Q199:Q218" si="91">G199</f>
        <v>807</v>
      </c>
      <c r="R199" s="5">
        <f t="shared" ref="R199:R218" si="92">H199/24</f>
        <v>1167.375</v>
      </c>
      <c r="S199" s="10">
        <f t="shared" ref="S199:S218" si="93">K199</f>
        <v>1.4465613382899629</v>
      </c>
      <c r="T199" s="10">
        <f t="shared" ref="T199:T218" si="94">M199</f>
        <v>1.5512165684921961</v>
      </c>
      <c r="U199" s="10">
        <f t="shared" ref="U199:U218" si="95">$M$218</f>
        <v>1.5208472515979399</v>
      </c>
    </row>
    <row r="200" spans="1:21" x14ac:dyDescent="0.2">
      <c r="A200" s="74" t="s">
        <v>72</v>
      </c>
      <c r="B200" s="75">
        <v>4249</v>
      </c>
      <c r="C200" s="75">
        <v>169262.5</v>
      </c>
      <c r="D200" s="75">
        <v>178340.32231571304</v>
      </c>
      <c r="E200" s="75"/>
      <c r="F200" s="74" t="s">
        <v>72</v>
      </c>
      <c r="G200" s="75">
        <f t="shared" si="84"/>
        <v>4249</v>
      </c>
      <c r="H200" s="75">
        <f t="shared" si="85"/>
        <v>169262.5</v>
      </c>
      <c r="I200" s="75">
        <f t="shared" si="86"/>
        <v>178340.32231571304</v>
      </c>
      <c r="J200" s="75"/>
      <c r="K200" s="10">
        <f t="shared" si="87"/>
        <v>1.6598268219973329</v>
      </c>
      <c r="L200" s="10">
        <f t="shared" si="88"/>
        <v>0.94909831832846692</v>
      </c>
      <c r="M200" s="10">
        <f t="shared" si="89"/>
        <v>1.4667303747471561</v>
      </c>
      <c r="P200" s="5" t="str">
        <f t="shared" si="90"/>
        <v>Canterbury</v>
      </c>
      <c r="Q200" s="5">
        <f t="shared" si="91"/>
        <v>4249</v>
      </c>
      <c r="R200" s="5">
        <f t="shared" si="92"/>
        <v>7052.604166666667</v>
      </c>
      <c r="S200" s="10">
        <f t="shared" si="93"/>
        <v>1.6598268219973329</v>
      </c>
      <c r="T200" s="10">
        <f t="shared" si="94"/>
        <v>1.4667303747471561</v>
      </c>
      <c r="U200" s="10">
        <f t="shared" si="95"/>
        <v>1.5208472515979399</v>
      </c>
    </row>
    <row r="201" spans="1:21" x14ac:dyDescent="0.2">
      <c r="A201" s="74" t="s">
        <v>73</v>
      </c>
      <c r="B201" s="75">
        <v>2535</v>
      </c>
      <c r="C201" s="75">
        <v>103010.5</v>
      </c>
      <c r="D201" s="75">
        <v>98461.861662913085</v>
      </c>
      <c r="E201" s="75"/>
      <c r="F201" s="74" t="s">
        <v>73</v>
      </c>
      <c r="G201" s="75">
        <f t="shared" si="84"/>
        <v>2535</v>
      </c>
      <c r="H201" s="75">
        <f t="shared" si="85"/>
        <v>103010.5</v>
      </c>
      <c r="I201" s="75">
        <f t="shared" si="86"/>
        <v>98461.861662913085</v>
      </c>
      <c r="J201" s="75"/>
      <c r="K201" s="10">
        <f t="shared" si="87"/>
        <v>1.6931377383300461</v>
      </c>
      <c r="L201" s="10">
        <f t="shared" si="88"/>
        <v>1.0461969564688844</v>
      </c>
      <c r="M201" s="10">
        <f t="shared" si="89"/>
        <v>1.616785979268673</v>
      </c>
      <c r="P201" s="5" t="str">
        <f t="shared" si="90"/>
        <v>Capital and Coast</v>
      </c>
      <c r="Q201" s="5">
        <f t="shared" si="91"/>
        <v>2535</v>
      </c>
      <c r="R201" s="5">
        <f t="shared" si="92"/>
        <v>4292.104166666667</v>
      </c>
      <c r="S201" s="10">
        <f t="shared" si="93"/>
        <v>1.6931377383300461</v>
      </c>
      <c r="T201" s="10">
        <f t="shared" si="94"/>
        <v>1.616785979268673</v>
      </c>
      <c r="U201" s="10">
        <f t="shared" si="95"/>
        <v>1.5208472515979399</v>
      </c>
    </row>
    <row r="202" spans="1:21" x14ac:dyDescent="0.2">
      <c r="A202" s="74" t="s">
        <v>74</v>
      </c>
      <c r="B202" s="75">
        <v>1629</v>
      </c>
      <c r="C202" s="75">
        <v>49503</v>
      </c>
      <c r="D202" s="75">
        <v>51851.971620455683</v>
      </c>
      <c r="E202" s="75"/>
      <c r="F202" s="74" t="s">
        <v>74</v>
      </c>
      <c r="G202" s="75">
        <f t="shared" si="84"/>
        <v>1629</v>
      </c>
      <c r="H202" s="75">
        <f t="shared" si="85"/>
        <v>49503</v>
      </c>
      <c r="I202" s="75">
        <f t="shared" si="86"/>
        <v>51851.971620455683</v>
      </c>
      <c r="J202" s="75"/>
      <c r="K202" s="10">
        <f t="shared" si="87"/>
        <v>1.2661909146715777</v>
      </c>
      <c r="L202" s="10">
        <f t="shared" si="88"/>
        <v>0.95469850910106935</v>
      </c>
      <c r="M202" s="10">
        <f t="shared" si="89"/>
        <v>1.4753848731820718</v>
      </c>
      <c r="P202" s="5" t="str">
        <f t="shared" si="90"/>
        <v>Counties Manukau</v>
      </c>
      <c r="Q202" s="5">
        <f t="shared" si="91"/>
        <v>1629</v>
      </c>
      <c r="R202" s="5">
        <f t="shared" si="92"/>
        <v>2062.625</v>
      </c>
      <c r="S202" s="10">
        <f t="shared" si="93"/>
        <v>1.2661909146715777</v>
      </c>
      <c r="T202" s="10">
        <f t="shared" si="94"/>
        <v>1.4753848731820718</v>
      </c>
      <c r="U202" s="10">
        <f t="shared" si="95"/>
        <v>1.5208472515979399</v>
      </c>
    </row>
    <row r="203" spans="1:21" x14ac:dyDescent="0.2">
      <c r="A203" s="74" t="s">
        <v>75</v>
      </c>
      <c r="B203" s="75">
        <v>734</v>
      </c>
      <c r="C203" s="75">
        <v>24628</v>
      </c>
      <c r="D203" s="75">
        <v>23413.062963097836</v>
      </c>
      <c r="E203" s="75"/>
      <c r="F203" s="74" t="s">
        <v>75</v>
      </c>
      <c r="G203" s="75">
        <f t="shared" si="84"/>
        <v>734</v>
      </c>
      <c r="H203" s="75">
        <f t="shared" si="85"/>
        <v>24628</v>
      </c>
      <c r="I203" s="75">
        <f t="shared" si="86"/>
        <v>23413.062963097836</v>
      </c>
      <c r="J203" s="75"/>
      <c r="K203" s="10">
        <f t="shared" si="87"/>
        <v>1.3980472297910991</v>
      </c>
      <c r="L203" s="10">
        <f t="shared" si="88"/>
        <v>1.0518914180010137</v>
      </c>
      <c r="M203" s="10">
        <f t="shared" si="89"/>
        <v>1.6255861631228736</v>
      </c>
      <c r="P203" s="5" t="str">
        <f t="shared" si="90"/>
        <v>Hawkes Bay</v>
      </c>
      <c r="Q203" s="5">
        <f t="shared" si="91"/>
        <v>734</v>
      </c>
      <c r="R203" s="5">
        <f t="shared" si="92"/>
        <v>1026.1666666666667</v>
      </c>
      <c r="S203" s="10">
        <f t="shared" si="93"/>
        <v>1.3980472297910991</v>
      </c>
      <c r="T203" s="10">
        <f t="shared" si="94"/>
        <v>1.6255861631228736</v>
      </c>
      <c r="U203" s="10">
        <f t="shared" si="95"/>
        <v>1.5208472515979399</v>
      </c>
    </row>
    <row r="204" spans="1:21" x14ac:dyDescent="0.2">
      <c r="A204" s="74" t="s">
        <v>76</v>
      </c>
      <c r="B204" s="75">
        <v>1060</v>
      </c>
      <c r="C204" s="75">
        <v>33438</v>
      </c>
      <c r="D204" s="75">
        <v>34305.991719385696</v>
      </c>
      <c r="E204" s="75"/>
      <c r="F204" s="74" t="s">
        <v>76</v>
      </c>
      <c r="G204" s="75">
        <f t="shared" si="84"/>
        <v>1060</v>
      </c>
      <c r="H204" s="75">
        <f t="shared" si="85"/>
        <v>33438</v>
      </c>
      <c r="I204" s="75">
        <f t="shared" si="86"/>
        <v>34305.991719385696</v>
      </c>
      <c r="J204" s="75"/>
      <c r="K204" s="10">
        <f t="shared" si="87"/>
        <v>1.3143867924528301</v>
      </c>
      <c r="L204" s="10">
        <f t="shared" si="88"/>
        <v>0.97469853877172108</v>
      </c>
      <c r="M204" s="10">
        <f t="shared" si="89"/>
        <v>1.5062927890926729</v>
      </c>
      <c r="P204" s="5" t="str">
        <f t="shared" si="90"/>
        <v>Hutt</v>
      </c>
      <c r="Q204" s="5">
        <f t="shared" si="91"/>
        <v>1060</v>
      </c>
      <c r="R204" s="5">
        <f t="shared" si="92"/>
        <v>1393.25</v>
      </c>
      <c r="S204" s="10">
        <f t="shared" si="93"/>
        <v>1.3143867924528301</v>
      </c>
      <c r="T204" s="10">
        <f t="shared" si="94"/>
        <v>1.5062927890926729</v>
      </c>
      <c r="U204" s="10">
        <f t="shared" si="95"/>
        <v>1.5208472515979399</v>
      </c>
    </row>
    <row r="205" spans="1:21" x14ac:dyDescent="0.2">
      <c r="A205" s="74" t="s">
        <v>77</v>
      </c>
      <c r="B205" s="75">
        <v>226</v>
      </c>
      <c r="C205" s="75">
        <v>7657</v>
      </c>
      <c r="D205" s="75">
        <v>7947.6628819596826</v>
      </c>
      <c r="E205" s="75"/>
      <c r="F205" s="74" t="s">
        <v>77</v>
      </c>
      <c r="G205" s="75">
        <f t="shared" si="84"/>
        <v>226</v>
      </c>
      <c r="H205" s="75">
        <f t="shared" si="85"/>
        <v>7657</v>
      </c>
      <c r="I205" s="75">
        <f t="shared" si="86"/>
        <v>7947.6628819596826</v>
      </c>
      <c r="J205" s="75"/>
      <c r="K205" s="10">
        <f t="shared" si="87"/>
        <v>1.411688790560472</v>
      </c>
      <c r="L205" s="10">
        <f t="shared" si="88"/>
        <v>0.96342787983377409</v>
      </c>
      <c r="M205" s="10">
        <f t="shared" si="89"/>
        <v>1.4888751859966982</v>
      </c>
      <c r="P205" s="5" t="str">
        <f t="shared" si="90"/>
        <v>Lakes</v>
      </c>
      <c r="Q205" s="5">
        <f t="shared" si="91"/>
        <v>226</v>
      </c>
      <c r="R205" s="5">
        <f t="shared" si="92"/>
        <v>319.04166666666669</v>
      </c>
      <c r="S205" s="10">
        <f t="shared" si="93"/>
        <v>1.411688790560472</v>
      </c>
      <c r="T205" s="10">
        <f t="shared" si="94"/>
        <v>1.4888751859966982</v>
      </c>
      <c r="U205" s="10">
        <f t="shared" si="95"/>
        <v>1.5208472515979399</v>
      </c>
    </row>
    <row r="206" spans="1:21" x14ac:dyDescent="0.2">
      <c r="A206" s="74" t="s">
        <v>78</v>
      </c>
      <c r="B206" s="75">
        <v>400</v>
      </c>
      <c r="C206" s="75">
        <v>16234.5</v>
      </c>
      <c r="D206" s="75">
        <v>14072.152561526305</v>
      </c>
      <c r="E206" s="75"/>
      <c r="F206" s="74" t="s">
        <v>78</v>
      </c>
      <c r="G206" s="75">
        <f t="shared" si="84"/>
        <v>400</v>
      </c>
      <c r="H206" s="75">
        <f t="shared" si="85"/>
        <v>16234.5</v>
      </c>
      <c r="I206" s="75">
        <f t="shared" si="86"/>
        <v>14072.152561526305</v>
      </c>
      <c r="J206" s="75"/>
      <c r="K206" s="10">
        <f t="shared" si="87"/>
        <v>1.6910937500000001</v>
      </c>
      <c r="L206" s="10">
        <f t="shared" si="88"/>
        <v>1.1536614550630739</v>
      </c>
      <c r="M206" s="10">
        <f t="shared" si="89"/>
        <v>1.7828609171872971</v>
      </c>
      <c r="P206" s="5" t="str">
        <f t="shared" si="90"/>
        <v>MidCentral</v>
      </c>
      <c r="Q206" s="5">
        <f t="shared" si="91"/>
        <v>400</v>
      </c>
      <c r="R206" s="5">
        <f t="shared" si="92"/>
        <v>676.4375</v>
      </c>
      <c r="S206" s="10">
        <f t="shared" si="93"/>
        <v>1.6910937500000001</v>
      </c>
      <c r="T206" s="10">
        <f t="shared" si="94"/>
        <v>1.7828609171872971</v>
      </c>
      <c r="U206" s="10">
        <f t="shared" si="95"/>
        <v>1.5208472515979399</v>
      </c>
    </row>
    <row r="207" spans="1:21" x14ac:dyDescent="0.2">
      <c r="A207" s="74" t="s">
        <v>79</v>
      </c>
      <c r="B207" s="75">
        <v>769</v>
      </c>
      <c r="C207" s="75">
        <v>20442</v>
      </c>
      <c r="D207" s="75">
        <v>23505.389529388398</v>
      </c>
      <c r="E207" s="75"/>
      <c r="F207" s="74" t="s">
        <v>79</v>
      </c>
      <c r="G207" s="75">
        <f t="shared" si="84"/>
        <v>769</v>
      </c>
      <c r="H207" s="75">
        <f t="shared" si="85"/>
        <v>20442</v>
      </c>
      <c r="I207" s="75">
        <f t="shared" si="86"/>
        <v>23505.389529388398</v>
      </c>
      <c r="J207" s="75"/>
      <c r="K207" s="10">
        <f t="shared" si="87"/>
        <v>1.1076072821846554</v>
      </c>
      <c r="L207" s="10">
        <f t="shared" si="88"/>
        <v>0.86967288818769439</v>
      </c>
      <c r="M207" s="10">
        <f t="shared" si="89"/>
        <v>1.3439868310434866</v>
      </c>
      <c r="P207" s="5" t="str">
        <f t="shared" si="90"/>
        <v>Nelson Marlborough</v>
      </c>
      <c r="Q207" s="5">
        <f t="shared" si="91"/>
        <v>769</v>
      </c>
      <c r="R207" s="5">
        <f t="shared" si="92"/>
        <v>851.75</v>
      </c>
      <c r="S207" s="10">
        <f t="shared" si="93"/>
        <v>1.1076072821846554</v>
      </c>
      <c r="T207" s="10">
        <f t="shared" si="94"/>
        <v>1.3439868310434866</v>
      </c>
      <c r="U207" s="10">
        <f t="shared" si="95"/>
        <v>1.5208472515979399</v>
      </c>
    </row>
    <row r="208" spans="1:21" x14ac:dyDescent="0.2">
      <c r="A208" s="74" t="s">
        <v>80</v>
      </c>
      <c r="B208" s="75">
        <v>53</v>
      </c>
      <c r="C208" s="75">
        <v>1742.5</v>
      </c>
      <c r="D208" s="75">
        <v>1749.3685902432624</v>
      </c>
      <c r="E208" s="75"/>
      <c r="F208" s="74" t="s">
        <v>80</v>
      </c>
      <c r="G208" s="75">
        <f t="shared" si="84"/>
        <v>53</v>
      </c>
      <c r="H208" s="75">
        <f t="shared" si="85"/>
        <v>1742.5</v>
      </c>
      <c r="I208" s="75">
        <f t="shared" si="86"/>
        <v>1749.3685902432624</v>
      </c>
      <c r="J208" s="75"/>
      <c r="K208" s="10">
        <f t="shared" si="87"/>
        <v>1.3698899371069182</v>
      </c>
      <c r="L208" s="10">
        <f t="shared" si="88"/>
        <v>0.99607367464948759</v>
      </c>
      <c r="M208" s="10">
        <f t="shared" si="89"/>
        <v>1.539325785201531</v>
      </c>
      <c r="P208" s="5" t="str">
        <f t="shared" si="90"/>
        <v>Northland</v>
      </c>
      <c r="Q208" s="5">
        <f t="shared" si="91"/>
        <v>53</v>
      </c>
      <c r="R208" s="5">
        <f t="shared" si="92"/>
        <v>72.604166666666671</v>
      </c>
      <c r="S208" s="10">
        <f t="shared" si="93"/>
        <v>1.3698899371069182</v>
      </c>
      <c r="T208" s="10">
        <f t="shared" si="94"/>
        <v>1.539325785201531</v>
      </c>
      <c r="U208" s="10">
        <f t="shared" si="95"/>
        <v>1.5208472515979399</v>
      </c>
    </row>
    <row r="209" spans="1:21" x14ac:dyDescent="0.2">
      <c r="A209" s="74" t="s">
        <v>81</v>
      </c>
      <c r="B209" s="75">
        <v>232</v>
      </c>
      <c r="C209" s="75">
        <v>6301.5</v>
      </c>
      <c r="D209" s="75">
        <v>7291.6199687630742</v>
      </c>
      <c r="E209" s="75"/>
      <c r="F209" s="74" t="s">
        <v>81</v>
      </c>
      <c r="G209" s="75">
        <f t="shared" si="84"/>
        <v>232</v>
      </c>
      <c r="H209" s="75">
        <f t="shared" si="85"/>
        <v>6301.5</v>
      </c>
      <c r="I209" s="75">
        <f t="shared" si="86"/>
        <v>7291.6199687630742</v>
      </c>
      <c r="J209" s="75"/>
      <c r="K209" s="10">
        <f t="shared" si="87"/>
        <v>1.1317349137931034</v>
      </c>
      <c r="L209" s="10">
        <f t="shared" si="88"/>
        <v>0.86421124893992041</v>
      </c>
      <c r="M209" s="10">
        <f t="shared" si="89"/>
        <v>1.3355464492348563</v>
      </c>
      <c r="P209" s="5" t="str">
        <f t="shared" si="90"/>
        <v>South Canterbury</v>
      </c>
      <c r="Q209" s="5">
        <f t="shared" si="91"/>
        <v>232</v>
      </c>
      <c r="R209" s="5">
        <f t="shared" si="92"/>
        <v>262.5625</v>
      </c>
      <c r="S209" s="10">
        <f t="shared" si="93"/>
        <v>1.1317349137931034</v>
      </c>
      <c r="T209" s="10">
        <f t="shared" si="94"/>
        <v>1.3355464492348563</v>
      </c>
      <c r="U209" s="10">
        <f t="shared" si="95"/>
        <v>1.5208472515979399</v>
      </c>
    </row>
    <row r="210" spans="1:21" x14ac:dyDescent="0.2">
      <c r="A210" s="74" t="s">
        <v>82</v>
      </c>
      <c r="B210" s="75">
        <v>1660</v>
      </c>
      <c r="C210" s="75">
        <v>73341</v>
      </c>
      <c r="D210" s="75">
        <v>64971.945444716745</v>
      </c>
      <c r="E210" s="75"/>
      <c r="F210" s="74" t="s">
        <v>82</v>
      </c>
      <c r="G210" s="75">
        <f t="shared" si="84"/>
        <v>1660</v>
      </c>
      <c r="H210" s="75">
        <f t="shared" si="85"/>
        <v>73341</v>
      </c>
      <c r="I210" s="75">
        <f t="shared" si="86"/>
        <v>64971.945444716745</v>
      </c>
      <c r="J210" s="75"/>
      <c r="K210" s="10">
        <f t="shared" si="87"/>
        <v>1.8408885542168676</v>
      </c>
      <c r="L210" s="10">
        <f t="shared" si="88"/>
        <v>1.1288102810836149</v>
      </c>
      <c r="M210" s="10">
        <f t="shared" si="89"/>
        <v>1.744456074380291</v>
      </c>
      <c r="P210" s="5" t="str">
        <f t="shared" si="90"/>
        <v>Southern</v>
      </c>
      <c r="Q210" s="5">
        <f t="shared" si="91"/>
        <v>1660</v>
      </c>
      <c r="R210" s="5">
        <f t="shared" si="92"/>
        <v>3055.875</v>
      </c>
      <c r="S210" s="10">
        <f t="shared" si="93"/>
        <v>1.8408885542168676</v>
      </c>
      <c r="T210" s="10">
        <f t="shared" si="94"/>
        <v>1.744456074380291</v>
      </c>
      <c r="U210" s="10">
        <f t="shared" si="95"/>
        <v>1.5208472515979399</v>
      </c>
    </row>
    <row r="211" spans="1:21" x14ac:dyDescent="0.2">
      <c r="A211" s="74" t="s">
        <v>83</v>
      </c>
      <c r="B211" s="75">
        <v>66</v>
      </c>
      <c r="C211" s="75">
        <v>1962.5</v>
      </c>
      <c r="D211" s="75">
        <v>1782.9254066079768</v>
      </c>
      <c r="E211" s="75"/>
      <c r="F211" s="74" t="s">
        <v>83</v>
      </c>
      <c r="G211" s="75">
        <f t="shared" si="84"/>
        <v>66</v>
      </c>
      <c r="H211" s="75">
        <f t="shared" si="85"/>
        <v>1962.5</v>
      </c>
      <c r="I211" s="75">
        <f t="shared" si="86"/>
        <v>1782.9254066079768</v>
      </c>
      <c r="J211" s="75"/>
      <c r="K211" s="10">
        <f t="shared" si="87"/>
        <v>1.2389520202020201</v>
      </c>
      <c r="L211" s="10">
        <f t="shared" si="88"/>
        <v>1.1007190725570872</v>
      </c>
      <c r="M211" s="10">
        <f t="shared" si="89"/>
        <v>1.7010441032351107</v>
      </c>
      <c r="P211" s="5" t="str">
        <f t="shared" si="90"/>
        <v>Tairawhiti</v>
      </c>
      <c r="Q211" s="5">
        <f t="shared" si="91"/>
        <v>66</v>
      </c>
      <c r="R211" s="5">
        <f t="shared" si="92"/>
        <v>81.770833333333329</v>
      </c>
      <c r="S211" s="10">
        <f t="shared" si="93"/>
        <v>1.2389520202020201</v>
      </c>
      <c r="T211" s="10">
        <f t="shared" si="94"/>
        <v>1.7010441032351107</v>
      </c>
      <c r="U211" s="10">
        <f t="shared" si="95"/>
        <v>1.5208472515979399</v>
      </c>
    </row>
    <row r="212" spans="1:21" x14ac:dyDescent="0.2">
      <c r="A212" s="74" t="s">
        <v>84</v>
      </c>
      <c r="B212" s="75">
        <v>387</v>
      </c>
      <c r="C212" s="75">
        <v>11573</v>
      </c>
      <c r="D212" s="75">
        <v>13005.252805462949</v>
      </c>
      <c r="E212" s="75"/>
      <c r="F212" s="74" t="s">
        <v>84</v>
      </c>
      <c r="G212" s="75">
        <f t="shared" si="84"/>
        <v>387</v>
      </c>
      <c r="H212" s="75">
        <f t="shared" si="85"/>
        <v>11573</v>
      </c>
      <c r="I212" s="75">
        <f t="shared" si="86"/>
        <v>13005.252805462949</v>
      </c>
      <c r="J212" s="75"/>
      <c r="K212" s="10">
        <f t="shared" si="87"/>
        <v>1.2460163652024117</v>
      </c>
      <c r="L212" s="10">
        <f t="shared" si="88"/>
        <v>0.88987120612824067</v>
      </c>
      <c r="M212" s="10">
        <f t="shared" si="89"/>
        <v>1.3752011803580819</v>
      </c>
      <c r="P212" s="5" t="str">
        <f t="shared" si="90"/>
        <v>Taranaki</v>
      </c>
      <c r="Q212" s="5">
        <f t="shared" si="91"/>
        <v>387</v>
      </c>
      <c r="R212" s="5">
        <f t="shared" si="92"/>
        <v>482.20833333333331</v>
      </c>
      <c r="S212" s="10">
        <f t="shared" si="93"/>
        <v>1.2460163652024117</v>
      </c>
      <c r="T212" s="10">
        <f t="shared" si="94"/>
        <v>1.3752011803580819</v>
      </c>
      <c r="U212" s="10">
        <f t="shared" si="95"/>
        <v>1.5208472515979399</v>
      </c>
    </row>
    <row r="213" spans="1:21" x14ac:dyDescent="0.2">
      <c r="A213" s="74" t="s">
        <v>85</v>
      </c>
      <c r="B213" s="75">
        <v>1341</v>
      </c>
      <c r="C213" s="75">
        <v>50871</v>
      </c>
      <c r="D213" s="75">
        <v>49725.557198167415</v>
      </c>
      <c r="E213" s="75"/>
      <c r="F213" s="74" t="s">
        <v>85</v>
      </c>
      <c r="G213" s="75">
        <f t="shared" si="84"/>
        <v>1341</v>
      </c>
      <c r="H213" s="75">
        <f t="shared" si="85"/>
        <v>50871</v>
      </c>
      <c r="I213" s="75">
        <f t="shared" si="86"/>
        <v>49725.557198167415</v>
      </c>
      <c r="J213" s="75"/>
      <c r="K213" s="10">
        <f t="shared" si="87"/>
        <v>1.5806301267710665</v>
      </c>
      <c r="L213" s="10">
        <f t="shared" si="88"/>
        <v>1.0230352934461395</v>
      </c>
      <c r="M213" s="10">
        <f t="shared" si="89"/>
        <v>1.5809920957172316</v>
      </c>
      <c r="P213" s="5" t="str">
        <f t="shared" si="90"/>
        <v>Waikato</v>
      </c>
      <c r="Q213" s="5">
        <f t="shared" si="91"/>
        <v>1341</v>
      </c>
      <c r="R213" s="5">
        <f t="shared" si="92"/>
        <v>2119.625</v>
      </c>
      <c r="S213" s="10">
        <f t="shared" si="93"/>
        <v>1.5806301267710665</v>
      </c>
      <c r="T213" s="10">
        <f t="shared" si="94"/>
        <v>1.5809920957172316</v>
      </c>
      <c r="U213" s="10">
        <f t="shared" si="95"/>
        <v>1.5208472515979399</v>
      </c>
    </row>
    <row r="214" spans="1:21" x14ac:dyDescent="0.2">
      <c r="A214" s="74" t="s">
        <v>86</v>
      </c>
      <c r="B214" s="75">
        <v>181</v>
      </c>
      <c r="C214" s="75">
        <v>4018.5</v>
      </c>
      <c r="D214" s="75">
        <v>4760.6742827742573</v>
      </c>
      <c r="E214" s="75"/>
      <c r="F214" s="74" t="s">
        <v>86</v>
      </c>
      <c r="G214" s="75">
        <f t="shared" si="84"/>
        <v>181</v>
      </c>
      <c r="H214" s="75">
        <f t="shared" si="85"/>
        <v>4018.5</v>
      </c>
      <c r="I214" s="75">
        <f t="shared" si="86"/>
        <v>4760.6742827742573</v>
      </c>
      <c r="J214" s="75"/>
      <c r="K214" s="10">
        <f t="shared" si="87"/>
        <v>0.92506906077348061</v>
      </c>
      <c r="L214" s="10">
        <f t="shared" si="88"/>
        <v>0.84410311676652672</v>
      </c>
      <c r="M214" s="10">
        <f t="shared" si="89"/>
        <v>1.3044714724188717</v>
      </c>
      <c r="P214" s="5" t="str">
        <f t="shared" si="90"/>
        <v>Wairarapa</v>
      </c>
      <c r="Q214" s="5">
        <f t="shared" si="91"/>
        <v>181</v>
      </c>
      <c r="R214" s="5">
        <f t="shared" si="92"/>
        <v>167.4375</v>
      </c>
      <c r="S214" s="10">
        <f t="shared" si="93"/>
        <v>0.92506906077348061</v>
      </c>
      <c r="T214" s="10">
        <f t="shared" si="94"/>
        <v>1.3044714724188717</v>
      </c>
      <c r="U214" s="10">
        <f t="shared" si="95"/>
        <v>1.5208472515979399</v>
      </c>
    </row>
    <row r="215" spans="1:21" x14ac:dyDescent="0.2">
      <c r="A215" s="74" t="s">
        <v>87</v>
      </c>
      <c r="B215" s="75">
        <v>2650</v>
      </c>
      <c r="C215" s="75">
        <v>91057.5</v>
      </c>
      <c r="D215" s="75">
        <v>107170.78551223585</v>
      </c>
      <c r="E215" s="75"/>
      <c r="F215" s="74" t="s">
        <v>87</v>
      </c>
      <c r="G215" s="75">
        <f t="shared" si="84"/>
        <v>2650</v>
      </c>
      <c r="H215" s="75">
        <f t="shared" si="85"/>
        <v>91057.5</v>
      </c>
      <c r="I215" s="75">
        <f t="shared" si="86"/>
        <v>107170.78551223585</v>
      </c>
      <c r="J215" s="75"/>
      <c r="K215" s="10">
        <f t="shared" si="87"/>
        <v>1.4317216981132075</v>
      </c>
      <c r="L215" s="10">
        <f t="shared" si="88"/>
        <v>0.84964852655301137</v>
      </c>
      <c r="M215" s="10">
        <f t="shared" si="89"/>
        <v>1.313041312673759</v>
      </c>
      <c r="P215" s="5" t="str">
        <f t="shared" si="90"/>
        <v>Waitemata</v>
      </c>
      <c r="Q215" s="5">
        <f t="shared" si="91"/>
        <v>2650</v>
      </c>
      <c r="R215" s="5">
        <f t="shared" si="92"/>
        <v>3794.0625</v>
      </c>
      <c r="S215" s="10">
        <f t="shared" si="93"/>
        <v>1.4317216981132075</v>
      </c>
      <c r="T215" s="10">
        <f t="shared" si="94"/>
        <v>1.313041312673759</v>
      </c>
      <c r="U215" s="10">
        <f t="shared" si="95"/>
        <v>1.5208472515979399</v>
      </c>
    </row>
    <row r="216" spans="1:21" x14ac:dyDescent="0.2">
      <c r="A216" s="74" t="s">
        <v>88</v>
      </c>
      <c r="B216" s="75">
        <v>57</v>
      </c>
      <c r="C216" s="75">
        <v>1269</v>
      </c>
      <c r="D216" s="75">
        <v>1558.3597013213646</v>
      </c>
      <c r="E216" s="75"/>
      <c r="F216" s="74" t="s">
        <v>88</v>
      </c>
      <c r="G216" s="75">
        <f t="shared" si="84"/>
        <v>57</v>
      </c>
      <c r="H216" s="75">
        <f t="shared" si="85"/>
        <v>1269</v>
      </c>
      <c r="I216" s="75">
        <f t="shared" si="86"/>
        <v>1558.3597013213646</v>
      </c>
      <c r="J216" s="75"/>
      <c r="K216" s="10">
        <f t="shared" si="87"/>
        <v>0.92763157894736847</v>
      </c>
      <c r="L216" s="10">
        <f t="shared" si="88"/>
        <v>0.8143177720291338</v>
      </c>
      <c r="M216" s="10">
        <f t="shared" si="89"/>
        <v>1.2584413941804122</v>
      </c>
      <c r="P216" s="5" t="str">
        <f t="shared" si="90"/>
        <v>West Coast</v>
      </c>
      <c r="Q216" s="5">
        <f t="shared" si="91"/>
        <v>57</v>
      </c>
      <c r="R216" s="5">
        <f t="shared" si="92"/>
        <v>52.875</v>
      </c>
      <c r="S216" s="10">
        <f t="shared" si="93"/>
        <v>0.92763157894736847</v>
      </c>
      <c r="T216" s="10">
        <f t="shared" si="94"/>
        <v>1.2584413941804122</v>
      </c>
      <c r="U216" s="10">
        <f t="shared" si="95"/>
        <v>1.5208472515979399</v>
      </c>
    </row>
    <row r="217" spans="1:21" x14ac:dyDescent="0.2">
      <c r="A217" s="74" t="s">
        <v>89</v>
      </c>
      <c r="B217" s="75">
        <v>146</v>
      </c>
      <c r="C217" s="75">
        <v>4439</v>
      </c>
      <c r="D217" s="75">
        <v>4765.5149595239491</v>
      </c>
      <c r="E217" s="75"/>
      <c r="F217" s="74" t="s">
        <v>89</v>
      </c>
      <c r="G217" s="75">
        <f t="shared" si="84"/>
        <v>146</v>
      </c>
      <c r="H217" s="75">
        <f t="shared" si="85"/>
        <v>4439</v>
      </c>
      <c r="I217" s="75">
        <f t="shared" si="86"/>
        <v>4765.5149595239491</v>
      </c>
      <c r="J217" s="75"/>
      <c r="K217" s="10">
        <f t="shared" si="87"/>
        <v>1.2668378995433789</v>
      </c>
      <c r="L217" s="10">
        <f t="shared" si="88"/>
        <v>0.93148380347198279</v>
      </c>
      <c r="M217" s="10">
        <f t="shared" si="89"/>
        <v>1.4395090179314136</v>
      </c>
      <c r="P217" s="5" t="str">
        <f t="shared" si="90"/>
        <v>Whanganui</v>
      </c>
      <c r="Q217" s="5">
        <f t="shared" si="91"/>
        <v>146</v>
      </c>
      <c r="R217" s="5">
        <f t="shared" si="92"/>
        <v>184.95833333333334</v>
      </c>
      <c r="S217" s="10">
        <f t="shared" si="93"/>
        <v>1.2668378995433789</v>
      </c>
      <c r="T217" s="10">
        <f t="shared" si="94"/>
        <v>1.4395090179314136</v>
      </c>
      <c r="U217" s="10">
        <f t="shared" si="95"/>
        <v>1.5208472515979399</v>
      </c>
    </row>
    <row r="218" spans="1:21" x14ac:dyDescent="0.2">
      <c r="A218" s="74" t="s">
        <v>106</v>
      </c>
      <c r="B218" s="75">
        <v>22215</v>
      </c>
      <c r="C218" s="75">
        <v>823942</v>
      </c>
      <c r="D218" s="75">
        <v>837240.30287660146</v>
      </c>
      <c r="E218" s="75"/>
      <c r="F218" s="78" t="s">
        <v>106</v>
      </c>
      <c r="G218" s="75">
        <f t="shared" si="84"/>
        <v>22215</v>
      </c>
      <c r="H218" s="75">
        <f t="shared" si="85"/>
        <v>823942</v>
      </c>
      <c r="I218" s="75">
        <f t="shared" si="86"/>
        <v>837240.30287660146</v>
      </c>
      <c r="J218" s="75"/>
      <c r="K218" s="10">
        <f t="shared" si="87"/>
        <v>1.5453935028884389</v>
      </c>
      <c r="L218" s="10">
        <f t="shared" si="88"/>
        <v>0.98411650414951246</v>
      </c>
      <c r="M218" s="10">
        <f t="shared" si="89"/>
        <v>1.5208472515979399</v>
      </c>
      <c r="P218" s="5" t="str">
        <f t="shared" si="90"/>
        <v>Grand Total</v>
      </c>
      <c r="Q218" s="5">
        <f t="shared" si="91"/>
        <v>22215</v>
      </c>
      <c r="R218" s="5">
        <f t="shared" si="92"/>
        <v>34330.916666666664</v>
      </c>
      <c r="S218" s="10">
        <f t="shared" si="93"/>
        <v>1.5453935028884389</v>
      </c>
      <c r="T218" s="10">
        <f t="shared" si="94"/>
        <v>1.5208472515979399</v>
      </c>
      <c r="U218" s="10">
        <f t="shared" si="95"/>
        <v>1.5208472515979399</v>
      </c>
    </row>
    <row r="222" spans="1:21" x14ac:dyDescent="0.2">
      <c r="A222" s="73" t="s">
        <v>22</v>
      </c>
      <c r="B222" t="s">
        <v>13</v>
      </c>
    </row>
    <row r="223" spans="1:21" x14ac:dyDescent="0.2">
      <c r="A223" s="73" t="s">
        <v>104</v>
      </c>
      <c r="B223" s="74">
        <v>2</v>
      </c>
    </row>
    <row r="224" spans="1:21" x14ac:dyDescent="0.2">
      <c r="K224" s="150" t="s">
        <v>2</v>
      </c>
      <c r="L224" s="150"/>
      <c r="M224" s="150"/>
      <c r="P224" s="8" t="s">
        <v>6</v>
      </c>
      <c r="Q224" s="8"/>
      <c r="R224" s="8"/>
      <c r="S224" s="8"/>
      <c r="T224" s="8"/>
      <c r="U224" s="8"/>
    </row>
    <row r="225" spans="1:21" ht="63.75" x14ac:dyDescent="0.2">
      <c r="A225" s="73" t="s">
        <v>105</v>
      </c>
      <c r="B225" t="s">
        <v>107</v>
      </c>
      <c r="C225" t="s">
        <v>108</v>
      </c>
      <c r="D225" t="s">
        <v>109</v>
      </c>
      <c r="G225" s="77" t="s">
        <v>107</v>
      </c>
      <c r="H225" s="77" t="s">
        <v>108</v>
      </c>
      <c r="I225" s="77" t="s">
        <v>109</v>
      </c>
      <c r="K225" s="21" t="s">
        <v>16</v>
      </c>
      <c r="L225" s="21" t="s">
        <v>20</v>
      </c>
      <c r="M225" s="21" t="s">
        <v>17</v>
      </c>
      <c r="P225" s="21" t="s">
        <v>4</v>
      </c>
      <c r="Q225" s="21" t="s">
        <v>27</v>
      </c>
      <c r="R225" s="21" t="s">
        <v>25</v>
      </c>
      <c r="S225" s="21" t="s">
        <v>11</v>
      </c>
      <c r="T225" s="21" t="s">
        <v>10</v>
      </c>
      <c r="U225" s="21" t="s">
        <v>8</v>
      </c>
    </row>
    <row r="226" spans="1:21" x14ac:dyDescent="0.2">
      <c r="A226" s="74" t="s">
        <v>70</v>
      </c>
      <c r="B226" s="75">
        <v>4588</v>
      </c>
      <c r="C226" s="75">
        <v>159405.5</v>
      </c>
      <c r="D226" s="75">
        <v>161418.75245516605</v>
      </c>
      <c r="E226" s="75"/>
      <c r="F226" s="74" t="s">
        <v>70</v>
      </c>
      <c r="G226" s="75">
        <f>IFERROR(VLOOKUP(F226,$A$226:$D$246,2,FALSE),0)</f>
        <v>4588</v>
      </c>
      <c r="H226" s="75">
        <f>IFERROR(VLOOKUP(F226,$A$226:$D$246,3,FALSE),0)</f>
        <v>159405.5</v>
      </c>
      <c r="I226" s="75">
        <f>IFERROR(VLOOKUP(F226,$A$226:$D$246,4,FALSE),0)</f>
        <v>161418.75245516605</v>
      </c>
      <c r="J226" s="75"/>
      <c r="K226" s="10">
        <f>H226/G226/24</f>
        <v>1.4476669209532114</v>
      </c>
      <c r="L226" s="10">
        <f>H226/I226</f>
        <v>0.98752776598415837</v>
      </c>
      <c r="M226" s="10">
        <f>L226*$K$246</f>
        <v>1.471747729070348</v>
      </c>
      <c r="P226" s="5" t="str">
        <f>F226</f>
        <v>Auckland</v>
      </c>
      <c r="Q226" s="5">
        <f>G226</f>
        <v>4588</v>
      </c>
      <c r="R226" s="5">
        <f>H226/24</f>
        <v>6641.895833333333</v>
      </c>
      <c r="S226" s="10">
        <f>K226</f>
        <v>1.4476669209532114</v>
      </c>
      <c r="T226" s="10">
        <f>M226</f>
        <v>1.471747729070348</v>
      </c>
      <c r="U226" s="10">
        <f>$M$246</f>
        <v>1.468623278410911</v>
      </c>
    </row>
    <row r="227" spans="1:21" x14ac:dyDescent="0.2">
      <c r="A227" s="74" t="s">
        <v>71</v>
      </c>
      <c r="B227" s="75">
        <v>1341</v>
      </c>
      <c r="C227" s="75">
        <v>46653</v>
      </c>
      <c r="D227" s="75">
        <v>45051.56739104911</v>
      </c>
      <c r="E227" s="75"/>
      <c r="F227" s="74" t="s">
        <v>71</v>
      </c>
      <c r="G227" s="75">
        <f t="shared" ref="G227:G246" si="96">IFERROR(VLOOKUP(F227,$A$226:$D$246,2,FALSE),0)</f>
        <v>1341</v>
      </c>
      <c r="H227" s="75">
        <f t="shared" ref="H227:H246" si="97">IFERROR(VLOOKUP(F227,$A$226:$D$246,3,FALSE),0)</f>
        <v>46653</v>
      </c>
      <c r="I227" s="75">
        <f t="shared" ref="I227:I246" si="98">IFERROR(VLOOKUP(F227,$A$226:$D$246,4,FALSE),0)</f>
        <v>45051.56739104911</v>
      </c>
      <c r="J227" s="75"/>
      <c r="K227" s="10">
        <f t="shared" ref="K227:K246" si="99">H227/G227/24</f>
        <v>1.4495712155108127</v>
      </c>
      <c r="L227" s="10">
        <f t="shared" ref="L227:L246" si="100">H227/I227</f>
        <v>1.0355466569020875</v>
      </c>
      <c r="M227" s="10">
        <f t="shared" ref="M227:M246" si="101">L227*$K$246</f>
        <v>1.5433119889273945</v>
      </c>
      <c r="P227" s="5" t="str">
        <f t="shared" ref="P227:P246" si="102">F227</f>
        <v>Bay of Plenty</v>
      </c>
      <c r="Q227" s="5">
        <f t="shared" ref="Q227:Q246" si="103">G227</f>
        <v>1341</v>
      </c>
      <c r="R227" s="5">
        <f t="shared" ref="R227:R246" si="104">H227/24</f>
        <v>1943.875</v>
      </c>
      <c r="S227" s="10">
        <f t="shared" ref="S227:S246" si="105">K227</f>
        <v>1.4495712155108127</v>
      </c>
      <c r="T227" s="10">
        <f t="shared" ref="T227:T246" si="106">M227</f>
        <v>1.5433119889273945</v>
      </c>
      <c r="U227" s="10">
        <f t="shared" ref="U227:U246" si="107">$M$246</f>
        <v>1.468623278410911</v>
      </c>
    </row>
    <row r="228" spans="1:21" x14ac:dyDescent="0.2">
      <c r="A228" s="74" t="s">
        <v>72</v>
      </c>
      <c r="B228" s="75">
        <v>3658</v>
      </c>
      <c r="C228" s="75">
        <v>146474</v>
      </c>
      <c r="D228" s="75">
        <v>148994.94187949851</v>
      </c>
      <c r="E228" s="75"/>
      <c r="F228" s="74" t="s">
        <v>72</v>
      </c>
      <c r="G228" s="75">
        <f t="shared" si="96"/>
        <v>3658</v>
      </c>
      <c r="H228" s="75">
        <f t="shared" si="97"/>
        <v>146474</v>
      </c>
      <c r="I228" s="75">
        <f t="shared" si="98"/>
        <v>148994.94187949851</v>
      </c>
      <c r="J228" s="75"/>
      <c r="K228" s="10">
        <f t="shared" si="99"/>
        <v>1.6684208128303262</v>
      </c>
      <c r="L228" s="10">
        <f t="shared" si="100"/>
        <v>0.98308035260997417</v>
      </c>
      <c r="M228" s="10">
        <f t="shared" si="101"/>
        <v>1.4651195908456272</v>
      </c>
      <c r="P228" s="5" t="str">
        <f t="shared" si="102"/>
        <v>Canterbury</v>
      </c>
      <c r="Q228" s="5">
        <f t="shared" si="103"/>
        <v>3658</v>
      </c>
      <c r="R228" s="5">
        <f t="shared" si="104"/>
        <v>6103.083333333333</v>
      </c>
      <c r="S228" s="10">
        <f t="shared" si="105"/>
        <v>1.6684208128303262</v>
      </c>
      <c r="T228" s="10">
        <f t="shared" si="106"/>
        <v>1.4651195908456272</v>
      </c>
      <c r="U228" s="10">
        <f t="shared" si="107"/>
        <v>1.468623278410911</v>
      </c>
    </row>
    <row r="229" spans="1:21" x14ac:dyDescent="0.2">
      <c r="A229" s="74" t="s">
        <v>73</v>
      </c>
      <c r="B229" s="75">
        <v>2075</v>
      </c>
      <c r="C229" s="75">
        <v>77793.5</v>
      </c>
      <c r="D229" s="75">
        <v>79968.403345183193</v>
      </c>
      <c r="E229" s="75"/>
      <c r="F229" s="74" t="s">
        <v>73</v>
      </c>
      <c r="G229" s="75">
        <f t="shared" si="96"/>
        <v>2075</v>
      </c>
      <c r="H229" s="75">
        <f t="shared" si="97"/>
        <v>77793.5</v>
      </c>
      <c r="I229" s="75">
        <f t="shared" si="98"/>
        <v>79968.403345183193</v>
      </c>
      <c r="J229" s="75"/>
      <c r="K229" s="10">
        <f t="shared" si="99"/>
        <v>1.5621184738955822</v>
      </c>
      <c r="L229" s="10">
        <f t="shared" si="100"/>
        <v>0.97280296649421349</v>
      </c>
      <c r="M229" s="10">
        <f t="shared" si="101"/>
        <v>1.4498028370310387</v>
      </c>
      <c r="P229" s="5" t="str">
        <f t="shared" si="102"/>
        <v>Capital and Coast</v>
      </c>
      <c r="Q229" s="5">
        <f t="shared" si="103"/>
        <v>2075</v>
      </c>
      <c r="R229" s="5">
        <f t="shared" si="104"/>
        <v>3241.3958333333335</v>
      </c>
      <c r="S229" s="10">
        <f t="shared" si="105"/>
        <v>1.5621184738955822</v>
      </c>
      <c r="T229" s="10">
        <f t="shared" si="106"/>
        <v>1.4498028370310387</v>
      </c>
      <c r="U229" s="10">
        <f t="shared" si="107"/>
        <v>1.468623278410911</v>
      </c>
    </row>
    <row r="230" spans="1:21" x14ac:dyDescent="0.2">
      <c r="A230" s="74" t="s">
        <v>74</v>
      </c>
      <c r="B230" s="75">
        <v>2498</v>
      </c>
      <c r="C230" s="75">
        <v>76925</v>
      </c>
      <c r="D230" s="75">
        <v>79776.156934605548</v>
      </c>
      <c r="E230" s="75"/>
      <c r="F230" s="74" t="s">
        <v>74</v>
      </c>
      <c r="G230" s="75">
        <f t="shared" si="96"/>
        <v>2498</v>
      </c>
      <c r="H230" s="75">
        <f t="shared" si="97"/>
        <v>76925</v>
      </c>
      <c r="I230" s="75">
        <f t="shared" si="98"/>
        <v>79776.156934605548</v>
      </c>
      <c r="J230" s="75"/>
      <c r="K230" s="10">
        <f t="shared" si="99"/>
        <v>1.2831098211902856</v>
      </c>
      <c r="L230" s="10">
        <f t="shared" si="100"/>
        <v>0.96426053793312316</v>
      </c>
      <c r="M230" s="10">
        <f t="shared" si="101"/>
        <v>1.4370717521252883</v>
      </c>
      <c r="P230" s="5" t="str">
        <f t="shared" si="102"/>
        <v>Counties Manukau</v>
      </c>
      <c r="Q230" s="5">
        <f t="shared" si="103"/>
        <v>2498</v>
      </c>
      <c r="R230" s="5">
        <f t="shared" si="104"/>
        <v>3205.2083333333335</v>
      </c>
      <c r="S230" s="10">
        <f t="shared" si="105"/>
        <v>1.2831098211902856</v>
      </c>
      <c r="T230" s="10">
        <f t="shared" si="106"/>
        <v>1.4370717521252883</v>
      </c>
      <c r="U230" s="10">
        <f t="shared" si="107"/>
        <v>1.468623278410911</v>
      </c>
    </row>
    <row r="231" spans="1:21" x14ac:dyDescent="0.2">
      <c r="A231" s="74" t="s">
        <v>75</v>
      </c>
      <c r="B231" s="75">
        <v>1267</v>
      </c>
      <c r="C231" s="75">
        <v>42730.5</v>
      </c>
      <c r="D231" s="75">
        <v>39871.085432554268</v>
      </c>
      <c r="E231" s="75"/>
      <c r="F231" s="74" t="s">
        <v>75</v>
      </c>
      <c r="G231" s="75">
        <f t="shared" si="96"/>
        <v>1267</v>
      </c>
      <c r="H231" s="75">
        <f t="shared" si="97"/>
        <v>42730.5</v>
      </c>
      <c r="I231" s="75">
        <f t="shared" si="98"/>
        <v>39871.085432554268</v>
      </c>
      <c r="J231" s="75"/>
      <c r="K231" s="10">
        <f t="shared" si="99"/>
        <v>1.4052387529597474</v>
      </c>
      <c r="L231" s="10">
        <f t="shared" si="100"/>
        <v>1.0717164967149617</v>
      </c>
      <c r="M231" s="10">
        <f t="shared" si="101"/>
        <v>1.5972171867750566</v>
      </c>
      <c r="P231" s="5" t="str">
        <f t="shared" si="102"/>
        <v>Hawkes Bay</v>
      </c>
      <c r="Q231" s="5">
        <f t="shared" si="103"/>
        <v>1267</v>
      </c>
      <c r="R231" s="5">
        <f t="shared" si="104"/>
        <v>1780.4375</v>
      </c>
      <c r="S231" s="10">
        <f t="shared" si="105"/>
        <v>1.4052387529597474</v>
      </c>
      <c r="T231" s="10">
        <f t="shared" si="106"/>
        <v>1.5972171867750566</v>
      </c>
      <c r="U231" s="10">
        <f t="shared" si="107"/>
        <v>1.468623278410911</v>
      </c>
    </row>
    <row r="232" spans="1:21" x14ac:dyDescent="0.2">
      <c r="A232" s="74" t="s">
        <v>76</v>
      </c>
      <c r="B232" s="75">
        <v>867</v>
      </c>
      <c r="C232" s="75">
        <v>28487.5</v>
      </c>
      <c r="D232" s="75">
        <v>26059.087223633091</v>
      </c>
      <c r="E232" s="75"/>
      <c r="F232" s="74" t="s">
        <v>76</v>
      </c>
      <c r="G232" s="75">
        <f t="shared" si="96"/>
        <v>867</v>
      </c>
      <c r="H232" s="75">
        <f t="shared" si="97"/>
        <v>28487.5</v>
      </c>
      <c r="I232" s="75">
        <f t="shared" si="98"/>
        <v>26059.087223633091</v>
      </c>
      <c r="J232" s="75"/>
      <c r="K232" s="10">
        <f t="shared" si="99"/>
        <v>1.3690647827758555</v>
      </c>
      <c r="L232" s="10">
        <f t="shared" si="100"/>
        <v>1.0931887120806201</v>
      </c>
      <c r="M232" s="10">
        <f t="shared" si="101"/>
        <v>1.6292179925154637</v>
      </c>
      <c r="P232" s="5" t="str">
        <f t="shared" si="102"/>
        <v>Hutt</v>
      </c>
      <c r="Q232" s="5">
        <f t="shared" si="103"/>
        <v>867</v>
      </c>
      <c r="R232" s="5">
        <f t="shared" si="104"/>
        <v>1186.9791666666667</v>
      </c>
      <c r="S232" s="10">
        <f t="shared" si="105"/>
        <v>1.3690647827758555</v>
      </c>
      <c r="T232" s="10">
        <f t="shared" si="106"/>
        <v>1.6292179925154637</v>
      </c>
      <c r="U232" s="10">
        <f t="shared" si="107"/>
        <v>1.468623278410911</v>
      </c>
    </row>
    <row r="233" spans="1:21" x14ac:dyDescent="0.2">
      <c r="A233" s="74" t="s">
        <v>77</v>
      </c>
      <c r="B233" s="75">
        <v>562</v>
      </c>
      <c r="C233" s="75">
        <v>18979</v>
      </c>
      <c r="D233" s="75">
        <v>18979.040325513772</v>
      </c>
      <c r="E233" s="75"/>
      <c r="F233" s="74" t="s">
        <v>77</v>
      </c>
      <c r="G233" s="75">
        <f t="shared" si="96"/>
        <v>562</v>
      </c>
      <c r="H233" s="75">
        <f t="shared" si="97"/>
        <v>18979</v>
      </c>
      <c r="I233" s="75">
        <f t="shared" si="98"/>
        <v>18979.040325513772</v>
      </c>
      <c r="J233" s="75"/>
      <c r="K233" s="10">
        <f t="shared" si="99"/>
        <v>1.4071026097271648</v>
      </c>
      <c r="L233" s="10">
        <f t="shared" si="100"/>
        <v>0.99999787526065176</v>
      </c>
      <c r="M233" s="10">
        <f t="shared" si="101"/>
        <v>1.4903323761467246</v>
      </c>
      <c r="P233" s="5" t="str">
        <f t="shared" si="102"/>
        <v>Lakes</v>
      </c>
      <c r="Q233" s="5">
        <f t="shared" si="103"/>
        <v>562</v>
      </c>
      <c r="R233" s="5">
        <f t="shared" si="104"/>
        <v>790.79166666666663</v>
      </c>
      <c r="S233" s="10">
        <f t="shared" si="105"/>
        <v>1.4071026097271648</v>
      </c>
      <c r="T233" s="10">
        <f t="shared" si="106"/>
        <v>1.4903323761467246</v>
      </c>
      <c r="U233" s="10">
        <f t="shared" si="107"/>
        <v>1.468623278410911</v>
      </c>
    </row>
    <row r="234" spans="1:21" x14ac:dyDescent="0.2">
      <c r="A234" s="74" t="s">
        <v>78</v>
      </c>
      <c r="B234" s="75">
        <v>648</v>
      </c>
      <c r="C234" s="75">
        <v>28097.5</v>
      </c>
      <c r="D234" s="75">
        <v>23981.702137504635</v>
      </c>
      <c r="E234" s="75"/>
      <c r="F234" s="74" t="s">
        <v>78</v>
      </c>
      <c r="G234" s="75">
        <f t="shared" si="96"/>
        <v>648</v>
      </c>
      <c r="H234" s="75">
        <f t="shared" si="97"/>
        <v>28097.5</v>
      </c>
      <c r="I234" s="75">
        <f t="shared" si="98"/>
        <v>23981.702137504635</v>
      </c>
      <c r="J234" s="75"/>
      <c r="K234" s="10">
        <f t="shared" si="99"/>
        <v>1.8066808127572018</v>
      </c>
      <c r="L234" s="10">
        <f t="shared" si="100"/>
        <v>1.1716224244174365</v>
      </c>
      <c r="M234" s="10">
        <f t="shared" si="101"/>
        <v>1.7461105417585987</v>
      </c>
      <c r="P234" s="5" t="str">
        <f t="shared" si="102"/>
        <v>MidCentral</v>
      </c>
      <c r="Q234" s="5">
        <f t="shared" si="103"/>
        <v>648</v>
      </c>
      <c r="R234" s="5">
        <f t="shared" si="104"/>
        <v>1170.7291666666667</v>
      </c>
      <c r="S234" s="10">
        <f t="shared" si="105"/>
        <v>1.8066808127572018</v>
      </c>
      <c r="T234" s="10">
        <f t="shared" si="106"/>
        <v>1.7461105417585987</v>
      </c>
      <c r="U234" s="10">
        <f t="shared" si="107"/>
        <v>1.468623278410911</v>
      </c>
    </row>
    <row r="235" spans="1:21" x14ac:dyDescent="0.2">
      <c r="A235" s="74" t="s">
        <v>79</v>
      </c>
      <c r="B235" s="75">
        <v>871</v>
      </c>
      <c r="C235" s="75">
        <v>24419</v>
      </c>
      <c r="D235" s="75">
        <v>25982.164768814837</v>
      </c>
      <c r="E235" s="75"/>
      <c r="F235" s="74" t="s">
        <v>79</v>
      </c>
      <c r="G235" s="75">
        <f t="shared" si="96"/>
        <v>871</v>
      </c>
      <c r="H235" s="75">
        <f t="shared" si="97"/>
        <v>24419</v>
      </c>
      <c r="I235" s="75">
        <f t="shared" si="98"/>
        <v>25982.164768814837</v>
      </c>
      <c r="J235" s="75"/>
      <c r="K235" s="10">
        <f t="shared" si="99"/>
        <v>1.1681496364332185</v>
      </c>
      <c r="L235" s="10">
        <f t="shared" si="100"/>
        <v>0.93983700808906312</v>
      </c>
      <c r="M235" s="10">
        <f t="shared" si="101"/>
        <v>1.4006724975199714</v>
      </c>
      <c r="P235" s="5" t="str">
        <f t="shared" si="102"/>
        <v>Nelson Marlborough</v>
      </c>
      <c r="Q235" s="5">
        <f t="shared" si="103"/>
        <v>871</v>
      </c>
      <c r="R235" s="5">
        <f t="shared" si="104"/>
        <v>1017.4583333333334</v>
      </c>
      <c r="S235" s="10">
        <f t="shared" si="105"/>
        <v>1.1681496364332185</v>
      </c>
      <c r="T235" s="10">
        <f t="shared" si="106"/>
        <v>1.4006724975199714</v>
      </c>
      <c r="U235" s="10">
        <f t="shared" si="107"/>
        <v>1.468623278410911</v>
      </c>
    </row>
    <row r="236" spans="1:21" x14ac:dyDescent="0.2">
      <c r="A236" s="74" t="s">
        <v>80</v>
      </c>
      <c r="B236" s="75">
        <v>363</v>
      </c>
      <c r="C236" s="75">
        <v>11834.5</v>
      </c>
      <c r="D236" s="75">
        <v>12196.331198193313</v>
      </c>
      <c r="E236" s="75"/>
      <c r="F236" s="74" t="s">
        <v>80</v>
      </c>
      <c r="G236" s="75">
        <f t="shared" si="96"/>
        <v>363</v>
      </c>
      <c r="H236" s="75">
        <f t="shared" si="97"/>
        <v>11834.5</v>
      </c>
      <c r="I236" s="75">
        <f t="shared" si="98"/>
        <v>12196.331198193313</v>
      </c>
      <c r="J236" s="75"/>
      <c r="K236" s="10">
        <f t="shared" si="99"/>
        <v>1.3584136822773187</v>
      </c>
      <c r="L236" s="10">
        <f t="shared" si="100"/>
        <v>0.97033278349747398</v>
      </c>
      <c r="M236" s="10">
        <f t="shared" si="101"/>
        <v>1.446121435513972</v>
      </c>
      <c r="P236" s="5" t="str">
        <f t="shared" si="102"/>
        <v>Northland</v>
      </c>
      <c r="Q236" s="5">
        <f t="shared" si="103"/>
        <v>363</v>
      </c>
      <c r="R236" s="5">
        <f t="shared" si="104"/>
        <v>493.10416666666669</v>
      </c>
      <c r="S236" s="10">
        <f t="shared" si="105"/>
        <v>1.3584136822773187</v>
      </c>
      <c r="T236" s="10">
        <f t="shared" si="106"/>
        <v>1.446121435513972</v>
      </c>
      <c r="U236" s="10">
        <f t="shared" si="107"/>
        <v>1.468623278410911</v>
      </c>
    </row>
    <row r="237" spans="1:21" x14ac:dyDescent="0.2">
      <c r="A237" s="74" t="s">
        <v>81</v>
      </c>
      <c r="B237" s="75">
        <v>309</v>
      </c>
      <c r="C237" s="75">
        <v>9203.5</v>
      </c>
      <c r="D237" s="75">
        <v>10989.336051783879</v>
      </c>
      <c r="E237" s="75"/>
      <c r="F237" s="74" t="s">
        <v>81</v>
      </c>
      <c r="G237" s="75">
        <f t="shared" si="96"/>
        <v>309</v>
      </c>
      <c r="H237" s="75">
        <f t="shared" si="97"/>
        <v>9203.5</v>
      </c>
      <c r="I237" s="75">
        <f t="shared" si="98"/>
        <v>10989.336051783879</v>
      </c>
      <c r="J237" s="75"/>
      <c r="K237" s="10">
        <f t="shared" si="99"/>
        <v>1.2410329018338728</v>
      </c>
      <c r="L237" s="10">
        <f t="shared" si="100"/>
        <v>0.83749372633900043</v>
      </c>
      <c r="M237" s="10">
        <f t="shared" si="101"/>
        <v>1.2481466671691133</v>
      </c>
      <c r="P237" s="5" t="str">
        <f t="shared" si="102"/>
        <v>South Canterbury</v>
      </c>
      <c r="Q237" s="5">
        <f t="shared" si="103"/>
        <v>309</v>
      </c>
      <c r="R237" s="5">
        <f t="shared" si="104"/>
        <v>383.47916666666669</v>
      </c>
      <c r="S237" s="10">
        <f t="shared" si="105"/>
        <v>1.2410329018338728</v>
      </c>
      <c r="T237" s="10">
        <f t="shared" si="106"/>
        <v>1.2481466671691133</v>
      </c>
      <c r="U237" s="10">
        <f t="shared" si="107"/>
        <v>1.468623278410911</v>
      </c>
    </row>
    <row r="238" spans="1:21" x14ac:dyDescent="0.2">
      <c r="A238" s="74" t="s">
        <v>82</v>
      </c>
      <c r="B238" s="75">
        <v>1716</v>
      </c>
      <c r="C238" s="75">
        <v>72395.5</v>
      </c>
      <c r="D238" s="75">
        <v>72715.15985370925</v>
      </c>
      <c r="E238" s="75"/>
      <c r="F238" s="74" t="s">
        <v>82</v>
      </c>
      <c r="G238" s="75">
        <f t="shared" si="96"/>
        <v>1716</v>
      </c>
      <c r="H238" s="75">
        <f t="shared" si="97"/>
        <v>72395.5</v>
      </c>
      <c r="I238" s="75">
        <f t="shared" si="98"/>
        <v>72715.15985370925</v>
      </c>
      <c r="J238" s="75"/>
      <c r="K238" s="10">
        <f t="shared" si="99"/>
        <v>1.7578549922299922</v>
      </c>
      <c r="L238" s="10">
        <f t="shared" si="100"/>
        <v>0.99560394483966819</v>
      </c>
      <c r="M238" s="10">
        <f t="shared" si="101"/>
        <v>1.4837839454680886</v>
      </c>
      <c r="P238" s="5" t="str">
        <f t="shared" si="102"/>
        <v>Southern</v>
      </c>
      <c r="Q238" s="5">
        <f t="shared" si="103"/>
        <v>1716</v>
      </c>
      <c r="R238" s="5">
        <f t="shared" si="104"/>
        <v>3016.4791666666665</v>
      </c>
      <c r="S238" s="10">
        <f t="shared" si="105"/>
        <v>1.7578549922299922</v>
      </c>
      <c r="T238" s="10">
        <f t="shared" si="106"/>
        <v>1.4837839454680886</v>
      </c>
      <c r="U238" s="10">
        <f t="shared" si="107"/>
        <v>1.468623278410911</v>
      </c>
    </row>
    <row r="239" spans="1:21" x14ac:dyDescent="0.2">
      <c r="A239" s="74" t="s">
        <v>83</v>
      </c>
      <c r="B239" s="75">
        <v>230</v>
      </c>
      <c r="C239" s="75">
        <v>6087.5</v>
      </c>
      <c r="D239" s="75">
        <v>6305.0172844660729</v>
      </c>
      <c r="E239" s="75"/>
      <c r="F239" s="74" t="s">
        <v>83</v>
      </c>
      <c r="G239" s="75">
        <f t="shared" si="96"/>
        <v>230</v>
      </c>
      <c r="H239" s="75">
        <f t="shared" si="97"/>
        <v>6087.5</v>
      </c>
      <c r="I239" s="75">
        <f t="shared" si="98"/>
        <v>6305.0172844660729</v>
      </c>
      <c r="J239" s="75"/>
      <c r="K239" s="10">
        <f t="shared" si="99"/>
        <v>1.1028079710144927</v>
      </c>
      <c r="L239" s="10">
        <f t="shared" si="100"/>
        <v>0.96550092178145508</v>
      </c>
      <c r="M239" s="10">
        <f t="shared" si="101"/>
        <v>1.4389203402610748</v>
      </c>
      <c r="P239" s="5" t="str">
        <f t="shared" si="102"/>
        <v>Tairawhiti</v>
      </c>
      <c r="Q239" s="5">
        <f t="shared" si="103"/>
        <v>230</v>
      </c>
      <c r="R239" s="5">
        <f t="shared" si="104"/>
        <v>253.64583333333334</v>
      </c>
      <c r="S239" s="10">
        <f t="shared" si="105"/>
        <v>1.1028079710144927</v>
      </c>
      <c r="T239" s="10">
        <f t="shared" si="106"/>
        <v>1.4389203402610748</v>
      </c>
      <c r="U239" s="10">
        <f t="shared" si="107"/>
        <v>1.468623278410911</v>
      </c>
    </row>
    <row r="240" spans="1:21" x14ac:dyDescent="0.2">
      <c r="A240" s="74" t="s">
        <v>84</v>
      </c>
      <c r="B240" s="75">
        <v>436</v>
      </c>
      <c r="C240" s="75">
        <v>12593</v>
      </c>
      <c r="D240" s="75">
        <v>13732.307785463043</v>
      </c>
      <c r="E240" s="75"/>
      <c r="F240" s="74" t="s">
        <v>84</v>
      </c>
      <c r="G240" s="75">
        <f t="shared" si="96"/>
        <v>436</v>
      </c>
      <c r="H240" s="75">
        <f t="shared" si="97"/>
        <v>12593</v>
      </c>
      <c r="I240" s="75">
        <f t="shared" si="98"/>
        <v>13732.307785463043</v>
      </c>
      <c r="J240" s="75"/>
      <c r="K240" s="10">
        <f t="shared" si="99"/>
        <v>1.2034594801223242</v>
      </c>
      <c r="L240" s="10">
        <f t="shared" si="100"/>
        <v>0.91703449971685691</v>
      </c>
      <c r="M240" s="10">
        <f t="shared" si="101"/>
        <v>1.3666891088296726</v>
      </c>
      <c r="P240" s="5" t="str">
        <f t="shared" si="102"/>
        <v>Taranaki</v>
      </c>
      <c r="Q240" s="5">
        <f t="shared" si="103"/>
        <v>436</v>
      </c>
      <c r="R240" s="5">
        <f t="shared" si="104"/>
        <v>524.70833333333337</v>
      </c>
      <c r="S240" s="10">
        <f t="shared" si="105"/>
        <v>1.2034594801223242</v>
      </c>
      <c r="T240" s="10">
        <f t="shared" si="106"/>
        <v>1.3666891088296726</v>
      </c>
      <c r="U240" s="10">
        <f t="shared" si="107"/>
        <v>1.468623278410911</v>
      </c>
    </row>
    <row r="241" spans="1:21" x14ac:dyDescent="0.2">
      <c r="A241" s="74" t="s">
        <v>85</v>
      </c>
      <c r="B241" s="75">
        <v>1388</v>
      </c>
      <c r="C241" s="75">
        <v>57717</v>
      </c>
      <c r="D241" s="75">
        <v>53322.185569090885</v>
      </c>
      <c r="E241" s="75"/>
      <c r="F241" s="74" t="s">
        <v>85</v>
      </c>
      <c r="G241" s="75">
        <f t="shared" si="96"/>
        <v>1388</v>
      </c>
      <c r="H241" s="75">
        <f t="shared" si="97"/>
        <v>57717</v>
      </c>
      <c r="I241" s="75">
        <f t="shared" si="98"/>
        <v>53322.185569090885</v>
      </c>
      <c r="J241" s="75"/>
      <c r="K241" s="10">
        <f t="shared" si="99"/>
        <v>1.7326188760806918</v>
      </c>
      <c r="L241" s="10">
        <f t="shared" si="100"/>
        <v>1.0824199980553055</v>
      </c>
      <c r="M241" s="10">
        <f t="shared" si="101"/>
        <v>1.6131689952541362</v>
      </c>
      <c r="P241" s="5" t="str">
        <f t="shared" si="102"/>
        <v>Waikato</v>
      </c>
      <c r="Q241" s="5">
        <f t="shared" si="103"/>
        <v>1388</v>
      </c>
      <c r="R241" s="5">
        <f t="shared" si="104"/>
        <v>2404.875</v>
      </c>
      <c r="S241" s="10">
        <f t="shared" si="105"/>
        <v>1.7326188760806918</v>
      </c>
      <c r="T241" s="10">
        <f t="shared" si="106"/>
        <v>1.6131689952541362</v>
      </c>
      <c r="U241" s="10">
        <f t="shared" si="107"/>
        <v>1.468623278410911</v>
      </c>
    </row>
    <row r="242" spans="1:21" x14ac:dyDescent="0.2">
      <c r="A242" s="74" t="s">
        <v>86</v>
      </c>
      <c r="B242" s="75">
        <v>189</v>
      </c>
      <c r="C242" s="75">
        <v>3907.5</v>
      </c>
      <c r="D242" s="75">
        <v>4333.2426898134927</v>
      </c>
      <c r="E242" s="75"/>
      <c r="F242" s="74" t="s">
        <v>86</v>
      </c>
      <c r="G242" s="75">
        <f t="shared" si="96"/>
        <v>189</v>
      </c>
      <c r="H242" s="75">
        <f t="shared" si="97"/>
        <v>3907.5</v>
      </c>
      <c r="I242" s="75">
        <f t="shared" si="98"/>
        <v>4333.2426898134927</v>
      </c>
      <c r="J242" s="75"/>
      <c r="K242" s="10">
        <f t="shared" si="99"/>
        <v>0.86144179894179895</v>
      </c>
      <c r="L242" s="10">
        <f t="shared" si="100"/>
        <v>0.90174963179091705</v>
      </c>
      <c r="M242" s="10">
        <f t="shared" si="101"/>
        <v>1.3439095268938437</v>
      </c>
      <c r="P242" s="5" t="str">
        <f t="shared" si="102"/>
        <v>Wairarapa</v>
      </c>
      <c r="Q242" s="5">
        <f t="shared" si="103"/>
        <v>189</v>
      </c>
      <c r="R242" s="5">
        <f t="shared" si="104"/>
        <v>162.8125</v>
      </c>
      <c r="S242" s="10">
        <f t="shared" si="105"/>
        <v>0.86144179894179895</v>
      </c>
      <c r="T242" s="10">
        <f t="shared" si="106"/>
        <v>1.3439095268938437</v>
      </c>
      <c r="U242" s="10">
        <f t="shared" si="107"/>
        <v>1.468623278410911</v>
      </c>
    </row>
    <row r="243" spans="1:21" x14ac:dyDescent="0.2">
      <c r="A243" s="74" t="s">
        <v>87</v>
      </c>
      <c r="B243" s="75">
        <v>2634</v>
      </c>
      <c r="C243" s="75">
        <v>95256.5</v>
      </c>
      <c r="D243" s="75">
        <v>108295.79900820811</v>
      </c>
      <c r="E243" s="75"/>
      <c r="F243" s="74" t="s">
        <v>87</v>
      </c>
      <c r="G243" s="75">
        <f t="shared" si="96"/>
        <v>2634</v>
      </c>
      <c r="H243" s="75">
        <f t="shared" si="97"/>
        <v>95256.5</v>
      </c>
      <c r="I243" s="75">
        <f t="shared" si="98"/>
        <v>108295.79900820811</v>
      </c>
      <c r="J243" s="75"/>
      <c r="K243" s="10">
        <f t="shared" si="99"/>
        <v>1.5068416223740826</v>
      </c>
      <c r="L243" s="10">
        <f t="shared" si="100"/>
        <v>0.8795955233016951</v>
      </c>
      <c r="M243" s="10">
        <f t="shared" si="101"/>
        <v>1.3108924715950527</v>
      </c>
      <c r="P243" s="5" t="str">
        <f t="shared" si="102"/>
        <v>Waitemata</v>
      </c>
      <c r="Q243" s="5">
        <f t="shared" si="103"/>
        <v>2634</v>
      </c>
      <c r="R243" s="5">
        <f t="shared" si="104"/>
        <v>3969.0208333333335</v>
      </c>
      <c r="S243" s="10">
        <f t="shared" si="105"/>
        <v>1.5068416223740826</v>
      </c>
      <c r="T243" s="10">
        <f t="shared" si="106"/>
        <v>1.3108924715950527</v>
      </c>
      <c r="U243" s="10">
        <f t="shared" si="107"/>
        <v>1.468623278410911</v>
      </c>
    </row>
    <row r="244" spans="1:21" x14ac:dyDescent="0.2">
      <c r="A244" s="74" t="s">
        <v>88</v>
      </c>
      <c r="B244" s="75">
        <v>95</v>
      </c>
      <c r="C244" s="75">
        <v>2079</v>
      </c>
      <c r="D244" s="75">
        <v>2532.3537781951763</v>
      </c>
      <c r="E244" s="75"/>
      <c r="F244" s="74" t="s">
        <v>88</v>
      </c>
      <c r="G244" s="75">
        <f t="shared" si="96"/>
        <v>95</v>
      </c>
      <c r="H244" s="75">
        <f t="shared" si="97"/>
        <v>2079</v>
      </c>
      <c r="I244" s="75">
        <f t="shared" si="98"/>
        <v>2532.3537781951763</v>
      </c>
      <c r="J244" s="75"/>
      <c r="K244" s="10">
        <f t="shared" si="99"/>
        <v>0.9118421052631579</v>
      </c>
      <c r="L244" s="10">
        <f t="shared" si="100"/>
        <v>0.82097533839909043</v>
      </c>
      <c r="M244" s="10">
        <f t="shared" si="101"/>
        <v>1.2235287265138066</v>
      </c>
      <c r="P244" s="5" t="str">
        <f t="shared" si="102"/>
        <v>West Coast</v>
      </c>
      <c r="Q244" s="5">
        <f t="shared" si="103"/>
        <v>95</v>
      </c>
      <c r="R244" s="5">
        <f t="shared" si="104"/>
        <v>86.625</v>
      </c>
      <c r="S244" s="10">
        <f t="shared" si="105"/>
        <v>0.9118421052631579</v>
      </c>
      <c r="T244" s="10">
        <f t="shared" si="106"/>
        <v>1.2235287265138066</v>
      </c>
      <c r="U244" s="10">
        <f t="shared" si="107"/>
        <v>1.468623278410911</v>
      </c>
    </row>
    <row r="245" spans="1:21" x14ac:dyDescent="0.2">
      <c r="A245" s="74" t="s">
        <v>89</v>
      </c>
      <c r="B245" s="75">
        <v>64</v>
      </c>
      <c r="C245" s="75">
        <v>1741.5</v>
      </c>
      <c r="D245" s="75">
        <v>1917.8309677691282</v>
      </c>
      <c r="E245" s="75"/>
      <c r="F245" s="74" t="s">
        <v>89</v>
      </c>
      <c r="G245" s="75">
        <f t="shared" si="96"/>
        <v>64</v>
      </c>
      <c r="H245" s="75">
        <f t="shared" si="97"/>
        <v>1741.5</v>
      </c>
      <c r="I245" s="75">
        <f t="shared" si="98"/>
        <v>1917.8309677691282</v>
      </c>
      <c r="J245" s="75"/>
      <c r="K245" s="10">
        <f t="shared" si="99"/>
        <v>1.1337890625</v>
      </c>
      <c r="L245" s="10">
        <f t="shared" si="100"/>
        <v>0.908057085982796</v>
      </c>
      <c r="M245" s="10">
        <f t="shared" si="101"/>
        <v>1.3533097500600872</v>
      </c>
      <c r="P245" s="5" t="str">
        <f t="shared" si="102"/>
        <v>Whanganui</v>
      </c>
      <c r="Q245" s="5">
        <f t="shared" si="103"/>
        <v>64</v>
      </c>
      <c r="R245" s="5">
        <f t="shared" si="104"/>
        <v>72.5625</v>
      </c>
      <c r="S245" s="10">
        <f t="shared" si="105"/>
        <v>1.1337890625</v>
      </c>
      <c r="T245" s="10">
        <f t="shared" si="106"/>
        <v>1.3533097500600872</v>
      </c>
      <c r="U245" s="10">
        <f t="shared" si="107"/>
        <v>1.468623278410911</v>
      </c>
    </row>
    <row r="246" spans="1:21" x14ac:dyDescent="0.2">
      <c r="A246" s="74" t="s">
        <v>106</v>
      </c>
      <c r="B246" s="75">
        <v>25799</v>
      </c>
      <c r="C246" s="75">
        <v>922780</v>
      </c>
      <c r="D246" s="75">
        <v>936422.46608021541</v>
      </c>
      <c r="E246" s="75"/>
      <c r="F246" s="78" t="s">
        <v>106</v>
      </c>
      <c r="G246" s="75">
        <f t="shared" si="96"/>
        <v>25799</v>
      </c>
      <c r="H246" s="75">
        <f t="shared" si="97"/>
        <v>922780</v>
      </c>
      <c r="I246" s="75">
        <f t="shared" si="98"/>
        <v>936422.46608021541</v>
      </c>
      <c r="J246" s="75"/>
      <c r="K246" s="10">
        <f t="shared" si="99"/>
        <v>1.4903355427212943</v>
      </c>
      <c r="L246" s="10">
        <f t="shared" si="100"/>
        <v>0.9854312913515183</v>
      </c>
      <c r="M246" s="10">
        <f t="shared" si="101"/>
        <v>1.468623278410911</v>
      </c>
      <c r="P246" s="5" t="str">
        <f t="shared" si="102"/>
        <v>Grand Total</v>
      </c>
      <c r="Q246" s="5">
        <f t="shared" si="103"/>
        <v>25799</v>
      </c>
      <c r="R246" s="5">
        <f t="shared" si="104"/>
        <v>38449.166666666664</v>
      </c>
      <c r="S246" s="10">
        <f t="shared" si="105"/>
        <v>1.4903355427212943</v>
      </c>
      <c r="T246" s="10">
        <f t="shared" si="106"/>
        <v>1.468623278410911</v>
      </c>
      <c r="U246" s="10">
        <f t="shared" si="107"/>
        <v>1.468623278410911</v>
      </c>
    </row>
    <row r="249" spans="1:21" x14ac:dyDescent="0.2">
      <c r="A249" s="73" t="s">
        <v>22</v>
      </c>
      <c r="B249" t="s">
        <v>13</v>
      </c>
    </row>
    <row r="250" spans="1:21" x14ac:dyDescent="0.2">
      <c r="A250" s="73" t="s">
        <v>104</v>
      </c>
      <c r="B250" s="74">
        <v>3</v>
      </c>
    </row>
    <row r="251" spans="1:21" x14ac:dyDescent="0.2">
      <c r="K251" s="150" t="s">
        <v>2</v>
      </c>
      <c r="L251" s="150"/>
      <c r="M251" s="150"/>
      <c r="P251" s="8" t="s">
        <v>6</v>
      </c>
      <c r="Q251" s="8"/>
      <c r="R251" s="8"/>
      <c r="S251" s="8"/>
      <c r="T251" s="8"/>
      <c r="U251" s="8"/>
    </row>
    <row r="252" spans="1:21" ht="63.75" x14ac:dyDescent="0.2">
      <c r="A252" s="73" t="s">
        <v>105</v>
      </c>
      <c r="B252" t="s">
        <v>107</v>
      </c>
      <c r="C252" t="s">
        <v>108</v>
      </c>
      <c r="D252" t="s">
        <v>109</v>
      </c>
      <c r="G252" s="77" t="s">
        <v>107</v>
      </c>
      <c r="H252" s="77" t="s">
        <v>108</v>
      </c>
      <c r="I252" s="77" t="s">
        <v>109</v>
      </c>
      <c r="K252" s="21" t="s">
        <v>16</v>
      </c>
      <c r="L252" s="21" t="s">
        <v>20</v>
      </c>
      <c r="M252" s="21" t="s">
        <v>17</v>
      </c>
      <c r="P252" s="21" t="s">
        <v>4</v>
      </c>
      <c r="Q252" s="21" t="s">
        <v>27</v>
      </c>
      <c r="R252" s="21" t="s">
        <v>25</v>
      </c>
      <c r="S252" s="21" t="s">
        <v>11</v>
      </c>
      <c r="T252" s="21" t="s">
        <v>10</v>
      </c>
      <c r="U252" s="21" t="s">
        <v>8</v>
      </c>
    </row>
    <row r="253" spans="1:21" x14ac:dyDescent="0.2">
      <c r="A253" s="74" t="s">
        <v>70</v>
      </c>
      <c r="B253" s="75">
        <v>4752</v>
      </c>
      <c r="C253" s="75">
        <v>163648</v>
      </c>
      <c r="D253" s="75">
        <v>160675.73517005111</v>
      </c>
      <c r="E253" s="75"/>
      <c r="F253" s="74" t="s">
        <v>70</v>
      </c>
      <c r="G253" s="75">
        <f>IFERROR(VLOOKUP(F253,$A$253:$D$273,2,FALSE),0)</f>
        <v>4752</v>
      </c>
      <c r="H253" s="75">
        <f>IFERROR(VLOOKUP(F253,$A$253:$D$273,3,FALSE),0)</f>
        <v>163648</v>
      </c>
      <c r="I253" s="75">
        <f>IFERROR(VLOOKUP(F253,$A$253:$D$273,4,FALSE),0)</f>
        <v>160675.73517005111</v>
      </c>
      <c r="J253" s="75"/>
      <c r="K253" s="10">
        <f>H253/G253/24</f>
        <v>1.4349046015712681</v>
      </c>
      <c r="L253" s="10">
        <f>H253/I253</f>
        <v>1.0184985295184938</v>
      </c>
      <c r="M253" s="10">
        <f>L253*$K$273</f>
        <v>1.5259738844058259</v>
      </c>
      <c r="P253" s="5" t="str">
        <f t="shared" ref="P253:P272" si="108">A253</f>
        <v>Auckland</v>
      </c>
      <c r="Q253" s="5">
        <f>G253</f>
        <v>4752</v>
      </c>
      <c r="R253" s="5">
        <f>H253/24</f>
        <v>6818.666666666667</v>
      </c>
      <c r="S253" s="10">
        <f>K253</f>
        <v>1.4349046015712681</v>
      </c>
      <c r="T253" s="10">
        <f>M253</f>
        <v>1.5259738844058259</v>
      </c>
      <c r="U253" s="10">
        <f>$M$273</f>
        <v>1.4948538721289444</v>
      </c>
    </row>
    <row r="254" spans="1:21" x14ac:dyDescent="0.2">
      <c r="A254" s="74" t="s">
        <v>71</v>
      </c>
      <c r="B254" s="75">
        <v>1431</v>
      </c>
      <c r="C254" s="75">
        <v>51140</v>
      </c>
      <c r="D254" s="75">
        <v>46957.446659262918</v>
      </c>
      <c r="E254" s="75"/>
      <c r="F254" s="74" t="s">
        <v>71</v>
      </c>
      <c r="G254" s="75">
        <f t="shared" ref="G254:G273" si="109">IFERROR(VLOOKUP(F254,$A$253:$D$273,2,FALSE),0)</f>
        <v>1431</v>
      </c>
      <c r="H254" s="75">
        <f t="shared" ref="H254:H273" si="110">IFERROR(VLOOKUP(F254,$A$253:$D$273,3,FALSE),0)</f>
        <v>51140</v>
      </c>
      <c r="I254" s="75">
        <f t="shared" ref="I254:I273" si="111">IFERROR(VLOOKUP(F254,$A$253:$D$273,4,FALSE),0)</f>
        <v>46957.446659262918</v>
      </c>
      <c r="J254" s="75"/>
      <c r="K254" s="10">
        <f t="shared" ref="K254:K273" si="112">H254/G254/24</f>
        <v>1.4890519450267876</v>
      </c>
      <c r="L254" s="10">
        <f t="shared" ref="L254:L273" si="113">H254/I254</f>
        <v>1.0890711407519009</v>
      </c>
      <c r="M254" s="10">
        <f t="shared" ref="M254:M273" si="114">L254*$K$273</f>
        <v>1.6317098855637431</v>
      </c>
      <c r="P254" s="5" t="str">
        <f t="shared" si="108"/>
        <v>Bay of Plenty</v>
      </c>
      <c r="Q254" s="5">
        <f t="shared" ref="Q254:Q273" si="115">G254</f>
        <v>1431</v>
      </c>
      <c r="R254" s="5">
        <f t="shared" ref="R254:R273" si="116">H254/24</f>
        <v>2130.8333333333335</v>
      </c>
      <c r="S254" s="10">
        <f t="shared" ref="S254:S273" si="117">K254</f>
        <v>1.4890519450267876</v>
      </c>
      <c r="T254" s="10">
        <f t="shared" ref="T254:T273" si="118">M254</f>
        <v>1.6317098855637431</v>
      </c>
      <c r="U254" s="10">
        <f t="shared" ref="U254:U273" si="119">$M$273</f>
        <v>1.4948538721289444</v>
      </c>
    </row>
    <row r="255" spans="1:21" x14ac:dyDescent="0.2">
      <c r="A255" s="74" t="s">
        <v>72</v>
      </c>
      <c r="B255" s="75">
        <v>2963</v>
      </c>
      <c r="C255" s="75">
        <v>135713.5</v>
      </c>
      <c r="D255" s="75">
        <v>128376.92007464751</v>
      </c>
      <c r="E255" s="75"/>
      <c r="F255" s="74" t="s">
        <v>72</v>
      </c>
      <c r="G255" s="75">
        <f t="shared" si="109"/>
        <v>2963</v>
      </c>
      <c r="H255" s="75">
        <f t="shared" si="110"/>
        <v>135713.5</v>
      </c>
      <c r="I255" s="75">
        <f t="shared" si="111"/>
        <v>128376.92007464751</v>
      </c>
      <c r="J255" s="75"/>
      <c r="K255" s="10">
        <f t="shared" si="112"/>
        <v>1.908447238159523</v>
      </c>
      <c r="L255" s="10">
        <f t="shared" si="113"/>
        <v>1.0571487454371586</v>
      </c>
      <c r="M255" s="10">
        <f t="shared" si="114"/>
        <v>1.5838818915449346</v>
      </c>
      <c r="P255" s="5" t="str">
        <f t="shared" si="108"/>
        <v>Canterbury</v>
      </c>
      <c r="Q255" s="5">
        <f t="shared" si="115"/>
        <v>2963</v>
      </c>
      <c r="R255" s="5">
        <f t="shared" si="116"/>
        <v>5654.729166666667</v>
      </c>
      <c r="S255" s="10">
        <f t="shared" si="117"/>
        <v>1.908447238159523</v>
      </c>
      <c r="T255" s="10">
        <f t="shared" si="118"/>
        <v>1.5838818915449346</v>
      </c>
      <c r="U255" s="10">
        <f t="shared" si="119"/>
        <v>1.4948538721289444</v>
      </c>
    </row>
    <row r="256" spans="1:21" x14ac:dyDescent="0.2">
      <c r="A256" s="74" t="s">
        <v>73</v>
      </c>
      <c r="B256" s="75">
        <v>2349</v>
      </c>
      <c r="C256" s="75">
        <v>89411</v>
      </c>
      <c r="D256" s="75">
        <v>89091.170464035575</v>
      </c>
      <c r="E256" s="75"/>
      <c r="F256" s="74" t="s">
        <v>73</v>
      </c>
      <c r="G256" s="75">
        <f t="shared" si="109"/>
        <v>2349</v>
      </c>
      <c r="H256" s="75">
        <f t="shared" si="110"/>
        <v>89411</v>
      </c>
      <c r="I256" s="75">
        <f t="shared" si="111"/>
        <v>89091.170464035575</v>
      </c>
      <c r="J256" s="75"/>
      <c r="K256" s="10">
        <f t="shared" si="112"/>
        <v>1.5859763019724706</v>
      </c>
      <c r="L256" s="10">
        <f t="shared" si="113"/>
        <v>1.0035899128308516</v>
      </c>
      <c r="M256" s="10">
        <f t="shared" si="114"/>
        <v>1.5036369255800588</v>
      </c>
      <c r="P256" s="5" t="str">
        <f t="shared" si="108"/>
        <v>Capital and Coast</v>
      </c>
      <c r="Q256" s="5">
        <f t="shared" si="115"/>
        <v>2349</v>
      </c>
      <c r="R256" s="5">
        <f t="shared" si="116"/>
        <v>3725.4583333333335</v>
      </c>
      <c r="S256" s="10">
        <f t="shared" si="117"/>
        <v>1.5859763019724706</v>
      </c>
      <c r="T256" s="10">
        <f t="shared" si="118"/>
        <v>1.5036369255800588</v>
      </c>
      <c r="U256" s="10">
        <f t="shared" si="119"/>
        <v>1.4948538721289444</v>
      </c>
    </row>
    <row r="257" spans="1:21" x14ac:dyDescent="0.2">
      <c r="A257" s="74" t="s">
        <v>74</v>
      </c>
      <c r="B257" s="75">
        <v>1924</v>
      </c>
      <c r="C257" s="75">
        <v>62080</v>
      </c>
      <c r="D257" s="75">
        <v>63780.519939058067</v>
      </c>
      <c r="E257" s="75"/>
      <c r="F257" s="74" t="s">
        <v>74</v>
      </c>
      <c r="G257" s="75">
        <f t="shared" si="109"/>
        <v>1924</v>
      </c>
      <c r="H257" s="75">
        <f t="shared" si="110"/>
        <v>62080</v>
      </c>
      <c r="I257" s="75">
        <f t="shared" si="111"/>
        <v>63780.519939058067</v>
      </c>
      <c r="J257" s="75"/>
      <c r="K257" s="10">
        <f t="shared" si="112"/>
        <v>1.3444213444213444</v>
      </c>
      <c r="L257" s="10">
        <f t="shared" si="113"/>
        <v>0.9733379417307525</v>
      </c>
      <c r="M257" s="10">
        <f t="shared" si="114"/>
        <v>1.458311658520149</v>
      </c>
      <c r="P257" s="5" t="str">
        <f t="shared" si="108"/>
        <v>Counties Manukau</v>
      </c>
      <c r="Q257" s="5">
        <f t="shared" si="115"/>
        <v>1924</v>
      </c>
      <c r="R257" s="5">
        <f t="shared" si="116"/>
        <v>2586.6666666666665</v>
      </c>
      <c r="S257" s="10">
        <f t="shared" si="117"/>
        <v>1.3444213444213444</v>
      </c>
      <c r="T257" s="10">
        <f t="shared" si="118"/>
        <v>1.458311658520149</v>
      </c>
      <c r="U257" s="10">
        <f t="shared" si="119"/>
        <v>1.4948538721289444</v>
      </c>
    </row>
    <row r="258" spans="1:21" x14ac:dyDescent="0.2">
      <c r="A258" s="74" t="s">
        <v>75</v>
      </c>
      <c r="B258" s="75">
        <v>461</v>
      </c>
      <c r="C258" s="75">
        <v>17919</v>
      </c>
      <c r="D258" s="75">
        <v>16338.110656421086</v>
      </c>
      <c r="E258" s="75"/>
      <c r="F258" s="74" t="s">
        <v>75</v>
      </c>
      <c r="G258" s="75">
        <f t="shared" si="109"/>
        <v>461</v>
      </c>
      <c r="H258" s="75">
        <f t="shared" si="110"/>
        <v>17919</v>
      </c>
      <c r="I258" s="75">
        <f t="shared" si="111"/>
        <v>16338.110656421086</v>
      </c>
      <c r="J258" s="75"/>
      <c r="K258" s="10">
        <f t="shared" si="112"/>
        <v>1.6195770065075923</v>
      </c>
      <c r="L258" s="10">
        <f t="shared" si="113"/>
        <v>1.0967608419861941</v>
      </c>
      <c r="M258" s="10">
        <f t="shared" si="114"/>
        <v>1.6432310443306213</v>
      </c>
      <c r="P258" s="5" t="str">
        <f t="shared" si="108"/>
        <v>Hawkes Bay</v>
      </c>
      <c r="Q258" s="5">
        <f t="shared" si="115"/>
        <v>461</v>
      </c>
      <c r="R258" s="5">
        <f t="shared" si="116"/>
        <v>746.625</v>
      </c>
      <c r="S258" s="10">
        <f t="shared" si="117"/>
        <v>1.6195770065075923</v>
      </c>
      <c r="T258" s="10">
        <f t="shared" si="118"/>
        <v>1.6432310443306213</v>
      </c>
      <c r="U258" s="10">
        <f t="shared" si="119"/>
        <v>1.4948538721289444</v>
      </c>
    </row>
    <row r="259" spans="1:21" x14ac:dyDescent="0.2">
      <c r="A259" s="74" t="s">
        <v>76</v>
      </c>
      <c r="B259" s="75">
        <v>853</v>
      </c>
      <c r="C259" s="75">
        <v>23949</v>
      </c>
      <c r="D259" s="75">
        <v>25958.162044453216</v>
      </c>
      <c r="E259" s="75"/>
      <c r="F259" s="74" t="s">
        <v>76</v>
      </c>
      <c r="G259" s="75">
        <f t="shared" si="109"/>
        <v>853</v>
      </c>
      <c r="H259" s="75">
        <f t="shared" si="110"/>
        <v>23949</v>
      </c>
      <c r="I259" s="75">
        <f t="shared" si="111"/>
        <v>25958.162044453216</v>
      </c>
      <c r="J259" s="75"/>
      <c r="K259" s="10">
        <f t="shared" si="112"/>
        <v>1.169841735052755</v>
      </c>
      <c r="L259" s="10">
        <f t="shared" si="113"/>
        <v>0.92259998835770662</v>
      </c>
      <c r="M259" s="10">
        <f t="shared" si="114"/>
        <v>1.3822930983047781</v>
      </c>
      <c r="P259" s="5" t="str">
        <f t="shared" si="108"/>
        <v>Hutt</v>
      </c>
      <c r="Q259" s="5">
        <f t="shared" si="115"/>
        <v>853</v>
      </c>
      <c r="R259" s="5">
        <f t="shared" si="116"/>
        <v>997.875</v>
      </c>
      <c r="S259" s="10">
        <f t="shared" si="117"/>
        <v>1.169841735052755</v>
      </c>
      <c r="T259" s="10">
        <f t="shared" si="118"/>
        <v>1.3822930983047781</v>
      </c>
      <c r="U259" s="10">
        <f t="shared" si="119"/>
        <v>1.4948538721289444</v>
      </c>
    </row>
    <row r="260" spans="1:21" x14ac:dyDescent="0.2">
      <c r="A260" s="74" t="s">
        <v>77</v>
      </c>
      <c r="B260" s="75">
        <v>303</v>
      </c>
      <c r="C260" s="75">
        <v>7612.5</v>
      </c>
      <c r="D260" s="75">
        <v>8056.3795835680739</v>
      </c>
      <c r="E260" s="75"/>
      <c r="F260" s="74" t="s">
        <v>77</v>
      </c>
      <c r="G260" s="75">
        <f t="shared" si="109"/>
        <v>303</v>
      </c>
      <c r="H260" s="75">
        <f t="shared" si="110"/>
        <v>7612.5</v>
      </c>
      <c r="I260" s="75">
        <f t="shared" si="111"/>
        <v>8056.3795835680739</v>
      </c>
      <c r="J260" s="75"/>
      <c r="K260" s="10">
        <f t="shared" si="112"/>
        <v>1.0468234323432344</v>
      </c>
      <c r="L260" s="10">
        <f t="shared" si="113"/>
        <v>0.94490334287706379</v>
      </c>
      <c r="M260" s="10">
        <f t="shared" si="114"/>
        <v>1.4157092845287029</v>
      </c>
      <c r="P260" s="5" t="str">
        <f t="shared" si="108"/>
        <v>Lakes</v>
      </c>
      <c r="Q260" s="5">
        <f t="shared" si="115"/>
        <v>303</v>
      </c>
      <c r="R260" s="5">
        <f t="shared" si="116"/>
        <v>317.1875</v>
      </c>
      <c r="S260" s="10">
        <f t="shared" si="117"/>
        <v>1.0468234323432344</v>
      </c>
      <c r="T260" s="10">
        <f t="shared" si="118"/>
        <v>1.4157092845287029</v>
      </c>
      <c r="U260" s="10">
        <f t="shared" si="119"/>
        <v>1.4948538721289444</v>
      </c>
    </row>
    <row r="261" spans="1:21" x14ac:dyDescent="0.2">
      <c r="A261" s="74" t="s">
        <v>78</v>
      </c>
      <c r="B261" s="75">
        <v>1209</v>
      </c>
      <c r="C261" s="75">
        <v>44660.5</v>
      </c>
      <c r="D261" s="75">
        <v>41803.248963928483</v>
      </c>
      <c r="E261" s="75"/>
      <c r="F261" s="74" t="s">
        <v>78</v>
      </c>
      <c r="G261" s="75">
        <f t="shared" si="109"/>
        <v>1209</v>
      </c>
      <c r="H261" s="75">
        <f t="shared" si="110"/>
        <v>44660.5</v>
      </c>
      <c r="I261" s="75">
        <f t="shared" si="111"/>
        <v>41803.248963928483</v>
      </c>
      <c r="J261" s="75"/>
      <c r="K261" s="10">
        <f t="shared" si="112"/>
        <v>1.5391680452164322</v>
      </c>
      <c r="L261" s="10">
        <f t="shared" si="113"/>
        <v>1.068349975346103</v>
      </c>
      <c r="M261" s="10">
        <f t="shared" si="114"/>
        <v>1.6006642273253853</v>
      </c>
      <c r="P261" s="5" t="str">
        <f t="shared" si="108"/>
        <v>MidCentral</v>
      </c>
      <c r="Q261" s="5">
        <f t="shared" si="115"/>
        <v>1209</v>
      </c>
      <c r="R261" s="5">
        <f t="shared" si="116"/>
        <v>1860.8541666666667</v>
      </c>
      <c r="S261" s="10">
        <f t="shared" si="117"/>
        <v>1.5391680452164322</v>
      </c>
      <c r="T261" s="10">
        <f t="shared" si="118"/>
        <v>1.6006642273253853</v>
      </c>
      <c r="U261" s="10">
        <f t="shared" si="119"/>
        <v>1.4948538721289444</v>
      </c>
    </row>
    <row r="262" spans="1:21" x14ac:dyDescent="0.2">
      <c r="A262" s="74" t="s">
        <v>79</v>
      </c>
      <c r="B262" s="75">
        <v>1465</v>
      </c>
      <c r="C262" s="75">
        <v>43909</v>
      </c>
      <c r="D262" s="75">
        <v>50712.315231222099</v>
      </c>
      <c r="E262" s="75"/>
      <c r="F262" s="74" t="s">
        <v>79</v>
      </c>
      <c r="G262" s="75">
        <f t="shared" si="109"/>
        <v>1465</v>
      </c>
      <c r="H262" s="75">
        <f t="shared" si="110"/>
        <v>43909</v>
      </c>
      <c r="I262" s="75">
        <f t="shared" si="111"/>
        <v>50712.315231222099</v>
      </c>
      <c r="J262" s="75"/>
      <c r="K262" s="10">
        <f t="shared" si="112"/>
        <v>1.2488339021615473</v>
      </c>
      <c r="L262" s="10">
        <f t="shared" si="113"/>
        <v>0.86584490965946881</v>
      </c>
      <c r="M262" s="10">
        <f t="shared" si="114"/>
        <v>1.2972593300755273</v>
      </c>
      <c r="P262" s="5" t="str">
        <f t="shared" si="108"/>
        <v>Nelson Marlborough</v>
      </c>
      <c r="Q262" s="5">
        <f t="shared" si="115"/>
        <v>1465</v>
      </c>
      <c r="R262" s="5">
        <f t="shared" si="116"/>
        <v>1829.5416666666667</v>
      </c>
      <c r="S262" s="10">
        <f t="shared" si="117"/>
        <v>1.2488339021615473</v>
      </c>
      <c r="T262" s="10">
        <f t="shared" si="118"/>
        <v>1.2972593300755273</v>
      </c>
      <c r="U262" s="10">
        <f t="shared" si="119"/>
        <v>1.4948538721289444</v>
      </c>
    </row>
    <row r="263" spans="1:21" x14ac:dyDescent="0.2">
      <c r="A263" s="74" t="s">
        <v>80</v>
      </c>
      <c r="B263" s="75">
        <v>1131</v>
      </c>
      <c r="C263" s="75">
        <v>40155</v>
      </c>
      <c r="D263" s="75">
        <v>37673.562925976235</v>
      </c>
      <c r="E263" s="75"/>
      <c r="F263" s="74" t="s">
        <v>80</v>
      </c>
      <c r="G263" s="75">
        <f t="shared" si="109"/>
        <v>1131</v>
      </c>
      <c r="H263" s="75">
        <f t="shared" si="110"/>
        <v>40155</v>
      </c>
      <c r="I263" s="75">
        <f t="shared" si="111"/>
        <v>37673.562925976235</v>
      </c>
      <c r="J263" s="75"/>
      <c r="K263" s="10">
        <f t="shared" si="112"/>
        <v>1.4793324491600355</v>
      </c>
      <c r="L263" s="10">
        <f t="shared" si="113"/>
        <v>1.0658668010482437</v>
      </c>
      <c r="M263" s="10">
        <f t="shared" si="114"/>
        <v>1.5969437908012869</v>
      </c>
      <c r="P263" s="5" t="str">
        <f t="shared" si="108"/>
        <v>Northland</v>
      </c>
      <c r="Q263" s="5">
        <f t="shared" si="115"/>
        <v>1131</v>
      </c>
      <c r="R263" s="5">
        <f t="shared" si="116"/>
        <v>1673.125</v>
      </c>
      <c r="S263" s="10">
        <f t="shared" si="117"/>
        <v>1.4793324491600355</v>
      </c>
      <c r="T263" s="10">
        <f t="shared" si="118"/>
        <v>1.5969437908012869</v>
      </c>
      <c r="U263" s="10">
        <f t="shared" si="119"/>
        <v>1.4948538721289444</v>
      </c>
    </row>
    <row r="264" spans="1:21" x14ac:dyDescent="0.2">
      <c r="A264" s="74" t="s">
        <v>81</v>
      </c>
      <c r="B264" s="75">
        <v>855</v>
      </c>
      <c r="C264" s="75">
        <v>22903</v>
      </c>
      <c r="D264" s="75">
        <v>25881.230521579895</v>
      </c>
      <c r="E264" s="75"/>
      <c r="F264" s="74" t="s">
        <v>81</v>
      </c>
      <c r="G264" s="75">
        <f t="shared" si="109"/>
        <v>855</v>
      </c>
      <c r="H264" s="75">
        <f t="shared" si="110"/>
        <v>22903</v>
      </c>
      <c r="I264" s="75">
        <f t="shared" si="111"/>
        <v>25881.230521579895</v>
      </c>
      <c r="J264" s="75"/>
      <c r="K264" s="10">
        <f t="shared" si="112"/>
        <v>1.1161306042884991</v>
      </c>
      <c r="L264" s="10">
        <f t="shared" si="113"/>
        <v>0.88492701229577808</v>
      </c>
      <c r="M264" s="10">
        <f t="shared" si="114"/>
        <v>1.3258492489007667</v>
      </c>
      <c r="P264" s="5" t="str">
        <f t="shared" si="108"/>
        <v>South Canterbury</v>
      </c>
      <c r="Q264" s="5">
        <f t="shared" si="115"/>
        <v>855</v>
      </c>
      <c r="R264" s="5">
        <f t="shared" si="116"/>
        <v>954.29166666666663</v>
      </c>
      <c r="S264" s="10">
        <f t="shared" si="117"/>
        <v>1.1161306042884991</v>
      </c>
      <c r="T264" s="10">
        <f t="shared" si="118"/>
        <v>1.3258492489007667</v>
      </c>
      <c r="U264" s="10">
        <f t="shared" si="119"/>
        <v>1.4948538721289444</v>
      </c>
    </row>
    <row r="265" spans="1:21" x14ac:dyDescent="0.2">
      <c r="A265" s="74" t="s">
        <v>82</v>
      </c>
      <c r="B265" s="75">
        <v>1721</v>
      </c>
      <c r="C265" s="75">
        <v>71322.5</v>
      </c>
      <c r="D265" s="75">
        <v>68867.045638001597</v>
      </c>
      <c r="E265" s="75"/>
      <c r="F265" s="74" t="s">
        <v>82</v>
      </c>
      <c r="G265" s="75">
        <f t="shared" si="109"/>
        <v>1721</v>
      </c>
      <c r="H265" s="75">
        <f t="shared" si="110"/>
        <v>71322.5</v>
      </c>
      <c r="I265" s="75">
        <f t="shared" si="111"/>
        <v>68867.045638001597</v>
      </c>
      <c r="J265" s="75"/>
      <c r="K265" s="10">
        <f t="shared" si="112"/>
        <v>1.7267698043772999</v>
      </c>
      <c r="L265" s="10">
        <f t="shared" si="113"/>
        <v>1.0356549978186296</v>
      </c>
      <c r="M265" s="10">
        <f t="shared" si="114"/>
        <v>1.5516787055870804</v>
      </c>
      <c r="P265" s="5" t="str">
        <f t="shared" si="108"/>
        <v>Southern</v>
      </c>
      <c r="Q265" s="5">
        <f t="shared" si="115"/>
        <v>1721</v>
      </c>
      <c r="R265" s="5">
        <f t="shared" si="116"/>
        <v>2971.7708333333335</v>
      </c>
      <c r="S265" s="10">
        <f t="shared" si="117"/>
        <v>1.7267698043772999</v>
      </c>
      <c r="T265" s="10">
        <f t="shared" si="118"/>
        <v>1.5516787055870804</v>
      </c>
      <c r="U265" s="10">
        <f t="shared" si="119"/>
        <v>1.4948538721289444</v>
      </c>
    </row>
    <row r="266" spans="1:21" x14ac:dyDescent="0.2">
      <c r="A266" s="74" t="s">
        <v>83</v>
      </c>
      <c r="B266" s="75">
        <v>232</v>
      </c>
      <c r="C266" s="75">
        <v>6411</v>
      </c>
      <c r="D266" s="75">
        <v>6534.0914950496535</v>
      </c>
      <c r="E266" s="75"/>
      <c r="F266" s="74" t="s">
        <v>83</v>
      </c>
      <c r="G266" s="75">
        <f t="shared" si="109"/>
        <v>232</v>
      </c>
      <c r="H266" s="75">
        <f t="shared" si="110"/>
        <v>6411</v>
      </c>
      <c r="I266" s="75">
        <f t="shared" si="111"/>
        <v>6534.0914950496535</v>
      </c>
      <c r="J266" s="75"/>
      <c r="K266" s="10">
        <f t="shared" si="112"/>
        <v>1.1514008620689655</v>
      </c>
      <c r="L266" s="10">
        <f t="shared" si="113"/>
        <v>0.98116165114264009</v>
      </c>
      <c r="M266" s="10">
        <f t="shared" si="114"/>
        <v>1.4700335961525623</v>
      </c>
      <c r="P266" s="5" t="str">
        <f t="shared" si="108"/>
        <v>Tairawhiti</v>
      </c>
      <c r="Q266" s="5">
        <f t="shared" si="115"/>
        <v>232</v>
      </c>
      <c r="R266" s="5">
        <f t="shared" si="116"/>
        <v>267.125</v>
      </c>
      <c r="S266" s="10">
        <f t="shared" si="117"/>
        <v>1.1514008620689655</v>
      </c>
      <c r="T266" s="10">
        <f t="shared" si="118"/>
        <v>1.4700335961525623</v>
      </c>
      <c r="U266" s="10">
        <f t="shared" si="119"/>
        <v>1.4948538721289444</v>
      </c>
    </row>
    <row r="267" spans="1:21" x14ac:dyDescent="0.2">
      <c r="A267" s="74" t="s">
        <v>84</v>
      </c>
      <c r="B267" s="75">
        <v>936</v>
      </c>
      <c r="C267" s="75">
        <v>28792.5</v>
      </c>
      <c r="D267" s="75">
        <v>29588.159280519114</v>
      </c>
      <c r="E267" s="75"/>
      <c r="F267" s="74" t="s">
        <v>84</v>
      </c>
      <c r="G267" s="75">
        <f t="shared" si="109"/>
        <v>936</v>
      </c>
      <c r="H267" s="75">
        <f t="shared" si="110"/>
        <v>28792.5</v>
      </c>
      <c r="I267" s="75">
        <f t="shared" si="111"/>
        <v>29588.159280519114</v>
      </c>
      <c r="J267" s="75"/>
      <c r="K267" s="10">
        <f t="shared" si="112"/>
        <v>1.2817174145299146</v>
      </c>
      <c r="L267" s="10">
        <f t="shared" si="113"/>
        <v>0.97310886179246114</v>
      </c>
      <c r="M267" s="10">
        <f t="shared" si="114"/>
        <v>1.4579684375992126</v>
      </c>
      <c r="P267" s="5" t="str">
        <f t="shared" si="108"/>
        <v>Taranaki</v>
      </c>
      <c r="Q267" s="5">
        <f t="shared" si="115"/>
        <v>936</v>
      </c>
      <c r="R267" s="5">
        <f t="shared" si="116"/>
        <v>1199.6875</v>
      </c>
      <c r="S267" s="10">
        <f t="shared" si="117"/>
        <v>1.2817174145299146</v>
      </c>
      <c r="T267" s="10">
        <f t="shared" si="118"/>
        <v>1.4579684375992126</v>
      </c>
      <c r="U267" s="10">
        <f t="shared" si="119"/>
        <v>1.4948538721289444</v>
      </c>
    </row>
    <row r="268" spans="1:21" x14ac:dyDescent="0.2">
      <c r="A268" s="74" t="s">
        <v>85</v>
      </c>
      <c r="B268" s="75">
        <v>2836</v>
      </c>
      <c r="C268" s="75">
        <v>112924</v>
      </c>
      <c r="D268" s="75">
        <v>109102.10676177862</v>
      </c>
      <c r="E268" s="75"/>
      <c r="F268" s="74" t="s">
        <v>85</v>
      </c>
      <c r="G268" s="75">
        <f t="shared" si="109"/>
        <v>2836</v>
      </c>
      <c r="H268" s="75">
        <f t="shared" si="110"/>
        <v>112924</v>
      </c>
      <c r="I268" s="75">
        <f t="shared" si="111"/>
        <v>109102.10676177862</v>
      </c>
      <c r="J268" s="75"/>
      <c r="K268" s="10">
        <f t="shared" si="112"/>
        <v>1.659085566525623</v>
      </c>
      <c r="L268" s="10">
        <f t="shared" si="113"/>
        <v>1.0350304256412424</v>
      </c>
      <c r="M268" s="10">
        <f t="shared" si="114"/>
        <v>1.5507429351328315</v>
      </c>
      <c r="P268" s="5" t="str">
        <f t="shared" si="108"/>
        <v>Waikato</v>
      </c>
      <c r="Q268" s="5">
        <f t="shared" si="115"/>
        <v>2836</v>
      </c>
      <c r="R268" s="5">
        <f t="shared" si="116"/>
        <v>4705.166666666667</v>
      </c>
      <c r="S268" s="10">
        <f t="shared" si="117"/>
        <v>1.659085566525623</v>
      </c>
      <c r="T268" s="10">
        <f t="shared" si="118"/>
        <v>1.5507429351328315</v>
      </c>
      <c r="U268" s="10">
        <f t="shared" si="119"/>
        <v>1.4948538721289444</v>
      </c>
    </row>
    <row r="269" spans="1:21" x14ac:dyDescent="0.2">
      <c r="A269" s="74" t="s">
        <v>86</v>
      </c>
      <c r="B269" s="75">
        <v>184</v>
      </c>
      <c r="C269" s="75">
        <v>3652.5</v>
      </c>
      <c r="D269" s="75">
        <v>4075.4060206963818</v>
      </c>
      <c r="E269" s="75"/>
      <c r="F269" s="74" t="s">
        <v>86</v>
      </c>
      <c r="G269" s="75">
        <f t="shared" si="109"/>
        <v>184</v>
      </c>
      <c r="H269" s="75">
        <f t="shared" si="110"/>
        <v>3652.5</v>
      </c>
      <c r="I269" s="75">
        <f t="shared" si="111"/>
        <v>4075.4060206963818</v>
      </c>
      <c r="J269" s="75"/>
      <c r="K269" s="10">
        <f t="shared" si="112"/>
        <v>0.82710597826086962</v>
      </c>
      <c r="L269" s="10">
        <f t="shared" si="113"/>
        <v>0.89622972078150931</v>
      </c>
      <c r="M269" s="10">
        <f t="shared" si="114"/>
        <v>1.3427836258020589</v>
      </c>
      <c r="P269" s="5" t="str">
        <f t="shared" si="108"/>
        <v>Wairarapa</v>
      </c>
      <c r="Q269" s="5">
        <f t="shared" si="115"/>
        <v>184</v>
      </c>
      <c r="R269" s="5">
        <f t="shared" si="116"/>
        <v>152.1875</v>
      </c>
      <c r="S269" s="10">
        <f t="shared" si="117"/>
        <v>0.82710597826086962</v>
      </c>
      <c r="T269" s="10">
        <f t="shared" si="118"/>
        <v>1.3427836258020589</v>
      </c>
      <c r="U269" s="10">
        <f t="shared" si="119"/>
        <v>1.4948538721289444</v>
      </c>
    </row>
    <row r="270" spans="1:21" x14ac:dyDescent="0.2">
      <c r="A270" s="74" t="s">
        <v>87</v>
      </c>
      <c r="B270" s="75">
        <v>2604</v>
      </c>
      <c r="C270" s="75">
        <v>94841.5</v>
      </c>
      <c r="D270" s="75">
        <v>108693.1868466148</v>
      </c>
      <c r="E270" s="75"/>
      <c r="F270" s="74" t="s">
        <v>87</v>
      </c>
      <c r="G270" s="75">
        <f t="shared" si="109"/>
        <v>2604</v>
      </c>
      <c r="H270" s="75">
        <f t="shared" si="110"/>
        <v>94841.5</v>
      </c>
      <c r="I270" s="75">
        <f t="shared" si="111"/>
        <v>108693.1868466148</v>
      </c>
      <c r="J270" s="75"/>
      <c r="K270" s="10">
        <f t="shared" si="112"/>
        <v>1.5175611239119304</v>
      </c>
      <c r="L270" s="10">
        <f t="shared" si="113"/>
        <v>0.87256159057915961</v>
      </c>
      <c r="M270" s="10">
        <f t="shared" si="114"/>
        <v>1.3073226530713695</v>
      </c>
      <c r="P270" s="5" t="str">
        <f t="shared" si="108"/>
        <v>Waitemata</v>
      </c>
      <c r="Q270" s="5">
        <f t="shared" si="115"/>
        <v>2604</v>
      </c>
      <c r="R270" s="5">
        <f t="shared" si="116"/>
        <v>3951.7291666666665</v>
      </c>
      <c r="S270" s="10">
        <f t="shared" si="117"/>
        <v>1.5175611239119304</v>
      </c>
      <c r="T270" s="10">
        <f t="shared" si="118"/>
        <v>1.3073226530713695</v>
      </c>
      <c r="U270" s="10">
        <f t="shared" si="119"/>
        <v>1.4948538721289444</v>
      </c>
    </row>
    <row r="271" spans="1:21" x14ac:dyDescent="0.2">
      <c r="A271" s="74" t="s">
        <v>88</v>
      </c>
      <c r="B271" s="75">
        <v>257</v>
      </c>
      <c r="C271" s="75">
        <v>4327.5</v>
      </c>
      <c r="D271" s="75">
        <v>5567.2983603366092</v>
      </c>
      <c r="E271" s="75"/>
      <c r="F271" s="74" t="s">
        <v>88</v>
      </c>
      <c r="G271" s="75">
        <f t="shared" si="109"/>
        <v>257</v>
      </c>
      <c r="H271" s="75">
        <f t="shared" si="110"/>
        <v>4327.5</v>
      </c>
      <c r="I271" s="75">
        <f t="shared" si="111"/>
        <v>5567.2983603366092</v>
      </c>
      <c r="J271" s="75"/>
      <c r="K271" s="10">
        <f t="shared" si="112"/>
        <v>0.7016050583657587</v>
      </c>
      <c r="L271" s="10">
        <f t="shared" si="113"/>
        <v>0.77730700241083384</v>
      </c>
      <c r="M271" s="10">
        <f t="shared" si="114"/>
        <v>1.164606674891788</v>
      </c>
      <c r="P271" s="5" t="str">
        <f t="shared" si="108"/>
        <v>West Coast</v>
      </c>
      <c r="Q271" s="5">
        <f t="shared" si="115"/>
        <v>257</v>
      </c>
      <c r="R271" s="5">
        <f t="shared" si="116"/>
        <v>180.3125</v>
      </c>
      <c r="S271" s="10">
        <f t="shared" si="117"/>
        <v>0.7016050583657587</v>
      </c>
      <c r="T271" s="10">
        <f t="shared" si="118"/>
        <v>1.164606674891788</v>
      </c>
      <c r="U271" s="10">
        <f t="shared" si="119"/>
        <v>1.4948538721289444</v>
      </c>
    </row>
    <row r="272" spans="1:21" x14ac:dyDescent="0.2">
      <c r="A272" s="74" t="s">
        <v>89</v>
      </c>
      <c r="B272" s="75">
        <v>469</v>
      </c>
      <c r="C272" s="75">
        <v>15078.5</v>
      </c>
      <c r="D272" s="75">
        <v>15087.964667745297</v>
      </c>
      <c r="E272" s="75"/>
      <c r="F272" s="74" t="s">
        <v>89</v>
      </c>
      <c r="G272" s="75">
        <f t="shared" si="109"/>
        <v>469</v>
      </c>
      <c r="H272" s="75">
        <f t="shared" si="110"/>
        <v>15078.5</v>
      </c>
      <c r="I272" s="75">
        <f t="shared" si="111"/>
        <v>15087.964667745297</v>
      </c>
      <c r="J272" s="75"/>
      <c r="K272" s="10">
        <f t="shared" si="112"/>
        <v>1.339596659559346</v>
      </c>
      <c r="L272" s="10">
        <f t="shared" si="113"/>
        <v>0.99937270082786378</v>
      </c>
      <c r="M272" s="10">
        <f t="shared" si="114"/>
        <v>1.497318452656387</v>
      </c>
      <c r="P272" s="5" t="str">
        <f t="shared" si="108"/>
        <v>Whanganui</v>
      </c>
      <c r="Q272" s="5">
        <f t="shared" si="115"/>
        <v>469</v>
      </c>
      <c r="R272" s="5">
        <f t="shared" si="116"/>
        <v>628.27083333333337</v>
      </c>
      <c r="S272" s="10">
        <f t="shared" si="117"/>
        <v>1.339596659559346</v>
      </c>
      <c r="T272" s="10">
        <f t="shared" si="118"/>
        <v>1.497318452656387</v>
      </c>
      <c r="U272" s="10">
        <f t="shared" si="119"/>
        <v>1.4948538721289444</v>
      </c>
    </row>
    <row r="273" spans="1:21" x14ac:dyDescent="0.2">
      <c r="A273" s="74" t="s">
        <v>106</v>
      </c>
      <c r="B273" s="75">
        <v>28935</v>
      </c>
      <c r="C273" s="75">
        <v>1040450.5</v>
      </c>
      <c r="D273" s="75">
        <v>1042820.0613049463</v>
      </c>
      <c r="E273" s="75"/>
      <c r="F273" s="78" t="s">
        <v>106</v>
      </c>
      <c r="G273" s="75">
        <f t="shared" si="109"/>
        <v>28935</v>
      </c>
      <c r="H273" s="75">
        <f t="shared" si="110"/>
        <v>1040450.5</v>
      </c>
      <c r="I273" s="75">
        <f t="shared" si="111"/>
        <v>1042820.0613049463</v>
      </c>
      <c r="J273" s="75"/>
      <c r="K273" s="10">
        <f t="shared" si="112"/>
        <v>1.4982583088531767</v>
      </c>
      <c r="L273" s="10">
        <f t="shared" si="113"/>
        <v>0.99772773713042961</v>
      </c>
      <c r="M273" s="10">
        <f t="shared" si="114"/>
        <v>1.4948538721289444</v>
      </c>
      <c r="P273" t="s">
        <v>0</v>
      </c>
      <c r="Q273" s="5">
        <f t="shared" si="115"/>
        <v>28935</v>
      </c>
      <c r="R273" s="5">
        <f t="shared" si="116"/>
        <v>43352.104166666664</v>
      </c>
      <c r="S273" s="10">
        <f t="shared" si="117"/>
        <v>1.4982583088531767</v>
      </c>
      <c r="T273" s="10">
        <f t="shared" si="118"/>
        <v>1.4948538721289444</v>
      </c>
      <c r="U273" s="10">
        <f t="shared" si="119"/>
        <v>1.4948538721289444</v>
      </c>
    </row>
    <row r="276" spans="1:21" x14ac:dyDescent="0.2">
      <c r="A276" s="73" t="s">
        <v>22</v>
      </c>
      <c r="B276" t="s">
        <v>13</v>
      </c>
    </row>
    <row r="277" spans="1:21" x14ac:dyDescent="0.2">
      <c r="A277" s="73" t="s">
        <v>104</v>
      </c>
      <c r="B277" s="74">
        <v>4</v>
      </c>
    </row>
    <row r="278" spans="1:21" x14ac:dyDescent="0.2">
      <c r="K278" s="150" t="s">
        <v>2</v>
      </c>
      <c r="L278" s="150"/>
      <c r="M278" s="150"/>
      <c r="P278" s="8" t="s">
        <v>6</v>
      </c>
      <c r="Q278" s="8"/>
      <c r="R278" s="8"/>
      <c r="S278" s="8"/>
      <c r="T278" s="8"/>
      <c r="U278" s="8"/>
    </row>
    <row r="279" spans="1:21" ht="63.75" x14ac:dyDescent="0.2">
      <c r="A279" s="73" t="s">
        <v>105</v>
      </c>
      <c r="B279" t="s">
        <v>107</v>
      </c>
      <c r="C279" t="s">
        <v>108</v>
      </c>
      <c r="D279" t="s">
        <v>109</v>
      </c>
      <c r="G279" s="77" t="s">
        <v>107</v>
      </c>
      <c r="H279" s="77" t="s">
        <v>108</v>
      </c>
      <c r="I279" s="77" t="s">
        <v>109</v>
      </c>
      <c r="K279" s="21" t="s">
        <v>16</v>
      </c>
      <c r="L279" s="21" t="s">
        <v>20</v>
      </c>
      <c r="M279" s="21" t="s">
        <v>17</v>
      </c>
      <c r="P279" s="21" t="s">
        <v>4</v>
      </c>
      <c r="Q279" s="21" t="s">
        <v>27</v>
      </c>
      <c r="R279" s="21" t="s">
        <v>25</v>
      </c>
      <c r="S279" s="21" t="s">
        <v>11</v>
      </c>
      <c r="T279" s="21" t="s">
        <v>10</v>
      </c>
      <c r="U279" s="21" t="s">
        <v>8</v>
      </c>
    </row>
    <row r="280" spans="1:21" x14ac:dyDescent="0.2">
      <c r="A280" s="74" t="s">
        <v>70</v>
      </c>
      <c r="B280" s="75">
        <v>4295</v>
      </c>
      <c r="C280" s="75">
        <v>163678</v>
      </c>
      <c r="D280" s="75">
        <v>161781.01360544201</v>
      </c>
      <c r="E280" s="75"/>
      <c r="F280" s="74" t="s">
        <v>70</v>
      </c>
      <c r="G280" s="75">
        <f>IFERROR(VLOOKUP(F280,$A$280:$D$300,2,FALSE),0)</f>
        <v>4295</v>
      </c>
      <c r="H280" s="75">
        <f>IFERROR(VLOOKUP(F280,$A$280:$D$300,3,FALSE),0)</f>
        <v>163678</v>
      </c>
      <c r="I280" s="75">
        <f>IFERROR(VLOOKUP(F280,$A$280:$D$300,4,FALSE),0)</f>
        <v>161781.01360544201</v>
      </c>
      <c r="J280" s="75"/>
      <c r="K280" s="10">
        <f>H280/G280/24</f>
        <v>1.587873496313543</v>
      </c>
      <c r="L280" s="10">
        <f>H280/I280</f>
        <v>1.0117256429063082</v>
      </c>
      <c r="M280" s="10">
        <f>L280*$K$300</f>
        <v>1.4826798458034376</v>
      </c>
      <c r="P280" s="5" t="str">
        <f t="shared" ref="P280:P299" si="120">A280</f>
        <v>Auckland</v>
      </c>
      <c r="Q280" s="5">
        <f>G280</f>
        <v>4295</v>
      </c>
      <c r="R280" s="5">
        <f>H280/24</f>
        <v>6819.916666666667</v>
      </c>
      <c r="S280" s="10">
        <f>K280</f>
        <v>1.587873496313543</v>
      </c>
      <c r="T280" s="10">
        <f>M280</f>
        <v>1.4826798458034376</v>
      </c>
      <c r="U280" s="10">
        <f>$M$300</f>
        <v>1.4728149297541691</v>
      </c>
    </row>
    <row r="281" spans="1:21" x14ac:dyDescent="0.2">
      <c r="A281" s="74" t="s">
        <v>71</v>
      </c>
      <c r="B281" s="75">
        <v>1523</v>
      </c>
      <c r="C281" s="75">
        <v>45487</v>
      </c>
      <c r="D281" s="75">
        <v>45818.760120737003</v>
      </c>
      <c r="E281" s="75"/>
      <c r="F281" s="74" t="s">
        <v>71</v>
      </c>
      <c r="G281" s="75">
        <f t="shared" ref="G281:G300" si="121">IFERROR(VLOOKUP(F281,$A$280:$D$300,2,FALSE),0)</f>
        <v>1523</v>
      </c>
      <c r="H281" s="75">
        <f t="shared" ref="H281:H300" si="122">IFERROR(VLOOKUP(F281,$A$280:$D$300,3,FALSE),0)</f>
        <v>45487</v>
      </c>
      <c r="I281" s="75">
        <f t="shared" ref="I281:I300" si="123">IFERROR(VLOOKUP(F281,$A$280:$D$300,4,FALSE),0)</f>
        <v>45818.760120737003</v>
      </c>
      <c r="J281" s="75"/>
      <c r="K281" s="10">
        <f t="shared" ref="K281:K300" si="124">H281/G281/24</f>
        <v>1.2444462683300503</v>
      </c>
      <c r="L281" s="10">
        <f t="shared" ref="L281:L300" si="125">H281/I281</f>
        <v>0.99275929510395344</v>
      </c>
      <c r="M281" s="10">
        <f t="shared" ref="M281:M300" si="126">L281*$K$300</f>
        <v>1.454884739657597</v>
      </c>
      <c r="P281" s="5" t="str">
        <f t="shared" si="120"/>
        <v>Bay of Plenty</v>
      </c>
      <c r="Q281" s="5">
        <f t="shared" ref="Q281:Q300" si="127">G281</f>
        <v>1523</v>
      </c>
      <c r="R281" s="5">
        <f t="shared" ref="R281:R300" si="128">H281/24</f>
        <v>1895.2916666666667</v>
      </c>
      <c r="S281" s="10">
        <f t="shared" ref="S281:S300" si="129">K281</f>
        <v>1.2444462683300503</v>
      </c>
      <c r="T281" s="10">
        <f t="shared" ref="T281:T300" si="130">M281</f>
        <v>1.454884739657597</v>
      </c>
      <c r="U281" s="10">
        <f t="shared" ref="U281:U300" si="131">$M$300</f>
        <v>1.4728149297541691</v>
      </c>
    </row>
    <row r="282" spans="1:21" x14ac:dyDescent="0.2">
      <c r="A282" s="74" t="s">
        <v>72</v>
      </c>
      <c r="B282" s="75">
        <v>3704</v>
      </c>
      <c r="C282" s="75">
        <v>148264</v>
      </c>
      <c r="D282" s="75">
        <v>147118.13511349732</v>
      </c>
      <c r="E282" s="75"/>
      <c r="F282" s="74" t="s">
        <v>72</v>
      </c>
      <c r="G282" s="75">
        <f t="shared" si="121"/>
        <v>3704</v>
      </c>
      <c r="H282" s="75">
        <f t="shared" si="122"/>
        <v>148264</v>
      </c>
      <c r="I282" s="75">
        <f t="shared" si="123"/>
        <v>147118.13511349732</v>
      </c>
      <c r="J282" s="75"/>
      <c r="K282" s="10">
        <f t="shared" si="124"/>
        <v>1.667836573074154</v>
      </c>
      <c r="L282" s="10">
        <f t="shared" si="125"/>
        <v>1.0077887398832148</v>
      </c>
      <c r="M282" s="10">
        <f t="shared" si="126"/>
        <v>1.4769103303145792</v>
      </c>
      <c r="P282" s="5" t="str">
        <f t="shared" si="120"/>
        <v>Canterbury</v>
      </c>
      <c r="Q282" s="5">
        <f t="shared" si="127"/>
        <v>3704</v>
      </c>
      <c r="R282" s="5">
        <f t="shared" si="128"/>
        <v>6177.666666666667</v>
      </c>
      <c r="S282" s="10">
        <f t="shared" si="129"/>
        <v>1.667836573074154</v>
      </c>
      <c r="T282" s="10">
        <f t="shared" si="130"/>
        <v>1.4769103303145792</v>
      </c>
      <c r="U282" s="10">
        <f t="shared" si="131"/>
        <v>1.4728149297541691</v>
      </c>
    </row>
    <row r="283" spans="1:21" x14ac:dyDescent="0.2">
      <c r="A283" s="74" t="s">
        <v>73</v>
      </c>
      <c r="B283" s="75">
        <v>1677</v>
      </c>
      <c r="C283" s="75">
        <v>66803</v>
      </c>
      <c r="D283" s="75">
        <v>67406.198748141236</v>
      </c>
      <c r="E283" s="75"/>
      <c r="F283" s="74" t="s">
        <v>73</v>
      </c>
      <c r="G283" s="75">
        <f t="shared" si="121"/>
        <v>1677</v>
      </c>
      <c r="H283" s="75">
        <f t="shared" si="122"/>
        <v>66803</v>
      </c>
      <c r="I283" s="75">
        <f t="shared" si="123"/>
        <v>67406.198748141236</v>
      </c>
      <c r="J283" s="75"/>
      <c r="K283" s="10">
        <f t="shared" si="124"/>
        <v>1.6597843371099186</v>
      </c>
      <c r="L283" s="10">
        <f t="shared" si="125"/>
        <v>0.99105128668662879</v>
      </c>
      <c r="M283" s="10">
        <f t="shared" si="126"/>
        <v>1.4523816602164599</v>
      </c>
      <c r="P283" s="5" t="str">
        <f t="shared" si="120"/>
        <v>Capital and Coast</v>
      </c>
      <c r="Q283" s="5">
        <f t="shared" si="127"/>
        <v>1677</v>
      </c>
      <c r="R283" s="5">
        <f t="shared" si="128"/>
        <v>2783.4583333333335</v>
      </c>
      <c r="S283" s="10">
        <f t="shared" si="129"/>
        <v>1.6597843371099186</v>
      </c>
      <c r="T283" s="10">
        <f t="shared" si="130"/>
        <v>1.4523816602164599</v>
      </c>
      <c r="U283" s="10">
        <f t="shared" si="131"/>
        <v>1.4728149297541691</v>
      </c>
    </row>
    <row r="284" spans="1:21" x14ac:dyDescent="0.2">
      <c r="A284" s="74" t="s">
        <v>74</v>
      </c>
      <c r="B284" s="75">
        <v>2795</v>
      </c>
      <c r="C284" s="75">
        <v>90261</v>
      </c>
      <c r="D284" s="75">
        <v>85397.451757395756</v>
      </c>
      <c r="E284" s="75"/>
      <c r="F284" s="74" t="s">
        <v>74</v>
      </c>
      <c r="G284" s="75">
        <f t="shared" si="121"/>
        <v>2795</v>
      </c>
      <c r="H284" s="75">
        <f t="shared" si="122"/>
        <v>90261</v>
      </c>
      <c r="I284" s="75">
        <f t="shared" si="123"/>
        <v>85397.451757395756</v>
      </c>
      <c r="J284" s="75"/>
      <c r="K284" s="10">
        <f t="shared" si="124"/>
        <v>1.3455724508050091</v>
      </c>
      <c r="L284" s="10">
        <f t="shared" si="125"/>
        <v>1.0569519129964324</v>
      </c>
      <c r="M284" s="10">
        <f t="shared" si="126"/>
        <v>1.548958762062655</v>
      </c>
      <c r="P284" s="5" t="str">
        <f t="shared" si="120"/>
        <v>Counties Manukau</v>
      </c>
      <c r="Q284" s="5">
        <f t="shared" si="127"/>
        <v>2795</v>
      </c>
      <c r="R284" s="5">
        <f t="shared" si="128"/>
        <v>3760.875</v>
      </c>
      <c r="S284" s="10">
        <f t="shared" si="129"/>
        <v>1.3455724508050091</v>
      </c>
      <c r="T284" s="10">
        <f t="shared" si="130"/>
        <v>1.548958762062655</v>
      </c>
      <c r="U284" s="10">
        <f t="shared" si="131"/>
        <v>1.4728149297541691</v>
      </c>
    </row>
    <row r="285" spans="1:21" x14ac:dyDescent="0.2">
      <c r="A285" s="74" t="s">
        <v>75</v>
      </c>
      <c r="B285" s="75">
        <v>1203</v>
      </c>
      <c r="C285" s="75">
        <v>35184.5</v>
      </c>
      <c r="D285" s="75">
        <v>36609.050237833755</v>
      </c>
      <c r="E285" s="75"/>
      <c r="F285" s="74" t="s">
        <v>75</v>
      </c>
      <c r="G285" s="75">
        <f t="shared" si="121"/>
        <v>1203</v>
      </c>
      <c r="H285" s="75">
        <f t="shared" si="122"/>
        <v>35184.5</v>
      </c>
      <c r="I285" s="75">
        <f t="shared" si="123"/>
        <v>36609.050237833755</v>
      </c>
      <c r="J285" s="75"/>
      <c r="K285" s="10">
        <f t="shared" si="124"/>
        <v>1.218637434192297</v>
      </c>
      <c r="L285" s="10">
        <f t="shared" si="125"/>
        <v>0.96108748441767688</v>
      </c>
      <c r="M285" s="10">
        <f t="shared" si="126"/>
        <v>1.4084698289415374</v>
      </c>
      <c r="P285" s="5" t="str">
        <f t="shared" si="120"/>
        <v>Hawkes Bay</v>
      </c>
      <c r="Q285" s="5">
        <f t="shared" si="127"/>
        <v>1203</v>
      </c>
      <c r="R285" s="5">
        <f t="shared" si="128"/>
        <v>1466.0208333333333</v>
      </c>
      <c r="S285" s="10">
        <f t="shared" si="129"/>
        <v>1.218637434192297</v>
      </c>
      <c r="T285" s="10">
        <f t="shared" si="130"/>
        <v>1.4084698289415374</v>
      </c>
      <c r="U285" s="10">
        <f t="shared" si="131"/>
        <v>1.4728149297541691</v>
      </c>
    </row>
    <row r="286" spans="1:21" x14ac:dyDescent="0.2">
      <c r="A286" s="74" t="s">
        <v>76</v>
      </c>
      <c r="B286" s="75">
        <v>1547</v>
      </c>
      <c r="C286" s="75">
        <v>46634.5</v>
      </c>
      <c r="D286" s="75">
        <v>50211.736404071227</v>
      </c>
      <c r="E286" s="75"/>
      <c r="F286" s="74" t="s">
        <v>76</v>
      </c>
      <c r="G286" s="75">
        <f t="shared" si="121"/>
        <v>1547</v>
      </c>
      <c r="H286" s="75">
        <f t="shared" si="122"/>
        <v>46634.5</v>
      </c>
      <c r="I286" s="75">
        <f t="shared" si="123"/>
        <v>50211.736404071227</v>
      </c>
      <c r="J286" s="75"/>
      <c r="K286" s="10">
        <f t="shared" si="124"/>
        <v>1.2560466494290023</v>
      </c>
      <c r="L286" s="10">
        <f t="shared" si="125"/>
        <v>0.92875696679190767</v>
      </c>
      <c r="M286" s="10">
        <f t="shared" si="126"/>
        <v>1.3610895858645515</v>
      </c>
      <c r="P286" s="5" t="str">
        <f t="shared" si="120"/>
        <v>Hutt</v>
      </c>
      <c r="Q286" s="5">
        <f t="shared" si="127"/>
        <v>1547</v>
      </c>
      <c r="R286" s="5">
        <f t="shared" si="128"/>
        <v>1943.1041666666667</v>
      </c>
      <c r="S286" s="10">
        <f t="shared" si="129"/>
        <v>1.2560466494290023</v>
      </c>
      <c r="T286" s="10">
        <f t="shared" si="130"/>
        <v>1.3610895858645515</v>
      </c>
      <c r="U286" s="10">
        <f t="shared" si="131"/>
        <v>1.4728149297541691</v>
      </c>
    </row>
    <row r="287" spans="1:21" x14ac:dyDescent="0.2">
      <c r="A287" s="74" t="s">
        <v>77</v>
      </c>
      <c r="B287" s="75">
        <v>655</v>
      </c>
      <c r="C287" s="75">
        <v>17636</v>
      </c>
      <c r="D287" s="75">
        <v>18696.243537566013</v>
      </c>
      <c r="E287" s="75"/>
      <c r="F287" s="74" t="s">
        <v>77</v>
      </c>
      <c r="G287" s="75">
        <f t="shared" si="121"/>
        <v>655</v>
      </c>
      <c r="H287" s="75">
        <f t="shared" si="122"/>
        <v>17636</v>
      </c>
      <c r="I287" s="75">
        <f t="shared" si="123"/>
        <v>18696.243537566013</v>
      </c>
      <c r="J287" s="75"/>
      <c r="K287" s="10">
        <f t="shared" si="124"/>
        <v>1.1218829516539441</v>
      </c>
      <c r="L287" s="10">
        <f t="shared" si="125"/>
        <v>0.94329109291737212</v>
      </c>
      <c r="M287" s="10">
        <f t="shared" si="126"/>
        <v>1.3823892890337701</v>
      </c>
      <c r="P287" s="5" t="str">
        <f t="shared" si="120"/>
        <v>Lakes</v>
      </c>
      <c r="Q287" s="5">
        <f t="shared" si="127"/>
        <v>655</v>
      </c>
      <c r="R287" s="5">
        <f t="shared" si="128"/>
        <v>734.83333333333337</v>
      </c>
      <c r="S287" s="10">
        <f t="shared" si="129"/>
        <v>1.1218829516539441</v>
      </c>
      <c r="T287" s="10">
        <f t="shared" si="130"/>
        <v>1.3823892890337701</v>
      </c>
      <c r="U287" s="10">
        <f t="shared" si="131"/>
        <v>1.4728149297541691</v>
      </c>
    </row>
    <row r="288" spans="1:21" x14ac:dyDescent="0.2">
      <c r="A288" s="74" t="s">
        <v>78</v>
      </c>
      <c r="B288" s="75">
        <v>1232</v>
      </c>
      <c r="C288" s="75">
        <v>43572</v>
      </c>
      <c r="D288" s="75">
        <v>41020.994488300661</v>
      </c>
      <c r="E288" s="75"/>
      <c r="F288" s="74" t="s">
        <v>78</v>
      </c>
      <c r="G288" s="75">
        <f t="shared" si="121"/>
        <v>1232</v>
      </c>
      <c r="H288" s="75">
        <f t="shared" si="122"/>
        <v>43572</v>
      </c>
      <c r="I288" s="75">
        <f t="shared" si="123"/>
        <v>41020.994488300661</v>
      </c>
      <c r="J288" s="75"/>
      <c r="K288" s="10">
        <f t="shared" si="124"/>
        <v>1.4736201298701299</v>
      </c>
      <c r="L288" s="10">
        <f t="shared" si="125"/>
        <v>1.0621878026976381</v>
      </c>
      <c r="M288" s="10">
        <f t="shared" si="126"/>
        <v>1.5566319372848691</v>
      </c>
      <c r="P288" s="5" t="str">
        <f t="shared" si="120"/>
        <v>MidCentral</v>
      </c>
      <c r="Q288" s="5">
        <f t="shared" si="127"/>
        <v>1232</v>
      </c>
      <c r="R288" s="5">
        <f t="shared" si="128"/>
        <v>1815.5</v>
      </c>
      <c r="S288" s="10">
        <f t="shared" si="129"/>
        <v>1.4736201298701299</v>
      </c>
      <c r="T288" s="10">
        <f t="shared" si="130"/>
        <v>1.5566319372848691</v>
      </c>
      <c r="U288" s="10">
        <f t="shared" si="131"/>
        <v>1.4728149297541691</v>
      </c>
    </row>
    <row r="289" spans="1:21" x14ac:dyDescent="0.2">
      <c r="A289" s="74" t="s">
        <v>79</v>
      </c>
      <c r="B289" s="75">
        <v>1066</v>
      </c>
      <c r="C289" s="75">
        <v>29181.5</v>
      </c>
      <c r="D289" s="75">
        <v>32951.567497931668</v>
      </c>
      <c r="E289" s="75"/>
      <c r="F289" s="74" t="s">
        <v>79</v>
      </c>
      <c r="G289" s="75">
        <f t="shared" si="121"/>
        <v>1066</v>
      </c>
      <c r="H289" s="75">
        <f t="shared" si="122"/>
        <v>29181.5</v>
      </c>
      <c r="I289" s="75">
        <f t="shared" si="123"/>
        <v>32951.567497931668</v>
      </c>
      <c r="J289" s="75"/>
      <c r="K289" s="10">
        <f t="shared" si="124"/>
        <v>1.1406152282676671</v>
      </c>
      <c r="L289" s="10">
        <f t="shared" si="125"/>
        <v>0.88558761284517618</v>
      </c>
      <c r="M289" s="10">
        <f t="shared" si="126"/>
        <v>1.2978250719106423</v>
      </c>
      <c r="P289" s="5" t="str">
        <f t="shared" si="120"/>
        <v>Nelson Marlborough</v>
      </c>
      <c r="Q289" s="5">
        <f t="shared" si="127"/>
        <v>1066</v>
      </c>
      <c r="R289" s="5">
        <f t="shared" si="128"/>
        <v>1215.8958333333333</v>
      </c>
      <c r="S289" s="10">
        <f t="shared" si="129"/>
        <v>1.1406152282676671</v>
      </c>
      <c r="T289" s="10">
        <f t="shared" si="130"/>
        <v>1.2978250719106423</v>
      </c>
      <c r="U289" s="10">
        <f t="shared" si="131"/>
        <v>1.4728149297541691</v>
      </c>
    </row>
    <row r="290" spans="1:21" x14ac:dyDescent="0.2">
      <c r="A290" s="74" t="s">
        <v>80</v>
      </c>
      <c r="B290" s="75">
        <v>1121</v>
      </c>
      <c r="C290" s="75">
        <v>39198.5</v>
      </c>
      <c r="D290" s="75">
        <v>36994.985906773458</v>
      </c>
      <c r="E290" s="75"/>
      <c r="F290" s="74" t="s">
        <v>80</v>
      </c>
      <c r="G290" s="75">
        <f t="shared" si="121"/>
        <v>1121</v>
      </c>
      <c r="H290" s="75">
        <f t="shared" si="122"/>
        <v>39198.5</v>
      </c>
      <c r="I290" s="75">
        <f t="shared" si="123"/>
        <v>36994.985906773458</v>
      </c>
      <c r="J290" s="75"/>
      <c r="K290" s="10">
        <f t="shared" si="124"/>
        <v>1.4569766577460601</v>
      </c>
      <c r="L290" s="10">
        <f t="shared" si="125"/>
        <v>1.0595625066266912</v>
      </c>
      <c r="M290" s="10">
        <f t="shared" si="126"/>
        <v>1.5527845764900212</v>
      </c>
      <c r="P290" s="5" t="str">
        <f t="shared" si="120"/>
        <v>Northland</v>
      </c>
      <c r="Q290" s="5">
        <f t="shared" si="127"/>
        <v>1121</v>
      </c>
      <c r="R290" s="5">
        <f t="shared" si="128"/>
        <v>1633.2708333333333</v>
      </c>
      <c r="S290" s="10">
        <f t="shared" si="129"/>
        <v>1.4569766577460601</v>
      </c>
      <c r="T290" s="10">
        <f t="shared" si="130"/>
        <v>1.5527845764900212</v>
      </c>
      <c r="U290" s="10">
        <f t="shared" si="131"/>
        <v>1.4728149297541691</v>
      </c>
    </row>
    <row r="291" spans="1:21" x14ac:dyDescent="0.2">
      <c r="A291" s="74" t="s">
        <v>81</v>
      </c>
      <c r="B291" s="75">
        <v>583</v>
      </c>
      <c r="C291" s="75">
        <v>15097</v>
      </c>
      <c r="D291" s="75">
        <v>17101.66946544197</v>
      </c>
      <c r="E291" s="75"/>
      <c r="F291" s="74" t="s">
        <v>81</v>
      </c>
      <c r="G291" s="75">
        <f t="shared" si="121"/>
        <v>583</v>
      </c>
      <c r="H291" s="75">
        <f t="shared" si="122"/>
        <v>15097</v>
      </c>
      <c r="I291" s="75">
        <f t="shared" si="123"/>
        <v>17101.66946544197</v>
      </c>
      <c r="J291" s="75"/>
      <c r="K291" s="10">
        <f t="shared" si="124"/>
        <v>1.078973699256718</v>
      </c>
      <c r="L291" s="10">
        <f t="shared" si="125"/>
        <v>0.88277931172199964</v>
      </c>
      <c r="M291" s="10">
        <f t="shared" si="126"/>
        <v>1.2937095179504601</v>
      </c>
      <c r="P291" s="5" t="str">
        <f t="shared" si="120"/>
        <v>South Canterbury</v>
      </c>
      <c r="Q291" s="5">
        <f t="shared" si="127"/>
        <v>583</v>
      </c>
      <c r="R291" s="5">
        <f t="shared" si="128"/>
        <v>629.04166666666663</v>
      </c>
      <c r="S291" s="10">
        <f t="shared" si="129"/>
        <v>1.078973699256718</v>
      </c>
      <c r="T291" s="10">
        <f t="shared" si="130"/>
        <v>1.2937095179504601</v>
      </c>
      <c r="U291" s="10">
        <f t="shared" si="131"/>
        <v>1.4728149297541691</v>
      </c>
    </row>
    <row r="292" spans="1:21" x14ac:dyDescent="0.2">
      <c r="A292" s="74" t="s">
        <v>82</v>
      </c>
      <c r="B292" s="75">
        <v>2180</v>
      </c>
      <c r="C292" s="75">
        <v>90980.5</v>
      </c>
      <c r="D292" s="75">
        <v>84404.44759625716</v>
      </c>
      <c r="E292" s="75"/>
      <c r="F292" s="74" t="s">
        <v>82</v>
      </c>
      <c r="G292" s="75">
        <f t="shared" si="121"/>
        <v>2180</v>
      </c>
      <c r="H292" s="75">
        <f t="shared" si="122"/>
        <v>90980.5</v>
      </c>
      <c r="I292" s="75">
        <f t="shared" si="123"/>
        <v>84404.44759625716</v>
      </c>
      <c r="J292" s="75"/>
      <c r="K292" s="10">
        <f t="shared" si="124"/>
        <v>1.7389239296636088</v>
      </c>
      <c r="L292" s="10">
        <f t="shared" si="125"/>
        <v>1.0779112071818648</v>
      </c>
      <c r="M292" s="10">
        <f t="shared" si="126"/>
        <v>1.5796745230882787</v>
      </c>
      <c r="P292" s="5" t="str">
        <f t="shared" si="120"/>
        <v>Southern</v>
      </c>
      <c r="Q292" s="5">
        <f t="shared" si="127"/>
        <v>2180</v>
      </c>
      <c r="R292" s="5">
        <f t="shared" si="128"/>
        <v>3790.8541666666665</v>
      </c>
      <c r="S292" s="10">
        <f t="shared" si="129"/>
        <v>1.7389239296636088</v>
      </c>
      <c r="T292" s="10">
        <f t="shared" si="130"/>
        <v>1.5796745230882787</v>
      </c>
      <c r="U292" s="10">
        <f t="shared" si="131"/>
        <v>1.4728149297541691</v>
      </c>
    </row>
    <row r="293" spans="1:21" x14ac:dyDescent="0.2">
      <c r="A293" s="74" t="s">
        <v>83</v>
      </c>
      <c r="B293" s="75">
        <v>135</v>
      </c>
      <c r="C293" s="75">
        <v>5497</v>
      </c>
      <c r="D293" s="75">
        <v>4798.6202603516149</v>
      </c>
      <c r="E293" s="75"/>
      <c r="F293" s="74" t="s">
        <v>83</v>
      </c>
      <c r="G293" s="75">
        <f t="shared" si="121"/>
        <v>135</v>
      </c>
      <c r="H293" s="75">
        <f t="shared" si="122"/>
        <v>5497</v>
      </c>
      <c r="I293" s="75">
        <f t="shared" si="123"/>
        <v>4798.6202603516149</v>
      </c>
      <c r="J293" s="75"/>
      <c r="K293" s="10">
        <f t="shared" si="124"/>
        <v>1.6966049382716051</v>
      </c>
      <c r="L293" s="10">
        <f t="shared" si="125"/>
        <v>1.1455376132632782</v>
      </c>
      <c r="M293" s="10">
        <f t="shared" si="126"/>
        <v>1.6787807482235806</v>
      </c>
      <c r="P293" s="5" t="str">
        <f t="shared" si="120"/>
        <v>Tairawhiti</v>
      </c>
      <c r="Q293" s="5">
        <f t="shared" si="127"/>
        <v>135</v>
      </c>
      <c r="R293" s="5">
        <f t="shared" si="128"/>
        <v>229.04166666666666</v>
      </c>
      <c r="S293" s="10">
        <f t="shared" si="129"/>
        <v>1.6966049382716051</v>
      </c>
      <c r="T293" s="10">
        <f t="shared" si="130"/>
        <v>1.6787807482235806</v>
      </c>
      <c r="U293" s="10">
        <f t="shared" si="131"/>
        <v>1.4728149297541691</v>
      </c>
    </row>
    <row r="294" spans="1:21" x14ac:dyDescent="0.2">
      <c r="A294" s="74" t="s">
        <v>84</v>
      </c>
      <c r="B294" s="75">
        <v>1136</v>
      </c>
      <c r="C294" s="75">
        <v>33570</v>
      </c>
      <c r="D294" s="75">
        <v>35797.498215342741</v>
      </c>
      <c r="E294" s="75"/>
      <c r="F294" s="74" t="s">
        <v>84</v>
      </c>
      <c r="G294" s="75">
        <f t="shared" si="121"/>
        <v>1136</v>
      </c>
      <c r="H294" s="75">
        <f t="shared" si="122"/>
        <v>33570</v>
      </c>
      <c r="I294" s="75">
        <f t="shared" si="123"/>
        <v>35797.498215342741</v>
      </c>
      <c r="J294" s="75"/>
      <c r="K294" s="10">
        <f t="shared" si="124"/>
        <v>1.231294014084507</v>
      </c>
      <c r="L294" s="10">
        <f t="shared" si="125"/>
        <v>0.93777503103867632</v>
      </c>
      <c r="M294" s="10">
        <f t="shared" si="126"/>
        <v>1.3743055226163716</v>
      </c>
      <c r="P294" s="5" t="str">
        <f t="shared" si="120"/>
        <v>Taranaki</v>
      </c>
      <c r="Q294" s="5">
        <f t="shared" si="127"/>
        <v>1136</v>
      </c>
      <c r="R294" s="5">
        <f t="shared" si="128"/>
        <v>1398.75</v>
      </c>
      <c r="S294" s="10">
        <f t="shared" si="129"/>
        <v>1.231294014084507</v>
      </c>
      <c r="T294" s="10">
        <f t="shared" si="130"/>
        <v>1.3743055226163716</v>
      </c>
      <c r="U294" s="10">
        <f t="shared" si="131"/>
        <v>1.4728149297541691</v>
      </c>
    </row>
    <row r="295" spans="1:21" x14ac:dyDescent="0.2">
      <c r="A295" s="74" t="s">
        <v>85</v>
      </c>
      <c r="B295" s="75">
        <v>3800</v>
      </c>
      <c r="C295" s="75">
        <v>149879.5</v>
      </c>
      <c r="D295" s="75">
        <v>141532.9635395892</v>
      </c>
      <c r="E295" s="75"/>
      <c r="F295" s="74" t="s">
        <v>85</v>
      </c>
      <c r="G295" s="75">
        <f t="shared" si="121"/>
        <v>3800</v>
      </c>
      <c r="H295" s="75">
        <f t="shared" si="122"/>
        <v>149879.5</v>
      </c>
      <c r="I295" s="75">
        <f t="shared" si="123"/>
        <v>141532.9635395892</v>
      </c>
      <c r="J295" s="75"/>
      <c r="K295" s="10">
        <f t="shared" si="124"/>
        <v>1.6434155701754385</v>
      </c>
      <c r="L295" s="10">
        <f t="shared" si="125"/>
        <v>1.0589723853134478</v>
      </c>
      <c r="M295" s="10">
        <f t="shared" si="126"/>
        <v>1.5519197560875142</v>
      </c>
      <c r="P295" s="5" t="str">
        <f t="shared" si="120"/>
        <v>Waikato</v>
      </c>
      <c r="Q295" s="5">
        <f t="shared" si="127"/>
        <v>3800</v>
      </c>
      <c r="R295" s="5">
        <f t="shared" si="128"/>
        <v>6244.979166666667</v>
      </c>
      <c r="S295" s="10">
        <f t="shared" si="129"/>
        <v>1.6434155701754385</v>
      </c>
      <c r="T295" s="10">
        <f t="shared" si="130"/>
        <v>1.5519197560875142</v>
      </c>
      <c r="U295" s="10">
        <f t="shared" si="131"/>
        <v>1.4728149297541691</v>
      </c>
    </row>
    <row r="296" spans="1:21" x14ac:dyDescent="0.2">
      <c r="A296" s="74" t="s">
        <v>86</v>
      </c>
      <c r="B296" s="75">
        <v>527</v>
      </c>
      <c r="C296" s="75">
        <v>10258.5</v>
      </c>
      <c r="D296" s="75">
        <v>12546.573171279711</v>
      </c>
      <c r="E296" s="75"/>
      <c r="F296" s="74" t="s">
        <v>86</v>
      </c>
      <c r="G296" s="75">
        <f t="shared" si="121"/>
        <v>527</v>
      </c>
      <c r="H296" s="75">
        <f t="shared" si="122"/>
        <v>10258.5</v>
      </c>
      <c r="I296" s="75">
        <f t="shared" si="123"/>
        <v>12546.573171279711</v>
      </c>
      <c r="J296" s="75"/>
      <c r="K296" s="10">
        <f t="shared" si="124"/>
        <v>0.81107685009487662</v>
      </c>
      <c r="L296" s="10">
        <f t="shared" si="125"/>
        <v>0.81763361676180024</v>
      </c>
      <c r="M296" s="10">
        <f t="shared" si="126"/>
        <v>1.1982387649497959</v>
      </c>
      <c r="P296" s="5" t="str">
        <f t="shared" si="120"/>
        <v>Wairarapa</v>
      </c>
      <c r="Q296" s="5">
        <f t="shared" si="127"/>
        <v>527</v>
      </c>
      <c r="R296" s="5">
        <f t="shared" si="128"/>
        <v>427.4375</v>
      </c>
      <c r="S296" s="10">
        <f t="shared" si="129"/>
        <v>0.81107685009487662</v>
      </c>
      <c r="T296" s="10">
        <f t="shared" si="130"/>
        <v>1.1982387649497959</v>
      </c>
      <c r="U296" s="10">
        <f t="shared" si="131"/>
        <v>1.4728149297541691</v>
      </c>
    </row>
    <row r="297" spans="1:21" x14ac:dyDescent="0.2">
      <c r="A297" s="74" t="s">
        <v>87</v>
      </c>
      <c r="B297" s="75">
        <v>1865</v>
      </c>
      <c r="C297" s="75">
        <v>65267.5</v>
      </c>
      <c r="D297" s="75">
        <v>69854.822425184655</v>
      </c>
      <c r="E297" s="75"/>
      <c r="F297" s="74" t="s">
        <v>87</v>
      </c>
      <c r="G297" s="75">
        <f t="shared" si="121"/>
        <v>1865</v>
      </c>
      <c r="H297" s="75">
        <f t="shared" si="122"/>
        <v>65267.5</v>
      </c>
      <c r="I297" s="75">
        <f t="shared" si="123"/>
        <v>69854.822425184655</v>
      </c>
      <c r="J297" s="75"/>
      <c r="K297" s="10">
        <f t="shared" si="124"/>
        <v>1.4581657730116175</v>
      </c>
      <c r="L297" s="10">
        <f t="shared" si="125"/>
        <v>0.93433062649185417</v>
      </c>
      <c r="M297" s="10">
        <f t="shared" si="126"/>
        <v>1.3692577616564967</v>
      </c>
      <c r="P297" s="5" t="str">
        <f t="shared" si="120"/>
        <v>Waitemata</v>
      </c>
      <c r="Q297" s="5">
        <f t="shared" si="127"/>
        <v>1865</v>
      </c>
      <c r="R297" s="5">
        <f t="shared" si="128"/>
        <v>2719.4791666666665</v>
      </c>
      <c r="S297" s="10">
        <f t="shared" si="129"/>
        <v>1.4581657730116175</v>
      </c>
      <c r="T297" s="10">
        <f t="shared" si="130"/>
        <v>1.3692577616564967</v>
      </c>
      <c r="U297" s="10">
        <f t="shared" si="131"/>
        <v>1.4728149297541691</v>
      </c>
    </row>
    <row r="298" spans="1:21" x14ac:dyDescent="0.2">
      <c r="A298" s="74" t="s">
        <v>88</v>
      </c>
      <c r="B298" s="75">
        <v>217</v>
      </c>
      <c r="C298" s="75">
        <v>4121.5</v>
      </c>
      <c r="D298" s="75">
        <v>5048.7511457524433</v>
      </c>
      <c r="E298" s="75"/>
      <c r="F298" s="74" t="s">
        <v>88</v>
      </c>
      <c r="G298" s="75">
        <f t="shared" si="121"/>
        <v>217</v>
      </c>
      <c r="H298" s="75">
        <f t="shared" si="122"/>
        <v>4121.5</v>
      </c>
      <c r="I298" s="75">
        <f t="shared" si="123"/>
        <v>5048.7511457524433</v>
      </c>
      <c r="J298" s="75"/>
      <c r="K298" s="10">
        <f t="shared" si="124"/>
        <v>0.79137864823348691</v>
      </c>
      <c r="L298" s="10">
        <f t="shared" si="125"/>
        <v>0.81634049312718704</v>
      </c>
      <c r="M298" s="10">
        <f t="shared" si="126"/>
        <v>1.1963436974830215</v>
      </c>
      <c r="P298" s="5" t="str">
        <f t="shared" si="120"/>
        <v>West Coast</v>
      </c>
      <c r="Q298" s="5">
        <f t="shared" si="127"/>
        <v>217</v>
      </c>
      <c r="R298" s="5">
        <f t="shared" si="128"/>
        <v>171.72916666666666</v>
      </c>
      <c r="S298" s="10">
        <f t="shared" si="129"/>
        <v>0.79137864823348691</v>
      </c>
      <c r="T298" s="10">
        <f t="shared" si="130"/>
        <v>1.1963436974830215</v>
      </c>
      <c r="U298" s="10">
        <f t="shared" si="131"/>
        <v>1.4728149297541691</v>
      </c>
    </row>
    <row r="299" spans="1:21" x14ac:dyDescent="0.2">
      <c r="A299" s="74" t="s">
        <v>89</v>
      </c>
      <c r="B299" s="75">
        <v>408</v>
      </c>
      <c r="C299" s="75">
        <v>13287.5</v>
      </c>
      <c r="D299" s="75">
        <v>13232.336260815262</v>
      </c>
      <c r="E299" s="75"/>
      <c r="F299" s="74" t="s">
        <v>89</v>
      </c>
      <c r="G299" s="75">
        <f t="shared" si="121"/>
        <v>408</v>
      </c>
      <c r="H299" s="75">
        <f t="shared" si="122"/>
        <v>13287.5</v>
      </c>
      <c r="I299" s="75">
        <f t="shared" si="123"/>
        <v>13232.336260815262</v>
      </c>
      <c r="J299" s="75"/>
      <c r="K299" s="10">
        <f t="shared" si="124"/>
        <v>1.3569750816993464</v>
      </c>
      <c r="L299" s="10">
        <f t="shared" si="125"/>
        <v>1.0041688586276403</v>
      </c>
      <c r="M299" s="10">
        <f t="shared" si="126"/>
        <v>1.4716054089463471</v>
      </c>
      <c r="P299" s="5" t="str">
        <f t="shared" si="120"/>
        <v>Whanganui</v>
      </c>
      <c r="Q299" s="5">
        <f t="shared" si="127"/>
        <v>408</v>
      </c>
      <c r="R299" s="5">
        <f t="shared" si="128"/>
        <v>553.64583333333337</v>
      </c>
      <c r="S299" s="10">
        <f t="shared" si="129"/>
        <v>1.3569750816993464</v>
      </c>
      <c r="T299" s="10">
        <f t="shared" si="130"/>
        <v>1.4716054089463471</v>
      </c>
      <c r="U299" s="10">
        <f t="shared" si="131"/>
        <v>1.4728149297541691</v>
      </c>
    </row>
    <row r="300" spans="1:21" x14ac:dyDescent="0.2">
      <c r="A300" s="74" t="s">
        <v>106</v>
      </c>
      <c r="B300" s="75">
        <v>31669</v>
      </c>
      <c r="C300" s="75">
        <v>1113859</v>
      </c>
      <c r="D300" s="75">
        <v>1108323.8194977047</v>
      </c>
      <c r="E300" s="75"/>
      <c r="F300" s="78" t="s">
        <v>106</v>
      </c>
      <c r="G300" s="75">
        <f t="shared" si="121"/>
        <v>31669</v>
      </c>
      <c r="H300" s="75">
        <f t="shared" si="122"/>
        <v>1113859</v>
      </c>
      <c r="I300" s="75">
        <f t="shared" si="123"/>
        <v>1108323.8194977047</v>
      </c>
      <c r="J300" s="75"/>
      <c r="K300" s="10">
        <f t="shared" si="124"/>
        <v>1.4654959634553244</v>
      </c>
      <c r="L300" s="10">
        <f t="shared" si="125"/>
        <v>1.0049941906913125</v>
      </c>
      <c r="M300" s="10">
        <f t="shared" si="126"/>
        <v>1.4728149297541691</v>
      </c>
      <c r="P300" t="s">
        <v>0</v>
      </c>
      <c r="Q300" s="5">
        <f t="shared" si="127"/>
        <v>31669</v>
      </c>
      <c r="R300" s="5">
        <f t="shared" si="128"/>
        <v>46410.791666666664</v>
      </c>
      <c r="S300" s="10">
        <f t="shared" si="129"/>
        <v>1.4654959634553244</v>
      </c>
      <c r="T300" s="10">
        <f t="shared" si="130"/>
        <v>1.4728149297541691</v>
      </c>
      <c r="U300" s="10">
        <f t="shared" si="131"/>
        <v>1.4728149297541691</v>
      </c>
    </row>
    <row r="303" spans="1:21" x14ac:dyDescent="0.2">
      <c r="A303" s="73" t="s">
        <v>22</v>
      </c>
      <c r="B303" t="s">
        <v>13</v>
      </c>
    </row>
    <row r="304" spans="1:21" x14ac:dyDescent="0.2">
      <c r="A304" s="73" t="s">
        <v>104</v>
      </c>
      <c r="B304" s="74">
        <v>5</v>
      </c>
    </row>
    <row r="305" spans="1:21" x14ac:dyDescent="0.2">
      <c r="K305" s="150" t="s">
        <v>2</v>
      </c>
      <c r="L305" s="150"/>
      <c r="M305" s="150"/>
      <c r="P305" s="8" t="s">
        <v>6</v>
      </c>
      <c r="Q305" s="8"/>
      <c r="R305" s="8"/>
      <c r="S305" s="8"/>
      <c r="T305" s="8"/>
      <c r="U305" s="8"/>
    </row>
    <row r="306" spans="1:21" ht="63.75" x14ac:dyDescent="0.2">
      <c r="A306" s="73" t="s">
        <v>105</v>
      </c>
      <c r="B306" t="s">
        <v>107</v>
      </c>
      <c r="C306" t="s">
        <v>108</v>
      </c>
      <c r="D306" t="s">
        <v>109</v>
      </c>
      <c r="G306" s="77" t="s">
        <v>107</v>
      </c>
      <c r="H306" s="77" t="s">
        <v>108</v>
      </c>
      <c r="I306" s="77" t="s">
        <v>109</v>
      </c>
      <c r="K306" s="21" t="s">
        <v>16</v>
      </c>
      <c r="L306" s="21" t="s">
        <v>20</v>
      </c>
      <c r="M306" s="21" t="s">
        <v>17</v>
      </c>
      <c r="P306" s="21" t="s">
        <v>4</v>
      </c>
      <c r="Q306" s="21" t="s">
        <v>27</v>
      </c>
      <c r="R306" s="21" t="s">
        <v>25</v>
      </c>
      <c r="S306" s="21" t="s">
        <v>11</v>
      </c>
      <c r="T306" s="21" t="s">
        <v>10</v>
      </c>
      <c r="U306" s="21" t="s">
        <v>8</v>
      </c>
    </row>
    <row r="307" spans="1:21" x14ac:dyDescent="0.2">
      <c r="A307" s="74" t="s">
        <v>70</v>
      </c>
      <c r="B307" s="75">
        <v>3922</v>
      </c>
      <c r="C307" s="75">
        <v>173976</v>
      </c>
      <c r="D307" s="75">
        <v>168095.46261030447</v>
      </c>
      <c r="E307" s="75"/>
      <c r="F307" s="74" t="s">
        <v>70</v>
      </c>
      <c r="G307" s="75">
        <f>IFERROR(VLOOKUP(F307,$A$307:$D$327,2,FALSE),0)</f>
        <v>3922</v>
      </c>
      <c r="H307" s="75">
        <f>IFERROR(VLOOKUP(F307,$A$307:$D$327,3,FALSE),0)</f>
        <v>173976</v>
      </c>
      <c r="I307" s="75">
        <f>IFERROR(VLOOKUP(F307,$A$307:$D$327,4,FALSE),0)</f>
        <v>168095.46261030447</v>
      </c>
      <c r="J307" s="75"/>
      <c r="K307" s="10">
        <f>H307/G307/24</f>
        <v>1.8482916879143294</v>
      </c>
      <c r="L307" s="10">
        <f>H307/I307</f>
        <v>1.0349833201823442</v>
      </c>
      <c r="M307" s="10">
        <f>L307*$K$327</f>
        <v>1.5033762965134032</v>
      </c>
      <c r="P307" s="5" t="str">
        <f>F307</f>
        <v>Auckland</v>
      </c>
      <c r="Q307" s="5">
        <f>G307</f>
        <v>3922</v>
      </c>
      <c r="R307" s="5">
        <f>H307/24</f>
        <v>7249</v>
      </c>
      <c r="S307" s="10">
        <f>K307</f>
        <v>1.8482916879143294</v>
      </c>
      <c r="T307" s="10">
        <f>M307</f>
        <v>1.5033762965134032</v>
      </c>
      <c r="U307" s="10">
        <f>$M$327</f>
        <v>1.4847559108580224</v>
      </c>
    </row>
    <row r="308" spans="1:21" x14ac:dyDescent="0.2">
      <c r="A308" s="74" t="s">
        <v>71</v>
      </c>
      <c r="B308" s="75">
        <v>1572</v>
      </c>
      <c r="C308" s="75">
        <v>44568</v>
      </c>
      <c r="D308" s="75">
        <v>45308.797475320862</v>
      </c>
      <c r="E308" s="75"/>
      <c r="F308" s="74" t="s">
        <v>71</v>
      </c>
      <c r="G308" s="75">
        <f t="shared" ref="G308:G327" si="132">IFERROR(VLOOKUP(F308,$A$307:$D$327,2,FALSE),0)</f>
        <v>1572</v>
      </c>
      <c r="H308" s="75">
        <f t="shared" ref="H308:H327" si="133">IFERROR(VLOOKUP(F308,$A$307:$D$327,3,FALSE),0)</f>
        <v>44568</v>
      </c>
      <c r="I308" s="75">
        <f t="shared" ref="I308:I327" si="134">IFERROR(VLOOKUP(F308,$A$307:$D$327,4,FALSE),0)</f>
        <v>45308.797475320862</v>
      </c>
      <c r="J308" s="75"/>
      <c r="K308" s="10">
        <f t="shared" ref="K308:K327" si="135">H308/G308/24</f>
        <v>1.1812977099236641</v>
      </c>
      <c r="L308" s="10">
        <f t="shared" ref="L308:L327" si="136">H308/I308</f>
        <v>0.98365003009130036</v>
      </c>
      <c r="M308" s="10">
        <f t="shared" ref="M308:M327" si="137">L308*$K$327</f>
        <v>1.428811566782952</v>
      </c>
      <c r="P308" s="5" t="str">
        <f t="shared" ref="P308:P327" si="138">F308</f>
        <v>Bay of Plenty</v>
      </c>
      <c r="Q308" s="5">
        <f t="shared" ref="Q308:Q327" si="139">G308</f>
        <v>1572</v>
      </c>
      <c r="R308" s="5">
        <f t="shared" ref="R308:R327" si="140">H308/24</f>
        <v>1857</v>
      </c>
      <c r="S308" s="10">
        <f t="shared" ref="S308:S327" si="141">K308</f>
        <v>1.1812977099236641</v>
      </c>
      <c r="T308" s="10">
        <f t="shared" ref="T308:T327" si="142">M308</f>
        <v>1.428811566782952</v>
      </c>
      <c r="U308" s="10">
        <f t="shared" ref="U308:U327" si="143">$M$327</f>
        <v>1.4847559108580224</v>
      </c>
    </row>
    <row r="309" spans="1:21" x14ac:dyDescent="0.2">
      <c r="A309" s="74" t="s">
        <v>72</v>
      </c>
      <c r="B309" s="75">
        <v>1190</v>
      </c>
      <c r="C309" s="75">
        <v>42084</v>
      </c>
      <c r="D309" s="75">
        <v>44314.547896751836</v>
      </c>
      <c r="E309" s="75"/>
      <c r="F309" s="74" t="s">
        <v>72</v>
      </c>
      <c r="G309" s="75">
        <f t="shared" si="132"/>
        <v>1190</v>
      </c>
      <c r="H309" s="75">
        <f t="shared" si="133"/>
        <v>42084</v>
      </c>
      <c r="I309" s="75">
        <f t="shared" si="134"/>
        <v>44314.547896751836</v>
      </c>
      <c r="J309" s="75"/>
      <c r="K309" s="10">
        <f t="shared" si="135"/>
        <v>1.473529411764706</v>
      </c>
      <c r="L309" s="10">
        <f t="shared" si="136"/>
        <v>0.94966556125205714</v>
      </c>
      <c r="M309" s="10">
        <f t="shared" si="137"/>
        <v>1.3794470563544021</v>
      </c>
      <c r="P309" s="5" t="str">
        <f t="shared" si="138"/>
        <v>Canterbury</v>
      </c>
      <c r="Q309" s="5">
        <f t="shared" si="139"/>
        <v>1190</v>
      </c>
      <c r="R309" s="5">
        <f t="shared" si="140"/>
        <v>1753.5</v>
      </c>
      <c r="S309" s="10">
        <f t="shared" si="141"/>
        <v>1.473529411764706</v>
      </c>
      <c r="T309" s="10">
        <f t="shared" si="142"/>
        <v>1.3794470563544021</v>
      </c>
      <c r="U309" s="10">
        <f t="shared" si="143"/>
        <v>1.4847559108580224</v>
      </c>
    </row>
    <row r="310" spans="1:21" x14ac:dyDescent="0.2">
      <c r="A310" s="74" t="s">
        <v>73</v>
      </c>
      <c r="B310" s="75">
        <v>1500</v>
      </c>
      <c r="C310" s="75">
        <v>60395</v>
      </c>
      <c r="D310" s="75">
        <v>59706.533330494924</v>
      </c>
      <c r="E310" s="75"/>
      <c r="F310" s="74" t="s">
        <v>73</v>
      </c>
      <c r="G310" s="75">
        <f t="shared" si="132"/>
        <v>1500</v>
      </c>
      <c r="H310" s="75">
        <f t="shared" si="133"/>
        <v>60395</v>
      </c>
      <c r="I310" s="75">
        <f t="shared" si="134"/>
        <v>59706.533330494924</v>
      </c>
      <c r="J310" s="75"/>
      <c r="K310" s="10">
        <f t="shared" si="135"/>
        <v>1.6776388888888889</v>
      </c>
      <c r="L310" s="10">
        <f t="shared" si="136"/>
        <v>1.011530843127237</v>
      </c>
      <c r="M310" s="10">
        <f t="shared" si="137"/>
        <v>1.4693101454831037</v>
      </c>
      <c r="P310" s="5" t="str">
        <f t="shared" si="138"/>
        <v>Capital and Coast</v>
      </c>
      <c r="Q310" s="5">
        <f t="shared" si="139"/>
        <v>1500</v>
      </c>
      <c r="R310" s="5">
        <f t="shared" si="140"/>
        <v>2516.4583333333335</v>
      </c>
      <c r="S310" s="10">
        <f t="shared" si="141"/>
        <v>1.6776388888888889</v>
      </c>
      <c r="T310" s="10">
        <f t="shared" si="142"/>
        <v>1.4693101454831037</v>
      </c>
      <c r="U310" s="10">
        <f t="shared" si="143"/>
        <v>1.4847559108580224</v>
      </c>
    </row>
    <row r="311" spans="1:21" x14ac:dyDescent="0.2">
      <c r="A311" s="74" t="s">
        <v>74</v>
      </c>
      <c r="B311" s="75">
        <v>4772</v>
      </c>
      <c r="C311" s="75">
        <v>131157</v>
      </c>
      <c r="D311" s="75">
        <v>134061.43969646981</v>
      </c>
      <c r="E311" s="75"/>
      <c r="F311" s="74" t="s">
        <v>74</v>
      </c>
      <c r="G311" s="75">
        <f t="shared" si="132"/>
        <v>4772</v>
      </c>
      <c r="H311" s="75">
        <f t="shared" si="133"/>
        <v>131157</v>
      </c>
      <c r="I311" s="75">
        <f t="shared" si="134"/>
        <v>134061.43969646981</v>
      </c>
      <c r="J311" s="75"/>
      <c r="K311" s="10">
        <f t="shared" si="135"/>
        <v>1.1451959346186087</v>
      </c>
      <c r="L311" s="10">
        <f t="shared" si="136"/>
        <v>0.97833501040235138</v>
      </c>
      <c r="M311" s="10">
        <f t="shared" si="137"/>
        <v>1.4210911770336174</v>
      </c>
      <c r="P311" s="5" t="str">
        <f t="shared" si="138"/>
        <v>Counties Manukau</v>
      </c>
      <c r="Q311" s="5">
        <f t="shared" si="139"/>
        <v>4772</v>
      </c>
      <c r="R311" s="5">
        <f t="shared" si="140"/>
        <v>5464.875</v>
      </c>
      <c r="S311" s="10">
        <f t="shared" si="141"/>
        <v>1.1451959346186087</v>
      </c>
      <c r="T311" s="10">
        <f t="shared" si="142"/>
        <v>1.4210911770336174</v>
      </c>
      <c r="U311" s="10">
        <f t="shared" si="143"/>
        <v>1.4847559108580224</v>
      </c>
    </row>
    <row r="312" spans="1:21" x14ac:dyDescent="0.2">
      <c r="A312" s="74" t="s">
        <v>75</v>
      </c>
      <c r="B312" s="75">
        <v>1799</v>
      </c>
      <c r="C312" s="75">
        <v>54327.5</v>
      </c>
      <c r="D312" s="75">
        <v>54764.4061230804</v>
      </c>
      <c r="E312" s="75"/>
      <c r="F312" s="74" t="s">
        <v>75</v>
      </c>
      <c r="G312" s="75">
        <f t="shared" si="132"/>
        <v>1799</v>
      </c>
      <c r="H312" s="75">
        <f t="shared" si="133"/>
        <v>54327.5</v>
      </c>
      <c r="I312" s="75">
        <f t="shared" si="134"/>
        <v>54764.4061230804</v>
      </c>
      <c r="J312" s="75"/>
      <c r="K312" s="10">
        <f t="shared" si="135"/>
        <v>1.2582800629979618</v>
      </c>
      <c r="L312" s="10">
        <f t="shared" si="136"/>
        <v>0.9920220786819367</v>
      </c>
      <c r="M312" s="10">
        <f t="shared" si="137"/>
        <v>1.4409724771657431</v>
      </c>
      <c r="P312" s="5" t="str">
        <f t="shared" si="138"/>
        <v>Hawkes Bay</v>
      </c>
      <c r="Q312" s="5">
        <f t="shared" si="139"/>
        <v>1799</v>
      </c>
      <c r="R312" s="5">
        <f t="shared" si="140"/>
        <v>2263.6458333333335</v>
      </c>
      <c r="S312" s="10">
        <f t="shared" si="141"/>
        <v>1.2582800629979618</v>
      </c>
      <c r="T312" s="10">
        <f t="shared" si="142"/>
        <v>1.4409724771657431</v>
      </c>
      <c r="U312" s="10">
        <f t="shared" si="143"/>
        <v>1.4847559108580224</v>
      </c>
    </row>
    <row r="313" spans="1:21" x14ac:dyDescent="0.2">
      <c r="A313" s="74" t="s">
        <v>76</v>
      </c>
      <c r="B313" s="75">
        <v>779</v>
      </c>
      <c r="C313" s="75">
        <v>28688.5</v>
      </c>
      <c r="D313" s="75">
        <v>26804.637978552953</v>
      </c>
      <c r="E313" s="75"/>
      <c r="F313" s="74" t="s">
        <v>76</v>
      </c>
      <c r="G313" s="75">
        <f t="shared" si="132"/>
        <v>779</v>
      </c>
      <c r="H313" s="75">
        <f t="shared" si="133"/>
        <v>28688.5</v>
      </c>
      <c r="I313" s="75">
        <f t="shared" si="134"/>
        <v>26804.637978552953</v>
      </c>
      <c r="J313" s="75"/>
      <c r="K313" s="10">
        <f t="shared" si="135"/>
        <v>1.5344726144629866</v>
      </c>
      <c r="L313" s="10">
        <f t="shared" si="136"/>
        <v>1.0702811962226229</v>
      </c>
      <c r="M313" s="10">
        <f t="shared" si="137"/>
        <v>1.554648610879662</v>
      </c>
      <c r="P313" s="5" t="str">
        <f t="shared" si="138"/>
        <v>Hutt</v>
      </c>
      <c r="Q313" s="5">
        <f t="shared" si="139"/>
        <v>779</v>
      </c>
      <c r="R313" s="5">
        <f t="shared" si="140"/>
        <v>1195.3541666666667</v>
      </c>
      <c r="S313" s="10">
        <f t="shared" si="141"/>
        <v>1.5344726144629866</v>
      </c>
      <c r="T313" s="10">
        <f t="shared" si="142"/>
        <v>1.554648610879662</v>
      </c>
      <c r="U313" s="10">
        <f t="shared" si="143"/>
        <v>1.4847559108580224</v>
      </c>
    </row>
    <row r="314" spans="1:21" x14ac:dyDescent="0.2">
      <c r="A314" s="74" t="s">
        <v>77</v>
      </c>
      <c r="B314" s="75">
        <v>1436</v>
      </c>
      <c r="C314" s="75">
        <v>43022</v>
      </c>
      <c r="D314" s="75">
        <v>45531.828534720087</v>
      </c>
      <c r="E314" s="75"/>
      <c r="F314" s="74" t="s">
        <v>77</v>
      </c>
      <c r="G314" s="75">
        <f t="shared" si="132"/>
        <v>1436</v>
      </c>
      <c r="H314" s="75">
        <f t="shared" si="133"/>
        <v>43022</v>
      </c>
      <c r="I314" s="75">
        <f t="shared" si="134"/>
        <v>45531.828534720087</v>
      </c>
      <c r="J314" s="75"/>
      <c r="K314" s="10">
        <f t="shared" si="135"/>
        <v>1.2483170844939646</v>
      </c>
      <c r="L314" s="10">
        <f t="shared" si="136"/>
        <v>0.94487749305288216</v>
      </c>
      <c r="M314" s="10">
        <f t="shared" si="137"/>
        <v>1.3724920957319824</v>
      </c>
      <c r="P314" s="5" t="str">
        <f t="shared" si="138"/>
        <v>Lakes</v>
      </c>
      <c r="Q314" s="5">
        <f t="shared" si="139"/>
        <v>1436</v>
      </c>
      <c r="R314" s="5">
        <f t="shared" si="140"/>
        <v>1792.5833333333333</v>
      </c>
      <c r="S314" s="10">
        <f t="shared" si="141"/>
        <v>1.2483170844939646</v>
      </c>
      <c r="T314" s="10">
        <f t="shared" si="142"/>
        <v>1.3724920957319824</v>
      </c>
      <c r="U314" s="10">
        <f t="shared" si="143"/>
        <v>1.4847559108580224</v>
      </c>
    </row>
    <row r="315" spans="1:21" x14ac:dyDescent="0.2">
      <c r="A315" s="74" t="s">
        <v>78</v>
      </c>
      <c r="B315" s="75">
        <v>1440</v>
      </c>
      <c r="C315" s="75">
        <v>53342.5</v>
      </c>
      <c r="D315" s="75">
        <v>47707.528897115852</v>
      </c>
      <c r="E315" s="75"/>
      <c r="F315" s="74" t="s">
        <v>78</v>
      </c>
      <c r="G315" s="75">
        <f t="shared" si="132"/>
        <v>1440</v>
      </c>
      <c r="H315" s="75">
        <f t="shared" si="133"/>
        <v>53342.5</v>
      </c>
      <c r="I315" s="75">
        <f t="shared" si="134"/>
        <v>47707.528897115852</v>
      </c>
      <c r="J315" s="75"/>
      <c r="K315" s="10">
        <f t="shared" si="135"/>
        <v>1.5434751157407407</v>
      </c>
      <c r="L315" s="10">
        <f t="shared" si="136"/>
        <v>1.1181149230142753</v>
      </c>
      <c r="M315" s="10">
        <f t="shared" si="137"/>
        <v>1.6241300118164412</v>
      </c>
      <c r="P315" s="5" t="str">
        <f t="shared" si="138"/>
        <v>MidCentral</v>
      </c>
      <c r="Q315" s="5">
        <f t="shared" si="139"/>
        <v>1440</v>
      </c>
      <c r="R315" s="5">
        <f t="shared" si="140"/>
        <v>2222.6041666666665</v>
      </c>
      <c r="S315" s="10">
        <f t="shared" si="141"/>
        <v>1.5434751157407407</v>
      </c>
      <c r="T315" s="10">
        <f t="shared" si="142"/>
        <v>1.6241300118164412</v>
      </c>
      <c r="U315" s="10">
        <f t="shared" si="143"/>
        <v>1.4847559108580224</v>
      </c>
    </row>
    <row r="316" spans="1:21" x14ac:dyDescent="0.2">
      <c r="A316" s="74" t="s">
        <v>79</v>
      </c>
      <c r="B316" s="75">
        <v>29</v>
      </c>
      <c r="C316" s="75">
        <v>1167</v>
      </c>
      <c r="D316" s="75">
        <v>1170.5126543549377</v>
      </c>
      <c r="E316" s="75"/>
      <c r="F316" s="74" t="s">
        <v>79</v>
      </c>
      <c r="G316" s="75">
        <f t="shared" si="132"/>
        <v>29</v>
      </c>
      <c r="H316" s="75">
        <f t="shared" si="133"/>
        <v>1167</v>
      </c>
      <c r="I316" s="75">
        <f t="shared" si="134"/>
        <v>1170.5126543549377</v>
      </c>
      <c r="J316" s="75"/>
      <c r="K316" s="10">
        <f t="shared" si="135"/>
        <v>1.6767241379310345</v>
      </c>
      <c r="L316" s="10">
        <f t="shared" si="136"/>
        <v>0.99699904623681879</v>
      </c>
      <c r="M316" s="10">
        <f t="shared" si="137"/>
        <v>1.4482018256051052</v>
      </c>
      <c r="P316" s="5" t="str">
        <f t="shared" si="138"/>
        <v>Nelson Marlborough</v>
      </c>
      <c r="Q316" s="5">
        <f t="shared" si="139"/>
        <v>29</v>
      </c>
      <c r="R316" s="5">
        <f t="shared" si="140"/>
        <v>48.625</v>
      </c>
      <c r="S316" s="10">
        <f t="shared" si="141"/>
        <v>1.6767241379310345</v>
      </c>
      <c r="T316" s="10">
        <f t="shared" si="142"/>
        <v>1.4482018256051052</v>
      </c>
      <c r="U316" s="10">
        <f t="shared" si="143"/>
        <v>1.4847559108580224</v>
      </c>
    </row>
    <row r="317" spans="1:21" x14ac:dyDescent="0.2">
      <c r="A317" s="74" t="s">
        <v>80</v>
      </c>
      <c r="B317" s="75">
        <v>2584</v>
      </c>
      <c r="C317" s="75">
        <v>86382</v>
      </c>
      <c r="D317" s="75">
        <v>82332.726091812743</v>
      </c>
      <c r="E317" s="75"/>
      <c r="F317" s="74" t="s">
        <v>80</v>
      </c>
      <c r="G317" s="75">
        <f t="shared" si="132"/>
        <v>2584</v>
      </c>
      <c r="H317" s="75">
        <f t="shared" si="133"/>
        <v>86382</v>
      </c>
      <c r="I317" s="75">
        <f t="shared" si="134"/>
        <v>82332.726091812743</v>
      </c>
      <c r="J317" s="75"/>
      <c r="K317" s="10">
        <f t="shared" si="135"/>
        <v>1.3928986068111453</v>
      </c>
      <c r="L317" s="10">
        <f t="shared" si="136"/>
        <v>1.04918182720771</v>
      </c>
      <c r="M317" s="10">
        <f t="shared" si="137"/>
        <v>1.5240004925671651</v>
      </c>
      <c r="P317" s="5" t="str">
        <f t="shared" si="138"/>
        <v>Northland</v>
      </c>
      <c r="Q317" s="5">
        <f t="shared" si="139"/>
        <v>2584</v>
      </c>
      <c r="R317" s="5">
        <f t="shared" si="140"/>
        <v>3599.25</v>
      </c>
      <c r="S317" s="10">
        <f t="shared" si="141"/>
        <v>1.3928986068111453</v>
      </c>
      <c r="T317" s="10">
        <f t="shared" si="142"/>
        <v>1.5240004925671651</v>
      </c>
      <c r="U317" s="10">
        <f t="shared" si="143"/>
        <v>1.4847559108580224</v>
      </c>
    </row>
    <row r="318" spans="1:21" x14ac:dyDescent="0.2">
      <c r="A318" s="74" t="s">
        <v>81</v>
      </c>
      <c r="B318" s="75">
        <v>195</v>
      </c>
      <c r="C318" s="75">
        <v>5563.5</v>
      </c>
      <c r="D318" s="75">
        <v>6161.883114100905</v>
      </c>
      <c r="E318" s="75"/>
      <c r="F318" s="74" t="s">
        <v>81</v>
      </c>
      <c r="G318" s="75">
        <f t="shared" si="132"/>
        <v>195</v>
      </c>
      <c r="H318" s="75">
        <f t="shared" si="133"/>
        <v>5563.5</v>
      </c>
      <c r="I318" s="75">
        <f t="shared" si="134"/>
        <v>6161.883114100905</v>
      </c>
      <c r="J318" s="75"/>
      <c r="K318" s="10">
        <f t="shared" si="135"/>
        <v>1.1887820512820513</v>
      </c>
      <c r="L318" s="10">
        <f t="shared" si="136"/>
        <v>0.9028895707658654</v>
      </c>
      <c r="M318" s="10">
        <f t="shared" si="137"/>
        <v>1.3115020818107661</v>
      </c>
      <c r="P318" s="5" t="str">
        <f t="shared" si="138"/>
        <v>South Canterbury</v>
      </c>
      <c r="Q318" s="5">
        <f t="shared" si="139"/>
        <v>195</v>
      </c>
      <c r="R318" s="5">
        <f t="shared" si="140"/>
        <v>231.8125</v>
      </c>
      <c r="S318" s="10">
        <f t="shared" si="141"/>
        <v>1.1887820512820513</v>
      </c>
      <c r="T318" s="10">
        <f t="shared" si="142"/>
        <v>1.3115020818107661</v>
      </c>
      <c r="U318" s="10">
        <f t="shared" si="143"/>
        <v>1.4847559108580224</v>
      </c>
    </row>
    <row r="319" spans="1:21" x14ac:dyDescent="0.2">
      <c r="A319" s="74" t="s">
        <v>82</v>
      </c>
      <c r="B319" s="75">
        <v>1111</v>
      </c>
      <c r="C319" s="75">
        <v>47103.5</v>
      </c>
      <c r="D319" s="75">
        <v>45517.785562441291</v>
      </c>
      <c r="E319" s="75"/>
      <c r="F319" s="74" t="s">
        <v>82</v>
      </c>
      <c r="G319" s="75">
        <f t="shared" si="132"/>
        <v>1111</v>
      </c>
      <c r="H319" s="75">
        <f t="shared" si="133"/>
        <v>47103.5</v>
      </c>
      <c r="I319" s="75">
        <f t="shared" si="134"/>
        <v>45517.785562441291</v>
      </c>
      <c r="J319" s="75"/>
      <c r="K319" s="10">
        <f t="shared" si="135"/>
        <v>1.7665579057905791</v>
      </c>
      <c r="L319" s="10">
        <f t="shared" si="136"/>
        <v>1.0348372491755651</v>
      </c>
      <c r="M319" s="10">
        <f t="shared" si="137"/>
        <v>1.5031641194812548</v>
      </c>
      <c r="P319" s="5" t="str">
        <f t="shared" si="138"/>
        <v>Southern</v>
      </c>
      <c r="Q319" s="5">
        <f t="shared" si="139"/>
        <v>1111</v>
      </c>
      <c r="R319" s="5">
        <f t="shared" si="140"/>
        <v>1962.6458333333333</v>
      </c>
      <c r="S319" s="10">
        <f t="shared" si="141"/>
        <v>1.7665579057905791</v>
      </c>
      <c r="T319" s="10">
        <f t="shared" si="142"/>
        <v>1.5031641194812548</v>
      </c>
      <c r="U319" s="10">
        <f t="shared" si="143"/>
        <v>1.4847559108580224</v>
      </c>
    </row>
    <row r="320" spans="1:21" x14ac:dyDescent="0.2">
      <c r="A320" s="74" t="s">
        <v>83</v>
      </c>
      <c r="B320" s="75">
        <v>1014</v>
      </c>
      <c r="C320" s="75">
        <v>30745.5</v>
      </c>
      <c r="D320" s="75">
        <v>28952.877442789719</v>
      </c>
      <c r="E320" s="75"/>
      <c r="F320" s="74" t="s">
        <v>83</v>
      </c>
      <c r="G320" s="75">
        <f t="shared" si="132"/>
        <v>1014</v>
      </c>
      <c r="H320" s="75">
        <f t="shared" si="133"/>
        <v>30745.5</v>
      </c>
      <c r="I320" s="75">
        <f t="shared" si="134"/>
        <v>28952.877442789719</v>
      </c>
      <c r="J320" s="75"/>
      <c r="K320" s="10">
        <f t="shared" si="135"/>
        <v>1.2633752465483234</v>
      </c>
      <c r="L320" s="10">
        <f t="shared" si="136"/>
        <v>1.0619151778869809</v>
      </c>
      <c r="M320" s="10">
        <f t="shared" si="137"/>
        <v>1.5424964598094546</v>
      </c>
      <c r="P320" s="5" t="str">
        <f t="shared" si="138"/>
        <v>Tairawhiti</v>
      </c>
      <c r="Q320" s="5">
        <f t="shared" si="139"/>
        <v>1014</v>
      </c>
      <c r="R320" s="5">
        <f t="shared" si="140"/>
        <v>1281.0625</v>
      </c>
      <c r="S320" s="10">
        <f t="shared" si="141"/>
        <v>1.2633752465483234</v>
      </c>
      <c r="T320" s="10">
        <f t="shared" si="142"/>
        <v>1.5424964598094546</v>
      </c>
      <c r="U320" s="10">
        <f t="shared" si="143"/>
        <v>1.4847559108580224</v>
      </c>
    </row>
    <row r="321" spans="1:21" x14ac:dyDescent="0.2">
      <c r="A321" s="74" t="s">
        <v>84</v>
      </c>
      <c r="B321" s="75">
        <v>1033</v>
      </c>
      <c r="C321" s="75">
        <v>34054.5</v>
      </c>
      <c r="D321" s="75">
        <v>34872.235566560492</v>
      </c>
      <c r="E321" s="75"/>
      <c r="F321" s="74" t="s">
        <v>84</v>
      </c>
      <c r="G321" s="75">
        <f t="shared" si="132"/>
        <v>1033</v>
      </c>
      <c r="H321" s="75">
        <f t="shared" si="133"/>
        <v>34054.5</v>
      </c>
      <c r="I321" s="75">
        <f t="shared" si="134"/>
        <v>34872.235566560492</v>
      </c>
      <c r="J321" s="75"/>
      <c r="K321" s="10">
        <f t="shared" si="135"/>
        <v>1.373608422071636</v>
      </c>
      <c r="L321" s="10">
        <f t="shared" si="136"/>
        <v>0.97655052642094931</v>
      </c>
      <c r="M321" s="10">
        <f t="shared" si="137"/>
        <v>1.418499105386825</v>
      </c>
      <c r="P321" s="5" t="str">
        <f t="shared" si="138"/>
        <v>Taranaki</v>
      </c>
      <c r="Q321" s="5">
        <f t="shared" si="139"/>
        <v>1033</v>
      </c>
      <c r="R321" s="5">
        <f t="shared" si="140"/>
        <v>1418.9375</v>
      </c>
      <c r="S321" s="10">
        <f t="shared" si="141"/>
        <v>1.373608422071636</v>
      </c>
      <c r="T321" s="10">
        <f t="shared" si="142"/>
        <v>1.418499105386825</v>
      </c>
      <c r="U321" s="10">
        <f t="shared" si="143"/>
        <v>1.4847559108580224</v>
      </c>
    </row>
    <row r="322" spans="1:21" x14ac:dyDescent="0.2">
      <c r="A322" s="74" t="s">
        <v>85</v>
      </c>
      <c r="B322" s="75">
        <v>3922</v>
      </c>
      <c r="C322" s="75">
        <v>158813</v>
      </c>
      <c r="D322" s="75">
        <v>145083.43911644508</v>
      </c>
      <c r="E322" s="75"/>
      <c r="F322" s="74" t="s">
        <v>85</v>
      </c>
      <c r="G322" s="75">
        <f t="shared" si="132"/>
        <v>3922</v>
      </c>
      <c r="H322" s="75">
        <f t="shared" si="133"/>
        <v>158813</v>
      </c>
      <c r="I322" s="75">
        <f t="shared" si="134"/>
        <v>145083.43911644508</v>
      </c>
      <c r="J322" s="75"/>
      <c r="K322" s="10">
        <f t="shared" si="135"/>
        <v>1.6872025327214006</v>
      </c>
      <c r="L322" s="10">
        <f t="shared" si="136"/>
        <v>1.0946321714398808</v>
      </c>
      <c r="M322" s="10">
        <f t="shared" si="137"/>
        <v>1.5900198852033498</v>
      </c>
      <c r="P322" s="5" t="str">
        <f t="shared" si="138"/>
        <v>Waikato</v>
      </c>
      <c r="Q322" s="5">
        <f t="shared" si="139"/>
        <v>3922</v>
      </c>
      <c r="R322" s="5">
        <f t="shared" si="140"/>
        <v>6617.208333333333</v>
      </c>
      <c r="S322" s="10">
        <f t="shared" si="141"/>
        <v>1.6872025327214006</v>
      </c>
      <c r="T322" s="10">
        <f t="shared" si="142"/>
        <v>1.5900198852033498</v>
      </c>
      <c r="U322" s="10">
        <f t="shared" si="143"/>
        <v>1.4847559108580224</v>
      </c>
    </row>
    <row r="323" spans="1:21" x14ac:dyDescent="0.2">
      <c r="A323" s="74" t="s">
        <v>86</v>
      </c>
      <c r="B323" s="75">
        <v>158</v>
      </c>
      <c r="C323" s="75">
        <v>2784.5</v>
      </c>
      <c r="D323" s="75">
        <v>3231.1896515820508</v>
      </c>
      <c r="E323" s="75"/>
      <c r="F323" s="74" t="s">
        <v>86</v>
      </c>
      <c r="G323" s="75">
        <f t="shared" si="132"/>
        <v>158</v>
      </c>
      <c r="H323" s="75">
        <f t="shared" si="133"/>
        <v>2784.5</v>
      </c>
      <c r="I323" s="75">
        <f t="shared" si="134"/>
        <v>3231.1896515820508</v>
      </c>
      <c r="J323" s="75"/>
      <c r="K323" s="10">
        <f t="shared" si="135"/>
        <v>0.73430907172995774</v>
      </c>
      <c r="L323" s="10">
        <f t="shared" si="136"/>
        <v>0.86175690697593588</v>
      </c>
      <c r="M323" s="10">
        <f t="shared" si="137"/>
        <v>1.2517543829364108</v>
      </c>
      <c r="P323" s="5" t="str">
        <f t="shared" si="138"/>
        <v>Wairarapa</v>
      </c>
      <c r="Q323" s="5">
        <f t="shared" si="139"/>
        <v>158</v>
      </c>
      <c r="R323" s="5">
        <f t="shared" si="140"/>
        <v>116.02083333333333</v>
      </c>
      <c r="S323" s="10">
        <f t="shared" si="141"/>
        <v>0.73430907172995774</v>
      </c>
      <c r="T323" s="10">
        <f t="shared" si="142"/>
        <v>1.2517543829364108</v>
      </c>
      <c r="U323" s="10">
        <f t="shared" si="143"/>
        <v>1.4847559108580224</v>
      </c>
    </row>
    <row r="324" spans="1:21" x14ac:dyDescent="0.2">
      <c r="A324" s="74" t="s">
        <v>87</v>
      </c>
      <c r="B324" s="75">
        <v>714</v>
      </c>
      <c r="C324" s="75">
        <v>28739.5</v>
      </c>
      <c r="D324" s="75">
        <v>29581.733287462499</v>
      </c>
      <c r="E324" s="75"/>
      <c r="F324" s="74" t="s">
        <v>87</v>
      </c>
      <c r="G324" s="75">
        <f t="shared" si="132"/>
        <v>714</v>
      </c>
      <c r="H324" s="75">
        <f t="shared" si="133"/>
        <v>28739.5</v>
      </c>
      <c r="I324" s="75">
        <f t="shared" si="134"/>
        <v>29581.733287462499</v>
      </c>
      <c r="J324" s="75"/>
      <c r="K324" s="10">
        <f t="shared" si="135"/>
        <v>1.6771416900093372</v>
      </c>
      <c r="L324" s="10">
        <f t="shared" si="136"/>
        <v>0.97152860248998796</v>
      </c>
      <c r="M324" s="10">
        <f t="shared" si="137"/>
        <v>1.4112044550736484</v>
      </c>
      <c r="P324" s="5" t="str">
        <f t="shared" si="138"/>
        <v>Waitemata</v>
      </c>
      <c r="Q324" s="5">
        <f t="shared" si="139"/>
        <v>714</v>
      </c>
      <c r="R324" s="5">
        <f t="shared" si="140"/>
        <v>1197.4791666666667</v>
      </c>
      <c r="S324" s="10">
        <f t="shared" si="141"/>
        <v>1.6771416900093372</v>
      </c>
      <c r="T324" s="10">
        <f t="shared" si="142"/>
        <v>1.4112044550736484</v>
      </c>
      <c r="U324" s="10">
        <f t="shared" si="143"/>
        <v>1.4847559108580224</v>
      </c>
    </row>
    <row r="325" spans="1:21" x14ac:dyDescent="0.2">
      <c r="A325" s="74" t="s">
        <v>88</v>
      </c>
      <c r="B325" s="75">
        <v>372</v>
      </c>
      <c r="C325" s="75">
        <v>7607.5</v>
      </c>
      <c r="D325" s="75">
        <v>9250.5679451713895</v>
      </c>
      <c r="E325" s="75"/>
      <c r="F325" s="74" t="s">
        <v>88</v>
      </c>
      <c r="G325" s="75">
        <f t="shared" si="132"/>
        <v>372</v>
      </c>
      <c r="H325" s="75">
        <f t="shared" si="133"/>
        <v>7607.5</v>
      </c>
      <c r="I325" s="75">
        <f t="shared" si="134"/>
        <v>9250.5679451713895</v>
      </c>
      <c r="J325" s="75"/>
      <c r="K325" s="10">
        <f t="shared" si="135"/>
        <v>0.85209453405017921</v>
      </c>
      <c r="L325" s="10">
        <f t="shared" si="136"/>
        <v>0.82238193861069497</v>
      </c>
      <c r="M325" s="10">
        <f t="shared" si="137"/>
        <v>1.1945598436989675</v>
      </c>
      <c r="P325" s="5" t="str">
        <f t="shared" si="138"/>
        <v>West Coast</v>
      </c>
      <c r="Q325" s="5">
        <f t="shared" si="139"/>
        <v>372</v>
      </c>
      <c r="R325" s="5">
        <f t="shared" si="140"/>
        <v>316.97916666666669</v>
      </c>
      <c r="S325" s="10">
        <f t="shared" si="141"/>
        <v>0.85209453405017921</v>
      </c>
      <c r="T325" s="10">
        <f t="shared" si="142"/>
        <v>1.1945598436989675</v>
      </c>
      <c r="U325" s="10">
        <f t="shared" si="143"/>
        <v>1.4847559108580224</v>
      </c>
    </row>
    <row r="326" spans="1:21" x14ac:dyDescent="0.2">
      <c r="A326" s="74" t="s">
        <v>89</v>
      </c>
      <c r="B326" s="75">
        <v>1222</v>
      </c>
      <c r="C326" s="75">
        <v>37957</v>
      </c>
      <c r="D326" s="75">
        <v>36772.564671465698</v>
      </c>
      <c r="E326" s="75"/>
      <c r="F326" s="74" t="s">
        <v>89</v>
      </c>
      <c r="G326" s="75">
        <f t="shared" si="132"/>
        <v>1222</v>
      </c>
      <c r="H326" s="75">
        <f t="shared" si="133"/>
        <v>37957</v>
      </c>
      <c r="I326" s="75">
        <f t="shared" si="134"/>
        <v>36772.564671465698</v>
      </c>
      <c r="J326" s="75"/>
      <c r="K326" s="10">
        <f t="shared" si="135"/>
        <v>1.2942239498090562</v>
      </c>
      <c r="L326" s="10">
        <f t="shared" si="136"/>
        <v>1.0322097558088839</v>
      </c>
      <c r="M326" s="10">
        <f t="shared" si="137"/>
        <v>1.4993475253683961</v>
      </c>
      <c r="P326" s="5" t="str">
        <f t="shared" si="138"/>
        <v>Whanganui</v>
      </c>
      <c r="Q326" s="5">
        <f t="shared" si="139"/>
        <v>1222</v>
      </c>
      <c r="R326" s="5">
        <f t="shared" si="140"/>
        <v>1581.5416666666667</v>
      </c>
      <c r="S326" s="10">
        <f t="shared" si="141"/>
        <v>1.2942239498090562</v>
      </c>
      <c r="T326" s="10">
        <f t="shared" si="142"/>
        <v>1.4993475253683961</v>
      </c>
      <c r="U326" s="10">
        <f t="shared" si="143"/>
        <v>1.4847559108580224</v>
      </c>
    </row>
    <row r="327" spans="1:21" x14ac:dyDescent="0.2">
      <c r="A327" s="74" t="s">
        <v>106</v>
      </c>
      <c r="B327" s="75">
        <v>30764</v>
      </c>
      <c r="C327" s="75">
        <v>1072478</v>
      </c>
      <c r="D327" s="75">
        <v>1049222.6976469981</v>
      </c>
      <c r="E327" s="75"/>
      <c r="F327" s="78" t="s">
        <v>106</v>
      </c>
      <c r="G327" s="75">
        <f t="shared" si="132"/>
        <v>30764</v>
      </c>
      <c r="H327" s="75">
        <f t="shared" si="133"/>
        <v>1072478</v>
      </c>
      <c r="I327" s="75">
        <f t="shared" si="134"/>
        <v>1049222.6976469981</v>
      </c>
      <c r="J327" s="75"/>
      <c r="K327" s="10">
        <f t="shared" si="135"/>
        <v>1.4525608936852599</v>
      </c>
      <c r="L327" s="10">
        <f t="shared" si="136"/>
        <v>1.0221643149782735</v>
      </c>
      <c r="M327" s="10">
        <f t="shared" si="137"/>
        <v>1.4847559108580224</v>
      </c>
      <c r="P327" s="5" t="str">
        <f t="shared" si="138"/>
        <v>Grand Total</v>
      </c>
      <c r="Q327" s="5">
        <f t="shared" si="139"/>
        <v>30764</v>
      </c>
      <c r="R327" s="5">
        <f t="shared" si="140"/>
        <v>44686.583333333336</v>
      </c>
      <c r="S327" s="10">
        <f t="shared" si="141"/>
        <v>1.4525608936852599</v>
      </c>
      <c r="T327" s="10">
        <f t="shared" si="142"/>
        <v>1.4847559108580224</v>
      </c>
      <c r="U327" s="10">
        <f t="shared" si="143"/>
        <v>1.4847559108580224</v>
      </c>
    </row>
  </sheetData>
  <mergeCells count="12">
    <mergeCell ref="K305:M305"/>
    <mergeCell ref="K4:M4"/>
    <mergeCell ref="K32:M32"/>
    <mergeCell ref="K60:M60"/>
    <mergeCell ref="K87:M87"/>
    <mergeCell ref="K114:M114"/>
    <mergeCell ref="K141:M141"/>
    <mergeCell ref="K168:M168"/>
    <mergeCell ref="K196:M196"/>
    <mergeCell ref="K224:M224"/>
    <mergeCell ref="K251:M251"/>
    <mergeCell ref="K278:M278"/>
  </mergeCells>
  <pageMargins left="0.7" right="0.7" top="0.75" bottom="0.75" header="0.3" footer="0.3"/>
  <pageSetup paperSize="9" orientation="portrait" r:id="rId1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1">
    <tabColor rgb="FFFFFF00"/>
  </sheetPr>
  <dimension ref="A1:I41"/>
  <sheetViews>
    <sheetView workbookViewId="0">
      <selection activeCell="I19" sqref="I19"/>
    </sheetView>
  </sheetViews>
  <sheetFormatPr defaultColWidth="14.28515625" defaultRowHeight="12.75" x14ac:dyDescent="0.2"/>
  <cols>
    <col min="1" max="1" width="13.85546875" bestFit="1" customWidth="1"/>
    <col min="2" max="2" width="14.140625" bestFit="1" customWidth="1"/>
    <col min="3" max="3" width="17.7109375" bestFit="1" customWidth="1"/>
    <col min="4" max="4" width="13.140625" bestFit="1" customWidth="1"/>
    <col min="5" max="5" width="22" bestFit="1" customWidth="1"/>
    <col min="6" max="6" width="6" bestFit="1" customWidth="1"/>
    <col min="7" max="7" width="14.28515625" customWidth="1"/>
    <col min="8" max="8" width="17.85546875" bestFit="1" customWidth="1"/>
  </cols>
  <sheetData>
    <row r="1" spans="1:9" s="1" customFormat="1" x14ac:dyDescent="0.2">
      <c r="A1" t="s">
        <v>21</v>
      </c>
      <c r="B1" t="s">
        <v>22</v>
      </c>
      <c r="C1" t="s">
        <v>23</v>
      </c>
      <c r="D1" t="s">
        <v>24</v>
      </c>
      <c r="E1" t="s">
        <v>18</v>
      </c>
      <c r="F1" t="s">
        <v>26</v>
      </c>
      <c r="H1" s="2"/>
      <c r="I1"/>
    </row>
    <row r="2" spans="1:9" s="1" customFormat="1" x14ac:dyDescent="0.2">
      <c r="A2" t="s">
        <v>123</v>
      </c>
      <c r="B2" t="s">
        <v>12</v>
      </c>
      <c r="C2" t="s">
        <v>70</v>
      </c>
      <c r="D2">
        <v>5144735</v>
      </c>
      <c r="E2">
        <v>5199265.1003339412</v>
      </c>
      <c r="F2">
        <v>79485</v>
      </c>
      <c r="I2"/>
    </row>
    <row r="3" spans="1:9" s="1" customFormat="1" x14ac:dyDescent="0.2">
      <c r="A3" t="s">
        <v>123</v>
      </c>
      <c r="B3" t="s">
        <v>12</v>
      </c>
      <c r="C3" t="s">
        <v>71</v>
      </c>
      <c r="D3">
        <v>2174279.5</v>
      </c>
      <c r="E3">
        <v>2105247.8426564243</v>
      </c>
      <c r="F3">
        <v>35611</v>
      </c>
      <c r="I3"/>
    </row>
    <row r="4" spans="1:9" s="1" customFormat="1" x14ac:dyDescent="0.2">
      <c r="A4" t="s">
        <v>123</v>
      </c>
      <c r="B4" t="s">
        <v>12</v>
      </c>
      <c r="C4" t="s">
        <v>72</v>
      </c>
      <c r="D4">
        <v>4278761</v>
      </c>
      <c r="E4">
        <v>4288643.230053829</v>
      </c>
      <c r="F4">
        <v>55566</v>
      </c>
      <c r="I4"/>
    </row>
    <row r="5" spans="1:9" s="1" customFormat="1" x14ac:dyDescent="0.2">
      <c r="A5" t="s">
        <v>123</v>
      </c>
      <c r="B5" t="s">
        <v>12</v>
      </c>
      <c r="C5" t="s">
        <v>73</v>
      </c>
      <c r="D5">
        <v>2248152.5</v>
      </c>
      <c r="E5">
        <v>2419255.6282741819</v>
      </c>
      <c r="F5">
        <v>40567</v>
      </c>
      <c r="I5"/>
    </row>
    <row r="6" spans="1:9" s="1" customFormat="1" x14ac:dyDescent="0.2">
      <c r="A6" t="s">
        <v>123</v>
      </c>
      <c r="B6" t="s">
        <v>12</v>
      </c>
      <c r="C6" t="s">
        <v>74</v>
      </c>
      <c r="D6">
        <v>4348732</v>
      </c>
      <c r="E6">
        <v>3855951.3045074628</v>
      </c>
      <c r="F6">
        <v>60217</v>
      </c>
      <c r="I6"/>
    </row>
    <row r="7" spans="1:9" s="1" customFormat="1" x14ac:dyDescent="0.2">
      <c r="A7" t="s">
        <v>123</v>
      </c>
      <c r="B7" t="s">
        <v>12</v>
      </c>
      <c r="C7" t="s">
        <v>75</v>
      </c>
      <c r="D7">
        <v>1622160</v>
      </c>
      <c r="E7">
        <v>1632796.3379682812</v>
      </c>
      <c r="F7">
        <v>26529</v>
      </c>
      <c r="I7"/>
    </row>
    <row r="8" spans="1:9" s="1" customFormat="1" x14ac:dyDescent="0.2">
      <c r="A8" t="s">
        <v>123</v>
      </c>
      <c r="B8" t="s">
        <v>12</v>
      </c>
      <c r="C8" t="s">
        <v>76</v>
      </c>
      <c r="D8">
        <v>970757.5</v>
      </c>
      <c r="E8">
        <v>1081613.5677648215</v>
      </c>
      <c r="F8">
        <v>19285</v>
      </c>
      <c r="I8"/>
    </row>
    <row r="9" spans="1:9" s="1" customFormat="1" x14ac:dyDescent="0.2">
      <c r="A9" t="s">
        <v>123</v>
      </c>
      <c r="B9" t="s">
        <v>12</v>
      </c>
      <c r="C9" t="s">
        <v>77</v>
      </c>
      <c r="D9">
        <v>890498.5</v>
      </c>
      <c r="E9">
        <v>935830.45189129328</v>
      </c>
      <c r="F9">
        <v>16438</v>
      </c>
      <c r="I9"/>
    </row>
    <row r="10" spans="1:9" s="1" customFormat="1" x14ac:dyDescent="0.2">
      <c r="A10" t="s">
        <v>123</v>
      </c>
      <c r="B10" t="s">
        <v>12</v>
      </c>
      <c r="C10" t="s">
        <v>78</v>
      </c>
      <c r="D10">
        <v>1529039</v>
      </c>
      <c r="E10">
        <v>1380820.7293733528</v>
      </c>
      <c r="F10">
        <v>23566</v>
      </c>
      <c r="I10"/>
    </row>
    <row r="11" spans="1:9" s="1" customFormat="1" x14ac:dyDescent="0.2">
      <c r="A11" t="s">
        <v>123</v>
      </c>
      <c r="B11" t="s">
        <v>12</v>
      </c>
      <c r="C11" t="s">
        <v>79</v>
      </c>
      <c r="D11">
        <v>928416.5</v>
      </c>
      <c r="E11">
        <v>1063202.0305443441</v>
      </c>
      <c r="F11">
        <v>19697</v>
      </c>
      <c r="I11"/>
    </row>
    <row r="12" spans="1:9" s="1" customFormat="1" x14ac:dyDescent="0.2">
      <c r="A12" t="s">
        <v>123</v>
      </c>
      <c r="B12" t="s">
        <v>12</v>
      </c>
      <c r="C12" t="s">
        <v>80</v>
      </c>
      <c r="D12">
        <v>1512507.5</v>
      </c>
      <c r="E12">
        <v>1460616.3185850652</v>
      </c>
      <c r="F12">
        <v>27041</v>
      </c>
      <c r="I12"/>
    </row>
    <row r="13" spans="1:9" s="1" customFormat="1" x14ac:dyDescent="0.2">
      <c r="A13" t="s">
        <v>123</v>
      </c>
      <c r="B13" t="s">
        <v>12</v>
      </c>
      <c r="C13" t="s">
        <v>81</v>
      </c>
      <c r="D13">
        <v>499443.5</v>
      </c>
      <c r="E13">
        <v>514823.54941464111</v>
      </c>
      <c r="F13">
        <v>8334</v>
      </c>
      <c r="I13"/>
    </row>
    <row r="14" spans="1:9" s="1" customFormat="1" x14ac:dyDescent="0.2">
      <c r="A14" t="s">
        <v>123</v>
      </c>
      <c r="B14" t="s">
        <v>12</v>
      </c>
      <c r="C14" t="s">
        <v>82</v>
      </c>
      <c r="D14">
        <v>2209578</v>
      </c>
      <c r="E14">
        <v>2412397.8184301434</v>
      </c>
      <c r="F14">
        <v>38226</v>
      </c>
      <c r="I14"/>
    </row>
    <row r="15" spans="1:9" s="1" customFormat="1" x14ac:dyDescent="0.2">
      <c r="A15" t="s">
        <v>123</v>
      </c>
      <c r="B15" t="s">
        <v>12</v>
      </c>
      <c r="C15" t="s">
        <v>83</v>
      </c>
      <c r="D15">
        <v>399568</v>
      </c>
      <c r="E15">
        <v>416052.16575725831</v>
      </c>
      <c r="F15">
        <v>6876</v>
      </c>
      <c r="I15"/>
    </row>
    <row r="16" spans="1:9" s="1" customFormat="1" x14ac:dyDescent="0.2">
      <c r="A16" t="s">
        <v>123</v>
      </c>
      <c r="B16" t="s">
        <v>12</v>
      </c>
      <c r="C16" t="s">
        <v>84</v>
      </c>
      <c r="D16">
        <v>1051546.5</v>
      </c>
      <c r="E16">
        <v>999813.51056692924</v>
      </c>
      <c r="F16">
        <v>19038</v>
      </c>
      <c r="I16"/>
    </row>
    <row r="17" spans="1:9" s="1" customFormat="1" x14ac:dyDescent="0.2">
      <c r="A17" t="s">
        <v>123</v>
      </c>
      <c r="B17" t="s">
        <v>12</v>
      </c>
      <c r="C17" t="s">
        <v>85</v>
      </c>
      <c r="D17">
        <v>3809931.5</v>
      </c>
      <c r="E17">
        <v>3915863.3470482747</v>
      </c>
      <c r="F17">
        <v>59042</v>
      </c>
      <c r="I17"/>
    </row>
    <row r="18" spans="1:9" s="1" customFormat="1" x14ac:dyDescent="0.2">
      <c r="A18" t="s">
        <v>123</v>
      </c>
      <c r="B18" t="s">
        <v>12</v>
      </c>
      <c r="C18" t="s">
        <v>86</v>
      </c>
      <c r="D18">
        <v>262676</v>
      </c>
      <c r="E18">
        <v>286437.49865970324</v>
      </c>
      <c r="F18">
        <v>5328</v>
      </c>
      <c r="I18"/>
    </row>
    <row r="19" spans="1:9" s="1" customFormat="1" x14ac:dyDescent="0.2">
      <c r="A19" t="s">
        <v>123</v>
      </c>
      <c r="B19" t="s">
        <v>12</v>
      </c>
      <c r="C19" t="s">
        <v>87</v>
      </c>
      <c r="D19">
        <v>4349277.5</v>
      </c>
      <c r="E19">
        <v>4204708.275553057</v>
      </c>
      <c r="F19">
        <v>67613</v>
      </c>
      <c r="I19"/>
    </row>
    <row r="20" spans="1:9" s="1" customFormat="1" x14ac:dyDescent="0.2">
      <c r="A20" t="s">
        <v>123</v>
      </c>
      <c r="B20" t="s">
        <v>12</v>
      </c>
      <c r="C20" t="s">
        <v>88</v>
      </c>
      <c r="D20">
        <v>158334.5</v>
      </c>
      <c r="E20">
        <v>203625.84752015516</v>
      </c>
      <c r="F20">
        <v>3827</v>
      </c>
      <c r="I20"/>
    </row>
    <row r="21" spans="1:9" s="1" customFormat="1" x14ac:dyDescent="0.2">
      <c r="A21" t="s">
        <v>123</v>
      </c>
      <c r="B21" t="s">
        <v>12</v>
      </c>
      <c r="C21" t="s">
        <v>89</v>
      </c>
      <c r="D21">
        <v>523055.5</v>
      </c>
      <c r="E21">
        <v>534485.44509954588</v>
      </c>
      <c r="F21">
        <v>11243</v>
      </c>
      <c r="I21"/>
    </row>
    <row r="22" spans="1:9" s="1" customFormat="1" x14ac:dyDescent="0.2">
      <c r="A22" t="s">
        <v>123</v>
      </c>
      <c r="B22" t="s">
        <v>13</v>
      </c>
      <c r="C22" t="s">
        <v>70</v>
      </c>
      <c r="D22">
        <v>786867.5</v>
      </c>
      <c r="E22">
        <v>773231.71003682073</v>
      </c>
      <c r="F22">
        <v>20600</v>
      </c>
      <c r="I22"/>
    </row>
    <row r="23" spans="1:9" s="1" customFormat="1" x14ac:dyDescent="0.2">
      <c r="A23" t="s">
        <v>123</v>
      </c>
      <c r="B23" t="s">
        <v>13</v>
      </c>
      <c r="C23" t="s">
        <v>71</v>
      </c>
      <c r="D23">
        <v>215952.5</v>
      </c>
      <c r="E23">
        <v>211125.10310319791</v>
      </c>
      <c r="F23">
        <v>6681</v>
      </c>
      <c r="I23"/>
    </row>
    <row r="24" spans="1:9" s="1" customFormat="1" x14ac:dyDescent="0.2">
      <c r="A24" t="s">
        <v>123</v>
      </c>
      <c r="B24" t="s">
        <v>13</v>
      </c>
      <c r="C24" t="s">
        <v>72</v>
      </c>
      <c r="D24">
        <v>642290</v>
      </c>
      <c r="E24">
        <v>647686.52465126605</v>
      </c>
      <c r="F24">
        <v>15771</v>
      </c>
      <c r="I24"/>
    </row>
    <row r="25" spans="1:9" x14ac:dyDescent="0.2">
      <c r="A25" t="s">
        <v>123</v>
      </c>
      <c r="B25" t="s">
        <v>13</v>
      </c>
      <c r="C25" t="s">
        <v>73</v>
      </c>
      <c r="D25">
        <v>397509</v>
      </c>
      <c r="E25">
        <v>394694.65578755614</v>
      </c>
      <c r="F25">
        <v>10138</v>
      </c>
      <c r="H25" s="1"/>
    </row>
    <row r="26" spans="1:9" x14ac:dyDescent="0.2">
      <c r="A26" t="s">
        <v>123</v>
      </c>
      <c r="B26" t="s">
        <v>13</v>
      </c>
      <c r="C26" t="s">
        <v>74</v>
      </c>
      <c r="D26">
        <v>409961</v>
      </c>
      <c r="E26">
        <v>414892.31358066644</v>
      </c>
      <c r="F26">
        <v>13620</v>
      </c>
      <c r="H26" s="1"/>
    </row>
    <row r="27" spans="1:9" x14ac:dyDescent="0.2">
      <c r="A27" t="s">
        <v>123</v>
      </c>
      <c r="B27" t="s">
        <v>13</v>
      </c>
      <c r="C27" t="s">
        <v>75</v>
      </c>
      <c r="D27">
        <v>176158.5</v>
      </c>
      <c r="E27">
        <v>172061.76282860921</v>
      </c>
      <c r="F27">
        <v>5485</v>
      </c>
      <c r="H27" s="1"/>
    </row>
    <row r="28" spans="1:9" x14ac:dyDescent="0.2">
      <c r="A28" t="s">
        <v>123</v>
      </c>
      <c r="B28" t="s">
        <v>13</v>
      </c>
      <c r="C28" t="s">
        <v>76</v>
      </c>
      <c r="D28">
        <v>161209.5</v>
      </c>
      <c r="E28">
        <v>163378.07205950774</v>
      </c>
      <c r="F28">
        <v>5109</v>
      </c>
      <c r="H28" s="1"/>
    </row>
    <row r="29" spans="1:9" x14ac:dyDescent="0.2">
      <c r="A29" t="s">
        <v>123</v>
      </c>
      <c r="B29" t="s">
        <v>13</v>
      </c>
      <c r="C29" t="s">
        <v>77</v>
      </c>
      <c r="D29">
        <v>94906.5</v>
      </c>
      <c r="E29">
        <v>99211.154863327465</v>
      </c>
      <c r="F29">
        <v>3182</v>
      </c>
      <c r="H29" s="1"/>
    </row>
    <row r="30" spans="1:9" x14ac:dyDescent="0.2">
      <c r="A30" t="s">
        <v>123</v>
      </c>
      <c r="B30" t="s">
        <v>13</v>
      </c>
      <c r="C30" t="s">
        <v>78</v>
      </c>
      <c r="D30">
        <v>185963</v>
      </c>
      <c r="E30">
        <v>168754.17843912251</v>
      </c>
      <c r="F30">
        <v>4934</v>
      </c>
      <c r="H30" s="1"/>
    </row>
    <row r="31" spans="1:9" x14ac:dyDescent="0.2">
      <c r="A31" t="s">
        <v>123</v>
      </c>
      <c r="B31" t="s">
        <v>13</v>
      </c>
      <c r="C31" t="s">
        <v>79</v>
      </c>
      <c r="D31">
        <v>119202</v>
      </c>
      <c r="E31">
        <v>134466.63066854925</v>
      </c>
      <c r="F31">
        <v>4205</v>
      </c>
      <c r="H31" s="1"/>
    </row>
    <row r="32" spans="1:9" x14ac:dyDescent="0.2">
      <c r="A32" t="s">
        <v>123</v>
      </c>
      <c r="B32" t="s">
        <v>13</v>
      </c>
      <c r="C32" t="s">
        <v>80</v>
      </c>
      <c r="D32">
        <v>179321</v>
      </c>
      <c r="E32">
        <v>170961.51341877127</v>
      </c>
      <c r="F32">
        <v>5254</v>
      </c>
      <c r="H32" s="1"/>
    </row>
    <row r="33" spans="1:8" x14ac:dyDescent="0.2">
      <c r="A33" t="s">
        <v>123</v>
      </c>
      <c r="B33" t="s">
        <v>13</v>
      </c>
      <c r="C33" t="s">
        <v>81</v>
      </c>
      <c r="D33">
        <v>59302</v>
      </c>
      <c r="E33">
        <v>67677.618471136491</v>
      </c>
      <c r="F33">
        <v>2178</v>
      </c>
      <c r="H33" s="1"/>
    </row>
    <row r="34" spans="1:8" x14ac:dyDescent="0.2">
      <c r="A34" t="s">
        <v>123</v>
      </c>
      <c r="B34" t="s">
        <v>13</v>
      </c>
      <c r="C34" t="s">
        <v>82</v>
      </c>
      <c r="D34">
        <v>355221</v>
      </c>
      <c r="E34">
        <v>336515.93707525957</v>
      </c>
      <c r="F34">
        <v>8389</v>
      </c>
      <c r="H34" s="1"/>
    </row>
    <row r="35" spans="1:8" x14ac:dyDescent="0.2">
      <c r="A35" t="s">
        <v>123</v>
      </c>
      <c r="B35" t="s">
        <v>13</v>
      </c>
      <c r="C35" t="s">
        <v>83</v>
      </c>
      <c r="D35">
        <v>50703.5</v>
      </c>
      <c r="E35">
        <v>48373.53188926525</v>
      </c>
      <c r="F35">
        <v>1677</v>
      </c>
      <c r="H35" s="1"/>
    </row>
    <row r="36" spans="1:8" x14ac:dyDescent="0.2">
      <c r="A36" t="s">
        <v>123</v>
      </c>
      <c r="B36" t="s">
        <v>13</v>
      </c>
      <c r="C36" t="s">
        <v>84</v>
      </c>
      <c r="D36">
        <v>120583</v>
      </c>
      <c r="E36">
        <v>126995.45365334774</v>
      </c>
      <c r="F36">
        <v>3928</v>
      </c>
      <c r="H36" s="1"/>
    </row>
    <row r="37" spans="1:8" x14ac:dyDescent="0.2">
      <c r="A37" t="s">
        <v>123</v>
      </c>
      <c r="B37" t="s">
        <v>13</v>
      </c>
      <c r="C37" t="s">
        <v>85</v>
      </c>
      <c r="D37">
        <v>530331.5</v>
      </c>
      <c r="E37">
        <v>498808.54623998405</v>
      </c>
      <c r="F37">
        <v>13292</v>
      </c>
      <c r="H37" s="1"/>
    </row>
    <row r="38" spans="1:8" x14ac:dyDescent="0.2">
      <c r="A38" t="s">
        <v>123</v>
      </c>
      <c r="B38" t="s">
        <v>13</v>
      </c>
      <c r="C38" t="s">
        <v>86</v>
      </c>
      <c r="D38">
        <v>24621.5</v>
      </c>
      <c r="E38">
        <v>28947.085816145755</v>
      </c>
      <c r="F38">
        <v>1239</v>
      </c>
      <c r="H38" s="1"/>
    </row>
    <row r="39" spans="1:8" x14ac:dyDescent="0.2">
      <c r="A39" t="s">
        <v>123</v>
      </c>
      <c r="B39" t="s">
        <v>13</v>
      </c>
      <c r="C39" t="s">
        <v>87</v>
      </c>
      <c r="D39">
        <v>375162.5</v>
      </c>
      <c r="E39">
        <v>423596.32707970182</v>
      </c>
      <c r="F39">
        <v>10467</v>
      </c>
      <c r="H39" s="1"/>
    </row>
    <row r="40" spans="1:8" x14ac:dyDescent="0.2">
      <c r="A40" t="s">
        <v>123</v>
      </c>
      <c r="B40" t="s">
        <v>13</v>
      </c>
      <c r="C40" t="s">
        <v>88</v>
      </c>
      <c r="D40">
        <v>19404.5</v>
      </c>
      <c r="E40">
        <v>23957.33093077689</v>
      </c>
      <c r="F40">
        <v>998</v>
      </c>
      <c r="H40" s="1"/>
    </row>
    <row r="41" spans="1:8" x14ac:dyDescent="0.2">
      <c r="A41" t="s">
        <v>123</v>
      </c>
      <c r="B41" t="s">
        <v>13</v>
      </c>
      <c r="C41" t="s">
        <v>89</v>
      </c>
      <c r="D41">
        <v>72612</v>
      </c>
      <c r="E41">
        <v>71946.549406973179</v>
      </c>
      <c r="F41">
        <v>2312</v>
      </c>
      <c r="H41" s="1"/>
    </row>
  </sheetData>
  <autoFilter ref="A1:I1" xr:uid="{B006DB83-E492-4789-895C-C3DDF1E57C90}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48F99-6C64-4A47-A7AD-8666C4746C31}">
  <sheetPr codeName="Sheet5">
    <tabColor theme="0" tint="-0.249977111117893"/>
  </sheetPr>
  <dimension ref="A1:R667"/>
  <sheetViews>
    <sheetView workbookViewId="0">
      <selection activeCell="O389" sqref="O389"/>
    </sheetView>
  </sheetViews>
  <sheetFormatPr defaultRowHeight="12.75" x14ac:dyDescent="0.2"/>
  <cols>
    <col min="1" max="1" width="13.42578125" bestFit="1" customWidth="1"/>
    <col min="2" max="2" width="13.7109375" bestFit="1" customWidth="1"/>
    <col min="3" max="3" width="17.28515625" bestFit="1" customWidth="1"/>
    <col min="4" max="4" width="7.7109375" bestFit="1" customWidth="1"/>
    <col min="6" max="6" width="12.7109375" bestFit="1" customWidth="1"/>
    <col min="7" max="7" width="21.5703125" bestFit="1" customWidth="1"/>
    <col min="14" max="14" width="13.85546875" bestFit="1" customWidth="1"/>
    <col min="15" max="15" width="17" bestFit="1" customWidth="1"/>
    <col min="16" max="16" width="8.140625" bestFit="1" customWidth="1"/>
    <col min="17" max="17" width="7.140625" bestFit="1" customWidth="1"/>
    <col min="18" max="18" width="11.7109375" bestFit="1" customWidth="1"/>
  </cols>
  <sheetData>
    <row r="1" spans="1:18" x14ac:dyDescent="0.2">
      <c r="A1" t="s">
        <v>21</v>
      </c>
      <c r="B1" t="s">
        <v>22</v>
      </c>
      <c r="C1" t="s">
        <v>23</v>
      </c>
      <c r="D1" t="s">
        <v>103</v>
      </c>
      <c r="E1" t="s">
        <v>104</v>
      </c>
      <c r="F1" t="s">
        <v>24</v>
      </c>
      <c r="G1" t="s">
        <v>18</v>
      </c>
      <c r="H1" t="s">
        <v>26</v>
      </c>
    </row>
    <row r="2" spans="1:18" x14ac:dyDescent="0.2">
      <c r="A2" t="s">
        <v>123</v>
      </c>
      <c r="B2" t="s">
        <v>12</v>
      </c>
      <c r="C2" t="s">
        <v>70</v>
      </c>
      <c r="D2" t="s">
        <v>97</v>
      </c>
      <c r="E2">
        <v>0</v>
      </c>
      <c r="F2">
        <v>114.5</v>
      </c>
      <c r="G2">
        <v>89.12662622349103</v>
      </c>
      <c r="H2">
        <v>2</v>
      </c>
    </row>
    <row r="3" spans="1:18" x14ac:dyDescent="0.2">
      <c r="A3" t="s">
        <v>123</v>
      </c>
      <c r="B3" t="s">
        <v>12</v>
      </c>
      <c r="C3" t="s">
        <v>70</v>
      </c>
      <c r="D3" t="s">
        <v>97</v>
      </c>
      <c r="E3">
        <v>1</v>
      </c>
      <c r="F3">
        <v>33122</v>
      </c>
      <c r="G3">
        <v>35955.30157516004</v>
      </c>
      <c r="H3">
        <v>620</v>
      </c>
      <c r="N3" s="73" t="s">
        <v>107</v>
      </c>
      <c r="O3" s="73" t="s">
        <v>124</v>
      </c>
    </row>
    <row r="4" spans="1:18" x14ac:dyDescent="0.2">
      <c r="A4" t="s">
        <v>123</v>
      </c>
      <c r="B4" t="s">
        <v>12</v>
      </c>
      <c r="C4" t="s">
        <v>70</v>
      </c>
      <c r="D4" t="s">
        <v>97</v>
      </c>
      <c r="E4">
        <v>2</v>
      </c>
      <c r="F4">
        <v>91132.5</v>
      </c>
      <c r="G4">
        <v>99251.187722422444</v>
      </c>
      <c r="H4">
        <v>1560</v>
      </c>
      <c r="N4" s="73" t="s">
        <v>105</v>
      </c>
      <c r="O4" t="s">
        <v>12</v>
      </c>
      <c r="P4" t="s">
        <v>13</v>
      </c>
      <c r="Q4" t="s">
        <v>125</v>
      </c>
      <c r="R4" t="s">
        <v>106</v>
      </c>
    </row>
    <row r="5" spans="1:18" x14ac:dyDescent="0.2">
      <c r="A5" t="s">
        <v>123</v>
      </c>
      <c r="B5" t="s">
        <v>12</v>
      </c>
      <c r="C5" t="s">
        <v>70</v>
      </c>
      <c r="D5" t="s">
        <v>97</v>
      </c>
      <c r="E5">
        <v>3</v>
      </c>
      <c r="F5">
        <v>141396</v>
      </c>
      <c r="G5">
        <v>128946.6875867389</v>
      </c>
      <c r="H5">
        <v>1850</v>
      </c>
      <c r="N5" s="74">
        <v>1</v>
      </c>
      <c r="O5" s="75">
        <v>93051</v>
      </c>
      <c r="P5" s="75">
        <v>22215</v>
      </c>
      <c r="Q5" s="75"/>
      <c r="R5" s="75">
        <v>115266</v>
      </c>
    </row>
    <row r="6" spans="1:18" x14ac:dyDescent="0.2">
      <c r="A6" t="s">
        <v>123</v>
      </c>
      <c r="B6" t="s">
        <v>12</v>
      </c>
      <c r="C6" t="s">
        <v>70</v>
      </c>
      <c r="D6" t="s">
        <v>97</v>
      </c>
      <c r="E6">
        <v>4</v>
      </c>
      <c r="F6">
        <v>180807.5</v>
      </c>
      <c r="G6">
        <v>173960.45174403946</v>
      </c>
      <c r="H6">
        <v>2558</v>
      </c>
      <c r="N6" s="74">
        <v>2</v>
      </c>
      <c r="O6" s="75">
        <v>108114</v>
      </c>
      <c r="P6" s="75">
        <v>25799</v>
      </c>
      <c r="Q6" s="75"/>
      <c r="R6" s="75">
        <v>133913</v>
      </c>
    </row>
    <row r="7" spans="1:18" x14ac:dyDescent="0.2">
      <c r="A7" t="s">
        <v>123</v>
      </c>
      <c r="B7" t="s">
        <v>12</v>
      </c>
      <c r="C7" t="s">
        <v>70</v>
      </c>
      <c r="D7" t="s">
        <v>97</v>
      </c>
      <c r="E7">
        <v>5</v>
      </c>
      <c r="F7">
        <v>244622</v>
      </c>
      <c r="G7">
        <v>243201.75928689132</v>
      </c>
      <c r="H7">
        <v>2849</v>
      </c>
      <c r="N7" s="74">
        <v>3</v>
      </c>
      <c r="O7" s="75">
        <v>122319</v>
      </c>
      <c r="P7" s="75">
        <v>28935</v>
      </c>
      <c r="Q7" s="75"/>
      <c r="R7" s="75">
        <v>151254</v>
      </c>
    </row>
    <row r="8" spans="1:18" x14ac:dyDescent="0.2">
      <c r="A8" t="s">
        <v>123</v>
      </c>
      <c r="B8" t="s">
        <v>12</v>
      </c>
      <c r="C8" t="s">
        <v>70</v>
      </c>
      <c r="D8" t="s">
        <v>99</v>
      </c>
      <c r="E8">
        <v>0</v>
      </c>
      <c r="F8">
        <v>3037.5</v>
      </c>
      <c r="G8">
        <v>3278.6254705264337</v>
      </c>
      <c r="H8">
        <v>65</v>
      </c>
      <c r="N8" s="74">
        <v>4</v>
      </c>
      <c r="O8" s="75">
        <v>143966</v>
      </c>
      <c r="P8" s="75">
        <v>31669</v>
      </c>
      <c r="Q8" s="75"/>
      <c r="R8" s="75">
        <v>175635</v>
      </c>
    </row>
    <row r="9" spans="1:18" x14ac:dyDescent="0.2">
      <c r="A9" t="s">
        <v>123</v>
      </c>
      <c r="B9" t="s">
        <v>12</v>
      </c>
      <c r="C9" t="s">
        <v>70</v>
      </c>
      <c r="D9" t="s">
        <v>99</v>
      </c>
      <c r="E9">
        <v>1</v>
      </c>
      <c r="F9">
        <v>617809.5</v>
      </c>
      <c r="G9">
        <v>642874.43989771919</v>
      </c>
      <c r="H9">
        <v>10342</v>
      </c>
      <c r="N9" s="74">
        <v>5</v>
      </c>
      <c r="O9" s="75">
        <v>155425</v>
      </c>
      <c r="P9" s="75">
        <v>30764</v>
      </c>
      <c r="Q9" s="75"/>
      <c r="R9" s="75">
        <v>186189</v>
      </c>
    </row>
    <row r="10" spans="1:18" x14ac:dyDescent="0.2">
      <c r="A10" t="s">
        <v>123</v>
      </c>
      <c r="B10" t="s">
        <v>12</v>
      </c>
      <c r="C10" t="s">
        <v>70</v>
      </c>
      <c r="D10" t="s">
        <v>99</v>
      </c>
      <c r="E10">
        <v>2</v>
      </c>
      <c r="F10">
        <v>944048</v>
      </c>
      <c r="G10">
        <v>960047.71687205485</v>
      </c>
      <c r="H10">
        <v>15103</v>
      </c>
      <c r="N10" s="74" t="s">
        <v>125</v>
      </c>
      <c r="O10" s="75">
        <v>654</v>
      </c>
      <c r="P10" s="75">
        <v>77</v>
      </c>
      <c r="Q10" s="75"/>
      <c r="R10" s="75">
        <v>731</v>
      </c>
    </row>
    <row r="11" spans="1:18" x14ac:dyDescent="0.2">
      <c r="A11" t="s">
        <v>123</v>
      </c>
      <c r="B11" t="s">
        <v>12</v>
      </c>
      <c r="C11" t="s">
        <v>70</v>
      </c>
      <c r="D11" t="s">
        <v>99</v>
      </c>
      <c r="E11">
        <v>3</v>
      </c>
      <c r="F11">
        <v>984893</v>
      </c>
      <c r="G11">
        <v>985232.66725888138</v>
      </c>
      <c r="H11">
        <v>14960</v>
      </c>
      <c r="N11" s="74" t="s">
        <v>106</v>
      </c>
      <c r="O11" s="75">
        <v>623529</v>
      </c>
      <c r="P11" s="75">
        <v>139459</v>
      </c>
      <c r="Q11" s="75"/>
      <c r="R11" s="75">
        <v>762988</v>
      </c>
    </row>
    <row r="12" spans="1:18" x14ac:dyDescent="0.2">
      <c r="A12" t="s">
        <v>123</v>
      </c>
      <c r="B12" t="s">
        <v>12</v>
      </c>
      <c r="C12" t="s">
        <v>70</v>
      </c>
      <c r="D12" t="s">
        <v>99</v>
      </c>
      <c r="E12">
        <v>4</v>
      </c>
      <c r="F12">
        <v>643541</v>
      </c>
      <c r="G12">
        <v>666146.28794146259</v>
      </c>
      <c r="H12">
        <v>11336</v>
      </c>
    </row>
    <row r="13" spans="1:18" x14ac:dyDescent="0.2">
      <c r="A13" t="s">
        <v>123</v>
      </c>
      <c r="B13" t="s">
        <v>12</v>
      </c>
      <c r="C13" t="s">
        <v>70</v>
      </c>
      <c r="D13" t="s">
        <v>99</v>
      </c>
      <c r="E13">
        <v>5</v>
      </c>
      <c r="F13">
        <v>403373.5</v>
      </c>
      <c r="G13">
        <v>406273.49152089364</v>
      </c>
      <c r="H13">
        <v>6249</v>
      </c>
    </row>
    <row r="14" spans="1:18" x14ac:dyDescent="0.2">
      <c r="A14" t="s">
        <v>123</v>
      </c>
      <c r="B14" t="s">
        <v>12</v>
      </c>
      <c r="C14" t="s">
        <v>70</v>
      </c>
      <c r="D14" t="s">
        <v>98</v>
      </c>
      <c r="E14">
        <v>0</v>
      </c>
      <c r="F14">
        <v>16334.5</v>
      </c>
      <c r="G14">
        <v>9569.3818926403237</v>
      </c>
      <c r="H14">
        <v>54</v>
      </c>
    </row>
    <row r="15" spans="1:18" x14ac:dyDescent="0.2">
      <c r="A15" t="s">
        <v>123</v>
      </c>
      <c r="B15" t="s">
        <v>12</v>
      </c>
      <c r="C15" t="s">
        <v>70</v>
      </c>
      <c r="D15" t="s">
        <v>98</v>
      </c>
      <c r="E15">
        <v>1</v>
      </c>
      <c r="F15">
        <v>19805.5</v>
      </c>
      <c r="G15">
        <v>22412.970094698103</v>
      </c>
      <c r="H15">
        <v>380</v>
      </c>
    </row>
    <row r="16" spans="1:18" x14ac:dyDescent="0.2">
      <c r="A16" t="s">
        <v>123</v>
      </c>
      <c r="B16" t="s">
        <v>12</v>
      </c>
      <c r="C16" t="s">
        <v>70</v>
      </c>
      <c r="D16" t="s">
        <v>98</v>
      </c>
      <c r="E16">
        <v>2</v>
      </c>
      <c r="F16">
        <v>82377</v>
      </c>
      <c r="G16">
        <v>85004.807666672481</v>
      </c>
      <c r="H16">
        <v>1351</v>
      </c>
    </row>
    <row r="17" spans="1:8" x14ac:dyDescent="0.2">
      <c r="A17" t="s">
        <v>123</v>
      </c>
      <c r="B17" t="s">
        <v>12</v>
      </c>
      <c r="C17" t="s">
        <v>70</v>
      </c>
      <c r="D17" t="s">
        <v>98</v>
      </c>
      <c r="E17">
        <v>3</v>
      </c>
      <c r="F17">
        <v>118190</v>
      </c>
      <c r="G17">
        <v>112831.08619006716</v>
      </c>
      <c r="H17">
        <v>1611</v>
      </c>
    </row>
    <row r="18" spans="1:8" x14ac:dyDescent="0.2">
      <c r="A18" t="s">
        <v>123</v>
      </c>
      <c r="B18" t="s">
        <v>12</v>
      </c>
      <c r="C18" t="s">
        <v>70</v>
      </c>
      <c r="D18" t="s">
        <v>98</v>
      </c>
      <c r="E18">
        <v>4</v>
      </c>
      <c r="F18">
        <v>220413</v>
      </c>
      <c r="G18">
        <v>224389.29067688144</v>
      </c>
      <c r="H18">
        <v>3243</v>
      </c>
    </row>
    <row r="19" spans="1:8" x14ac:dyDescent="0.2">
      <c r="A19" t="s">
        <v>123</v>
      </c>
      <c r="B19" t="s">
        <v>12</v>
      </c>
      <c r="C19" t="s">
        <v>70</v>
      </c>
      <c r="D19" t="s">
        <v>98</v>
      </c>
      <c r="E19">
        <v>5</v>
      </c>
      <c r="F19">
        <v>399718</v>
      </c>
      <c r="G19">
        <v>399799.82030950073</v>
      </c>
      <c r="H19">
        <v>5352</v>
      </c>
    </row>
    <row r="20" spans="1:8" x14ac:dyDescent="0.2">
      <c r="A20" t="s">
        <v>123</v>
      </c>
      <c r="B20" t="s">
        <v>12</v>
      </c>
      <c r="C20" t="s">
        <v>71</v>
      </c>
      <c r="D20" t="s">
        <v>97</v>
      </c>
      <c r="E20">
        <v>0</v>
      </c>
      <c r="F20">
        <v>387</v>
      </c>
      <c r="G20">
        <v>448.05028534289522</v>
      </c>
      <c r="H20">
        <v>14</v>
      </c>
    </row>
    <row r="21" spans="1:8" x14ac:dyDescent="0.2">
      <c r="A21" t="s">
        <v>123</v>
      </c>
      <c r="B21" t="s">
        <v>12</v>
      </c>
      <c r="C21" t="s">
        <v>71</v>
      </c>
      <c r="D21" t="s">
        <v>97</v>
      </c>
      <c r="E21">
        <v>1</v>
      </c>
      <c r="F21">
        <v>18854.5</v>
      </c>
      <c r="G21">
        <v>18536.436136144945</v>
      </c>
      <c r="H21">
        <v>415</v>
      </c>
    </row>
    <row r="22" spans="1:8" x14ac:dyDescent="0.2">
      <c r="A22" t="s">
        <v>123</v>
      </c>
      <c r="B22" t="s">
        <v>12</v>
      </c>
      <c r="C22" t="s">
        <v>71</v>
      </c>
      <c r="D22" t="s">
        <v>97</v>
      </c>
      <c r="E22">
        <v>2</v>
      </c>
      <c r="F22">
        <v>40590.5</v>
      </c>
      <c r="G22">
        <v>46098.822677943652</v>
      </c>
      <c r="H22">
        <v>975</v>
      </c>
    </row>
    <row r="23" spans="1:8" x14ac:dyDescent="0.2">
      <c r="A23" t="s">
        <v>123</v>
      </c>
      <c r="B23" t="s">
        <v>12</v>
      </c>
      <c r="C23" t="s">
        <v>71</v>
      </c>
      <c r="D23" t="s">
        <v>97</v>
      </c>
      <c r="E23">
        <v>3</v>
      </c>
      <c r="F23">
        <v>64128.5</v>
      </c>
      <c r="G23">
        <v>67619.854858170162</v>
      </c>
      <c r="H23">
        <v>1329</v>
      </c>
    </row>
    <row r="24" spans="1:8" x14ac:dyDescent="0.2">
      <c r="A24" t="s">
        <v>123</v>
      </c>
      <c r="B24" t="s">
        <v>12</v>
      </c>
      <c r="C24" t="s">
        <v>71</v>
      </c>
      <c r="D24" t="s">
        <v>97</v>
      </c>
      <c r="E24">
        <v>4</v>
      </c>
      <c r="F24">
        <v>124063.5</v>
      </c>
      <c r="G24">
        <v>130897.14901508896</v>
      </c>
      <c r="H24">
        <v>2340</v>
      </c>
    </row>
    <row r="25" spans="1:8" x14ac:dyDescent="0.2">
      <c r="A25" t="s">
        <v>123</v>
      </c>
      <c r="B25" t="s">
        <v>12</v>
      </c>
      <c r="C25" t="s">
        <v>71</v>
      </c>
      <c r="D25" t="s">
        <v>97</v>
      </c>
      <c r="E25">
        <v>5</v>
      </c>
      <c r="F25">
        <v>230787</v>
      </c>
      <c r="G25">
        <v>250681.69499922454</v>
      </c>
      <c r="H25">
        <v>4372</v>
      </c>
    </row>
    <row r="26" spans="1:8" x14ac:dyDescent="0.2">
      <c r="A26" t="s">
        <v>123</v>
      </c>
      <c r="B26" t="s">
        <v>12</v>
      </c>
      <c r="C26" t="s">
        <v>71</v>
      </c>
      <c r="D26" t="s">
        <v>99</v>
      </c>
      <c r="E26">
        <v>0</v>
      </c>
      <c r="F26">
        <v>211</v>
      </c>
      <c r="G26">
        <v>416.5698696554141</v>
      </c>
      <c r="H26">
        <v>14</v>
      </c>
    </row>
    <row r="27" spans="1:8" x14ac:dyDescent="0.2">
      <c r="A27" t="s">
        <v>123</v>
      </c>
      <c r="B27" t="s">
        <v>12</v>
      </c>
      <c r="C27" t="s">
        <v>71</v>
      </c>
      <c r="D27" t="s">
        <v>99</v>
      </c>
      <c r="E27">
        <v>1</v>
      </c>
      <c r="F27">
        <v>246605.5</v>
      </c>
      <c r="G27">
        <v>238782.04169179386</v>
      </c>
      <c r="H27">
        <v>3884</v>
      </c>
    </row>
    <row r="28" spans="1:8" x14ac:dyDescent="0.2">
      <c r="A28" t="s">
        <v>123</v>
      </c>
      <c r="B28" t="s">
        <v>12</v>
      </c>
      <c r="C28" t="s">
        <v>71</v>
      </c>
      <c r="D28" t="s">
        <v>99</v>
      </c>
      <c r="E28">
        <v>2</v>
      </c>
      <c r="F28">
        <v>373186</v>
      </c>
      <c r="G28">
        <v>352945.68344072014</v>
      </c>
      <c r="H28">
        <v>5945</v>
      </c>
    </row>
    <row r="29" spans="1:8" x14ac:dyDescent="0.2">
      <c r="A29" t="s">
        <v>123</v>
      </c>
      <c r="B29" t="s">
        <v>12</v>
      </c>
      <c r="C29" t="s">
        <v>71</v>
      </c>
      <c r="D29" t="s">
        <v>99</v>
      </c>
      <c r="E29">
        <v>3</v>
      </c>
      <c r="F29">
        <v>344700.5</v>
      </c>
      <c r="G29">
        <v>326862.62426944508</v>
      </c>
      <c r="H29">
        <v>5451</v>
      </c>
    </row>
    <row r="30" spans="1:8" x14ac:dyDescent="0.2">
      <c r="A30" t="s">
        <v>123</v>
      </c>
      <c r="B30" t="s">
        <v>12</v>
      </c>
      <c r="C30" t="s">
        <v>71</v>
      </c>
      <c r="D30" t="s">
        <v>99</v>
      </c>
      <c r="E30">
        <v>4</v>
      </c>
      <c r="F30">
        <v>447939.5</v>
      </c>
      <c r="G30">
        <v>397805.68572782655</v>
      </c>
      <c r="H30">
        <v>6322</v>
      </c>
    </row>
    <row r="31" spans="1:8" x14ac:dyDescent="0.2">
      <c r="A31" t="s">
        <v>123</v>
      </c>
      <c r="B31" t="s">
        <v>12</v>
      </c>
      <c r="C31" t="s">
        <v>71</v>
      </c>
      <c r="D31" t="s">
        <v>99</v>
      </c>
      <c r="E31">
        <v>5</v>
      </c>
      <c r="F31">
        <v>257938</v>
      </c>
      <c r="G31">
        <v>245408.86972234119</v>
      </c>
      <c r="H31">
        <v>3984</v>
      </c>
    </row>
    <row r="32" spans="1:8" x14ac:dyDescent="0.2">
      <c r="A32" t="s">
        <v>123</v>
      </c>
      <c r="B32" t="s">
        <v>12</v>
      </c>
      <c r="C32" t="s">
        <v>71</v>
      </c>
      <c r="D32" t="s">
        <v>98</v>
      </c>
      <c r="E32">
        <v>0</v>
      </c>
      <c r="F32">
        <v>3.5</v>
      </c>
      <c r="G32">
        <v>8.6148755955532028</v>
      </c>
      <c r="H32">
        <v>1</v>
      </c>
    </row>
    <row r="33" spans="1:8" x14ac:dyDescent="0.2">
      <c r="A33" t="s">
        <v>123</v>
      </c>
      <c r="B33" t="s">
        <v>12</v>
      </c>
      <c r="C33" t="s">
        <v>71</v>
      </c>
      <c r="D33" t="s">
        <v>98</v>
      </c>
      <c r="E33">
        <v>1</v>
      </c>
      <c r="F33">
        <v>1681.5</v>
      </c>
      <c r="G33">
        <v>1195.5744191214187</v>
      </c>
      <c r="H33">
        <v>37</v>
      </c>
    </row>
    <row r="34" spans="1:8" x14ac:dyDescent="0.2">
      <c r="A34" t="s">
        <v>123</v>
      </c>
      <c r="B34" t="s">
        <v>12</v>
      </c>
      <c r="C34" t="s">
        <v>71</v>
      </c>
      <c r="D34" t="s">
        <v>98</v>
      </c>
      <c r="E34">
        <v>2</v>
      </c>
      <c r="F34">
        <v>3827</v>
      </c>
      <c r="G34">
        <v>4222.5132142348284</v>
      </c>
      <c r="H34">
        <v>88</v>
      </c>
    </row>
    <row r="35" spans="1:8" x14ac:dyDescent="0.2">
      <c r="A35" t="s">
        <v>123</v>
      </c>
      <c r="B35" t="s">
        <v>12</v>
      </c>
      <c r="C35" t="s">
        <v>71</v>
      </c>
      <c r="D35" t="s">
        <v>98</v>
      </c>
      <c r="E35">
        <v>3</v>
      </c>
      <c r="F35">
        <v>3927</v>
      </c>
      <c r="G35">
        <v>5729.2526442875087</v>
      </c>
      <c r="H35">
        <v>104</v>
      </c>
    </row>
    <row r="36" spans="1:8" x14ac:dyDescent="0.2">
      <c r="A36" t="s">
        <v>123</v>
      </c>
      <c r="B36" t="s">
        <v>12</v>
      </c>
      <c r="C36" t="s">
        <v>71</v>
      </c>
      <c r="D36" t="s">
        <v>98</v>
      </c>
      <c r="E36">
        <v>4</v>
      </c>
      <c r="F36">
        <v>8662.5</v>
      </c>
      <c r="G36">
        <v>9081.2885231804521</v>
      </c>
      <c r="H36">
        <v>170</v>
      </c>
    </row>
    <row r="37" spans="1:8" x14ac:dyDescent="0.2">
      <c r="A37" t="s">
        <v>123</v>
      </c>
      <c r="B37" t="s">
        <v>12</v>
      </c>
      <c r="C37" t="s">
        <v>71</v>
      </c>
      <c r="D37" t="s">
        <v>98</v>
      </c>
      <c r="E37">
        <v>5</v>
      </c>
      <c r="F37">
        <v>6786.5</v>
      </c>
      <c r="G37">
        <v>8507.116286303386</v>
      </c>
      <c r="H37">
        <v>166</v>
      </c>
    </row>
    <row r="38" spans="1:8" x14ac:dyDescent="0.2">
      <c r="A38" t="s">
        <v>123</v>
      </c>
      <c r="B38" t="s">
        <v>12</v>
      </c>
      <c r="C38" t="s">
        <v>72</v>
      </c>
      <c r="D38" t="s">
        <v>97</v>
      </c>
      <c r="E38">
        <v>0</v>
      </c>
      <c r="F38">
        <v>21.5</v>
      </c>
      <c r="G38">
        <v>102.64429274794176</v>
      </c>
      <c r="H38">
        <v>2</v>
      </c>
    </row>
    <row r="39" spans="1:8" x14ac:dyDescent="0.2">
      <c r="A39" t="s">
        <v>123</v>
      </c>
      <c r="B39" t="s">
        <v>12</v>
      </c>
      <c r="C39" t="s">
        <v>72</v>
      </c>
      <c r="D39" t="s">
        <v>97</v>
      </c>
      <c r="E39">
        <v>1</v>
      </c>
      <c r="F39">
        <v>47323.5</v>
      </c>
      <c r="G39">
        <v>54177.793899681681</v>
      </c>
      <c r="H39">
        <v>943</v>
      </c>
    </row>
    <row r="40" spans="1:8" x14ac:dyDescent="0.2">
      <c r="A40" t="s">
        <v>123</v>
      </c>
      <c r="B40" t="s">
        <v>12</v>
      </c>
      <c r="C40" t="s">
        <v>72</v>
      </c>
      <c r="D40" t="s">
        <v>97</v>
      </c>
      <c r="E40">
        <v>2</v>
      </c>
      <c r="F40">
        <v>79030</v>
      </c>
      <c r="G40">
        <v>75080.757416284905</v>
      </c>
      <c r="H40">
        <v>1055</v>
      </c>
    </row>
    <row r="41" spans="1:8" x14ac:dyDescent="0.2">
      <c r="A41" t="s">
        <v>123</v>
      </c>
      <c r="B41" t="s">
        <v>12</v>
      </c>
      <c r="C41" t="s">
        <v>72</v>
      </c>
      <c r="D41" t="s">
        <v>97</v>
      </c>
      <c r="E41">
        <v>3</v>
      </c>
      <c r="F41">
        <v>76213.5</v>
      </c>
      <c r="G41">
        <v>73864.381002601891</v>
      </c>
      <c r="H41">
        <v>1014</v>
      </c>
    </row>
    <row r="42" spans="1:8" x14ac:dyDescent="0.2">
      <c r="A42" t="s">
        <v>123</v>
      </c>
      <c r="B42" t="s">
        <v>12</v>
      </c>
      <c r="C42" t="s">
        <v>72</v>
      </c>
      <c r="D42" t="s">
        <v>97</v>
      </c>
      <c r="E42">
        <v>4</v>
      </c>
      <c r="F42">
        <v>126970.5</v>
      </c>
      <c r="G42">
        <v>130549.11917508818</v>
      </c>
      <c r="H42">
        <v>1784</v>
      </c>
    </row>
    <row r="43" spans="1:8" x14ac:dyDescent="0.2">
      <c r="A43" t="s">
        <v>123</v>
      </c>
      <c r="B43" t="s">
        <v>12</v>
      </c>
      <c r="C43" t="s">
        <v>72</v>
      </c>
      <c r="D43" t="s">
        <v>97</v>
      </c>
      <c r="E43">
        <v>5</v>
      </c>
      <c r="F43">
        <v>79387</v>
      </c>
      <c r="G43">
        <v>74764.868512025205</v>
      </c>
      <c r="H43">
        <v>983</v>
      </c>
    </row>
    <row r="44" spans="1:8" x14ac:dyDescent="0.2">
      <c r="A44" t="s">
        <v>123</v>
      </c>
      <c r="B44" t="s">
        <v>12</v>
      </c>
      <c r="C44" t="s">
        <v>72</v>
      </c>
      <c r="D44" t="s">
        <v>99</v>
      </c>
      <c r="E44">
        <v>0</v>
      </c>
      <c r="F44">
        <v>2374</v>
      </c>
      <c r="G44">
        <v>2729.3286049596832</v>
      </c>
      <c r="H44">
        <v>46</v>
      </c>
    </row>
    <row r="45" spans="1:8" x14ac:dyDescent="0.2">
      <c r="A45" t="s">
        <v>123</v>
      </c>
      <c r="B45" t="s">
        <v>12</v>
      </c>
      <c r="C45" t="s">
        <v>72</v>
      </c>
      <c r="D45" t="s">
        <v>99</v>
      </c>
      <c r="E45">
        <v>1</v>
      </c>
      <c r="F45">
        <v>1038329.5</v>
      </c>
      <c r="G45">
        <v>1072078.2837581036</v>
      </c>
      <c r="H45">
        <v>13955</v>
      </c>
    </row>
    <row r="46" spans="1:8" x14ac:dyDescent="0.2">
      <c r="A46" t="s">
        <v>123</v>
      </c>
      <c r="B46" t="s">
        <v>12</v>
      </c>
      <c r="C46" t="s">
        <v>72</v>
      </c>
      <c r="D46" t="s">
        <v>99</v>
      </c>
      <c r="E46">
        <v>2</v>
      </c>
      <c r="F46">
        <v>879564</v>
      </c>
      <c r="G46">
        <v>858222.97871847486</v>
      </c>
      <c r="H46">
        <v>11147</v>
      </c>
    </row>
    <row r="47" spans="1:8" x14ac:dyDescent="0.2">
      <c r="A47" t="s">
        <v>123</v>
      </c>
      <c r="B47" t="s">
        <v>12</v>
      </c>
      <c r="C47" t="s">
        <v>72</v>
      </c>
      <c r="D47" t="s">
        <v>99</v>
      </c>
      <c r="E47">
        <v>3</v>
      </c>
      <c r="F47">
        <v>673985.5</v>
      </c>
      <c r="G47">
        <v>674238.64621186245</v>
      </c>
      <c r="H47">
        <v>8420</v>
      </c>
    </row>
    <row r="48" spans="1:8" x14ac:dyDescent="0.2">
      <c r="A48" t="s">
        <v>123</v>
      </c>
      <c r="B48" t="s">
        <v>12</v>
      </c>
      <c r="C48" t="s">
        <v>72</v>
      </c>
      <c r="D48" t="s">
        <v>99</v>
      </c>
      <c r="E48">
        <v>4</v>
      </c>
      <c r="F48">
        <v>884562</v>
      </c>
      <c r="G48">
        <v>880650.29662520031</v>
      </c>
      <c r="H48">
        <v>11106</v>
      </c>
    </row>
    <row r="49" spans="1:8" x14ac:dyDescent="0.2">
      <c r="A49" t="s">
        <v>123</v>
      </c>
      <c r="B49" t="s">
        <v>12</v>
      </c>
      <c r="C49" t="s">
        <v>72</v>
      </c>
      <c r="D49" t="s">
        <v>99</v>
      </c>
      <c r="E49">
        <v>5</v>
      </c>
      <c r="F49">
        <v>271524</v>
      </c>
      <c r="G49">
        <v>268152.27200233034</v>
      </c>
      <c r="H49">
        <v>3331</v>
      </c>
    </row>
    <row r="50" spans="1:8" x14ac:dyDescent="0.2">
      <c r="A50" t="s">
        <v>123</v>
      </c>
      <c r="B50" t="s">
        <v>12</v>
      </c>
      <c r="C50" t="s">
        <v>72</v>
      </c>
      <c r="D50" t="s">
        <v>98</v>
      </c>
      <c r="E50">
        <v>1</v>
      </c>
      <c r="F50">
        <v>15807.5</v>
      </c>
      <c r="G50">
        <v>15394.391829954693</v>
      </c>
      <c r="H50">
        <v>211</v>
      </c>
    </row>
    <row r="51" spans="1:8" x14ac:dyDescent="0.2">
      <c r="A51" t="s">
        <v>123</v>
      </c>
      <c r="B51" t="s">
        <v>12</v>
      </c>
      <c r="C51" t="s">
        <v>72</v>
      </c>
      <c r="D51" t="s">
        <v>98</v>
      </c>
      <c r="E51">
        <v>2</v>
      </c>
      <c r="F51">
        <v>12613</v>
      </c>
      <c r="G51">
        <v>14842.410771744329</v>
      </c>
      <c r="H51">
        <v>241</v>
      </c>
    </row>
    <row r="52" spans="1:8" x14ac:dyDescent="0.2">
      <c r="A52" t="s">
        <v>123</v>
      </c>
      <c r="B52" t="s">
        <v>12</v>
      </c>
      <c r="C52" t="s">
        <v>72</v>
      </c>
      <c r="D52" t="s">
        <v>98</v>
      </c>
      <c r="E52">
        <v>3</v>
      </c>
      <c r="F52">
        <v>19725</v>
      </c>
      <c r="G52">
        <v>18155.933505504767</v>
      </c>
      <c r="H52">
        <v>228</v>
      </c>
    </row>
    <row r="53" spans="1:8" x14ac:dyDescent="0.2">
      <c r="A53" t="s">
        <v>123</v>
      </c>
      <c r="B53" t="s">
        <v>12</v>
      </c>
      <c r="C53" t="s">
        <v>72</v>
      </c>
      <c r="D53" t="s">
        <v>98</v>
      </c>
      <c r="E53">
        <v>4</v>
      </c>
      <c r="F53">
        <v>42545.5</v>
      </c>
      <c r="G53">
        <v>45943.080281651928</v>
      </c>
      <c r="H53">
        <v>705</v>
      </c>
    </row>
    <row r="54" spans="1:8" x14ac:dyDescent="0.2">
      <c r="A54" t="s">
        <v>123</v>
      </c>
      <c r="B54" t="s">
        <v>12</v>
      </c>
      <c r="C54" t="s">
        <v>72</v>
      </c>
      <c r="D54" t="s">
        <v>98</v>
      </c>
      <c r="E54">
        <v>5</v>
      </c>
      <c r="F54">
        <v>28785</v>
      </c>
      <c r="G54">
        <v>29696.043445136358</v>
      </c>
      <c r="H54">
        <v>395</v>
      </c>
    </row>
    <row r="55" spans="1:8" x14ac:dyDescent="0.2">
      <c r="A55" t="s">
        <v>123</v>
      </c>
      <c r="B55" t="s">
        <v>12</v>
      </c>
      <c r="C55" t="s">
        <v>73</v>
      </c>
      <c r="D55" t="s">
        <v>97</v>
      </c>
      <c r="E55">
        <v>0</v>
      </c>
      <c r="F55">
        <v>767.5</v>
      </c>
      <c r="G55">
        <v>619.46866433444779</v>
      </c>
      <c r="H55">
        <v>8</v>
      </c>
    </row>
    <row r="56" spans="1:8" x14ac:dyDescent="0.2">
      <c r="A56" t="s">
        <v>123</v>
      </c>
      <c r="B56" t="s">
        <v>12</v>
      </c>
      <c r="C56" t="s">
        <v>73</v>
      </c>
      <c r="D56" t="s">
        <v>97</v>
      </c>
      <c r="E56">
        <v>1</v>
      </c>
      <c r="F56">
        <v>40401</v>
      </c>
      <c r="G56">
        <v>44896.657470777311</v>
      </c>
      <c r="H56">
        <v>943</v>
      </c>
    </row>
    <row r="57" spans="1:8" x14ac:dyDescent="0.2">
      <c r="A57" t="s">
        <v>123</v>
      </c>
      <c r="B57" t="s">
        <v>12</v>
      </c>
      <c r="C57" t="s">
        <v>73</v>
      </c>
      <c r="D57" t="s">
        <v>97</v>
      </c>
      <c r="E57">
        <v>2</v>
      </c>
      <c r="F57">
        <v>43334</v>
      </c>
      <c r="G57">
        <v>45908.648038272331</v>
      </c>
      <c r="H57">
        <v>834</v>
      </c>
    </row>
    <row r="58" spans="1:8" x14ac:dyDescent="0.2">
      <c r="A58" t="s">
        <v>123</v>
      </c>
      <c r="B58" t="s">
        <v>12</v>
      </c>
      <c r="C58" t="s">
        <v>73</v>
      </c>
      <c r="D58" t="s">
        <v>97</v>
      </c>
      <c r="E58">
        <v>3</v>
      </c>
      <c r="F58">
        <v>74948</v>
      </c>
      <c r="G58">
        <v>80177.20347415877</v>
      </c>
      <c r="H58">
        <v>1508</v>
      </c>
    </row>
    <row r="59" spans="1:8" x14ac:dyDescent="0.2">
      <c r="A59" t="s">
        <v>123</v>
      </c>
      <c r="B59" t="s">
        <v>12</v>
      </c>
      <c r="C59" t="s">
        <v>73</v>
      </c>
      <c r="D59" t="s">
        <v>97</v>
      </c>
      <c r="E59">
        <v>4</v>
      </c>
      <c r="F59">
        <v>61518.5</v>
      </c>
      <c r="G59">
        <v>76425.133916391263</v>
      </c>
      <c r="H59">
        <v>1120</v>
      </c>
    </row>
    <row r="60" spans="1:8" x14ac:dyDescent="0.2">
      <c r="A60" t="s">
        <v>123</v>
      </c>
      <c r="B60" t="s">
        <v>12</v>
      </c>
      <c r="C60" t="s">
        <v>73</v>
      </c>
      <c r="D60" t="s">
        <v>97</v>
      </c>
      <c r="E60">
        <v>5</v>
      </c>
      <c r="F60">
        <v>104846.5</v>
      </c>
      <c r="G60">
        <v>111426.93302126096</v>
      </c>
      <c r="H60">
        <v>1650</v>
      </c>
    </row>
    <row r="61" spans="1:8" x14ac:dyDescent="0.2">
      <c r="A61" t="s">
        <v>123</v>
      </c>
      <c r="B61" t="s">
        <v>12</v>
      </c>
      <c r="C61" t="s">
        <v>73</v>
      </c>
      <c r="D61" t="s">
        <v>99</v>
      </c>
      <c r="E61">
        <v>0</v>
      </c>
      <c r="F61">
        <v>648</v>
      </c>
      <c r="G61">
        <v>894.67893772515083</v>
      </c>
      <c r="H61">
        <v>24</v>
      </c>
    </row>
    <row r="62" spans="1:8" x14ac:dyDescent="0.2">
      <c r="A62" t="s">
        <v>123</v>
      </c>
      <c r="B62" t="s">
        <v>12</v>
      </c>
      <c r="C62" t="s">
        <v>73</v>
      </c>
      <c r="D62" t="s">
        <v>99</v>
      </c>
      <c r="E62">
        <v>1</v>
      </c>
      <c r="F62">
        <v>538949.5</v>
      </c>
      <c r="G62">
        <v>579094.85589156661</v>
      </c>
      <c r="H62">
        <v>9900</v>
      </c>
    </row>
    <row r="63" spans="1:8" x14ac:dyDescent="0.2">
      <c r="A63" t="s">
        <v>123</v>
      </c>
      <c r="B63" t="s">
        <v>12</v>
      </c>
      <c r="C63" t="s">
        <v>73</v>
      </c>
      <c r="D63" t="s">
        <v>99</v>
      </c>
      <c r="E63">
        <v>2</v>
      </c>
      <c r="F63">
        <v>414532.5</v>
      </c>
      <c r="G63">
        <v>435653.83048876957</v>
      </c>
      <c r="H63">
        <v>7159</v>
      </c>
    </row>
    <row r="64" spans="1:8" x14ac:dyDescent="0.2">
      <c r="A64" t="s">
        <v>123</v>
      </c>
      <c r="B64" t="s">
        <v>12</v>
      </c>
      <c r="C64" t="s">
        <v>73</v>
      </c>
      <c r="D64" t="s">
        <v>99</v>
      </c>
      <c r="E64">
        <v>3</v>
      </c>
      <c r="F64">
        <v>433031.5</v>
      </c>
      <c r="G64">
        <v>454861.51443563326</v>
      </c>
      <c r="H64">
        <v>7706</v>
      </c>
    </row>
    <row r="65" spans="1:8" x14ac:dyDescent="0.2">
      <c r="A65" t="s">
        <v>123</v>
      </c>
      <c r="B65" t="s">
        <v>12</v>
      </c>
      <c r="C65" t="s">
        <v>73</v>
      </c>
      <c r="D65" t="s">
        <v>99</v>
      </c>
      <c r="E65">
        <v>4</v>
      </c>
      <c r="F65">
        <v>216452</v>
      </c>
      <c r="G65">
        <v>245810.60711479906</v>
      </c>
      <c r="H65">
        <v>4252</v>
      </c>
    </row>
    <row r="66" spans="1:8" x14ac:dyDescent="0.2">
      <c r="A66" t="s">
        <v>123</v>
      </c>
      <c r="B66" t="s">
        <v>12</v>
      </c>
      <c r="C66" t="s">
        <v>73</v>
      </c>
      <c r="D66" t="s">
        <v>99</v>
      </c>
      <c r="E66">
        <v>5</v>
      </c>
      <c r="F66">
        <v>115543</v>
      </c>
      <c r="G66">
        <v>119922.92204185392</v>
      </c>
      <c r="H66">
        <v>1785</v>
      </c>
    </row>
    <row r="67" spans="1:8" x14ac:dyDescent="0.2">
      <c r="A67" t="s">
        <v>123</v>
      </c>
      <c r="B67" t="s">
        <v>12</v>
      </c>
      <c r="C67" t="s">
        <v>73</v>
      </c>
      <c r="D67" t="s">
        <v>98</v>
      </c>
      <c r="E67">
        <v>0</v>
      </c>
      <c r="F67">
        <v>372.5</v>
      </c>
      <c r="G67">
        <v>245.43292203321386</v>
      </c>
      <c r="H67">
        <v>3</v>
      </c>
    </row>
    <row r="68" spans="1:8" x14ac:dyDescent="0.2">
      <c r="A68" t="s">
        <v>123</v>
      </c>
      <c r="B68" t="s">
        <v>12</v>
      </c>
      <c r="C68" t="s">
        <v>73</v>
      </c>
      <c r="D68" t="s">
        <v>98</v>
      </c>
      <c r="E68">
        <v>1</v>
      </c>
      <c r="F68">
        <v>19392</v>
      </c>
      <c r="G68">
        <v>23482.233838828135</v>
      </c>
      <c r="H68">
        <v>399</v>
      </c>
    </row>
    <row r="69" spans="1:8" x14ac:dyDescent="0.2">
      <c r="A69" t="s">
        <v>123</v>
      </c>
      <c r="B69" t="s">
        <v>12</v>
      </c>
      <c r="C69" t="s">
        <v>73</v>
      </c>
      <c r="D69" t="s">
        <v>98</v>
      </c>
      <c r="E69">
        <v>2</v>
      </c>
      <c r="F69">
        <v>11207</v>
      </c>
      <c r="G69">
        <v>17363.369471923466</v>
      </c>
      <c r="H69">
        <v>350</v>
      </c>
    </row>
    <row r="70" spans="1:8" x14ac:dyDescent="0.2">
      <c r="A70" t="s">
        <v>123</v>
      </c>
      <c r="B70" t="s">
        <v>12</v>
      </c>
      <c r="C70" t="s">
        <v>73</v>
      </c>
      <c r="D70" t="s">
        <v>98</v>
      </c>
      <c r="E70">
        <v>3</v>
      </c>
      <c r="F70">
        <v>36653</v>
      </c>
      <c r="G70">
        <v>34274.295777042113</v>
      </c>
      <c r="H70">
        <v>592</v>
      </c>
    </row>
    <row r="71" spans="1:8" x14ac:dyDescent="0.2">
      <c r="A71" t="s">
        <v>123</v>
      </c>
      <c r="B71" t="s">
        <v>12</v>
      </c>
      <c r="C71" t="s">
        <v>73</v>
      </c>
      <c r="D71" t="s">
        <v>98</v>
      </c>
      <c r="E71">
        <v>4</v>
      </c>
      <c r="F71">
        <v>31544.5</v>
      </c>
      <c r="G71">
        <v>35633.845287778211</v>
      </c>
      <c r="H71">
        <v>582</v>
      </c>
    </row>
    <row r="72" spans="1:8" x14ac:dyDescent="0.2">
      <c r="A72" t="s">
        <v>123</v>
      </c>
      <c r="B72" t="s">
        <v>12</v>
      </c>
      <c r="C72" t="s">
        <v>73</v>
      </c>
      <c r="D72" t="s">
        <v>98</v>
      </c>
      <c r="E72">
        <v>5</v>
      </c>
      <c r="F72">
        <v>104011.5</v>
      </c>
      <c r="G72">
        <v>112563.99748088389</v>
      </c>
      <c r="H72">
        <v>1752</v>
      </c>
    </row>
    <row r="73" spans="1:8" x14ac:dyDescent="0.2">
      <c r="A73" t="s">
        <v>123</v>
      </c>
      <c r="B73" t="s">
        <v>12</v>
      </c>
      <c r="C73" t="s">
        <v>74</v>
      </c>
      <c r="D73" t="s">
        <v>97</v>
      </c>
      <c r="E73">
        <v>0</v>
      </c>
      <c r="F73">
        <v>1153.5</v>
      </c>
      <c r="G73">
        <v>1072.9755131024044</v>
      </c>
      <c r="H73">
        <v>15</v>
      </c>
    </row>
    <row r="74" spans="1:8" x14ac:dyDescent="0.2">
      <c r="A74" t="s">
        <v>123</v>
      </c>
      <c r="B74" t="s">
        <v>12</v>
      </c>
      <c r="C74" t="s">
        <v>74</v>
      </c>
      <c r="D74" t="s">
        <v>97</v>
      </c>
      <c r="E74">
        <v>1</v>
      </c>
      <c r="F74">
        <v>26642</v>
      </c>
      <c r="G74">
        <v>21084.215470548213</v>
      </c>
      <c r="H74">
        <v>346</v>
      </c>
    </row>
    <row r="75" spans="1:8" x14ac:dyDescent="0.2">
      <c r="A75" t="s">
        <v>123</v>
      </c>
      <c r="B75" t="s">
        <v>12</v>
      </c>
      <c r="C75" t="s">
        <v>74</v>
      </c>
      <c r="D75" t="s">
        <v>97</v>
      </c>
      <c r="E75">
        <v>2</v>
      </c>
      <c r="F75">
        <v>56563.5</v>
      </c>
      <c r="G75">
        <v>48138.552714542398</v>
      </c>
      <c r="H75">
        <v>800</v>
      </c>
    </row>
    <row r="76" spans="1:8" x14ac:dyDescent="0.2">
      <c r="A76" t="s">
        <v>123</v>
      </c>
      <c r="B76" t="s">
        <v>12</v>
      </c>
      <c r="C76" t="s">
        <v>74</v>
      </c>
      <c r="D76" t="s">
        <v>97</v>
      </c>
      <c r="E76">
        <v>3</v>
      </c>
      <c r="F76">
        <v>67285.5</v>
      </c>
      <c r="G76">
        <v>58437.964450642321</v>
      </c>
      <c r="H76">
        <v>909</v>
      </c>
    </row>
    <row r="77" spans="1:8" x14ac:dyDescent="0.2">
      <c r="A77" t="s">
        <v>123</v>
      </c>
      <c r="B77" t="s">
        <v>12</v>
      </c>
      <c r="C77" t="s">
        <v>74</v>
      </c>
      <c r="D77" t="s">
        <v>97</v>
      </c>
      <c r="E77">
        <v>4</v>
      </c>
      <c r="F77">
        <v>162908</v>
      </c>
      <c r="G77">
        <v>147003.44825398104</v>
      </c>
      <c r="H77">
        <v>2304</v>
      </c>
    </row>
    <row r="78" spans="1:8" x14ac:dyDescent="0.2">
      <c r="A78" t="s">
        <v>123</v>
      </c>
      <c r="B78" t="s">
        <v>12</v>
      </c>
      <c r="C78" t="s">
        <v>74</v>
      </c>
      <c r="D78" t="s">
        <v>97</v>
      </c>
      <c r="E78">
        <v>5</v>
      </c>
      <c r="F78">
        <v>458387</v>
      </c>
      <c r="G78">
        <v>434085.10606676177</v>
      </c>
      <c r="H78">
        <v>6872</v>
      </c>
    </row>
    <row r="79" spans="1:8" x14ac:dyDescent="0.2">
      <c r="A79" t="s">
        <v>123</v>
      </c>
      <c r="B79" t="s">
        <v>12</v>
      </c>
      <c r="C79" t="s">
        <v>74</v>
      </c>
      <c r="D79" t="s">
        <v>99</v>
      </c>
      <c r="E79">
        <v>0</v>
      </c>
      <c r="F79">
        <v>1469</v>
      </c>
      <c r="G79">
        <v>1183.6244469681842</v>
      </c>
      <c r="H79">
        <v>20</v>
      </c>
    </row>
    <row r="80" spans="1:8" x14ac:dyDescent="0.2">
      <c r="A80" t="s">
        <v>123</v>
      </c>
      <c r="B80" t="s">
        <v>12</v>
      </c>
      <c r="C80" t="s">
        <v>74</v>
      </c>
      <c r="D80" t="s">
        <v>99</v>
      </c>
      <c r="E80">
        <v>1</v>
      </c>
      <c r="F80">
        <v>376156</v>
      </c>
      <c r="G80">
        <v>319362.19895396626</v>
      </c>
      <c r="H80">
        <v>4965</v>
      </c>
    </row>
    <row r="81" spans="1:8" x14ac:dyDescent="0.2">
      <c r="A81" t="s">
        <v>123</v>
      </c>
      <c r="B81" t="s">
        <v>12</v>
      </c>
      <c r="C81" t="s">
        <v>74</v>
      </c>
      <c r="D81" t="s">
        <v>99</v>
      </c>
      <c r="E81">
        <v>2</v>
      </c>
      <c r="F81">
        <v>497999</v>
      </c>
      <c r="G81">
        <v>428433.34962681279</v>
      </c>
      <c r="H81">
        <v>6809</v>
      </c>
    </row>
    <row r="82" spans="1:8" x14ac:dyDescent="0.2">
      <c r="A82" t="s">
        <v>123</v>
      </c>
      <c r="B82" t="s">
        <v>12</v>
      </c>
      <c r="C82" t="s">
        <v>74</v>
      </c>
      <c r="D82" t="s">
        <v>99</v>
      </c>
      <c r="E82">
        <v>3</v>
      </c>
      <c r="F82">
        <v>422961</v>
      </c>
      <c r="G82">
        <v>348632.83430434723</v>
      </c>
      <c r="H82">
        <v>5113</v>
      </c>
    </row>
    <row r="83" spans="1:8" x14ac:dyDescent="0.2">
      <c r="A83" t="s">
        <v>123</v>
      </c>
      <c r="B83" t="s">
        <v>12</v>
      </c>
      <c r="C83" t="s">
        <v>74</v>
      </c>
      <c r="D83" t="s">
        <v>99</v>
      </c>
      <c r="E83">
        <v>4</v>
      </c>
      <c r="F83">
        <v>552804.5</v>
      </c>
      <c r="G83">
        <v>465331.08520459366</v>
      </c>
      <c r="H83">
        <v>7086</v>
      </c>
    </row>
    <row r="84" spans="1:8" x14ac:dyDescent="0.2">
      <c r="A84" t="s">
        <v>123</v>
      </c>
      <c r="B84" t="s">
        <v>12</v>
      </c>
      <c r="C84" t="s">
        <v>74</v>
      </c>
      <c r="D84" t="s">
        <v>99</v>
      </c>
      <c r="E84">
        <v>5</v>
      </c>
      <c r="F84">
        <v>553857.5</v>
      </c>
      <c r="G84">
        <v>470909.58890590095</v>
      </c>
      <c r="H84">
        <v>7157</v>
      </c>
    </row>
    <row r="85" spans="1:8" x14ac:dyDescent="0.2">
      <c r="A85" t="s">
        <v>123</v>
      </c>
      <c r="B85" t="s">
        <v>12</v>
      </c>
      <c r="C85" t="s">
        <v>74</v>
      </c>
      <c r="D85" t="s">
        <v>98</v>
      </c>
      <c r="E85">
        <v>0</v>
      </c>
      <c r="F85">
        <v>2001</v>
      </c>
      <c r="G85">
        <v>1778.965160747166</v>
      </c>
      <c r="H85">
        <v>18</v>
      </c>
    </row>
    <row r="86" spans="1:8" x14ac:dyDescent="0.2">
      <c r="A86" t="s">
        <v>123</v>
      </c>
      <c r="B86" t="s">
        <v>12</v>
      </c>
      <c r="C86" t="s">
        <v>74</v>
      </c>
      <c r="D86" t="s">
        <v>98</v>
      </c>
      <c r="E86">
        <v>1</v>
      </c>
      <c r="F86">
        <v>13750</v>
      </c>
      <c r="G86">
        <v>13352.260080504229</v>
      </c>
      <c r="H86">
        <v>255</v>
      </c>
    </row>
    <row r="87" spans="1:8" x14ac:dyDescent="0.2">
      <c r="A87" t="s">
        <v>123</v>
      </c>
      <c r="B87" t="s">
        <v>12</v>
      </c>
      <c r="C87" t="s">
        <v>74</v>
      </c>
      <c r="D87" t="s">
        <v>98</v>
      </c>
      <c r="E87">
        <v>2</v>
      </c>
      <c r="F87">
        <v>34877.5</v>
      </c>
      <c r="G87">
        <v>33810.906657850188</v>
      </c>
      <c r="H87">
        <v>607</v>
      </c>
    </row>
    <row r="88" spans="1:8" x14ac:dyDescent="0.2">
      <c r="A88" t="s">
        <v>123</v>
      </c>
      <c r="B88" t="s">
        <v>12</v>
      </c>
      <c r="C88" t="s">
        <v>74</v>
      </c>
      <c r="D88" t="s">
        <v>98</v>
      </c>
      <c r="E88">
        <v>3</v>
      </c>
      <c r="F88">
        <v>48880.5</v>
      </c>
      <c r="G88">
        <v>44063.278917393698</v>
      </c>
      <c r="H88">
        <v>707</v>
      </c>
    </row>
    <row r="89" spans="1:8" x14ac:dyDescent="0.2">
      <c r="A89" t="s">
        <v>123</v>
      </c>
      <c r="B89" t="s">
        <v>12</v>
      </c>
      <c r="C89" t="s">
        <v>74</v>
      </c>
      <c r="D89" t="s">
        <v>98</v>
      </c>
      <c r="E89">
        <v>4</v>
      </c>
      <c r="F89">
        <v>158391.5</v>
      </c>
      <c r="G89">
        <v>151554.98207422625</v>
      </c>
      <c r="H89">
        <v>2535</v>
      </c>
    </row>
    <row r="90" spans="1:8" x14ac:dyDescent="0.2">
      <c r="A90" t="s">
        <v>123</v>
      </c>
      <c r="B90" t="s">
        <v>12</v>
      </c>
      <c r="C90" t="s">
        <v>74</v>
      </c>
      <c r="D90" t="s">
        <v>98</v>
      </c>
      <c r="E90">
        <v>5</v>
      </c>
      <c r="F90">
        <v>912645</v>
      </c>
      <c r="G90">
        <v>867715.96770398959</v>
      </c>
      <c r="H90">
        <v>13699</v>
      </c>
    </row>
    <row r="91" spans="1:8" x14ac:dyDescent="0.2">
      <c r="A91" t="s">
        <v>123</v>
      </c>
      <c r="B91" t="s">
        <v>12</v>
      </c>
      <c r="C91" t="s">
        <v>75</v>
      </c>
      <c r="D91" t="s">
        <v>97</v>
      </c>
      <c r="E91">
        <v>0</v>
      </c>
      <c r="F91">
        <v>2722.5</v>
      </c>
      <c r="G91">
        <v>970.5640910040961</v>
      </c>
      <c r="H91">
        <v>21</v>
      </c>
    </row>
    <row r="92" spans="1:8" x14ac:dyDescent="0.2">
      <c r="A92" t="s">
        <v>123</v>
      </c>
      <c r="B92" t="s">
        <v>12</v>
      </c>
      <c r="C92" t="s">
        <v>75</v>
      </c>
      <c r="D92" t="s">
        <v>97</v>
      </c>
      <c r="E92">
        <v>1</v>
      </c>
      <c r="F92">
        <v>13938.5</v>
      </c>
      <c r="G92">
        <v>18320.421912205966</v>
      </c>
      <c r="H92">
        <v>313</v>
      </c>
    </row>
    <row r="93" spans="1:8" x14ac:dyDescent="0.2">
      <c r="A93" t="s">
        <v>123</v>
      </c>
      <c r="B93" t="s">
        <v>12</v>
      </c>
      <c r="C93" t="s">
        <v>75</v>
      </c>
      <c r="D93" t="s">
        <v>97</v>
      </c>
      <c r="E93">
        <v>2</v>
      </c>
      <c r="F93">
        <v>46337.5</v>
      </c>
      <c r="G93">
        <v>49615.654110564676</v>
      </c>
      <c r="H93">
        <v>806</v>
      </c>
    </row>
    <row r="94" spans="1:8" x14ac:dyDescent="0.2">
      <c r="A94" t="s">
        <v>123</v>
      </c>
      <c r="B94" t="s">
        <v>12</v>
      </c>
      <c r="C94" t="s">
        <v>75</v>
      </c>
      <c r="D94" t="s">
        <v>97</v>
      </c>
      <c r="E94">
        <v>3</v>
      </c>
      <c r="F94">
        <v>20681.5</v>
      </c>
      <c r="G94">
        <v>20822.449381254155</v>
      </c>
      <c r="H94">
        <v>366</v>
      </c>
    </row>
    <row r="95" spans="1:8" x14ac:dyDescent="0.2">
      <c r="A95" t="s">
        <v>123</v>
      </c>
      <c r="B95" t="s">
        <v>12</v>
      </c>
      <c r="C95" t="s">
        <v>75</v>
      </c>
      <c r="D95" t="s">
        <v>97</v>
      </c>
      <c r="E95">
        <v>4</v>
      </c>
      <c r="F95">
        <v>96954.5</v>
      </c>
      <c r="G95">
        <v>100784.41309624357</v>
      </c>
      <c r="H95">
        <v>1698</v>
      </c>
    </row>
    <row r="96" spans="1:8" x14ac:dyDescent="0.2">
      <c r="A96" t="s">
        <v>123</v>
      </c>
      <c r="B96" t="s">
        <v>12</v>
      </c>
      <c r="C96" t="s">
        <v>75</v>
      </c>
      <c r="D96" t="s">
        <v>97</v>
      </c>
      <c r="E96">
        <v>5</v>
      </c>
      <c r="F96">
        <v>219684</v>
      </c>
      <c r="G96">
        <v>247326.99087143826</v>
      </c>
      <c r="H96">
        <v>4282</v>
      </c>
    </row>
    <row r="97" spans="1:8" x14ac:dyDescent="0.2">
      <c r="A97" t="s">
        <v>123</v>
      </c>
      <c r="B97" t="s">
        <v>12</v>
      </c>
      <c r="C97" t="s">
        <v>75</v>
      </c>
      <c r="D97" t="s">
        <v>99</v>
      </c>
      <c r="E97">
        <v>0</v>
      </c>
      <c r="F97">
        <v>2365.5</v>
      </c>
      <c r="G97">
        <v>2772.8779377681144</v>
      </c>
      <c r="H97">
        <v>38</v>
      </c>
    </row>
    <row r="98" spans="1:8" x14ac:dyDescent="0.2">
      <c r="A98" t="s">
        <v>123</v>
      </c>
      <c r="B98" t="s">
        <v>12</v>
      </c>
      <c r="C98" t="s">
        <v>75</v>
      </c>
      <c r="D98" t="s">
        <v>99</v>
      </c>
      <c r="E98">
        <v>1</v>
      </c>
      <c r="F98">
        <v>195718</v>
      </c>
      <c r="G98">
        <v>191724.72828697579</v>
      </c>
      <c r="H98">
        <v>3037</v>
      </c>
    </row>
    <row r="99" spans="1:8" x14ac:dyDescent="0.2">
      <c r="A99" t="s">
        <v>123</v>
      </c>
      <c r="B99" t="s">
        <v>12</v>
      </c>
      <c r="C99" t="s">
        <v>75</v>
      </c>
      <c r="D99" t="s">
        <v>99</v>
      </c>
      <c r="E99">
        <v>2</v>
      </c>
      <c r="F99">
        <v>302371</v>
      </c>
      <c r="G99">
        <v>294695.0046837423</v>
      </c>
      <c r="H99">
        <v>4573</v>
      </c>
    </row>
    <row r="100" spans="1:8" x14ac:dyDescent="0.2">
      <c r="A100" t="s">
        <v>123</v>
      </c>
      <c r="B100" t="s">
        <v>12</v>
      </c>
      <c r="C100" t="s">
        <v>75</v>
      </c>
      <c r="D100" t="s">
        <v>99</v>
      </c>
      <c r="E100">
        <v>3</v>
      </c>
      <c r="F100">
        <v>118486.5</v>
      </c>
      <c r="G100">
        <v>110726.70195755344</v>
      </c>
      <c r="H100">
        <v>1600</v>
      </c>
    </row>
    <row r="101" spans="1:8" x14ac:dyDescent="0.2">
      <c r="A101" t="s">
        <v>123</v>
      </c>
      <c r="B101" t="s">
        <v>12</v>
      </c>
      <c r="C101" t="s">
        <v>75</v>
      </c>
      <c r="D101" t="s">
        <v>99</v>
      </c>
      <c r="E101">
        <v>4</v>
      </c>
      <c r="F101">
        <v>244632</v>
      </c>
      <c r="G101">
        <v>249527.88744552305</v>
      </c>
      <c r="H101">
        <v>4044</v>
      </c>
    </row>
    <row r="102" spans="1:8" x14ac:dyDescent="0.2">
      <c r="A102" t="s">
        <v>123</v>
      </c>
      <c r="B102" t="s">
        <v>12</v>
      </c>
      <c r="C102" t="s">
        <v>75</v>
      </c>
      <c r="D102" t="s">
        <v>99</v>
      </c>
      <c r="E102">
        <v>5</v>
      </c>
      <c r="F102">
        <v>300213.5</v>
      </c>
      <c r="G102">
        <v>287202.71612226451</v>
      </c>
      <c r="H102">
        <v>4553</v>
      </c>
    </row>
    <row r="103" spans="1:8" x14ac:dyDescent="0.2">
      <c r="A103" t="s">
        <v>123</v>
      </c>
      <c r="B103" t="s">
        <v>12</v>
      </c>
      <c r="C103" t="s">
        <v>75</v>
      </c>
      <c r="D103" t="s">
        <v>98</v>
      </c>
      <c r="E103">
        <v>0</v>
      </c>
      <c r="F103">
        <v>1145</v>
      </c>
      <c r="G103">
        <v>348.28086668152872</v>
      </c>
      <c r="H103">
        <v>5</v>
      </c>
    </row>
    <row r="104" spans="1:8" x14ac:dyDescent="0.2">
      <c r="A104" t="s">
        <v>123</v>
      </c>
      <c r="B104" t="s">
        <v>12</v>
      </c>
      <c r="C104" t="s">
        <v>75</v>
      </c>
      <c r="D104" t="s">
        <v>98</v>
      </c>
      <c r="E104">
        <v>1</v>
      </c>
      <c r="F104">
        <v>1028</v>
      </c>
      <c r="G104">
        <v>1103.8458771571204</v>
      </c>
      <c r="H104">
        <v>22</v>
      </c>
    </row>
    <row r="105" spans="1:8" x14ac:dyDescent="0.2">
      <c r="A105" t="s">
        <v>123</v>
      </c>
      <c r="B105" t="s">
        <v>12</v>
      </c>
      <c r="C105" t="s">
        <v>75</v>
      </c>
      <c r="D105" t="s">
        <v>98</v>
      </c>
      <c r="E105">
        <v>2</v>
      </c>
      <c r="F105">
        <v>3919</v>
      </c>
      <c r="G105">
        <v>3931.5996387100049</v>
      </c>
      <c r="H105">
        <v>95</v>
      </c>
    </row>
    <row r="106" spans="1:8" x14ac:dyDescent="0.2">
      <c r="A106" t="s">
        <v>123</v>
      </c>
      <c r="B106" t="s">
        <v>12</v>
      </c>
      <c r="C106" t="s">
        <v>75</v>
      </c>
      <c r="D106" t="s">
        <v>98</v>
      </c>
      <c r="E106">
        <v>3</v>
      </c>
      <c r="F106">
        <v>1291</v>
      </c>
      <c r="G106">
        <v>1670.8505461854329</v>
      </c>
      <c r="H106">
        <v>39</v>
      </c>
    </row>
    <row r="107" spans="1:8" x14ac:dyDescent="0.2">
      <c r="A107" t="s">
        <v>123</v>
      </c>
      <c r="B107" t="s">
        <v>12</v>
      </c>
      <c r="C107" t="s">
        <v>75</v>
      </c>
      <c r="D107" t="s">
        <v>98</v>
      </c>
      <c r="E107">
        <v>4</v>
      </c>
      <c r="F107">
        <v>11703</v>
      </c>
      <c r="G107">
        <v>9996.6405481454985</v>
      </c>
      <c r="H107">
        <v>214</v>
      </c>
    </row>
    <row r="108" spans="1:8" x14ac:dyDescent="0.2">
      <c r="A108" t="s">
        <v>123</v>
      </c>
      <c r="B108" t="s">
        <v>12</v>
      </c>
      <c r="C108" t="s">
        <v>75</v>
      </c>
      <c r="D108" t="s">
        <v>98</v>
      </c>
      <c r="E108">
        <v>5</v>
      </c>
      <c r="F108">
        <v>38969</v>
      </c>
      <c r="G108">
        <v>41254.710594881362</v>
      </c>
      <c r="H108">
        <v>823</v>
      </c>
    </row>
    <row r="109" spans="1:8" x14ac:dyDescent="0.2">
      <c r="A109" t="s">
        <v>123</v>
      </c>
      <c r="B109" t="s">
        <v>12</v>
      </c>
      <c r="C109" t="s">
        <v>76</v>
      </c>
      <c r="D109" t="s">
        <v>97</v>
      </c>
      <c r="E109">
        <v>0</v>
      </c>
      <c r="F109">
        <v>39</v>
      </c>
      <c r="G109">
        <v>115.25110464608773</v>
      </c>
      <c r="H109">
        <v>4</v>
      </c>
    </row>
    <row r="110" spans="1:8" x14ac:dyDescent="0.2">
      <c r="A110" t="s">
        <v>123</v>
      </c>
      <c r="B110" t="s">
        <v>12</v>
      </c>
      <c r="C110" t="s">
        <v>76</v>
      </c>
      <c r="D110" t="s">
        <v>97</v>
      </c>
      <c r="E110">
        <v>1</v>
      </c>
      <c r="F110">
        <v>11513.5</v>
      </c>
      <c r="G110">
        <v>15655.274341205601</v>
      </c>
      <c r="H110">
        <v>354</v>
      </c>
    </row>
    <row r="111" spans="1:8" x14ac:dyDescent="0.2">
      <c r="A111" t="s">
        <v>123</v>
      </c>
      <c r="B111" t="s">
        <v>12</v>
      </c>
      <c r="C111" t="s">
        <v>76</v>
      </c>
      <c r="D111" t="s">
        <v>97</v>
      </c>
      <c r="E111">
        <v>2</v>
      </c>
      <c r="F111">
        <v>16592</v>
      </c>
      <c r="G111">
        <v>19362.810756073195</v>
      </c>
      <c r="H111">
        <v>344</v>
      </c>
    </row>
    <row r="112" spans="1:8" x14ac:dyDescent="0.2">
      <c r="A112" t="s">
        <v>123</v>
      </c>
      <c r="B112" t="s">
        <v>12</v>
      </c>
      <c r="C112" t="s">
        <v>76</v>
      </c>
      <c r="D112" t="s">
        <v>97</v>
      </c>
      <c r="E112">
        <v>3</v>
      </c>
      <c r="F112">
        <v>18527</v>
      </c>
      <c r="G112">
        <v>21756.920773022593</v>
      </c>
      <c r="H112">
        <v>402</v>
      </c>
    </row>
    <row r="113" spans="1:8" x14ac:dyDescent="0.2">
      <c r="A113" t="s">
        <v>123</v>
      </c>
      <c r="B113" t="s">
        <v>12</v>
      </c>
      <c r="C113" t="s">
        <v>76</v>
      </c>
      <c r="D113" t="s">
        <v>97</v>
      </c>
      <c r="E113">
        <v>4</v>
      </c>
      <c r="F113">
        <v>72373</v>
      </c>
      <c r="G113">
        <v>79256.717653823827</v>
      </c>
      <c r="H113">
        <v>1569</v>
      </c>
    </row>
    <row r="114" spans="1:8" x14ac:dyDescent="0.2">
      <c r="A114" t="s">
        <v>123</v>
      </c>
      <c r="B114" t="s">
        <v>12</v>
      </c>
      <c r="C114" t="s">
        <v>76</v>
      </c>
      <c r="D114" t="s">
        <v>97</v>
      </c>
      <c r="E114">
        <v>5</v>
      </c>
      <c r="F114">
        <v>51888</v>
      </c>
      <c r="G114">
        <v>62492.547826568443</v>
      </c>
      <c r="H114">
        <v>1158</v>
      </c>
    </row>
    <row r="115" spans="1:8" x14ac:dyDescent="0.2">
      <c r="A115" t="s">
        <v>123</v>
      </c>
      <c r="B115" t="s">
        <v>12</v>
      </c>
      <c r="C115" t="s">
        <v>76</v>
      </c>
      <c r="D115" t="s">
        <v>99</v>
      </c>
      <c r="E115">
        <v>0</v>
      </c>
      <c r="F115">
        <v>615.5</v>
      </c>
      <c r="G115">
        <v>801.09343758833506</v>
      </c>
      <c r="H115">
        <v>11</v>
      </c>
    </row>
    <row r="116" spans="1:8" x14ac:dyDescent="0.2">
      <c r="A116" t="s">
        <v>123</v>
      </c>
      <c r="B116" t="s">
        <v>12</v>
      </c>
      <c r="C116" t="s">
        <v>76</v>
      </c>
      <c r="D116" t="s">
        <v>99</v>
      </c>
      <c r="E116">
        <v>1</v>
      </c>
      <c r="F116">
        <v>142219.5</v>
      </c>
      <c r="G116">
        <v>168216.22665284554</v>
      </c>
      <c r="H116">
        <v>3188</v>
      </c>
    </row>
    <row r="117" spans="1:8" x14ac:dyDescent="0.2">
      <c r="A117" t="s">
        <v>123</v>
      </c>
      <c r="B117" t="s">
        <v>12</v>
      </c>
      <c r="C117" t="s">
        <v>76</v>
      </c>
      <c r="D117" t="s">
        <v>99</v>
      </c>
      <c r="E117">
        <v>2</v>
      </c>
      <c r="F117">
        <v>129169.5</v>
      </c>
      <c r="G117">
        <v>132328.55816185969</v>
      </c>
      <c r="H117">
        <v>2171</v>
      </c>
    </row>
    <row r="118" spans="1:8" x14ac:dyDescent="0.2">
      <c r="A118" t="s">
        <v>123</v>
      </c>
      <c r="B118" t="s">
        <v>12</v>
      </c>
      <c r="C118" t="s">
        <v>76</v>
      </c>
      <c r="D118" t="s">
        <v>99</v>
      </c>
      <c r="E118">
        <v>3</v>
      </c>
      <c r="F118">
        <v>111426.5</v>
      </c>
      <c r="G118">
        <v>116302.57797340963</v>
      </c>
      <c r="H118">
        <v>1984</v>
      </c>
    </row>
    <row r="119" spans="1:8" x14ac:dyDescent="0.2">
      <c r="A119" t="s">
        <v>123</v>
      </c>
      <c r="B119" t="s">
        <v>12</v>
      </c>
      <c r="C119" t="s">
        <v>76</v>
      </c>
      <c r="D119" t="s">
        <v>99</v>
      </c>
      <c r="E119">
        <v>4</v>
      </c>
      <c r="F119">
        <v>252081.5</v>
      </c>
      <c r="G119">
        <v>266319.94391636853</v>
      </c>
      <c r="H119">
        <v>4633</v>
      </c>
    </row>
    <row r="120" spans="1:8" x14ac:dyDescent="0.2">
      <c r="A120" t="s">
        <v>123</v>
      </c>
      <c r="B120" t="s">
        <v>12</v>
      </c>
      <c r="C120" t="s">
        <v>76</v>
      </c>
      <c r="D120" t="s">
        <v>99</v>
      </c>
      <c r="E120">
        <v>5</v>
      </c>
      <c r="F120">
        <v>84853</v>
      </c>
      <c r="G120">
        <v>103242.8172550148</v>
      </c>
      <c r="H120">
        <v>1739</v>
      </c>
    </row>
    <row r="121" spans="1:8" x14ac:dyDescent="0.2">
      <c r="A121" t="s">
        <v>123</v>
      </c>
      <c r="B121" t="s">
        <v>12</v>
      </c>
      <c r="C121" t="s">
        <v>76</v>
      </c>
      <c r="D121" t="s">
        <v>98</v>
      </c>
      <c r="E121">
        <v>0</v>
      </c>
      <c r="F121">
        <v>17</v>
      </c>
      <c r="G121">
        <v>15.052512254901961</v>
      </c>
      <c r="H121">
        <v>1</v>
      </c>
    </row>
    <row r="122" spans="1:8" x14ac:dyDescent="0.2">
      <c r="A122" t="s">
        <v>123</v>
      </c>
      <c r="B122" t="s">
        <v>12</v>
      </c>
      <c r="C122" t="s">
        <v>76</v>
      </c>
      <c r="D122" t="s">
        <v>98</v>
      </c>
      <c r="E122">
        <v>1</v>
      </c>
      <c r="F122">
        <v>5279.5</v>
      </c>
      <c r="G122">
        <v>5769.155518176196</v>
      </c>
      <c r="H122">
        <v>114</v>
      </c>
    </row>
    <row r="123" spans="1:8" x14ac:dyDescent="0.2">
      <c r="A123" t="s">
        <v>123</v>
      </c>
      <c r="B123" t="s">
        <v>12</v>
      </c>
      <c r="C123" t="s">
        <v>76</v>
      </c>
      <c r="D123" t="s">
        <v>98</v>
      </c>
      <c r="E123">
        <v>2</v>
      </c>
      <c r="F123">
        <v>7229</v>
      </c>
      <c r="G123">
        <v>7436.3293995768909</v>
      </c>
      <c r="H123">
        <v>135</v>
      </c>
    </row>
    <row r="124" spans="1:8" x14ac:dyDescent="0.2">
      <c r="A124" t="s">
        <v>123</v>
      </c>
      <c r="B124" t="s">
        <v>12</v>
      </c>
      <c r="C124" t="s">
        <v>76</v>
      </c>
      <c r="D124" t="s">
        <v>98</v>
      </c>
      <c r="E124">
        <v>3</v>
      </c>
      <c r="F124">
        <v>10044.5</v>
      </c>
      <c r="G124">
        <v>11718.315541177302</v>
      </c>
      <c r="H124">
        <v>200</v>
      </c>
    </row>
    <row r="125" spans="1:8" x14ac:dyDescent="0.2">
      <c r="A125" t="s">
        <v>123</v>
      </c>
      <c r="B125" t="s">
        <v>12</v>
      </c>
      <c r="C125" t="s">
        <v>76</v>
      </c>
      <c r="D125" t="s">
        <v>98</v>
      </c>
      <c r="E125">
        <v>4</v>
      </c>
      <c r="F125">
        <v>25746</v>
      </c>
      <c r="G125">
        <v>30753.456902300262</v>
      </c>
      <c r="H125">
        <v>551</v>
      </c>
    </row>
    <row r="126" spans="1:8" x14ac:dyDescent="0.2">
      <c r="A126" t="s">
        <v>123</v>
      </c>
      <c r="B126" t="s">
        <v>12</v>
      </c>
      <c r="C126" t="s">
        <v>76</v>
      </c>
      <c r="D126" t="s">
        <v>98</v>
      </c>
      <c r="E126">
        <v>5</v>
      </c>
      <c r="F126">
        <v>31143.5</v>
      </c>
      <c r="G126">
        <v>40070.518038947252</v>
      </c>
      <c r="H126">
        <v>727</v>
      </c>
    </row>
    <row r="127" spans="1:8" x14ac:dyDescent="0.2">
      <c r="A127" t="s">
        <v>123</v>
      </c>
      <c r="B127" t="s">
        <v>12</v>
      </c>
      <c r="C127" t="s">
        <v>77</v>
      </c>
      <c r="D127" t="s">
        <v>97</v>
      </c>
      <c r="E127">
        <v>0</v>
      </c>
      <c r="F127">
        <v>79</v>
      </c>
      <c r="G127">
        <v>144.17334908118949</v>
      </c>
      <c r="H127">
        <v>3</v>
      </c>
    </row>
    <row r="128" spans="1:8" x14ac:dyDescent="0.2">
      <c r="A128" t="s">
        <v>123</v>
      </c>
      <c r="B128" t="s">
        <v>12</v>
      </c>
      <c r="C128" t="s">
        <v>77</v>
      </c>
      <c r="D128" t="s">
        <v>97</v>
      </c>
      <c r="E128">
        <v>1</v>
      </c>
      <c r="F128">
        <v>6633</v>
      </c>
      <c r="G128">
        <v>6087.2999528022701</v>
      </c>
      <c r="H128">
        <v>139</v>
      </c>
    </row>
    <row r="129" spans="1:8" x14ac:dyDescent="0.2">
      <c r="A129" t="s">
        <v>123</v>
      </c>
      <c r="B129" t="s">
        <v>12</v>
      </c>
      <c r="C129" t="s">
        <v>77</v>
      </c>
      <c r="D129" t="s">
        <v>97</v>
      </c>
      <c r="E129">
        <v>2</v>
      </c>
      <c r="F129">
        <v>22516</v>
      </c>
      <c r="G129">
        <v>26823.665391716979</v>
      </c>
      <c r="H129">
        <v>487</v>
      </c>
    </row>
    <row r="130" spans="1:8" x14ac:dyDescent="0.2">
      <c r="A130" t="s">
        <v>123</v>
      </c>
      <c r="B130" t="s">
        <v>12</v>
      </c>
      <c r="C130" t="s">
        <v>77</v>
      </c>
      <c r="D130" t="s">
        <v>97</v>
      </c>
      <c r="E130">
        <v>3</v>
      </c>
      <c r="F130">
        <v>23595.5</v>
      </c>
      <c r="G130">
        <v>29050.336668925251</v>
      </c>
      <c r="H130">
        <v>543</v>
      </c>
    </row>
    <row r="131" spans="1:8" x14ac:dyDescent="0.2">
      <c r="A131" t="s">
        <v>123</v>
      </c>
      <c r="B131" t="s">
        <v>12</v>
      </c>
      <c r="C131" t="s">
        <v>77</v>
      </c>
      <c r="D131" t="s">
        <v>97</v>
      </c>
      <c r="E131">
        <v>4</v>
      </c>
      <c r="F131">
        <v>45068</v>
      </c>
      <c r="G131">
        <v>53070.426604832108</v>
      </c>
      <c r="H131">
        <v>1009</v>
      </c>
    </row>
    <row r="132" spans="1:8" x14ac:dyDescent="0.2">
      <c r="A132" t="s">
        <v>123</v>
      </c>
      <c r="B132" t="s">
        <v>12</v>
      </c>
      <c r="C132" t="s">
        <v>77</v>
      </c>
      <c r="D132" t="s">
        <v>97</v>
      </c>
      <c r="E132">
        <v>5</v>
      </c>
      <c r="F132">
        <v>225641</v>
      </c>
      <c r="G132">
        <v>236430.33315021876</v>
      </c>
      <c r="H132">
        <v>4191</v>
      </c>
    </row>
    <row r="133" spans="1:8" x14ac:dyDescent="0.2">
      <c r="A133" t="s">
        <v>123</v>
      </c>
      <c r="B133" t="s">
        <v>12</v>
      </c>
      <c r="C133" t="s">
        <v>77</v>
      </c>
      <c r="D133" t="s">
        <v>99</v>
      </c>
      <c r="E133">
        <v>0</v>
      </c>
      <c r="F133">
        <v>105.5</v>
      </c>
      <c r="G133">
        <v>288.11563360463856</v>
      </c>
      <c r="H133">
        <v>6</v>
      </c>
    </row>
    <row r="134" spans="1:8" x14ac:dyDescent="0.2">
      <c r="A134" t="s">
        <v>123</v>
      </c>
      <c r="B134" t="s">
        <v>12</v>
      </c>
      <c r="C134" t="s">
        <v>77</v>
      </c>
      <c r="D134" t="s">
        <v>99</v>
      </c>
      <c r="E134">
        <v>1</v>
      </c>
      <c r="F134">
        <v>46763</v>
      </c>
      <c r="G134">
        <v>48702.478951386045</v>
      </c>
      <c r="H134">
        <v>939</v>
      </c>
    </row>
    <row r="135" spans="1:8" x14ac:dyDescent="0.2">
      <c r="A135" t="s">
        <v>123</v>
      </c>
      <c r="B135" t="s">
        <v>12</v>
      </c>
      <c r="C135" t="s">
        <v>77</v>
      </c>
      <c r="D135" t="s">
        <v>99</v>
      </c>
      <c r="E135">
        <v>2</v>
      </c>
      <c r="F135">
        <v>129702</v>
      </c>
      <c r="G135">
        <v>128079.84064781948</v>
      </c>
      <c r="H135">
        <v>2267</v>
      </c>
    </row>
    <row r="136" spans="1:8" x14ac:dyDescent="0.2">
      <c r="A136" t="s">
        <v>123</v>
      </c>
      <c r="B136" t="s">
        <v>12</v>
      </c>
      <c r="C136" t="s">
        <v>77</v>
      </c>
      <c r="D136" t="s">
        <v>99</v>
      </c>
      <c r="E136">
        <v>3</v>
      </c>
      <c r="F136">
        <v>45775</v>
      </c>
      <c r="G136">
        <v>51227.719448623982</v>
      </c>
      <c r="H136">
        <v>961</v>
      </c>
    </row>
    <row r="137" spans="1:8" x14ac:dyDescent="0.2">
      <c r="A137" t="s">
        <v>123</v>
      </c>
      <c r="B137" t="s">
        <v>12</v>
      </c>
      <c r="C137" t="s">
        <v>77</v>
      </c>
      <c r="D137" t="s">
        <v>99</v>
      </c>
      <c r="E137">
        <v>4</v>
      </c>
      <c r="F137">
        <v>129670.5</v>
      </c>
      <c r="G137">
        <v>135413.35869049095</v>
      </c>
      <c r="H137">
        <v>2187</v>
      </c>
    </row>
    <row r="138" spans="1:8" x14ac:dyDescent="0.2">
      <c r="A138" t="s">
        <v>123</v>
      </c>
      <c r="B138" t="s">
        <v>12</v>
      </c>
      <c r="C138" t="s">
        <v>77</v>
      </c>
      <c r="D138" t="s">
        <v>99</v>
      </c>
      <c r="E138">
        <v>5</v>
      </c>
      <c r="F138">
        <v>195003.5</v>
      </c>
      <c r="G138">
        <v>197301.18278027434</v>
      </c>
      <c r="H138">
        <v>3278</v>
      </c>
    </row>
    <row r="139" spans="1:8" x14ac:dyDescent="0.2">
      <c r="A139" t="s">
        <v>123</v>
      </c>
      <c r="B139" t="s">
        <v>12</v>
      </c>
      <c r="C139" t="s">
        <v>77</v>
      </c>
      <c r="D139" t="s">
        <v>98</v>
      </c>
      <c r="E139">
        <v>0</v>
      </c>
      <c r="F139">
        <v>3.5</v>
      </c>
      <c r="G139">
        <v>50.818219633943428</v>
      </c>
      <c r="H139">
        <v>1</v>
      </c>
    </row>
    <row r="140" spans="1:8" x14ac:dyDescent="0.2">
      <c r="A140" t="s">
        <v>123</v>
      </c>
      <c r="B140" t="s">
        <v>12</v>
      </c>
      <c r="C140" t="s">
        <v>77</v>
      </c>
      <c r="D140" t="s">
        <v>98</v>
      </c>
      <c r="E140">
        <v>1</v>
      </c>
      <c r="F140">
        <v>486</v>
      </c>
      <c r="G140">
        <v>566.29742208494736</v>
      </c>
      <c r="H140">
        <v>12</v>
      </c>
    </row>
    <row r="141" spans="1:8" x14ac:dyDescent="0.2">
      <c r="A141" t="s">
        <v>123</v>
      </c>
      <c r="B141" t="s">
        <v>12</v>
      </c>
      <c r="C141" t="s">
        <v>77</v>
      </c>
      <c r="D141" t="s">
        <v>98</v>
      </c>
      <c r="E141">
        <v>2</v>
      </c>
      <c r="F141">
        <v>1374.5</v>
      </c>
      <c r="G141">
        <v>1621.497725858859</v>
      </c>
      <c r="H141">
        <v>24</v>
      </c>
    </row>
    <row r="142" spans="1:8" x14ac:dyDescent="0.2">
      <c r="A142" t="s">
        <v>123</v>
      </c>
      <c r="B142" t="s">
        <v>12</v>
      </c>
      <c r="C142" t="s">
        <v>77</v>
      </c>
      <c r="D142" t="s">
        <v>98</v>
      </c>
      <c r="E142">
        <v>3</v>
      </c>
      <c r="F142">
        <v>1306</v>
      </c>
      <c r="G142">
        <v>1343.4644029996041</v>
      </c>
      <c r="H142">
        <v>23</v>
      </c>
    </row>
    <row r="143" spans="1:8" x14ac:dyDescent="0.2">
      <c r="A143" t="s">
        <v>123</v>
      </c>
      <c r="B143" t="s">
        <v>12</v>
      </c>
      <c r="C143" t="s">
        <v>77</v>
      </c>
      <c r="D143" t="s">
        <v>98</v>
      </c>
      <c r="E143">
        <v>4</v>
      </c>
      <c r="F143">
        <v>4730</v>
      </c>
      <c r="G143">
        <v>5319.4736697661538</v>
      </c>
      <c r="H143">
        <v>93</v>
      </c>
    </row>
    <row r="144" spans="1:8" x14ac:dyDescent="0.2">
      <c r="A144" t="s">
        <v>123</v>
      </c>
      <c r="B144" t="s">
        <v>12</v>
      </c>
      <c r="C144" t="s">
        <v>77</v>
      </c>
      <c r="D144" t="s">
        <v>98</v>
      </c>
      <c r="E144">
        <v>5</v>
      </c>
      <c r="F144">
        <v>12046.5</v>
      </c>
      <c r="G144">
        <v>14309.969181215582</v>
      </c>
      <c r="H144">
        <v>275</v>
      </c>
    </row>
    <row r="145" spans="1:8" x14ac:dyDescent="0.2">
      <c r="A145" t="s">
        <v>123</v>
      </c>
      <c r="B145" t="s">
        <v>12</v>
      </c>
      <c r="C145" t="s">
        <v>78</v>
      </c>
      <c r="D145" t="s">
        <v>97</v>
      </c>
      <c r="E145">
        <v>0</v>
      </c>
      <c r="F145">
        <v>218</v>
      </c>
      <c r="G145">
        <v>206.72811432435731</v>
      </c>
      <c r="H145">
        <v>6</v>
      </c>
    </row>
    <row r="146" spans="1:8" x14ac:dyDescent="0.2">
      <c r="A146" t="s">
        <v>123</v>
      </c>
      <c r="B146" t="s">
        <v>12</v>
      </c>
      <c r="C146" t="s">
        <v>78</v>
      </c>
      <c r="D146" t="s">
        <v>97</v>
      </c>
      <c r="E146">
        <v>1</v>
      </c>
      <c r="F146">
        <v>8733.5</v>
      </c>
      <c r="G146">
        <v>9397.503230471315</v>
      </c>
      <c r="H146">
        <v>166</v>
      </c>
    </row>
    <row r="147" spans="1:8" x14ac:dyDescent="0.2">
      <c r="A147" t="s">
        <v>123</v>
      </c>
      <c r="B147" t="s">
        <v>12</v>
      </c>
      <c r="C147" t="s">
        <v>78</v>
      </c>
      <c r="D147" t="s">
        <v>97</v>
      </c>
      <c r="E147">
        <v>2</v>
      </c>
      <c r="F147">
        <v>22010.5</v>
      </c>
      <c r="G147">
        <v>21345.072652718613</v>
      </c>
      <c r="H147">
        <v>433</v>
      </c>
    </row>
    <row r="148" spans="1:8" x14ac:dyDescent="0.2">
      <c r="A148" t="s">
        <v>123</v>
      </c>
      <c r="B148" t="s">
        <v>12</v>
      </c>
      <c r="C148" t="s">
        <v>78</v>
      </c>
      <c r="D148" t="s">
        <v>97</v>
      </c>
      <c r="E148">
        <v>3</v>
      </c>
      <c r="F148">
        <v>38932</v>
      </c>
      <c r="G148">
        <v>40356.721234100776</v>
      </c>
      <c r="H148">
        <v>773</v>
      </c>
    </row>
    <row r="149" spans="1:8" x14ac:dyDescent="0.2">
      <c r="A149" t="s">
        <v>123</v>
      </c>
      <c r="B149" t="s">
        <v>12</v>
      </c>
      <c r="C149" t="s">
        <v>78</v>
      </c>
      <c r="D149" t="s">
        <v>97</v>
      </c>
      <c r="E149">
        <v>4</v>
      </c>
      <c r="F149">
        <v>71142</v>
      </c>
      <c r="G149">
        <v>68572.216113174945</v>
      </c>
      <c r="H149">
        <v>1202</v>
      </c>
    </row>
    <row r="150" spans="1:8" x14ac:dyDescent="0.2">
      <c r="A150" t="s">
        <v>123</v>
      </c>
      <c r="B150" t="s">
        <v>12</v>
      </c>
      <c r="C150" t="s">
        <v>78</v>
      </c>
      <c r="D150" t="s">
        <v>97</v>
      </c>
      <c r="E150">
        <v>5</v>
      </c>
      <c r="F150">
        <v>124981</v>
      </c>
      <c r="G150">
        <v>120406.53823507539</v>
      </c>
      <c r="H150">
        <v>2126</v>
      </c>
    </row>
    <row r="151" spans="1:8" x14ac:dyDescent="0.2">
      <c r="A151" t="s">
        <v>123</v>
      </c>
      <c r="B151" t="s">
        <v>12</v>
      </c>
      <c r="C151" t="s">
        <v>78</v>
      </c>
      <c r="D151" t="s">
        <v>99</v>
      </c>
      <c r="E151">
        <v>0</v>
      </c>
      <c r="F151">
        <v>128.5</v>
      </c>
      <c r="G151">
        <v>287.39309369083526</v>
      </c>
      <c r="H151">
        <v>8</v>
      </c>
    </row>
    <row r="152" spans="1:8" x14ac:dyDescent="0.2">
      <c r="A152" t="s">
        <v>123</v>
      </c>
      <c r="B152" t="s">
        <v>12</v>
      </c>
      <c r="C152" t="s">
        <v>78</v>
      </c>
      <c r="D152" t="s">
        <v>99</v>
      </c>
      <c r="E152">
        <v>1</v>
      </c>
      <c r="F152">
        <v>88214.5</v>
      </c>
      <c r="G152">
        <v>84882.590610368483</v>
      </c>
      <c r="H152">
        <v>1547</v>
      </c>
    </row>
    <row r="153" spans="1:8" x14ac:dyDescent="0.2">
      <c r="A153" t="s">
        <v>123</v>
      </c>
      <c r="B153" t="s">
        <v>12</v>
      </c>
      <c r="C153" t="s">
        <v>78</v>
      </c>
      <c r="D153" t="s">
        <v>99</v>
      </c>
      <c r="E153">
        <v>2</v>
      </c>
      <c r="F153">
        <v>147214</v>
      </c>
      <c r="G153">
        <v>128594.86065054359</v>
      </c>
      <c r="H153">
        <v>2352</v>
      </c>
    </row>
    <row r="154" spans="1:8" x14ac:dyDescent="0.2">
      <c r="A154" t="s">
        <v>123</v>
      </c>
      <c r="B154" t="s">
        <v>12</v>
      </c>
      <c r="C154" t="s">
        <v>78</v>
      </c>
      <c r="D154" t="s">
        <v>99</v>
      </c>
      <c r="E154">
        <v>3</v>
      </c>
      <c r="F154">
        <v>291954.5</v>
      </c>
      <c r="G154">
        <v>261924.9241287896</v>
      </c>
      <c r="H154">
        <v>4320</v>
      </c>
    </row>
    <row r="155" spans="1:8" x14ac:dyDescent="0.2">
      <c r="A155" t="s">
        <v>123</v>
      </c>
      <c r="B155" t="s">
        <v>12</v>
      </c>
      <c r="C155" t="s">
        <v>78</v>
      </c>
      <c r="D155" t="s">
        <v>99</v>
      </c>
      <c r="E155">
        <v>4</v>
      </c>
      <c r="F155">
        <v>328386</v>
      </c>
      <c r="G155">
        <v>294861.27787514601</v>
      </c>
      <c r="H155">
        <v>4855</v>
      </c>
    </row>
    <row r="156" spans="1:8" x14ac:dyDescent="0.2">
      <c r="A156" t="s">
        <v>123</v>
      </c>
      <c r="B156" t="s">
        <v>12</v>
      </c>
      <c r="C156" t="s">
        <v>78</v>
      </c>
      <c r="D156" t="s">
        <v>99</v>
      </c>
      <c r="E156">
        <v>5</v>
      </c>
      <c r="F156">
        <v>371022.5</v>
      </c>
      <c r="G156">
        <v>316516.60571381799</v>
      </c>
      <c r="H156">
        <v>5103</v>
      </c>
    </row>
    <row r="157" spans="1:8" x14ac:dyDescent="0.2">
      <c r="A157" t="s">
        <v>123</v>
      </c>
      <c r="B157" t="s">
        <v>12</v>
      </c>
      <c r="C157" t="s">
        <v>78</v>
      </c>
      <c r="D157" t="s">
        <v>98</v>
      </c>
      <c r="E157">
        <v>1</v>
      </c>
      <c r="F157">
        <v>1724</v>
      </c>
      <c r="G157">
        <v>1698.2480414196673</v>
      </c>
      <c r="H157">
        <v>20</v>
      </c>
    </row>
    <row r="158" spans="1:8" x14ac:dyDescent="0.2">
      <c r="A158" t="s">
        <v>123</v>
      </c>
      <c r="B158" t="s">
        <v>12</v>
      </c>
      <c r="C158" t="s">
        <v>78</v>
      </c>
      <c r="D158" t="s">
        <v>98</v>
      </c>
      <c r="E158">
        <v>2</v>
      </c>
      <c r="F158">
        <v>2028.5</v>
      </c>
      <c r="G158">
        <v>2422.2022385464247</v>
      </c>
      <c r="H158">
        <v>58</v>
      </c>
    </row>
    <row r="159" spans="1:8" x14ac:dyDescent="0.2">
      <c r="A159" t="s">
        <v>123</v>
      </c>
      <c r="B159" t="s">
        <v>12</v>
      </c>
      <c r="C159" t="s">
        <v>78</v>
      </c>
      <c r="D159" t="s">
        <v>98</v>
      </c>
      <c r="E159">
        <v>3</v>
      </c>
      <c r="F159">
        <v>5283</v>
      </c>
      <c r="G159">
        <v>5525.5438468450448</v>
      </c>
      <c r="H159">
        <v>120</v>
      </c>
    </row>
    <row r="160" spans="1:8" x14ac:dyDescent="0.2">
      <c r="A160" t="s">
        <v>123</v>
      </c>
      <c r="B160" t="s">
        <v>12</v>
      </c>
      <c r="C160" t="s">
        <v>78</v>
      </c>
      <c r="D160" t="s">
        <v>98</v>
      </c>
      <c r="E160">
        <v>4</v>
      </c>
      <c r="F160">
        <v>8537</v>
      </c>
      <c r="G160">
        <v>7008.6382763358879</v>
      </c>
      <c r="H160">
        <v>170</v>
      </c>
    </row>
    <row r="161" spans="1:8" x14ac:dyDescent="0.2">
      <c r="A161" t="s">
        <v>123</v>
      </c>
      <c r="B161" t="s">
        <v>12</v>
      </c>
      <c r="C161" t="s">
        <v>78</v>
      </c>
      <c r="D161" t="s">
        <v>98</v>
      </c>
      <c r="E161">
        <v>5</v>
      </c>
      <c r="F161">
        <v>18529.5</v>
      </c>
      <c r="G161">
        <v>16813.665318033996</v>
      </c>
      <c r="H161">
        <v>307</v>
      </c>
    </row>
    <row r="162" spans="1:8" x14ac:dyDescent="0.2">
      <c r="A162" t="s">
        <v>123</v>
      </c>
      <c r="B162" t="s">
        <v>12</v>
      </c>
      <c r="C162" t="s">
        <v>79</v>
      </c>
      <c r="D162" t="s">
        <v>97</v>
      </c>
      <c r="E162">
        <v>0</v>
      </c>
      <c r="F162">
        <v>465</v>
      </c>
      <c r="G162">
        <v>301.48107356275864</v>
      </c>
      <c r="H162">
        <v>5</v>
      </c>
    </row>
    <row r="163" spans="1:8" x14ac:dyDescent="0.2">
      <c r="A163" t="s">
        <v>123</v>
      </c>
      <c r="B163" t="s">
        <v>12</v>
      </c>
      <c r="C163" t="s">
        <v>79</v>
      </c>
      <c r="D163" t="s">
        <v>97</v>
      </c>
      <c r="E163">
        <v>1</v>
      </c>
      <c r="F163">
        <v>7407</v>
      </c>
      <c r="G163">
        <v>9956.2116929188469</v>
      </c>
      <c r="H163">
        <v>234</v>
      </c>
    </row>
    <row r="164" spans="1:8" x14ac:dyDescent="0.2">
      <c r="A164" t="s">
        <v>123</v>
      </c>
      <c r="B164" t="s">
        <v>12</v>
      </c>
      <c r="C164" t="s">
        <v>79</v>
      </c>
      <c r="D164" t="s">
        <v>97</v>
      </c>
      <c r="E164">
        <v>2</v>
      </c>
      <c r="F164">
        <v>13156.5</v>
      </c>
      <c r="G164">
        <v>18963.58498472306</v>
      </c>
      <c r="H164">
        <v>383</v>
      </c>
    </row>
    <row r="165" spans="1:8" x14ac:dyDescent="0.2">
      <c r="A165" t="s">
        <v>123</v>
      </c>
      <c r="B165" t="s">
        <v>12</v>
      </c>
      <c r="C165" t="s">
        <v>79</v>
      </c>
      <c r="D165" t="s">
        <v>97</v>
      </c>
      <c r="E165">
        <v>3</v>
      </c>
      <c r="F165">
        <v>19847</v>
      </c>
      <c r="G165">
        <v>27050.835660116914</v>
      </c>
      <c r="H165">
        <v>574</v>
      </c>
    </row>
    <row r="166" spans="1:8" x14ac:dyDescent="0.2">
      <c r="A166" t="s">
        <v>123</v>
      </c>
      <c r="B166" t="s">
        <v>12</v>
      </c>
      <c r="C166" t="s">
        <v>79</v>
      </c>
      <c r="D166" t="s">
        <v>97</v>
      </c>
      <c r="E166">
        <v>4</v>
      </c>
      <c r="F166">
        <v>30500.5</v>
      </c>
      <c r="G166">
        <v>37787.76739975746</v>
      </c>
      <c r="H166">
        <v>824</v>
      </c>
    </row>
    <row r="167" spans="1:8" x14ac:dyDescent="0.2">
      <c r="A167" t="s">
        <v>123</v>
      </c>
      <c r="B167" t="s">
        <v>12</v>
      </c>
      <c r="C167" t="s">
        <v>79</v>
      </c>
      <c r="D167" t="s">
        <v>97</v>
      </c>
      <c r="E167">
        <v>5</v>
      </c>
      <c r="F167">
        <v>3396</v>
      </c>
      <c r="G167">
        <v>4515.2514057036051</v>
      </c>
      <c r="H167">
        <v>91</v>
      </c>
    </row>
    <row r="168" spans="1:8" x14ac:dyDescent="0.2">
      <c r="A168" t="s">
        <v>123</v>
      </c>
      <c r="B168" t="s">
        <v>12</v>
      </c>
      <c r="C168" t="s">
        <v>79</v>
      </c>
      <c r="D168" t="s">
        <v>99</v>
      </c>
      <c r="E168">
        <v>0</v>
      </c>
      <c r="F168">
        <v>2067</v>
      </c>
      <c r="G168">
        <v>2263.0012326115125</v>
      </c>
      <c r="H168">
        <v>41</v>
      </c>
    </row>
    <row r="169" spans="1:8" x14ac:dyDescent="0.2">
      <c r="A169" t="s">
        <v>123</v>
      </c>
      <c r="B169" t="s">
        <v>12</v>
      </c>
      <c r="C169" t="s">
        <v>79</v>
      </c>
      <c r="D169" t="s">
        <v>99</v>
      </c>
      <c r="E169">
        <v>1</v>
      </c>
      <c r="F169">
        <v>133926</v>
      </c>
      <c r="G169">
        <v>158328.82695029699</v>
      </c>
      <c r="H169">
        <v>3063</v>
      </c>
    </row>
    <row r="170" spans="1:8" x14ac:dyDescent="0.2">
      <c r="A170" t="s">
        <v>123</v>
      </c>
      <c r="B170" t="s">
        <v>12</v>
      </c>
      <c r="C170" t="s">
        <v>79</v>
      </c>
      <c r="D170" t="s">
        <v>99</v>
      </c>
      <c r="E170">
        <v>2</v>
      </c>
      <c r="F170">
        <v>165930</v>
      </c>
      <c r="G170">
        <v>193197.34745338219</v>
      </c>
      <c r="H170">
        <v>3485</v>
      </c>
    </row>
    <row r="171" spans="1:8" x14ac:dyDescent="0.2">
      <c r="A171" t="s">
        <v>123</v>
      </c>
      <c r="B171" t="s">
        <v>12</v>
      </c>
      <c r="C171" t="s">
        <v>79</v>
      </c>
      <c r="D171" t="s">
        <v>99</v>
      </c>
      <c r="E171">
        <v>3</v>
      </c>
      <c r="F171">
        <v>288497.5</v>
      </c>
      <c r="G171">
        <v>322801.0664988131</v>
      </c>
      <c r="H171">
        <v>5798</v>
      </c>
    </row>
    <row r="172" spans="1:8" x14ac:dyDescent="0.2">
      <c r="A172" t="s">
        <v>123</v>
      </c>
      <c r="B172" t="s">
        <v>12</v>
      </c>
      <c r="C172" t="s">
        <v>79</v>
      </c>
      <c r="D172" t="s">
        <v>99</v>
      </c>
      <c r="E172">
        <v>4</v>
      </c>
      <c r="F172">
        <v>236655.5</v>
      </c>
      <c r="G172">
        <v>256879.48171526025</v>
      </c>
      <c r="H172">
        <v>4551</v>
      </c>
    </row>
    <row r="173" spans="1:8" x14ac:dyDescent="0.2">
      <c r="A173" t="s">
        <v>123</v>
      </c>
      <c r="B173" t="s">
        <v>12</v>
      </c>
      <c r="C173" t="s">
        <v>79</v>
      </c>
      <c r="D173" t="s">
        <v>99</v>
      </c>
      <c r="E173">
        <v>5</v>
      </c>
      <c r="F173">
        <v>13326</v>
      </c>
      <c r="G173">
        <v>14319.389746805951</v>
      </c>
      <c r="H173">
        <v>271</v>
      </c>
    </row>
    <row r="174" spans="1:8" x14ac:dyDescent="0.2">
      <c r="A174" t="s">
        <v>123</v>
      </c>
      <c r="B174" t="s">
        <v>12</v>
      </c>
      <c r="C174" t="s">
        <v>79</v>
      </c>
      <c r="D174" t="s">
        <v>98</v>
      </c>
      <c r="E174">
        <v>0</v>
      </c>
      <c r="F174">
        <v>626.5</v>
      </c>
      <c r="G174">
        <v>703.97896137912574</v>
      </c>
      <c r="H174">
        <v>15</v>
      </c>
    </row>
    <row r="175" spans="1:8" x14ac:dyDescent="0.2">
      <c r="A175" t="s">
        <v>123</v>
      </c>
      <c r="B175" t="s">
        <v>12</v>
      </c>
      <c r="C175" t="s">
        <v>79</v>
      </c>
      <c r="D175" t="s">
        <v>98</v>
      </c>
      <c r="E175">
        <v>1</v>
      </c>
      <c r="F175">
        <v>1664.5</v>
      </c>
      <c r="G175">
        <v>1927.2096316817308</v>
      </c>
      <c r="H175">
        <v>48</v>
      </c>
    </row>
    <row r="176" spans="1:8" x14ac:dyDescent="0.2">
      <c r="A176" t="s">
        <v>123</v>
      </c>
      <c r="B176" t="s">
        <v>12</v>
      </c>
      <c r="C176" t="s">
        <v>79</v>
      </c>
      <c r="D176" t="s">
        <v>98</v>
      </c>
      <c r="E176">
        <v>2</v>
      </c>
      <c r="F176">
        <v>1652</v>
      </c>
      <c r="G176">
        <v>2547.508983153637</v>
      </c>
      <c r="H176">
        <v>59</v>
      </c>
    </row>
    <row r="177" spans="1:8" x14ac:dyDescent="0.2">
      <c r="A177" t="s">
        <v>123</v>
      </c>
      <c r="B177" t="s">
        <v>12</v>
      </c>
      <c r="C177" t="s">
        <v>79</v>
      </c>
      <c r="D177" t="s">
        <v>98</v>
      </c>
      <c r="E177">
        <v>3</v>
      </c>
      <c r="F177">
        <v>4080</v>
      </c>
      <c r="G177">
        <v>4959.5316295797866</v>
      </c>
      <c r="H177">
        <v>106</v>
      </c>
    </row>
    <row r="178" spans="1:8" x14ac:dyDescent="0.2">
      <c r="A178" t="s">
        <v>123</v>
      </c>
      <c r="B178" t="s">
        <v>12</v>
      </c>
      <c r="C178" t="s">
        <v>79</v>
      </c>
      <c r="D178" t="s">
        <v>98</v>
      </c>
      <c r="E178">
        <v>4</v>
      </c>
      <c r="F178">
        <v>4783.5</v>
      </c>
      <c r="G178">
        <v>6206.1001508691388</v>
      </c>
      <c r="H178">
        <v>139</v>
      </c>
    </row>
    <row r="179" spans="1:8" x14ac:dyDescent="0.2">
      <c r="A179" t="s">
        <v>123</v>
      </c>
      <c r="B179" t="s">
        <v>12</v>
      </c>
      <c r="C179" t="s">
        <v>79</v>
      </c>
      <c r="D179" t="s">
        <v>98</v>
      </c>
      <c r="E179">
        <v>5</v>
      </c>
      <c r="F179">
        <v>436</v>
      </c>
      <c r="G179">
        <v>493.45537379045436</v>
      </c>
      <c r="H179">
        <v>10</v>
      </c>
    </row>
    <row r="180" spans="1:8" x14ac:dyDescent="0.2">
      <c r="A180" t="s">
        <v>123</v>
      </c>
      <c r="B180" t="s">
        <v>12</v>
      </c>
      <c r="C180" t="s">
        <v>80</v>
      </c>
      <c r="D180" t="s">
        <v>97</v>
      </c>
      <c r="E180">
        <v>0</v>
      </c>
      <c r="F180">
        <v>4</v>
      </c>
      <c r="G180">
        <v>23.66454991087344</v>
      </c>
      <c r="H180">
        <v>1</v>
      </c>
    </row>
    <row r="181" spans="1:8" x14ac:dyDescent="0.2">
      <c r="A181" t="s">
        <v>123</v>
      </c>
      <c r="B181" t="s">
        <v>12</v>
      </c>
      <c r="C181" t="s">
        <v>80</v>
      </c>
      <c r="D181" t="s">
        <v>97</v>
      </c>
      <c r="E181">
        <v>1</v>
      </c>
      <c r="F181">
        <v>1713</v>
      </c>
      <c r="G181">
        <v>1964.3699456279646</v>
      </c>
      <c r="H181">
        <v>49</v>
      </c>
    </row>
    <row r="182" spans="1:8" x14ac:dyDescent="0.2">
      <c r="A182" t="s">
        <v>123</v>
      </c>
      <c r="B182" t="s">
        <v>12</v>
      </c>
      <c r="C182" t="s">
        <v>80</v>
      </c>
      <c r="D182" t="s">
        <v>97</v>
      </c>
      <c r="E182">
        <v>2</v>
      </c>
      <c r="F182">
        <v>14384</v>
      </c>
      <c r="G182">
        <v>15333.685851172817</v>
      </c>
      <c r="H182">
        <v>353</v>
      </c>
    </row>
    <row r="183" spans="1:8" x14ac:dyDescent="0.2">
      <c r="A183" t="s">
        <v>123</v>
      </c>
      <c r="B183" t="s">
        <v>12</v>
      </c>
      <c r="C183" t="s">
        <v>80</v>
      </c>
      <c r="D183" t="s">
        <v>97</v>
      </c>
      <c r="E183">
        <v>3</v>
      </c>
      <c r="F183">
        <v>49609.5</v>
      </c>
      <c r="G183">
        <v>52135.956599332218</v>
      </c>
      <c r="H183">
        <v>1043</v>
      </c>
    </row>
    <row r="184" spans="1:8" x14ac:dyDescent="0.2">
      <c r="A184" t="s">
        <v>123</v>
      </c>
      <c r="B184" t="s">
        <v>12</v>
      </c>
      <c r="C184" t="s">
        <v>80</v>
      </c>
      <c r="D184" t="s">
        <v>97</v>
      </c>
      <c r="E184">
        <v>4</v>
      </c>
      <c r="F184">
        <v>79953.5</v>
      </c>
      <c r="G184">
        <v>83448.119994931141</v>
      </c>
      <c r="H184">
        <v>1631</v>
      </c>
    </row>
    <row r="185" spans="1:8" x14ac:dyDescent="0.2">
      <c r="A185" t="s">
        <v>123</v>
      </c>
      <c r="B185" t="s">
        <v>12</v>
      </c>
      <c r="C185" t="s">
        <v>80</v>
      </c>
      <c r="D185" t="s">
        <v>97</v>
      </c>
      <c r="E185">
        <v>5</v>
      </c>
      <c r="F185">
        <v>358325.5</v>
      </c>
      <c r="G185">
        <v>363370.30220284517</v>
      </c>
      <c r="H185">
        <v>6745</v>
      </c>
    </row>
    <row r="186" spans="1:8" x14ac:dyDescent="0.2">
      <c r="A186" t="s">
        <v>123</v>
      </c>
      <c r="B186" t="s">
        <v>12</v>
      </c>
      <c r="C186" t="s">
        <v>80</v>
      </c>
      <c r="D186" t="s">
        <v>99</v>
      </c>
      <c r="E186">
        <v>0</v>
      </c>
      <c r="F186">
        <v>303</v>
      </c>
      <c r="G186">
        <v>441.21387764069522</v>
      </c>
      <c r="H186">
        <v>10</v>
      </c>
    </row>
    <row r="187" spans="1:8" x14ac:dyDescent="0.2">
      <c r="A187" t="s">
        <v>123</v>
      </c>
      <c r="B187" t="s">
        <v>12</v>
      </c>
      <c r="C187" t="s">
        <v>80</v>
      </c>
      <c r="D187" t="s">
        <v>99</v>
      </c>
      <c r="E187">
        <v>1</v>
      </c>
      <c r="F187">
        <v>16084.5</v>
      </c>
      <c r="G187">
        <v>18636.539640019993</v>
      </c>
      <c r="H187">
        <v>415</v>
      </c>
    </row>
    <row r="188" spans="1:8" x14ac:dyDescent="0.2">
      <c r="A188" t="s">
        <v>123</v>
      </c>
      <c r="B188" t="s">
        <v>12</v>
      </c>
      <c r="C188" t="s">
        <v>80</v>
      </c>
      <c r="D188" t="s">
        <v>99</v>
      </c>
      <c r="E188">
        <v>2</v>
      </c>
      <c r="F188">
        <v>81325</v>
      </c>
      <c r="G188">
        <v>84086.888917706237</v>
      </c>
      <c r="H188">
        <v>1734</v>
      </c>
    </row>
    <row r="189" spans="1:8" x14ac:dyDescent="0.2">
      <c r="A189" t="s">
        <v>123</v>
      </c>
      <c r="B189" t="s">
        <v>12</v>
      </c>
      <c r="C189" t="s">
        <v>80</v>
      </c>
      <c r="D189" t="s">
        <v>99</v>
      </c>
      <c r="E189">
        <v>3</v>
      </c>
      <c r="F189">
        <v>260509.5</v>
      </c>
      <c r="G189">
        <v>242915.19125486375</v>
      </c>
      <c r="H189">
        <v>4261</v>
      </c>
    </row>
    <row r="190" spans="1:8" x14ac:dyDescent="0.2">
      <c r="A190" t="s">
        <v>123</v>
      </c>
      <c r="B190" t="s">
        <v>12</v>
      </c>
      <c r="C190" t="s">
        <v>80</v>
      </c>
      <c r="D190" t="s">
        <v>99</v>
      </c>
      <c r="E190">
        <v>4</v>
      </c>
      <c r="F190">
        <v>242126</v>
      </c>
      <c r="G190">
        <v>224980.65878143458</v>
      </c>
      <c r="H190">
        <v>4180</v>
      </c>
    </row>
    <row r="191" spans="1:8" x14ac:dyDescent="0.2">
      <c r="A191" t="s">
        <v>123</v>
      </c>
      <c r="B191" t="s">
        <v>12</v>
      </c>
      <c r="C191" t="s">
        <v>80</v>
      </c>
      <c r="D191" t="s">
        <v>99</v>
      </c>
      <c r="E191">
        <v>5</v>
      </c>
      <c r="F191">
        <v>383947</v>
      </c>
      <c r="G191">
        <v>350173.46379630052</v>
      </c>
      <c r="H191">
        <v>6141</v>
      </c>
    </row>
    <row r="192" spans="1:8" x14ac:dyDescent="0.2">
      <c r="A192" t="s">
        <v>123</v>
      </c>
      <c r="B192" t="s">
        <v>12</v>
      </c>
      <c r="C192" t="s">
        <v>80</v>
      </c>
      <c r="D192" t="s">
        <v>98</v>
      </c>
      <c r="E192">
        <v>0</v>
      </c>
      <c r="F192">
        <v>4.5</v>
      </c>
      <c r="G192">
        <v>14.216609241994325</v>
      </c>
      <c r="H192">
        <v>1</v>
      </c>
    </row>
    <row r="193" spans="1:8" x14ac:dyDescent="0.2">
      <c r="A193" t="s">
        <v>123</v>
      </c>
      <c r="B193" t="s">
        <v>12</v>
      </c>
      <c r="C193" t="s">
        <v>80</v>
      </c>
      <c r="D193" t="s">
        <v>98</v>
      </c>
      <c r="E193">
        <v>1</v>
      </c>
      <c r="F193">
        <v>48.5</v>
      </c>
      <c r="G193">
        <v>157.84122534518397</v>
      </c>
      <c r="H193">
        <v>6</v>
      </c>
    </row>
    <row r="194" spans="1:8" x14ac:dyDescent="0.2">
      <c r="A194" t="s">
        <v>123</v>
      </c>
      <c r="B194" t="s">
        <v>12</v>
      </c>
      <c r="C194" t="s">
        <v>80</v>
      </c>
      <c r="D194" t="s">
        <v>98</v>
      </c>
      <c r="E194">
        <v>2</v>
      </c>
      <c r="F194">
        <v>845</v>
      </c>
      <c r="G194">
        <v>821.71539097238133</v>
      </c>
      <c r="H194">
        <v>17</v>
      </c>
    </row>
    <row r="195" spans="1:8" x14ac:dyDescent="0.2">
      <c r="A195" t="s">
        <v>123</v>
      </c>
      <c r="B195" t="s">
        <v>12</v>
      </c>
      <c r="C195" t="s">
        <v>80</v>
      </c>
      <c r="D195" t="s">
        <v>98</v>
      </c>
      <c r="E195">
        <v>3</v>
      </c>
      <c r="F195">
        <v>7281.5</v>
      </c>
      <c r="G195">
        <v>4529.020569150417</v>
      </c>
      <c r="H195">
        <v>78</v>
      </c>
    </row>
    <row r="196" spans="1:8" x14ac:dyDescent="0.2">
      <c r="A196" t="s">
        <v>123</v>
      </c>
      <c r="B196" t="s">
        <v>12</v>
      </c>
      <c r="C196" t="s">
        <v>80</v>
      </c>
      <c r="D196" t="s">
        <v>98</v>
      </c>
      <c r="E196">
        <v>4</v>
      </c>
      <c r="F196">
        <v>3975.5</v>
      </c>
      <c r="G196">
        <v>4654.3233528730079</v>
      </c>
      <c r="H196">
        <v>77</v>
      </c>
    </row>
    <row r="197" spans="1:8" x14ac:dyDescent="0.2">
      <c r="A197" t="s">
        <v>123</v>
      </c>
      <c r="B197" t="s">
        <v>12</v>
      </c>
      <c r="C197" t="s">
        <v>80</v>
      </c>
      <c r="D197" t="s">
        <v>98</v>
      </c>
      <c r="E197">
        <v>5</v>
      </c>
      <c r="F197">
        <v>12068</v>
      </c>
      <c r="G197">
        <v>12929.146025757575</v>
      </c>
      <c r="H197">
        <v>299</v>
      </c>
    </row>
    <row r="198" spans="1:8" x14ac:dyDescent="0.2">
      <c r="A198" t="s">
        <v>123</v>
      </c>
      <c r="B198" t="s">
        <v>12</v>
      </c>
      <c r="C198" t="s">
        <v>81</v>
      </c>
      <c r="D198" t="s">
        <v>97</v>
      </c>
      <c r="E198">
        <v>0</v>
      </c>
      <c r="F198">
        <v>36</v>
      </c>
      <c r="G198">
        <v>167.93522247813411</v>
      </c>
      <c r="H198">
        <v>3</v>
      </c>
    </row>
    <row r="199" spans="1:8" x14ac:dyDescent="0.2">
      <c r="A199" t="s">
        <v>123</v>
      </c>
      <c r="B199" t="s">
        <v>12</v>
      </c>
      <c r="C199" t="s">
        <v>81</v>
      </c>
      <c r="D199" t="s">
        <v>97</v>
      </c>
      <c r="E199">
        <v>1</v>
      </c>
      <c r="F199">
        <v>971</v>
      </c>
      <c r="G199">
        <v>1459.0899394687995</v>
      </c>
      <c r="H199">
        <v>43</v>
      </c>
    </row>
    <row r="200" spans="1:8" x14ac:dyDescent="0.2">
      <c r="A200" t="s">
        <v>123</v>
      </c>
      <c r="B200" t="s">
        <v>12</v>
      </c>
      <c r="C200" t="s">
        <v>81</v>
      </c>
      <c r="D200" t="s">
        <v>97</v>
      </c>
      <c r="E200">
        <v>2</v>
      </c>
      <c r="F200">
        <v>3423.5</v>
      </c>
      <c r="G200">
        <v>3764.7270255964604</v>
      </c>
      <c r="H200">
        <v>87</v>
      </c>
    </row>
    <row r="201" spans="1:8" x14ac:dyDescent="0.2">
      <c r="A201" t="s">
        <v>123</v>
      </c>
      <c r="B201" t="s">
        <v>12</v>
      </c>
      <c r="C201" t="s">
        <v>81</v>
      </c>
      <c r="D201" t="s">
        <v>97</v>
      </c>
      <c r="E201">
        <v>3</v>
      </c>
      <c r="F201">
        <v>12228.5</v>
      </c>
      <c r="G201">
        <v>14967.848670686646</v>
      </c>
      <c r="H201">
        <v>267</v>
      </c>
    </row>
    <row r="202" spans="1:8" x14ac:dyDescent="0.2">
      <c r="A202" t="s">
        <v>123</v>
      </c>
      <c r="B202" t="s">
        <v>12</v>
      </c>
      <c r="C202" t="s">
        <v>81</v>
      </c>
      <c r="D202" t="s">
        <v>97</v>
      </c>
      <c r="E202">
        <v>4</v>
      </c>
      <c r="F202">
        <v>8971</v>
      </c>
      <c r="G202">
        <v>10014.481833692387</v>
      </c>
      <c r="H202">
        <v>208</v>
      </c>
    </row>
    <row r="203" spans="1:8" x14ac:dyDescent="0.2">
      <c r="A203" t="s">
        <v>123</v>
      </c>
      <c r="B203" t="s">
        <v>12</v>
      </c>
      <c r="C203" t="s">
        <v>81</v>
      </c>
      <c r="D203" t="s">
        <v>97</v>
      </c>
      <c r="E203">
        <v>5</v>
      </c>
      <c r="F203">
        <v>3240.5</v>
      </c>
      <c r="G203">
        <v>2097.0695330099966</v>
      </c>
      <c r="H203">
        <v>50</v>
      </c>
    </row>
    <row r="204" spans="1:8" x14ac:dyDescent="0.2">
      <c r="A204" t="s">
        <v>123</v>
      </c>
      <c r="B204" t="s">
        <v>12</v>
      </c>
      <c r="C204" t="s">
        <v>81</v>
      </c>
      <c r="D204" t="s">
        <v>99</v>
      </c>
      <c r="E204">
        <v>0</v>
      </c>
      <c r="F204">
        <v>619</v>
      </c>
      <c r="G204">
        <v>555.11165421023259</v>
      </c>
      <c r="H204">
        <v>6</v>
      </c>
    </row>
    <row r="205" spans="1:8" x14ac:dyDescent="0.2">
      <c r="A205" t="s">
        <v>123</v>
      </c>
      <c r="B205" t="s">
        <v>12</v>
      </c>
      <c r="C205" t="s">
        <v>81</v>
      </c>
      <c r="D205" t="s">
        <v>99</v>
      </c>
      <c r="E205">
        <v>1</v>
      </c>
      <c r="F205">
        <v>56027.5</v>
      </c>
      <c r="G205">
        <v>58395.591859968692</v>
      </c>
      <c r="H205">
        <v>935</v>
      </c>
    </row>
    <row r="206" spans="1:8" x14ac:dyDescent="0.2">
      <c r="A206" t="s">
        <v>123</v>
      </c>
      <c r="B206" t="s">
        <v>12</v>
      </c>
      <c r="C206" t="s">
        <v>81</v>
      </c>
      <c r="D206" t="s">
        <v>99</v>
      </c>
      <c r="E206">
        <v>2</v>
      </c>
      <c r="F206">
        <v>68724</v>
      </c>
      <c r="G206">
        <v>70340.983142366225</v>
      </c>
      <c r="H206">
        <v>1124</v>
      </c>
    </row>
    <row r="207" spans="1:8" x14ac:dyDescent="0.2">
      <c r="A207" t="s">
        <v>123</v>
      </c>
      <c r="B207" t="s">
        <v>12</v>
      </c>
      <c r="C207" t="s">
        <v>81</v>
      </c>
      <c r="D207" t="s">
        <v>99</v>
      </c>
      <c r="E207">
        <v>3</v>
      </c>
      <c r="F207">
        <v>180501</v>
      </c>
      <c r="G207">
        <v>184611.31606922424</v>
      </c>
      <c r="H207">
        <v>2931</v>
      </c>
    </row>
    <row r="208" spans="1:8" x14ac:dyDescent="0.2">
      <c r="A208" t="s">
        <v>123</v>
      </c>
      <c r="B208" t="s">
        <v>12</v>
      </c>
      <c r="C208" t="s">
        <v>81</v>
      </c>
      <c r="D208" t="s">
        <v>99</v>
      </c>
      <c r="E208">
        <v>4</v>
      </c>
      <c r="F208">
        <v>111515</v>
      </c>
      <c r="G208">
        <v>116341.63158026135</v>
      </c>
      <c r="H208">
        <v>1880</v>
      </c>
    </row>
    <row r="209" spans="1:8" x14ac:dyDescent="0.2">
      <c r="A209" t="s">
        <v>123</v>
      </c>
      <c r="B209" t="s">
        <v>12</v>
      </c>
      <c r="C209" t="s">
        <v>81</v>
      </c>
      <c r="D209" t="s">
        <v>99</v>
      </c>
      <c r="E209">
        <v>5</v>
      </c>
      <c r="F209">
        <v>47932.5</v>
      </c>
      <c r="G209">
        <v>44719.750435244896</v>
      </c>
      <c r="H209">
        <v>640</v>
      </c>
    </row>
    <row r="210" spans="1:8" x14ac:dyDescent="0.2">
      <c r="A210" t="s">
        <v>123</v>
      </c>
      <c r="B210" t="s">
        <v>12</v>
      </c>
      <c r="C210" t="s">
        <v>81</v>
      </c>
      <c r="D210" t="s">
        <v>98</v>
      </c>
      <c r="E210">
        <v>1</v>
      </c>
      <c r="F210">
        <v>55.5</v>
      </c>
      <c r="G210">
        <v>226.60190157438115</v>
      </c>
      <c r="H210">
        <v>5</v>
      </c>
    </row>
    <row r="211" spans="1:8" x14ac:dyDescent="0.2">
      <c r="A211" t="s">
        <v>123</v>
      </c>
      <c r="B211" t="s">
        <v>12</v>
      </c>
      <c r="C211" t="s">
        <v>81</v>
      </c>
      <c r="D211" t="s">
        <v>98</v>
      </c>
      <c r="E211">
        <v>2</v>
      </c>
      <c r="F211">
        <v>452</v>
      </c>
      <c r="G211">
        <v>792.41265046465651</v>
      </c>
      <c r="H211">
        <v>20</v>
      </c>
    </row>
    <row r="212" spans="1:8" x14ac:dyDescent="0.2">
      <c r="A212" t="s">
        <v>123</v>
      </c>
      <c r="B212" t="s">
        <v>12</v>
      </c>
      <c r="C212" t="s">
        <v>81</v>
      </c>
      <c r="D212" t="s">
        <v>98</v>
      </c>
      <c r="E212">
        <v>3</v>
      </c>
      <c r="F212">
        <v>1982</v>
      </c>
      <c r="G212">
        <v>2273.4482308110928</v>
      </c>
      <c r="H212">
        <v>46</v>
      </c>
    </row>
    <row r="213" spans="1:8" x14ac:dyDescent="0.2">
      <c r="A213" t="s">
        <v>123</v>
      </c>
      <c r="B213" t="s">
        <v>12</v>
      </c>
      <c r="C213" t="s">
        <v>81</v>
      </c>
      <c r="D213" t="s">
        <v>98</v>
      </c>
      <c r="E213">
        <v>4</v>
      </c>
      <c r="F213">
        <v>2676.5</v>
      </c>
      <c r="G213">
        <v>4014.6062221891088</v>
      </c>
      <c r="H213">
        <v>84</v>
      </c>
    </row>
    <row r="214" spans="1:8" x14ac:dyDescent="0.2">
      <c r="A214" t="s">
        <v>123</v>
      </c>
      <c r="B214" t="s">
        <v>12</v>
      </c>
      <c r="C214" t="s">
        <v>81</v>
      </c>
      <c r="D214" t="s">
        <v>98</v>
      </c>
      <c r="E214">
        <v>5</v>
      </c>
      <c r="F214">
        <v>88</v>
      </c>
      <c r="G214">
        <v>80.943443392249435</v>
      </c>
      <c r="H214">
        <v>5</v>
      </c>
    </row>
    <row r="215" spans="1:8" x14ac:dyDescent="0.2">
      <c r="A215" t="s">
        <v>123</v>
      </c>
      <c r="B215" t="s">
        <v>12</v>
      </c>
      <c r="C215" t="s">
        <v>82</v>
      </c>
      <c r="D215" t="s">
        <v>97</v>
      </c>
      <c r="E215">
        <v>0</v>
      </c>
      <c r="F215">
        <v>302.5</v>
      </c>
      <c r="G215">
        <v>219.20900733886114</v>
      </c>
      <c r="H215">
        <v>5</v>
      </c>
    </row>
    <row r="216" spans="1:8" x14ac:dyDescent="0.2">
      <c r="A216" t="s">
        <v>123</v>
      </c>
      <c r="B216" t="s">
        <v>12</v>
      </c>
      <c r="C216" t="s">
        <v>82</v>
      </c>
      <c r="D216" t="s">
        <v>97</v>
      </c>
      <c r="E216">
        <v>1</v>
      </c>
      <c r="F216">
        <v>20478</v>
      </c>
      <c r="G216">
        <v>24310.826184051279</v>
      </c>
      <c r="H216">
        <v>435</v>
      </c>
    </row>
    <row r="217" spans="1:8" x14ac:dyDescent="0.2">
      <c r="A217" t="s">
        <v>123</v>
      </c>
      <c r="B217" t="s">
        <v>12</v>
      </c>
      <c r="C217" t="s">
        <v>82</v>
      </c>
      <c r="D217" t="s">
        <v>97</v>
      </c>
      <c r="E217">
        <v>2</v>
      </c>
      <c r="F217">
        <v>32992</v>
      </c>
      <c r="G217">
        <v>35992.18725850842</v>
      </c>
      <c r="H217">
        <v>602</v>
      </c>
    </row>
    <row r="218" spans="1:8" x14ac:dyDescent="0.2">
      <c r="A218" t="s">
        <v>123</v>
      </c>
      <c r="B218" t="s">
        <v>12</v>
      </c>
      <c r="C218" t="s">
        <v>82</v>
      </c>
      <c r="D218" t="s">
        <v>97</v>
      </c>
      <c r="E218">
        <v>3</v>
      </c>
      <c r="F218">
        <v>33214.5</v>
      </c>
      <c r="G218">
        <v>39560.94674389367</v>
      </c>
      <c r="H218">
        <v>739</v>
      </c>
    </row>
    <row r="219" spans="1:8" x14ac:dyDescent="0.2">
      <c r="A219" t="s">
        <v>123</v>
      </c>
      <c r="B219" t="s">
        <v>12</v>
      </c>
      <c r="C219" t="s">
        <v>82</v>
      </c>
      <c r="D219" t="s">
        <v>97</v>
      </c>
      <c r="E219">
        <v>4</v>
      </c>
      <c r="F219">
        <v>55910.5</v>
      </c>
      <c r="G219">
        <v>64764.938292891224</v>
      </c>
      <c r="H219">
        <v>1134</v>
      </c>
    </row>
    <row r="220" spans="1:8" x14ac:dyDescent="0.2">
      <c r="A220" t="s">
        <v>123</v>
      </c>
      <c r="B220" t="s">
        <v>12</v>
      </c>
      <c r="C220" t="s">
        <v>82</v>
      </c>
      <c r="D220" t="s">
        <v>97</v>
      </c>
      <c r="E220">
        <v>5</v>
      </c>
      <c r="F220">
        <v>52455</v>
      </c>
      <c r="G220">
        <v>64450.503757349434</v>
      </c>
      <c r="H220">
        <v>1218</v>
      </c>
    </row>
    <row r="221" spans="1:8" x14ac:dyDescent="0.2">
      <c r="A221" t="s">
        <v>123</v>
      </c>
      <c r="B221" t="s">
        <v>12</v>
      </c>
      <c r="C221" t="s">
        <v>82</v>
      </c>
      <c r="D221" t="s">
        <v>99</v>
      </c>
      <c r="E221">
        <v>0</v>
      </c>
      <c r="F221">
        <v>1882</v>
      </c>
      <c r="G221">
        <v>1749.2976874772344</v>
      </c>
      <c r="H221">
        <v>29</v>
      </c>
    </row>
    <row r="222" spans="1:8" x14ac:dyDescent="0.2">
      <c r="A222" t="s">
        <v>123</v>
      </c>
      <c r="B222" t="s">
        <v>12</v>
      </c>
      <c r="C222" t="s">
        <v>82</v>
      </c>
      <c r="D222" t="s">
        <v>99</v>
      </c>
      <c r="E222">
        <v>1</v>
      </c>
      <c r="F222">
        <v>352847.5</v>
      </c>
      <c r="G222">
        <v>371623.24383021216</v>
      </c>
      <c r="H222">
        <v>5813</v>
      </c>
    </row>
    <row r="223" spans="1:8" x14ac:dyDescent="0.2">
      <c r="A223" t="s">
        <v>123</v>
      </c>
      <c r="B223" t="s">
        <v>12</v>
      </c>
      <c r="C223" t="s">
        <v>82</v>
      </c>
      <c r="D223" t="s">
        <v>99</v>
      </c>
      <c r="E223">
        <v>2</v>
      </c>
      <c r="F223">
        <v>377197.5</v>
      </c>
      <c r="G223">
        <v>413167.53471579676</v>
      </c>
      <c r="H223">
        <v>6282</v>
      </c>
    </row>
    <row r="224" spans="1:8" x14ac:dyDescent="0.2">
      <c r="A224" t="s">
        <v>123</v>
      </c>
      <c r="B224" t="s">
        <v>12</v>
      </c>
      <c r="C224" t="s">
        <v>82</v>
      </c>
      <c r="D224" t="s">
        <v>99</v>
      </c>
      <c r="E224">
        <v>3</v>
      </c>
      <c r="F224">
        <v>434756.5</v>
      </c>
      <c r="G224">
        <v>463100.79178689071</v>
      </c>
      <c r="H224">
        <v>7073</v>
      </c>
    </row>
    <row r="225" spans="1:8" x14ac:dyDescent="0.2">
      <c r="A225" t="s">
        <v>123</v>
      </c>
      <c r="B225" t="s">
        <v>12</v>
      </c>
      <c r="C225" t="s">
        <v>82</v>
      </c>
      <c r="D225" t="s">
        <v>99</v>
      </c>
      <c r="E225">
        <v>4</v>
      </c>
      <c r="F225">
        <v>513506.5</v>
      </c>
      <c r="G225">
        <v>560054.08588603768</v>
      </c>
      <c r="H225">
        <v>8365</v>
      </c>
    </row>
    <row r="226" spans="1:8" x14ac:dyDescent="0.2">
      <c r="A226" t="s">
        <v>123</v>
      </c>
      <c r="B226" t="s">
        <v>12</v>
      </c>
      <c r="C226" t="s">
        <v>82</v>
      </c>
      <c r="D226" t="s">
        <v>99</v>
      </c>
      <c r="E226">
        <v>5</v>
      </c>
      <c r="F226">
        <v>292821.5</v>
      </c>
      <c r="G226">
        <v>322201.04345313559</v>
      </c>
      <c r="H226">
        <v>5533</v>
      </c>
    </row>
    <row r="227" spans="1:8" x14ac:dyDescent="0.2">
      <c r="A227" t="s">
        <v>123</v>
      </c>
      <c r="B227" t="s">
        <v>12</v>
      </c>
      <c r="C227" t="s">
        <v>82</v>
      </c>
      <c r="D227" t="s">
        <v>98</v>
      </c>
      <c r="E227">
        <v>0</v>
      </c>
      <c r="F227">
        <v>111</v>
      </c>
      <c r="G227">
        <v>261.75273522975931</v>
      </c>
      <c r="H227">
        <v>1</v>
      </c>
    </row>
    <row r="228" spans="1:8" x14ac:dyDescent="0.2">
      <c r="A228" t="s">
        <v>123</v>
      </c>
      <c r="B228" t="s">
        <v>12</v>
      </c>
      <c r="C228" t="s">
        <v>82</v>
      </c>
      <c r="D228" t="s">
        <v>98</v>
      </c>
      <c r="E228">
        <v>1</v>
      </c>
      <c r="F228">
        <v>4370</v>
      </c>
      <c r="G228">
        <v>5321.4821714379623</v>
      </c>
      <c r="H228">
        <v>92</v>
      </c>
    </row>
    <row r="229" spans="1:8" x14ac:dyDescent="0.2">
      <c r="A229" t="s">
        <v>123</v>
      </c>
      <c r="B229" t="s">
        <v>12</v>
      </c>
      <c r="C229" t="s">
        <v>82</v>
      </c>
      <c r="D229" t="s">
        <v>98</v>
      </c>
      <c r="E229">
        <v>2</v>
      </c>
      <c r="F229">
        <v>5816</v>
      </c>
      <c r="G229">
        <v>7686.8716185216053</v>
      </c>
      <c r="H229">
        <v>146</v>
      </c>
    </row>
    <row r="230" spans="1:8" x14ac:dyDescent="0.2">
      <c r="A230" t="s">
        <v>123</v>
      </c>
      <c r="B230" t="s">
        <v>12</v>
      </c>
      <c r="C230" t="s">
        <v>82</v>
      </c>
      <c r="D230" t="s">
        <v>98</v>
      </c>
      <c r="E230">
        <v>3</v>
      </c>
      <c r="F230">
        <v>5001.5</v>
      </c>
      <c r="G230">
        <v>7824.2892352917106</v>
      </c>
      <c r="H230">
        <v>161</v>
      </c>
    </row>
    <row r="231" spans="1:8" x14ac:dyDescent="0.2">
      <c r="A231" t="s">
        <v>123</v>
      </c>
      <c r="B231" t="s">
        <v>12</v>
      </c>
      <c r="C231" t="s">
        <v>82</v>
      </c>
      <c r="D231" t="s">
        <v>98</v>
      </c>
      <c r="E231">
        <v>4</v>
      </c>
      <c r="F231">
        <v>15247.5</v>
      </c>
      <c r="G231">
        <v>17660.694918588189</v>
      </c>
      <c r="H231">
        <v>321</v>
      </c>
    </row>
    <row r="232" spans="1:8" x14ac:dyDescent="0.2">
      <c r="A232" t="s">
        <v>123</v>
      </c>
      <c r="B232" t="s">
        <v>12</v>
      </c>
      <c r="C232" t="s">
        <v>82</v>
      </c>
      <c r="D232" t="s">
        <v>98</v>
      </c>
      <c r="E232">
        <v>5</v>
      </c>
      <c r="F232">
        <v>10668</v>
      </c>
      <c r="G232">
        <v>12448.119147434294</v>
      </c>
      <c r="H232">
        <v>277</v>
      </c>
    </row>
    <row r="233" spans="1:8" x14ac:dyDescent="0.2">
      <c r="A233" t="s">
        <v>123</v>
      </c>
      <c r="B233" t="s">
        <v>12</v>
      </c>
      <c r="C233" t="s">
        <v>83</v>
      </c>
      <c r="D233" t="s">
        <v>97</v>
      </c>
      <c r="E233">
        <v>0</v>
      </c>
      <c r="F233">
        <v>31</v>
      </c>
      <c r="G233">
        <v>30.604782464297575</v>
      </c>
      <c r="H233">
        <v>2</v>
      </c>
    </row>
    <row r="234" spans="1:8" x14ac:dyDescent="0.2">
      <c r="A234" t="s">
        <v>123</v>
      </c>
      <c r="B234" t="s">
        <v>12</v>
      </c>
      <c r="C234" t="s">
        <v>83</v>
      </c>
      <c r="D234" t="s">
        <v>97</v>
      </c>
      <c r="E234">
        <v>1</v>
      </c>
      <c r="F234">
        <v>2629</v>
      </c>
      <c r="G234">
        <v>2867.611906791692</v>
      </c>
      <c r="H234">
        <v>48</v>
      </c>
    </row>
    <row r="235" spans="1:8" x14ac:dyDescent="0.2">
      <c r="A235" t="s">
        <v>123</v>
      </c>
      <c r="B235" t="s">
        <v>12</v>
      </c>
      <c r="C235" t="s">
        <v>83</v>
      </c>
      <c r="D235" t="s">
        <v>97</v>
      </c>
      <c r="E235">
        <v>2</v>
      </c>
      <c r="F235">
        <v>6518</v>
      </c>
      <c r="G235">
        <v>7184.1610668513449</v>
      </c>
      <c r="H235">
        <v>134</v>
      </c>
    </row>
    <row r="236" spans="1:8" x14ac:dyDescent="0.2">
      <c r="A236" t="s">
        <v>123</v>
      </c>
      <c r="B236" t="s">
        <v>12</v>
      </c>
      <c r="C236" t="s">
        <v>83</v>
      </c>
      <c r="D236" t="s">
        <v>97</v>
      </c>
      <c r="E236">
        <v>3</v>
      </c>
      <c r="F236">
        <v>16474.5</v>
      </c>
      <c r="G236">
        <v>17512.46447999313</v>
      </c>
      <c r="H236">
        <v>275</v>
      </c>
    </row>
    <row r="237" spans="1:8" x14ac:dyDescent="0.2">
      <c r="A237" t="s">
        <v>123</v>
      </c>
      <c r="B237" t="s">
        <v>12</v>
      </c>
      <c r="C237" t="s">
        <v>83</v>
      </c>
      <c r="D237" t="s">
        <v>97</v>
      </c>
      <c r="E237">
        <v>4</v>
      </c>
      <c r="F237">
        <v>20240</v>
      </c>
      <c r="G237">
        <v>18231.080777122643</v>
      </c>
      <c r="H237">
        <v>300</v>
      </c>
    </row>
    <row r="238" spans="1:8" x14ac:dyDescent="0.2">
      <c r="A238" t="s">
        <v>123</v>
      </c>
      <c r="B238" t="s">
        <v>12</v>
      </c>
      <c r="C238" t="s">
        <v>83</v>
      </c>
      <c r="D238" t="s">
        <v>97</v>
      </c>
      <c r="E238">
        <v>5</v>
      </c>
      <c r="F238">
        <v>152181</v>
      </c>
      <c r="G238">
        <v>169384.40061575017</v>
      </c>
      <c r="H238">
        <v>2796</v>
      </c>
    </row>
    <row r="239" spans="1:8" x14ac:dyDescent="0.2">
      <c r="A239" t="s">
        <v>123</v>
      </c>
      <c r="B239" t="s">
        <v>12</v>
      </c>
      <c r="C239" t="s">
        <v>83</v>
      </c>
      <c r="D239" t="s">
        <v>99</v>
      </c>
      <c r="E239">
        <v>0</v>
      </c>
      <c r="F239">
        <v>150</v>
      </c>
      <c r="G239">
        <v>204.24327850775418</v>
      </c>
      <c r="H239">
        <v>4</v>
      </c>
    </row>
    <row r="240" spans="1:8" x14ac:dyDescent="0.2">
      <c r="A240" t="s">
        <v>123</v>
      </c>
      <c r="B240" t="s">
        <v>12</v>
      </c>
      <c r="C240" t="s">
        <v>83</v>
      </c>
      <c r="D240" t="s">
        <v>99</v>
      </c>
      <c r="E240">
        <v>1</v>
      </c>
      <c r="F240">
        <v>9240.5</v>
      </c>
      <c r="G240">
        <v>9331.1017106443378</v>
      </c>
      <c r="H240">
        <v>192</v>
      </c>
    </row>
    <row r="241" spans="1:8" x14ac:dyDescent="0.2">
      <c r="A241" t="s">
        <v>123</v>
      </c>
      <c r="B241" t="s">
        <v>12</v>
      </c>
      <c r="C241" t="s">
        <v>83</v>
      </c>
      <c r="D241" t="s">
        <v>99</v>
      </c>
      <c r="E241">
        <v>2</v>
      </c>
      <c r="F241">
        <v>35496.5</v>
      </c>
      <c r="G241">
        <v>34394.929418242515</v>
      </c>
      <c r="H241">
        <v>576</v>
      </c>
    </row>
    <row r="242" spans="1:8" x14ac:dyDescent="0.2">
      <c r="A242" t="s">
        <v>123</v>
      </c>
      <c r="B242" t="s">
        <v>12</v>
      </c>
      <c r="C242" t="s">
        <v>83</v>
      </c>
      <c r="D242" t="s">
        <v>99</v>
      </c>
      <c r="E242">
        <v>3</v>
      </c>
      <c r="F242">
        <v>40051.5</v>
      </c>
      <c r="G242">
        <v>38052.650729823996</v>
      </c>
      <c r="H242">
        <v>641</v>
      </c>
    </row>
    <row r="243" spans="1:8" x14ac:dyDescent="0.2">
      <c r="A243" t="s">
        <v>123</v>
      </c>
      <c r="B243" t="s">
        <v>12</v>
      </c>
      <c r="C243" t="s">
        <v>83</v>
      </c>
      <c r="D243" t="s">
        <v>99</v>
      </c>
      <c r="E243">
        <v>4</v>
      </c>
      <c r="F243">
        <v>18278.5</v>
      </c>
      <c r="G243">
        <v>18040.384980453928</v>
      </c>
      <c r="H243">
        <v>287</v>
      </c>
    </row>
    <row r="244" spans="1:8" x14ac:dyDescent="0.2">
      <c r="A244" t="s">
        <v>123</v>
      </c>
      <c r="B244" t="s">
        <v>12</v>
      </c>
      <c r="C244" t="s">
        <v>83</v>
      </c>
      <c r="D244" t="s">
        <v>99</v>
      </c>
      <c r="E244">
        <v>5</v>
      </c>
      <c r="F244">
        <v>90872</v>
      </c>
      <c r="G244">
        <v>91837.832222728204</v>
      </c>
      <c r="H244">
        <v>1467</v>
      </c>
    </row>
    <row r="245" spans="1:8" x14ac:dyDescent="0.2">
      <c r="A245" t="s">
        <v>123</v>
      </c>
      <c r="B245" t="s">
        <v>12</v>
      </c>
      <c r="C245" t="s">
        <v>83</v>
      </c>
      <c r="D245" t="s">
        <v>98</v>
      </c>
      <c r="E245">
        <v>0</v>
      </c>
      <c r="F245">
        <v>3.5</v>
      </c>
      <c r="G245">
        <v>23.66454991087344</v>
      </c>
      <c r="H245">
        <v>1</v>
      </c>
    </row>
    <row r="246" spans="1:8" x14ac:dyDescent="0.2">
      <c r="A246" t="s">
        <v>123</v>
      </c>
      <c r="B246" t="s">
        <v>12</v>
      </c>
      <c r="C246" t="s">
        <v>83</v>
      </c>
      <c r="D246" t="s">
        <v>98</v>
      </c>
      <c r="E246">
        <v>1</v>
      </c>
      <c r="F246">
        <v>53</v>
      </c>
      <c r="G246">
        <v>114.78691275167785</v>
      </c>
      <c r="H246">
        <v>1</v>
      </c>
    </row>
    <row r="247" spans="1:8" x14ac:dyDescent="0.2">
      <c r="A247" t="s">
        <v>123</v>
      </c>
      <c r="B247" t="s">
        <v>12</v>
      </c>
      <c r="C247" t="s">
        <v>83</v>
      </c>
      <c r="D247" t="s">
        <v>98</v>
      </c>
      <c r="E247">
        <v>2</v>
      </c>
      <c r="F247">
        <v>68</v>
      </c>
      <c r="G247">
        <v>92.585226954939429</v>
      </c>
      <c r="H247">
        <v>4</v>
      </c>
    </row>
    <row r="248" spans="1:8" x14ac:dyDescent="0.2">
      <c r="A248" t="s">
        <v>123</v>
      </c>
      <c r="B248" t="s">
        <v>12</v>
      </c>
      <c r="C248" t="s">
        <v>83</v>
      </c>
      <c r="D248" t="s">
        <v>98</v>
      </c>
      <c r="E248">
        <v>3</v>
      </c>
      <c r="F248">
        <v>220</v>
      </c>
      <c r="G248">
        <v>225.66670716520247</v>
      </c>
      <c r="H248">
        <v>7</v>
      </c>
    </row>
    <row r="249" spans="1:8" x14ac:dyDescent="0.2">
      <c r="A249" t="s">
        <v>123</v>
      </c>
      <c r="B249" t="s">
        <v>12</v>
      </c>
      <c r="C249" t="s">
        <v>83</v>
      </c>
      <c r="D249" t="s">
        <v>98</v>
      </c>
      <c r="E249">
        <v>4</v>
      </c>
      <c r="F249">
        <v>322.5</v>
      </c>
      <c r="G249">
        <v>622.14110005210659</v>
      </c>
      <c r="H249">
        <v>7</v>
      </c>
    </row>
    <row r="250" spans="1:8" x14ac:dyDescent="0.2">
      <c r="A250" t="s">
        <v>123</v>
      </c>
      <c r="B250" t="s">
        <v>12</v>
      </c>
      <c r="C250" t="s">
        <v>83</v>
      </c>
      <c r="D250" t="s">
        <v>98</v>
      </c>
      <c r="E250">
        <v>5</v>
      </c>
      <c r="F250">
        <v>6738.5</v>
      </c>
      <c r="G250">
        <v>7901.8552910491271</v>
      </c>
      <c r="H250">
        <v>134</v>
      </c>
    </row>
    <row r="251" spans="1:8" x14ac:dyDescent="0.2">
      <c r="A251" t="s">
        <v>123</v>
      </c>
      <c r="B251" t="s">
        <v>12</v>
      </c>
      <c r="C251" t="s">
        <v>84</v>
      </c>
      <c r="D251" t="s">
        <v>97</v>
      </c>
      <c r="E251">
        <v>0</v>
      </c>
      <c r="F251">
        <v>290</v>
      </c>
      <c r="G251">
        <v>169.4074773768956</v>
      </c>
      <c r="H251">
        <v>6</v>
      </c>
    </row>
    <row r="252" spans="1:8" x14ac:dyDescent="0.2">
      <c r="A252" t="s">
        <v>123</v>
      </c>
      <c r="B252" t="s">
        <v>12</v>
      </c>
      <c r="C252" t="s">
        <v>84</v>
      </c>
      <c r="D252" t="s">
        <v>97</v>
      </c>
      <c r="E252">
        <v>1</v>
      </c>
      <c r="F252">
        <v>4802</v>
      </c>
      <c r="G252">
        <v>4945.3749269116825</v>
      </c>
      <c r="H252">
        <v>124</v>
      </c>
    </row>
    <row r="253" spans="1:8" x14ac:dyDescent="0.2">
      <c r="A253" t="s">
        <v>123</v>
      </c>
      <c r="B253" t="s">
        <v>12</v>
      </c>
      <c r="C253" t="s">
        <v>84</v>
      </c>
      <c r="D253" t="s">
        <v>97</v>
      </c>
      <c r="E253">
        <v>2</v>
      </c>
      <c r="F253">
        <v>9932.5</v>
      </c>
      <c r="G253">
        <v>8466.3662909449322</v>
      </c>
      <c r="H253">
        <v>211</v>
      </c>
    </row>
    <row r="254" spans="1:8" x14ac:dyDescent="0.2">
      <c r="A254" t="s">
        <v>123</v>
      </c>
      <c r="B254" t="s">
        <v>12</v>
      </c>
      <c r="C254" t="s">
        <v>84</v>
      </c>
      <c r="D254" t="s">
        <v>97</v>
      </c>
      <c r="E254">
        <v>3</v>
      </c>
      <c r="F254">
        <v>31001.5</v>
      </c>
      <c r="G254">
        <v>31593.451819133406</v>
      </c>
      <c r="H254">
        <v>604</v>
      </c>
    </row>
    <row r="255" spans="1:8" x14ac:dyDescent="0.2">
      <c r="A255" t="s">
        <v>123</v>
      </c>
      <c r="B255" t="s">
        <v>12</v>
      </c>
      <c r="C255" t="s">
        <v>84</v>
      </c>
      <c r="D255" t="s">
        <v>97</v>
      </c>
      <c r="E255">
        <v>4</v>
      </c>
      <c r="F255">
        <v>48091</v>
      </c>
      <c r="G255">
        <v>50918.083292426847</v>
      </c>
      <c r="H255">
        <v>1047</v>
      </c>
    </row>
    <row r="256" spans="1:8" x14ac:dyDescent="0.2">
      <c r="A256" t="s">
        <v>123</v>
      </c>
      <c r="B256" t="s">
        <v>12</v>
      </c>
      <c r="C256" t="s">
        <v>84</v>
      </c>
      <c r="D256" t="s">
        <v>97</v>
      </c>
      <c r="E256">
        <v>5</v>
      </c>
      <c r="F256">
        <v>91561.5</v>
      </c>
      <c r="G256">
        <v>86661.848456051259</v>
      </c>
      <c r="H256">
        <v>1727</v>
      </c>
    </row>
    <row r="257" spans="1:8" x14ac:dyDescent="0.2">
      <c r="A257" t="s">
        <v>123</v>
      </c>
      <c r="B257" t="s">
        <v>12</v>
      </c>
      <c r="C257" t="s">
        <v>84</v>
      </c>
      <c r="D257" t="s">
        <v>99</v>
      </c>
      <c r="E257">
        <v>0</v>
      </c>
      <c r="F257">
        <v>2824</v>
      </c>
      <c r="G257">
        <v>2992.7242765390693</v>
      </c>
      <c r="H257">
        <v>34</v>
      </c>
    </row>
    <row r="258" spans="1:8" x14ac:dyDescent="0.2">
      <c r="A258" t="s">
        <v>123</v>
      </c>
      <c r="B258" t="s">
        <v>12</v>
      </c>
      <c r="C258" t="s">
        <v>84</v>
      </c>
      <c r="D258" t="s">
        <v>99</v>
      </c>
      <c r="E258">
        <v>1</v>
      </c>
      <c r="F258">
        <v>79559.5</v>
      </c>
      <c r="G258">
        <v>78645.409123661899</v>
      </c>
      <c r="H258">
        <v>1589</v>
      </c>
    </row>
    <row r="259" spans="1:8" x14ac:dyDescent="0.2">
      <c r="A259" t="s">
        <v>123</v>
      </c>
      <c r="B259" t="s">
        <v>12</v>
      </c>
      <c r="C259" t="s">
        <v>84</v>
      </c>
      <c r="D259" t="s">
        <v>99</v>
      </c>
      <c r="E259">
        <v>2</v>
      </c>
      <c r="F259">
        <v>91351.5</v>
      </c>
      <c r="G259">
        <v>87830.705877404907</v>
      </c>
      <c r="H259">
        <v>1643</v>
      </c>
    </row>
    <row r="260" spans="1:8" x14ac:dyDescent="0.2">
      <c r="A260" t="s">
        <v>123</v>
      </c>
      <c r="B260" t="s">
        <v>12</v>
      </c>
      <c r="C260" t="s">
        <v>84</v>
      </c>
      <c r="D260" t="s">
        <v>99</v>
      </c>
      <c r="E260">
        <v>3</v>
      </c>
      <c r="F260">
        <v>199005</v>
      </c>
      <c r="G260">
        <v>188441.86773472506</v>
      </c>
      <c r="H260">
        <v>3474</v>
      </c>
    </row>
    <row r="261" spans="1:8" x14ac:dyDescent="0.2">
      <c r="A261" t="s">
        <v>123</v>
      </c>
      <c r="B261" t="s">
        <v>12</v>
      </c>
      <c r="C261" t="s">
        <v>84</v>
      </c>
      <c r="D261" t="s">
        <v>99</v>
      </c>
      <c r="E261">
        <v>4</v>
      </c>
      <c r="F261">
        <v>268930</v>
      </c>
      <c r="G261">
        <v>248913.66876419086</v>
      </c>
      <c r="H261">
        <v>4678</v>
      </c>
    </row>
    <row r="262" spans="1:8" x14ac:dyDescent="0.2">
      <c r="A262" t="s">
        <v>123</v>
      </c>
      <c r="B262" t="s">
        <v>12</v>
      </c>
      <c r="C262" t="s">
        <v>84</v>
      </c>
      <c r="D262" t="s">
        <v>99</v>
      </c>
      <c r="E262">
        <v>5</v>
      </c>
      <c r="F262">
        <v>215699.5</v>
      </c>
      <c r="G262">
        <v>201505.81956120773</v>
      </c>
      <c r="H262">
        <v>3675</v>
      </c>
    </row>
    <row r="263" spans="1:8" x14ac:dyDescent="0.2">
      <c r="A263" t="s">
        <v>123</v>
      </c>
      <c r="B263" t="s">
        <v>12</v>
      </c>
      <c r="C263" t="s">
        <v>84</v>
      </c>
      <c r="D263" t="s">
        <v>98</v>
      </c>
      <c r="E263">
        <v>1</v>
      </c>
      <c r="F263">
        <v>626.5</v>
      </c>
      <c r="G263">
        <v>399.5912265173011</v>
      </c>
      <c r="H263">
        <v>12</v>
      </c>
    </row>
    <row r="264" spans="1:8" x14ac:dyDescent="0.2">
      <c r="A264" t="s">
        <v>123</v>
      </c>
      <c r="B264" t="s">
        <v>12</v>
      </c>
      <c r="C264" t="s">
        <v>84</v>
      </c>
      <c r="D264" t="s">
        <v>98</v>
      </c>
      <c r="E264">
        <v>2</v>
      </c>
      <c r="F264">
        <v>401</v>
      </c>
      <c r="G264">
        <v>611.57246797241612</v>
      </c>
      <c r="H264">
        <v>17</v>
      </c>
    </row>
    <row r="265" spans="1:8" x14ac:dyDescent="0.2">
      <c r="A265" t="s">
        <v>123</v>
      </c>
      <c r="B265" t="s">
        <v>12</v>
      </c>
      <c r="C265" t="s">
        <v>84</v>
      </c>
      <c r="D265" t="s">
        <v>98</v>
      </c>
      <c r="E265">
        <v>3</v>
      </c>
      <c r="F265">
        <v>1097.5</v>
      </c>
      <c r="G265">
        <v>1178.2122606883599</v>
      </c>
      <c r="H265">
        <v>31</v>
      </c>
    </row>
    <row r="266" spans="1:8" x14ac:dyDescent="0.2">
      <c r="A266" t="s">
        <v>123</v>
      </c>
      <c r="B266" t="s">
        <v>12</v>
      </c>
      <c r="C266" t="s">
        <v>84</v>
      </c>
      <c r="D266" t="s">
        <v>98</v>
      </c>
      <c r="E266">
        <v>4</v>
      </c>
      <c r="F266">
        <v>3549</v>
      </c>
      <c r="G266">
        <v>3306.8055291552864</v>
      </c>
      <c r="H266">
        <v>88</v>
      </c>
    </row>
    <row r="267" spans="1:8" x14ac:dyDescent="0.2">
      <c r="A267" t="s">
        <v>123</v>
      </c>
      <c r="B267" t="s">
        <v>12</v>
      </c>
      <c r="C267" t="s">
        <v>84</v>
      </c>
      <c r="D267" t="s">
        <v>98</v>
      </c>
      <c r="E267">
        <v>5</v>
      </c>
      <c r="F267">
        <v>2824.5</v>
      </c>
      <c r="G267">
        <v>3232.6014820603887</v>
      </c>
      <c r="H267">
        <v>78</v>
      </c>
    </row>
    <row r="268" spans="1:8" x14ac:dyDescent="0.2">
      <c r="A268" t="s">
        <v>123</v>
      </c>
      <c r="B268" t="s">
        <v>12</v>
      </c>
      <c r="C268" t="s">
        <v>85</v>
      </c>
      <c r="D268" t="s">
        <v>97</v>
      </c>
      <c r="E268">
        <v>0</v>
      </c>
      <c r="F268">
        <v>349.5</v>
      </c>
      <c r="G268">
        <v>425.62206121195845</v>
      </c>
      <c r="H268">
        <v>6</v>
      </c>
    </row>
    <row r="269" spans="1:8" x14ac:dyDescent="0.2">
      <c r="A269" t="s">
        <v>123</v>
      </c>
      <c r="B269" t="s">
        <v>12</v>
      </c>
      <c r="C269" t="s">
        <v>85</v>
      </c>
      <c r="D269" t="s">
        <v>97</v>
      </c>
      <c r="E269">
        <v>1</v>
      </c>
      <c r="F269">
        <v>43656</v>
      </c>
      <c r="G269">
        <v>43765.884582578008</v>
      </c>
      <c r="H269">
        <v>654</v>
      </c>
    </row>
    <row r="270" spans="1:8" x14ac:dyDescent="0.2">
      <c r="A270" t="s">
        <v>123</v>
      </c>
      <c r="B270" t="s">
        <v>12</v>
      </c>
      <c r="C270" t="s">
        <v>85</v>
      </c>
      <c r="D270" t="s">
        <v>97</v>
      </c>
      <c r="E270">
        <v>2</v>
      </c>
      <c r="F270">
        <v>54551</v>
      </c>
      <c r="G270">
        <v>56185.880723354145</v>
      </c>
      <c r="H270">
        <v>834</v>
      </c>
    </row>
    <row r="271" spans="1:8" x14ac:dyDescent="0.2">
      <c r="A271" t="s">
        <v>123</v>
      </c>
      <c r="B271" t="s">
        <v>12</v>
      </c>
      <c r="C271" t="s">
        <v>85</v>
      </c>
      <c r="D271" t="s">
        <v>97</v>
      </c>
      <c r="E271">
        <v>3</v>
      </c>
      <c r="F271">
        <v>129178</v>
      </c>
      <c r="G271">
        <v>140650.24199419425</v>
      </c>
      <c r="H271">
        <v>2200</v>
      </c>
    </row>
    <row r="272" spans="1:8" x14ac:dyDescent="0.2">
      <c r="A272" t="s">
        <v>123</v>
      </c>
      <c r="B272" t="s">
        <v>12</v>
      </c>
      <c r="C272" t="s">
        <v>85</v>
      </c>
      <c r="D272" t="s">
        <v>97</v>
      </c>
      <c r="E272">
        <v>4</v>
      </c>
      <c r="F272">
        <v>255949.5</v>
      </c>
      <c r="G272">
        <v>281691.49601357616</v>
      </c>
      <c r="H272">
        <v>4120</v>
      </c>
    </row>
    <row r="273" spans="1:8" x14ac:dyDescent="0.2">
      <c r="A273" t="s">
        <v>123</v>
      </c>
      <c r="B273" t="s">
        <v>12</v>
      </c>
      <c r="C273" t="s">
        <v>85</v>
      </c>
      <c r="D273" t="s">
        <v>97</v>
      </c>
      <c r="E273">
        <v>5</v>
      </c>
      <c r="F273">
        <v>541179</v>
      </c>
      <c r="G273">
        <v>582178.95498504909</v>
      </c>
      <c r="H273">
        <v>8268</v>
      </c>
    </row>
    <row r="274" spans="1:8" x14ac:dyDescent="0.2">
      <c r="A274" t="s">
        <v>123</v>
      </c>
      <c r="B274" t="s">
        <v>12</v>
      </c>
      <c r="C274" t="s">
        <v>85</v>
      </c>
      <c r="D274" t="s">
        <v>99</v>
      </c>
      <c r="E274">
        <v>0</v>
      </c>
      <c r="F274">
        <v>1676</v>
      </c>
      <c r="G274">
        <v>1979.9722937314275</v>
      </c>
      <c r="H274">
        <v>23</v>
      </c>
    </row>
    <row r="275" spans="1:8" x14ac:dyDescent="0.2">
      <c r="A275" t="s">
        <v>123</v>
      </c>
      <c r="B275" t="s">
        <v>12</v>
      </c>
      <c r="C275" t="s">
        <v>85</v>
      </c>
      <c r="D275" t="s">
        <v>99</v>
      </c>
      <c r="E275">
        <v>1</v>
      </c>
      <c r="F275">
        <v>330566.5</v>
      </c>
      <c r="G275">
        <v>349650.54916679644</v>
      </c>
      <c r="H275">
        <v>5333</v>
      </c>
    </row>
    <row r="276" spans="1:8" x14ac:dyDescent="0.2">
      <c r="A276" t="s">
        <v>123</v>
      </c>
      <c r="B276" t="s">
        <v>12</v>
      </c>
      <c r="C276" t="s">
        <v>85</v>
      </c>
      <c r="D276" t="s">
        <v>99</v>
      </c>
      <c r="E276">
        <v>2</v>
      </c>
      <c r="F276">
        <v>297902.5</v>
      </c>
      <c r="G276">
        <v>294503.91219688975</v>
      </c>
      <c r="H276">
        <v>4462</v>
      </c>
    </row>
    <row r="277" spans="1:8" x14ac:dyDescent="0.2">
      <c r="A277" t="s">
        <v>123</v>
      </c>
      <c r="B277" t="s">
        <v>12</v>
      </c>
      <c r="C277" t="s">
        <v>85</v>
      </c>
      <c r="D277" t="s">
        <v>99</v>
      </c>
      <c r="E277">
        <v>3</v>
      </c>
      <c r="F277">
        <v>582057.5</v>
      </c>
      <c r="G277">
        <v>589197.70543085993</v>
      </c>
      <c r="H277">
        <v>9203</v>
      </c>
    </row>
    <row r="278" spans="1:8" x14ac:dyDescent="0.2">
      <c r="A278" t="s">
        <v>123</v>
      </c>
      <c r="B278" t="s">
        <v>12</v>
      </c>
      <c r="C278" t="s">
        <v>85</v>
      </c>
      <c r="D278" t="s">
        <v>99</v>
      </c>
      <c r="E278">
        <v>4</v>
      </c>
      <c r="F278">
        <v>736769</v>
      </c>
      <c r="G278">
        <v>743679.84038193466</v>
      </c>
      <c r="H278">
        <v>11224</v>
      </c>
    </row>
    <row r="279" spans="1:8" x14ac:dyDescent="0.2">
      <c r="A279" t="s">
        <v>123</v>
      </c>
      <c r="B279" t="s">
        <v>12</v>
      </c>
      <c r="C279" t="s">
        <v>85</v>
      </c>
      <c r="D279" t="s">
        <v>99</v>
      </c>
      <c r="E279">
        <v>5</v>
      </c>
      <c r="F279">
        <v>712751</v>
      </c>
      <c r="G279">
        <v>708996.76727149065</v>
      </c>
      <c r="H279">
        <v>10817</v>
      </c>
    </row>
    <row r="280" spans="1:8" x14ac:dyDescent="0.2">
      <c r="A280" t="s">
        <v>123</v>
      </c>
      <c r="B280" t="s">
        <v>12</v>
      </c>
      <c r="C280" t="s">
        <v>85</v>
      </c>
      <c r="D280" t="s">
        <v>98</v>
      </c>
      <c r="E280">
        <v>0</v>
      </c>
      <c r="F280">
        <v>236.5</v>
      </c>
      <c r="G280">
        <v>74.366042448186874</v>
      </c>
      <c r="H280">
        <v>2</v>
      </c>
    </row>
    <row r="281" spans="1:8" x14ac:dyDescent="0.2">
      <c r="A281" t="s">
        <v>123</v>
      </c>
      <c r="B281" t="s">
        <v>12</v>
      </c>
      <c r="C281" t="s">
        <v>85</v>
      </c>
      <c r="D281" t="s">
        <v>98</v>
      </c>
      <c r="E281">
        <v>1</v>
      </c>
      <c r="F281">
        <v>6266.5</v>
      </c>
      <c r="G281">
        <v>6262.5528911552401</v>
      </c>
      <c r="H281">
        <v>109</v>
      </c>
    </row>
    <row r="282" spans="1:8" x14ac:dyDescent="0.2">
      <c r="A282" t="s">
        <v>123</v>
      </c>
      <c r="B282" t="s">
        <v>12</v>
      </c>
      <c r="C282" t="s">
        <v>85</v>
      </c>
      <c r="D282" t="s">
        <v>98</v>
      </c>
      <c r="E282">
        <v>2</v>
      </c>
      <c r="F282">
        <v>8683.5</v>
      </c>
      <c r="G282">
        <v>7771.0582861699595</v>
      </c>
      <c r="H282">
        <v>116</v>
      </c>
    </row>
    <row r="283" spans="1:8" x14ac:dyDescent="0.2">
      <c r="A283" t="s">
        <v>123</v>
      </c>
      <c r="B283" t="s">
        <v>12</v>
      </c>
      <c r="C283" t="s">
        <v>85</v>
      </c>
      <c r="D283" t="s">
        <v>98</v>
      </c>
      <c r="E283">
        <v>3</v>
      </c>
      <c r="F283">
        <v>10118</v>
      </c>
      <c r="G283">
        <v>11383.669225460899</v>
      </c>
      <c r="H283">
        <v>177</v>
      </c>
    </row>
    <row r="284" spans="1:8" x14ac:dyDescent="0.2">
      <c r="A284" t="s">
        <v>123</v>
      </c>
      <c r="B284" t="s">
        <v>12</v>
      </c>
      <c r="C284" t="s">
        <v>85</v>
      </c>
      <c r="D284" t="s">
        <v>98</v>
      </c>
      <c r="E284">
        <v>4</v>
      </c>
      <c r="F284">
        <v>27689.5</v>
      </c>
      <c r="G284">
        <v>27226.360716253261</v>
      </c>
      <c r="H284">
        <v>469</v>
      </c>
    </row>
    <row r="285" spans="1:8" x14ac:dyDescent="0.2">
      <c r="A285" t="s">
        <v>123</v>
      </c>
      <c r="B285" t="s">
        <v>12</v>
      </c>
      <c r="C285" t="s">
        <v>85</v>
      </c>
      <c r="D285" t="s">
        <v>98</v>
      </c>
      <c r="E285">
        <v>5</v>
      </c>
      <c r="F285">
        <v>70352</v>
      </c>
      <c r="G285">
        <v>70238.51278453703</v>
      </c>
      <c r="H285">
        <v>1025</v>
      </c>
    </row>
    <row r="286" spans="1:8" x14ac:dyDescent="0.2">
      <c r="A286" t="s">
        <v>123</v>
      </c>
      <c r="B286" t="s">
        <v>12</v>
      </c>
      <c r="C286" t="s">
        <v>86</v>
      </c>
      <c r="D286" t="s">
        <v>97</v>
      </c>
      <c r="E286">
        <v>0</v>
      </c>
      <c r="F286">
        <v>92.5</v>
      </c>
      <c r="G286">
        <v>139.10582767887772</v>
      </c>
      <c r="H286">
        <v>5</v>
      </c>
    </row>
    <row r="287" spans="1:8" x14ac:dyDescent="0.2">
      <c r="A287" t="s">
        <v>123</v>
      </c>
      <c r="B287" t="s">
        <v>12</v>
      </c>
      <c r="C287" t="s">
        <v>86</v>
      </c>
      <c r="D287" t="s">
        <v>97</v>
      </c>
      <c r="E287">
        <v>1</v>
      </c>
      <c r="F287">
        <v>1776.5</v>
      </c>
      <c r="G287">
        <v>2214.3481697051998</v>
      </c>
      <c r="H287">
        <v>67</v>
      </c>
    </row>
    <row r="288" spans="1:8" x14ac:dyDescent="0.2">
      <c r="A288" t="s">
        <v>123</v>
      </c>
      <c r="B288" t="s">
        <v>12</v>
      </c>
      <c r="C288" t="s">
        <v>86</v>
      </c>
      <c r="D288" t="s">
        <v>97</v>
      </c>
      <c r="E288">
        <v>2</v>
      </c>
      <c r="F288">
        <v>5147</v>
      </c>
      <c r="G288">
        <v>5841.918160185478</v>
      </c>
      <c r="H288">
        <v>120</v>
      </c>
    </row>
    <row r="289" spans="1:8" x14ac:dyDescent="0.2">
      <c r="A289" t="s">
        <v>123</v>
      </c>
      <c r="B289" t="s">
        <v>12</v>
      </c>
      <c r="C289" t="s">
        <v>86</v>
      </c>
      <c r="D289" t="s">
        <v>97</v>
      </c>
      <c r="E289">
        <v>3</v>
      </c>
      <c r="F289">
        <v>3479</v>
      </c>
      <c r="G289">
        <v>4066.8623428924184</v>
      </c>
      <c r="H289">
        <v>94</v>
      </c>
    </row>
    <row r="290" spans="1:8" x14ac:dyDescent="0.2">
      <c r="A290" t="s">
        <v>123</v>
      </c>
      <c r="B290" t="s">
        <v>12</v>
      </c>
      <c r="C290" t="s">
        <v>86</v>
      </c>
      <c r="D290" t="s">
        <v>97</v>
      </c>
      <c r="E290">
        <v>4</v>
      </c>
      <c r="F290">
        <v>18650</v>
      </c>
      <c r="G290">
        <v>21237.82454925343</v>
      </c>
      <c r="H290">
        <v>431</v>
      </c>
    </row>
    <row r="291" spans="1:8" x14ac:dyDescent="0.2">
      <c r="A291" t="s">
        <v>123</v>
      </c>
      <c r="B291" t="s">
        <v>12</v>
      </c>
      <c r="C291" t="s">
        <v>86</v>
      </c>
      <c r="D291" t="s">
        <v>97</v>
      </c>
      <c r="E291">
        <v>5</v>
      </c>
      <c r="F291">
        <v>11548.5</v>
      </c>
      <c r="G291">
        <v>13528.74996031039</v>
      </c>
      <c r="H291">
        <v>283</v>
      </c>
    </row>
    <row r="292" spans="1:8" x14ac:dyDescent="0.2">
      <c r="A292" t="s">
        <v>123</v>
      </c>
      <c r="B292" t="s">
        <v>12</v>
      </c>
      <c r="C292" t="s">
        <v>86</v>
      </c>
      <c r="D292" t="s">
        <v>99</v>
      </c>
      <c r="E292">
        <v>0</v>
      </c>
      <c r="F292">
        <v>133</v>
      </c>
      <c r="G292">
        <v>142.87428498214709</v>
      </c>
      <c r="H292">
        <v>6</v>
      </c>
    </row>
    <row r="293" spans="1:8" x14ac:dyDescent="0.2">
      <c r="A293" t="s">
        <v>123</v>
      </c>
      <c r="B293" t="s">
        <v>12</v>
      </c>
      <c r="C293" t="s">
        <v>86</v>
      </c>
      <c r="D293" t="s">
        <v>99</v>
      </c>
      <c r="E293">
        <v>1</v>
      </c>
      <c r="F293">
        <v>28027.5</v>
      </c>
      <c r="G293">
        <v>30786.319038297424</v>
      </c>
      <c r="H293">
        <v>614</v>
      </c>
    </row>
    <row r="294" spans="1:8" x14ac:dyDescent="0.2">
      <c r="A294" t="s">
        <v>123</v>
      </c>
      <c r="B294" t="s">
        <v>12</v>
      </c>
      <c r="C294" t="s">
        <v>86</v>
      </c>
      <c r="D294" t="s">
        <v>99</v>
      </c>
      <c r="E294">
        <v>2</v>
      </c>
      <c r="F294">
        <v>29104.5</v>
      </c>
      <c r="G294">
        <v>33191.72407673722</v>
      </c>
      <c r="H294">
        <v>638</v>
      </c>
    </row>
    <row r="295" spans="1:8" x14ac:dyDescent="0.2">
      <c r="A295" t="s">
        <v>123</v>
      </c>
      <c r="B295" t="s">
        <v>12</v>
      </c>
      <c r="C295" t="s">
        <v>86</v>
      </c>
      <c r="D295" t="s">
        <v>99</v>
      </c>
      <c r="E295">
        <v>3</v>
      </c>
      <c r="F295">
        <v>35887.5</v>
      </c>
      <c r="G295">
        <v>38344.751479620943</v>
      </c>
      <c r="H295">
        <v>697</v>
      </c>
    </row>
    <row r="296" spans="1:8" x14ac:dyDescent="0.2">
      <c r="A296" t="s">
        <v>123</v>
      </c>
      <c r="B296" t="s">
        <v>12</v>
      </c>
      <c r="C296" t="s">
        <v>86</v>
      </c>
      <c r="D296" t="s">
        <v>99</v>
      </c>
      <c r="E296">
        <v>4</v>
      </c>
      <c r="F296">
        <v>91397.5</v>
      </c>
      <c r="G296">
        <v>98297.873276437589</v>
      </c>
      <c r="H296">
        <v>1709</v>
      </c>
    </row>
    <row r="297" spans="1:8" x14ac:dyDescent="0.2">
      <c r="A297" t="s">
        <v>123</v>
      </c>
      <c r="B297" t="s">
        <v>12</v>
      </c>
      <c r="C297" t="s">
        <v>86</v>
      </c>
      <c r="D297" t="s">
        <v>99</v>
      </c>
      <c r="E297">
        <v>5</v>
      </c>
      <c r="F297">
        <v>32118</v>
      </c>
      <c r="G297">
        <v>32525.592768144783</v>
      </c>
      <c r="H297">
        <v>554</v>
      </c>
    </row>
    <row r="298" spans="1:8" x14ac:dyDescent="0.2">
      <c r="A298" t="s">
        <v>123</v>
      </c>
      <c r="B298" t="s">
        <v>12</v>
      </c>
      <c r="C298" t="s">
        <v>86</v>
      </c>
      <c r="D298" t="s">
        <v>98</v>
      </c>
      <c r="E298">
        <v>1</v>
      </c>
      <c r="F298">
        <v>70</v>
      </c>
      <c r="G298">
        <v>219.51006212093105</v>
      </c>
      <c r="H298">
        <v>8</v>
      </c>
    </row>
    <row r="299" spans="1:8" x14ac:dyDescent="0.2">
      <c r="A299" t="s">
        <v>123</v>
      </c>
      <c r="B299" t="s">
        <v>12</v>
      </c>
      <c r="C299" t="s">
        <v>86</v>
      </c>
      <c r="D299" t="s">
        <v>98</v>
      </c>
      <c r="E299">
        <v>2</v>
      </c>
      <c r="F299">
        <v>421.5</v>
      </c>
      <c r="G299">
        <v>435.87527399896561</v>
      </c>
      <c r="H299">
        <v>7</v>
      </c>
    </row>
    <row r="300" spans="1:8" x14ac:dyDescent="0.2">
      <c r="A300" t="s">
        <v>123</v>
      </c>
      <c r="B300" t="s">
        <v>12</v>
      </c>
      <c r="C300" t="s">
        <v>86</v>
      </c>
      <c r="D300" t="s">
        <v>98</v>
      </c>
      <c r="E300">
        <v>3</v>
      </c>
      <c r="F300">
        <v>47</v>
      </c>
      <c r="G300">
        <v>155.83336070084397</v>
      </c>
      <c r="H300">
        <v>5</v>
      </c>
    </row>
    <row r="301" spans="1:8" x14ac:dyDescent="0.2">
      <c r="A301" t="s">
        <v>123</v>
      </c>
      <c r="B301" t="s">
        <v>12</v>
      </c>
      <c r="C301" t="s">
        <v>86</v>
      </c>
      <c r="D301" t="s">
        <v>98</v>
      </c>
      <c r="E301">
        <v>4</v>
      </c>
      <c r="F301">
        <v>2831</v>
      </c>
      <c r="G301">
        <v>2761.4674143969023</v>
      </c>
      <c r="H301">
        <v>59</v>
      </c>
    </row>
    <row r="302" spans="1:8" x14ac:dyDescent="0.2">
      <c r="A302" t="s">
        <v>123</v>
      </c>
      <c r="B302" t="s">
        <v>12</v>
      </c>
      <c r="C302" t="s">
        <v>86</v>
      </c>
      <c r="D302" t="s">
        <v>98</v>
      </c>
      <c r="E302">
        <v>5</v>
      </c>
      <c r="F302">
        <v>1945</v>
      </c>
      <c r="G302">
        <v>2546.8686142389211</v>
      </c>
      <c r="H302">
        <v>31</v>
      </c>
    </row>
    <row r="303" spans="1:8" x14ac:dyDescent="0.2">
      <c r="A303" t="s">
        <v>123</v>
      </c>
      <c r="B303" t="s">
        <v>12</v>
      </c>
      <c r="C303" t="s">
        <v>87</v>
      </c>
      <c r="D303" t="s">
        <v>97</v>
      </c>
      <c r="E303">
        <v>0</v>
      </c>
      <c r="F303">
        <v>66.5</v>
      </c>
      <c r="G303">
        <v>103.02567324379045</v>
      </c>
      <c r="H303">
        <v>3</v>
      </c>
    </row>
    <row r="304" spans="1:8" x14ac:dyDescent="0.2">
      <c r="A304" t="s">
        <v>123</v>
      </c>
      <c r="B304" t="s">
        <v>12</v>
      </c>
      <c r="C304" t="s">
        <v>87</v>
      </c>
      <c r="D304" t="s">
        <v>97</v>
      </c>
      <c r="E304">
        <v>1</v>
      </c>
      <c r="F304">
        <v>35380</v>
      </c>
      <c r="G304">
        <v>39208.29308451718</v>
      </c>
      <c r="H304">
        <v>805</v>
      </c>
    </row>
    <row r="305" spans="1:8" x14ac:dyDescent="0.2">
      <c r="A305" t="s">
        <v>123</v>
      </c>
      <c r="B305" t="s">
        <v>12</v>
      </c>
      <c r="C305" t="s">
        <v>87</v>
      </c>
      <c r="D305" t="s">
        <v>97</v>
      </c>
      <c r="E305">
        <v>2</v>
      </c>
      <c r="F305">
        <v>75531</v>
      </c>
      <c r="G305">
        <v>73708.121712920416</v>
      </c>
      <c r="H305">
        <v>1310</v>
      </c>
    </row>
    <row r="306" spans="1:8" x14ac:dyDescent="0.2">
      <c r="A306" t="s">
        <v>123</v>
      </c>
      <c r="B306" t="s">
        <v>12</v>
      </c>
      <c r="C306" t="s">
        <v>87</v>
      </c>
      <c r="D306" t="s">
        <v>97</v>
      </c>
      <c r="E306">
        <v>3</v>
      </c>
      <c r="F306">
        <v>88945.5</v>
      </c>
      <c r="G306">
        <v>98650.60893866657</v>
      </c>
      <c r="H306">
        <v>1637</v>
      </c>
    </row>
    <row r="307" spans="1:8" x14ac:dyDescent="0.2">
      <c r="A307" t="s">
        <v>123</v>
      </c>
      <c r="B307" t="s">
        <v>12</v>
      </c>
      <c r="C307" t="s">
        <v>87</v>
      </c>
      <c r="D307" t="s">
        <v>97</v>
      </c>
      <c r="E307">
        <v>4</v>
      </c>
      <c r="F307">
        <v>116789.5</v>
      </c>
      <c r="G307">
        <v>125168.58987473934</v>
      </c>
      <c r="H307">
        <v>2186</v>
      </c>
    </row>
    <row r="308" spans="1:8" x14ac:dyDescent="0.2">
      <c r="A308" t="s">
        <v>123</v>
      </c>
      <c r="B308" t="s">
        <v>12</v>
      </c>
      <c r="C308" t="s">
        <v>87</v>
      </c>
      <c r="D308" t="s">
        <v>97</v>
      </c>
      <c r="E308">
        <v>5</v>
      </c>
      <c r="F308">
        <v>72013</v>
      </c>
      <c r="G308">
        <v>78462.614977738805</v>
      </c>
      <c r="H308">
        <v>1353</v>
      </c>
    </row>
    <row r="309" spans="1:8" x14ac:dyDescent="0.2">
      <c r="A309" t="s">
        <v>123</v>
      </c>
      <c r="B309" t="s">
        <v>12</v>
      </c>
      <c r="C309" t="s">
        <v>87</v>
      </c>
      <c r="D309" t="s">
        <v>99</v>
      </c>
      <c r="E309">
        <v>0</v>
      </c>
      <c r="F309">
        <v>2339</v>
      </c>
      <c r="G309">
        <v>2425.7092096775864</v>
      </c>
      <c r="H309">
        <v>27</v>
      </c>
    </row>
    <row r="310" spans="1:8" x14ac:dyDescent="0.2">
      <c r="A310" t="s">
        <v>123</v>
      </c>
      <c r="B310" t="s">
        <v>12</v>
      </c>
      <c r="C310" t="s">
        <v>87</v>
      </c>
      <c r="D310" t="s">
        <v>99</v>
      </c>
      <c r="E310">
        <v>1</v>
      </c>
      <c r="F310">
        <v>846509</v>
      </c>
      <c r="G310">
        <v>823614.14422125393</v>
      </c>
      <c r="H310">
        <v>13621</v>
      </c>
    </row>
    <row r="311" spans="1:8" x14ac:dyDescent="0.2">
      <c r="A311" t="s">
        <v>123</v>
      </c>
      <c r="B311" t="s">
        <v>12</v>
      </c>
      <c r="C311" t="s">
        <v>87</v>
      </c>
      <c r="D311" t="s">
        <v>99</v>
      </c>
      <c r="E311">
        <v>2</v>
      </c>
      <c r="F311">
        <v>987041.5</v>
      </c>
      <c r="G311">
        <v>932442.75210770941</v>
      </c>
      <c r="H311">
        <v>14502</v>
      </c>
    </row>
    <row r="312" spans="1:8" x14ac:dyDescent="0.2">
      <c r="A312" t="s">
        <v>123</v>
      </c>
      <c r="B312" t="s">
        <v>12</v>
      </c>
      <c r="C312" t="s">
        <v>87</v>
      </c>
      <c r="D312" t="s">
        <v>99</v>
      </c>
      <c r="E312">
        <v>3</v>
      </c>
      <c r="F312">
        <v>905107</v>
      </c>
      <c r="G312">
        <v>847919.70388037176</v>
      </c>
      <c r="H312">
        <v>13142</v>
      </c>
    </row>
    <row r="313" spans="1:8" x14ac:dyDescent="0.2">
      <c r="A313" t="s">
        <v>123</v>
      </c>
      <c r="B313" t="s">
        <v>12</v>
      </c>
      <c r="C313" t="s">
        <v>87</v>
      </c>
      <c r="D313" t="s">
        <v>99</v>
      </c>
      <c r="E313">
        <v>4</v>
      </c>
      <c r="F313">
        <v>604658</v>
      </c>
      <c r="G313">
        <v>556160.87577709346</v>
      </c>
      <c r="H313">
        <v>8876</v>
      </c>
    </row>
    <row r="314" spans="1:8" x14ac:dyDescent="0.2">
      <c r="A314" t="s">
        <v>123</v>
      </c>
      <c r="B314" t="s">
        <v>12</v>
      </c>
      <c r="C314" t="s">
        <v>87</v>
      </c>
      <c r="D314" t="s">
        <v>99</v>
      </c>
      <c r="E314">
        <v>5</v>
      </c>
      <c r="F314">
        <v>227942.5</v>
      </c>
      <c r="G314">
        <v>208889.43044017168</v>
      </c>
      <c r="H314">
        <v>3314</v>
      </c>
    </row>
    <row r="315" spans="1:8" x14ac:dyDescent="0.2">
      <c r="A315" t="s">
        <v>123</v>
      </c>
      <c r="B315" t="s">
        <v>12</v>
      </c>
      <c r="C315" t="s">
        <v>87</v>
      </c>
      <c r="D315" t="s">
        <v>98</v>
      </c>
      <c r="E315">
        <v>0</v>
      </c>
      <c r="F315">
        <v>56.5</v>
      </c>
      <c r="G315">
        <v>169.84780740149822</v>
      </c>
      <c r="H315">
        <v>4</v>
      </c>
    </row>
    <row r="316" spans="1:8" x14ac:dyDescent="0.2">
      <c r="A316" t="s">
        <v>123</v>
      </c>
      <c r="B316" t="s">
        <v>12</v>
      </c>
      <c r="C316" t="s">
        <v>87</v>
      </c>
      <c r="D316" t="s">
        <v>98</v>
      </c>
      <c r="E316">
        <v>1</v>
      </c>
      <c r="F316">
        <v>19457</v>
      </c>
      <c r="G316">
        <v>21309.526111689967</v>
      </c>
      <c r="H316">
        <v>397</v>
      </c>
    </row>
    <row r="317" spans="1:8" x14ac:dyDescent="0.2">
      <c r="A317" t="s">
        <v>123</v>
      </c>
      <c r="B317" t="s">
        <v>12</v>
      </c>
      <c r="C317" t="s">
        <v>87</v>
      </c>
      <c r="D317" t="s">
        <v>98</v>
      </c>
      <c r="E317">
        <v>2</v>
      </c>
      <c r="F317">
        <v>40851.5</v>
      </c>
      <c r="G317">
        <v>41216.521984160507</v>
      </c>
      <c r="H317">
        <v>701</v>
      </c>
    </row>
    <row r="318" spans="1:8" x14ac:dyDescent="0.2">
      <c r="A318" t="s">
        <v>123</v>
      </c>
      <c r="B318" t="s">
        <v>12</v>
      </c>
      <c r="C318" t="s">
        <v>87</v>
      </c>
      <c r="D318" t="s">
        <v>98</v>
      </c>
      <c r="E318">
        <v>3</v>
      </c>
      <c r="F318">
        <v>65517.5</v>
      </c>
      <c r="G318">
        <v>68949.642897214595</v>
      </c>
      <c r="H318">
        <v>1122</v>
      </c>
    </row>
    <row r="319" spans="1:8" x14ac:dyDescent="0.2">
      <c r="A319" t="s">
        <v>123</v>
      </c>
      <c r="B319" t="s">
        <v>12</v>
      </c>
      <c r="C319" t="s">
        <v>87</v>
      </c>
      <c r="D319" t="s">
        <v>98</v>
      </c>
      <c r="E319">
        <v>4</v>
      </c>
      <c r="F319">
        <v>149168.5</v>
      </c>
      <c r="G319">
        <v>167094.50095280964</v>
      </c>
      <c r="H319">
        <v>2732</v>
      </c>
    </row>
    <row r="320" spans="1:8" x14ac:dyDescent="0.2">
      <c r="A320" t="s">
        <v>123</v>
      </c>
      <c r="B320" t="s">
        <v>12</v>
      </c>
      <c r="C320" t="s">
        <v>87</v>
      </c>
      <c r="D320" t="s">
        <v>98</v>
      </c>
      <c r="E320">
        <v>5</v>
      </c>
      <c r="F320">
        <v>111904</v>
      </c>
      <c r="G320">
        <v>119214.36590065215</v>
      </c>
      <c r="H320">
        <v>1881</v>
      </c>
    </row>
    <row r="321" spans="1:8" x14ac:dyDescent="0.2">
      <c r="A321" t="s">
        <v>123</v>
      </c>
      <c r="B321" t="s">
        <v>12</v>
      </c>
      <c r="C321" t="s">
        <v>88</v>
      </c>
      <c r="D321" t="s">
        <v>97</v>
      </c>
      <c r="E321">
        <v>1</v>
      </c>
      <c r="F321">
        <v>846.5</v>
      </c>
      <c r="G321">
        <v>1228.0766452290029</v>
      </c>
      <c r="H321">
        <v>27</v>
      </c>
    </row>
    <row r="322" spans="1:8" x14ac:dyDescent="0.2">
      <c r="A322" t="s">
        <v>123</v>
      </c>
      <c r="B322" t="s">
        <v>12</v>
      </c>
      <c r="C322" t="s">
        <v>88</v>
      </c>
      <c r="D322" t="s">
        <v>97</v>
      </c>
      <c r="E322">
        <v>2</v>
      </c>
      <c r="F322">
        <v>2460</v>
      </c>
      <c r="G322">
        <v>2740.2977581711866</v>
      </c>
      <c r="H322">
        <v>45</v>
      </c>
    </row>
    <row r="323" spans="1:8" x14ac:dyDescent="0.2">
      <c r="A323" t="s">
        <v>123</v>
      </c>
      <c r="B323" t="s">
        <v>12</v>
      </c>
      <c r="C323" t="s">
        <v>88</v>
      </c>
      <c r="D323" t="s">
        <v>97</v>
      </c>
      <c r="E323">
        <v>3</v>
      </c>
      <c r="F323">
        <v>1934</v>
      </c>
      <c r="G323">
        <v>2842.4647671980165</v>
      </c>
      <c r="H323">
        <v>78</v>
      </c>
    </row>
    <row r="324" spans="1:8" x14ac:dyDescent="0.2">
      <c r="A324" t="s">
        <v>123</v>
      </c>
      <c r="B324" t="s">
        <v>12</v>
      </c>
      <c r="C324" t="s">
        <v>88</v>
      </c>
      <c r="D324" t="s">
        <v>97</v>
      </c>
      <c r="E324">
        <v>4</v>
      </c>
      <c r="F324">
        <v>3496.5</v>
      </c>
      <c r="G324">
        <v>5285.5079781776294</v>
      </c>
      <c r="H324">
        <v>120</v>
      </c>
    </row>
    <row r="325" spans="1:8" x14ac:dyDescent="0.2">
      <c r="A325" t="s">
        <v>123</v>
      </c>
      <c r="B325" t="s">
        <v>12</v>
      </c>
      <c r="C325" t="s">
        <v>88</v>
      </c>
      <c r="D325" t="s">
        <v>97</v>
      </c>
      <c r="E325">
        <v>5</v>
      </c>
      <c r="F325">
        <v>3062</v>
      </c>
      <c r="G325">
        <v>4932.7323263678682</v>
      </c>
      <c r="H325">
        <v>130</v>
      </c>
    </row>
    <row r="326" spans="1:8" x14ac:dyDescent="0.2">
      <c r="A326" t="s">
        <v>123</v>
      </c>
      <c r="B326" t="s">
        <v>12</v>
      </c>
      <c r="C326" t="s">
        <v>88</v>
      </c>
      <c r="D326" t="s">
        <v>99</v>
      </c>
      <c r="E326">
        <v>0</v>
      </c>
      <c r="F326">
        <v>3</v>
      </c>
      <c r="G326">
        <v>13.493706981317601</v>
      </c>
      <c r="H326">
        <v>1</v>
      </c>
    </row>
    <row r="327" spans="1:8" x14ac:dyDescent="0.2">
      <c r="A327" t="s">
        <v>123</v>
      </c>
      <c r="B327" t="s">
        <v>12</v>
      </c>
      <c r="C327" t="s">
        <v>88</v>
      </c>
      <c r="D327" t="s">
        <v>99</v>
      </c>
      <c r="E327">
        <v>1</v>
      </c>
      <c r="F327">
        <v>4771.5</v>
      </c>
      <c r="G327">
        <v>8194.2358857812706</v>
      </c>
      <c r="H327">
        <v>186</v>
      </c>
    </row>
    <row r="328" spans="1:8" x14ac:dyDescent="0.2">
      <c r="A328" t="s">
        <v>123</v>
      </c>
      <c r="B328" t="s">
        <v>12</v>
      </c>
      <c r="C328" t="s">
        <v>88</v>
      </c>
      <c r="D328" t="s">
        <v>99</v>
      </c>
      <c r="E328">
        <v>2</v>
      </c>
      <c r="F328">
        <v>14978</v>
      </c>
      <c r="G328">
        <v>20851.019895483772</v>
      </c>
      <c r="H328">
        <v>441</v>
      </c>
    </row>
    <row r="329" spans="1:8" x14ac:dyDescent="0.2">
      <c r="A329" t="s">
        <v>123</v>
      </c>
      <c r="B329" t="s">
        <v>12</v>
      </c>
      <c r="C329" t="s">
        <v>88</v>
      </c>
      <c r="D329" t="s">
        <v>99</v>
      </c>
      <c r="E329">
        <v>3</v>
      </c>
      <c r="F329">
        <v>39527</v>
      </c>
      <c r="G329">
        <v>50447.31033861186</v>
      </c>
      <c r="H329">
        <v>913</v>
      </c>
    </row>
    <row r="330" spans="1:8" x14ac:dyDescent="0.2">
      <c r="A330" t="s">
        <v>123</v>
      </c>
      <c r="B330" t="s">
        <v>12</v>
      </c>
      <c r="C330" t="s">
        <v>88</v>
      </c>
      <c r="D330" t="s">
        <v>99</v>
      </c>
      <c r="E330">
        <v>4</v>
      </c>
      <c r="F330">
        <v>37373.5</v>
      </c>
      <c r="G330">
        <v>47202.807300190892</v>
      </c>
      <c r="H330">
        <v>834</v>
      </c>
    </row>
    <row r="331" spans="1:8" x14ac:dyDescent="0.2">
      <c r="A331" t="s">
        <v>123</v>
      </c>
      <c r="B331" t="s">
        <v>12</v>
      </c>
      <c r="C331" t="s">
        <v>88</v>
      </c>
      <c r="D331" t="s">
        <v>99</v>
      </c>
      <c r="E331">
        <v>5</v>
      </c>
      <c r="F331">
        <v>49032</v>
      </c>
      <c r="G331">
        <v>58827.916348149054</v>
      </c>
      <c r="H331">
        <v>1015</v>
      </c>
    </row>
    <row r="332" spans="1:8" x14ac:dyDescent="0.2">
      <c r="A332" t="s">
        <v>123</v>
      </c>
      <c r="B332" t="s">
        <v>12</v>
      </c>
      <c r="C332" t="s">
        <v>88</v>
      </c>
      <c r="D332" t="s">
        <v>98</v>
      </c>
      <c r="E332">
        <v>1</v>
      </c>
      <c r="F332">
        <v>49.5</v>
      </c>
      <c r="G332">
        <v>85.66217959011648</v>
      </c>
      <c r="H332">
        <v>3</v>
      </c>
    </row>
    <row r="333" spans="1:8" x14ac:dyDescent="0.2">
      <c r="A333" t="s">
        <v>123</v>
      </c>
      <c r="B333" t="s">
        <v>12</v>
      </c>
      <c r="C333" t="s">
        <v>88</v>
      </c>
      <c r="D333" t="s">
        <v>98</v>
      </c>
      <c r="E333">
        <v>2</v>
      </c>
      <c r="F333">
        <v>47.5</v>
      </c>
      <c r="G333">
        <v>32.375324550896565</v>
      </c>
      <c r="H333">
        <v>2</v>
      </c>
    </row>
    <row r="334" spans="1:8" x14ac:dyDescent="0.2">
      <c r="A334" t="s">
        <v>123</v>
      </c>
      <c r="B334" t="s">
        <v>12</v>
      </c>
      <c r="C334" t="s">
        <v>88</v>
      </c>
      <c r="D334" t="s">
        <v>98</v>
      </c>
      <c r="E334">
        <v>3</v>
      </c>
      <c r="F334">
        <v>106</v>
      </c>
      <c r="G334">
        <v>205.89921612466443</v>
      </c>
      <c r="H334">
        <v>9</v>
      </c>
    </row>
    <row r="335" spans="1:8" x14ac:dyDescent="0.2">
      <c r="A335" t="s">
        <v>123</v>
      </c>
      <c r="B335" t="s">
        <v>12</v>
      </c>
      <c r="C335" t="s">
        <v>88</v>
      </c>
      <c r="D335" t="s">
        <v>98</v>
      </c>
      <c r="E335">
        <v>4</v>
      </c>
      <c r="F335">
        <v>36</v>
      </c>
      <c r="G335">
        <v>123.672558748207</v>
      </c>
      <c r="H335">
        <v>5</v>
      </c>
    </row>
    <row r="336" spans="1:8" x14ac:dyDescent="0.2">
      <c r="A336" t="s">
        <v>123</v>
      </c>
      <c r="B336" t="s">
        <v>12</v>
      </c>
      <c r="C336" t="s">
        <v>88</v>
      </c>
      <c r="D336" t="s">
        <v>98</v>
      </c>
      <c r="E336">
        <v>5</v>
      </c>
      <c r="F336">
        <v>611.5</v>
      </c>
      <c r="G336">
        <v>612.37529079866545</v>
      </c>
      <c r="H336">
        <v>18</v>
      </c>
    </row>
    <row r="337" spans="1:8" x14ac:dyDescent="0.2">
      <c r="A337" t="s">
        <v>123</v>
      </c>
      <c r="B337" t="s">
        <v>12</v>
      </c>
      <c r="C337" t="s">
        <v>89</v>
      </c>
      <c r="D337" t="s">
        <v>97</v>
      </c>
      <c r="E337">
        <v>0</v>
      </c>
      <c r="F337">
        <v>69.5</v>
      </c>
      <c r="G337">
        <v>137.71682504146978</v>
      </c>
      <c r="H337">
        <v>8</v>
      </c>
    </row>
    <row r="338" spans="1:8" x14ac:dyDescent="0.2">
      <c r="A338" t="s">
        <v>123</v>
      </c>
      <c r="B338" t="s">
        <v>12</v>
      </c>
      <c r="C338" t="s">
        <v>89</v>
      </c>
      <c r="D338" t="s">
        <v>97</v>
      </c>
      <c r="E338">
        <v>1</v>
      </c>
      <c r="F338">
        <v>5223</v>
      </c>
      <c r="G338">
        <v>2980.1816215087601</v>
      </c>
      <c r="H338">
        <v>48</v>
      </c>
    </row>
    <row r="339" spans="1:8" x14ac:dyDescent="0.2">
      <c r="A339" t="s">
        <v>123</v>
      </c>
      <c r="B339" t="s">
        <v>12</v>
      </c>
      <c r="C339" t="s">
        <v>89</v>
      </c>
      <c r="D339" t="s">
        <v>97</v>
      </c>
      <c r="E339">
        <v>2</v>
      </c>
      <c r="F339">
        <v>1483</v>
      </c>
      <c r="G339">
        <v>1433.715763193376</v>
      </c>
      <c r="H339">
        <v>44</v>
      </c>
    </row>
    <row r="340" spans="1:8" x14ac:dyDescent="0.2">
      <c r="A340" t="s">
        <v>123</v>
      </c>
      <c r="B340" t="s">
        <v>12</v>
      </c>
      <c r="C340" t="s">
        <v>89</v>
      </c>
      <c r="D340" t="s">
        <v>97</v>
      </c>
      <c r="E340">
        <v>3</v>
      </c>
      <c r="F340">
        <v>10770</v>
      </c>
      <c r="G340">
        <v>11656.574877946892</v>
      </c>
      <c r="H340">
        <v>278</v>
      </c>
    </row>
    <row r="341" spans="1:8" x14ac:dyDescent="0.2">
      <c r="A341" t="s">
        <v>123</v>
      </c>
      <c r="B341" t="s">
        <v>12</v>
      </c>
      <c r="C341" t="s">
        <v>89</v>
      </c>
      <c r="D341" t="s">
        <v>97</v>
      </c>
      <c r="E341">
        <v>4</v>
      </c>
      <c r="F341">
        <v>23551</v>
      </c>
      <c r="G341">
        <v>22800.389676289455</v>
      </c>
      <c r="H341">
        <v>486</v>
      </c>
    </row>
    <row r="342" spans="1:8" x14ac:dyDescent="0.2">
      <c r="A342" t="s">
        <v>123</v>
      </c>
      <c r="B342" t="s">
        <v>12</v>
      </c>
      <c r="C342" t="s">
        <v>89</v>
      </c>
      <c r="D342" t="s">
        <v>97</v>
      </c>
      <c r="E342">
        <v>5</v>
      </c>
      <c r="F342">
        <v>83611</v>
      </c>
      <c r="G342">
        <v>91938.21465649204</v>
      </c>
      <c r="H342">
        <v>1957</v>
      </c>
    </row>
    <row r="343" spans="1:8" x14ac:dyDescent="0.2">
      <c r="A343" t="s">
        <v>123</v>
      </c>
      <c r="B343" t="s">
        <v>12</v>
      </c>
      <c r="C343" t="s">
        <v>89</v>
      </c>
      <c r="D343" t="s">
        <v>99</v>
      </c>
      <c r="E343">
        <v>0</v>
      </c>
      <c r="F343">
        <v>566</v>
      </c>
      <c r="G343">
        <v>723.47279557525462</v>
      </c>
      <c r="H343">
        <v>15</v>
      </c>
    </row>
    <row r="344" spans="1:8" x14ac:dyDescent="0.2">
      <c r="A344" t="s">
        <v>123</v>
      </c>
      <c r="B344" t="s">
        <v>12</v>
      </c>
      <c r="C344" t="s">
        <v>89</v>
      </c>
      <c r="D344" t="s">
        <v>99</v>
      </c>
      <c r="E344">
        <v>1</v>
      </c>
      <c r="F344">
        <v>25403</v>
      </c>
      <c r="G344">
        <v>27373.814900330141</v>
      </c>
      <c r="H344">
        <v>621</v>
      </c>
    </row>
    <row r="345" spans="1:8" x14ac:dyDescent="0.2">
      <c r="A345" t="s">
        <v>123</v>
      </c>
      <c r="B345" t="s">
        <v>12</v>
      </c>
      <c r="C345" t="s">
        <v>89</v>
      </c>
      <c r="D345" t="s">
        <v>99</v>
      </c>
      <c r="E345">
        <v>2</v>
      </c>
      <c r="F345">
        <v>9832</v>
      </c>
      <c r="G345">
        <v>10499.672726652869</v>
      </c>
      <c r="H345">
        <v>243</v>
      </c>
    </row>
    <row r="346" spans="1:8" x14ac:dyDescent="0.2">
      <c r="A346" t="s">
        <v>123</v>
      </c>
      <c r="B346" t="s">
        <v>12</v>
      </c>
      <c r="C346" t="s">
        <v>89</v>
      </c>
      <c r="D346" t="s">
        <v>99</v>
      </c>
      <c r="E346">
        <v>3</v>
      </c>
      <c r="F346">
        <v>92631.5</v>
      </c>
      <c r="G346">
        <v>88671.194125860842</v>
      </c>
      <c r="H346">
        <v>1797</v>
      </c>
    </row>
    <row r="347" spans="1:8" x14ac:dyDescent="0.2">
      <c r="A347" t="s">
        <v>123</v>
      </c>
      <c r="B347" t="s">
        <v>12</v>
      </c>
      <c r="C347" t="s">
        <v>89</v>
      </c>
      <c r="D347" t="s">
        <v>99</v>
      </c>
      <c r="E347">
        <v>4</v>
      </c>
      <c r="F347">
        <v>50290.5</v>
      </c>
      <c r="G347">
        <v>57805.333009946546</v>
      </c>
      <c r="H347">
        <v>1216</v>
      </c>
    </row>
    <row r="348" spans="1:8" x14ac:dyDescent="0.2">
      <c r="A348" t="s">
        <v>123</v>
      </c>
      <c r="B348" t="s">
        <v>12</v>
      </c>
      <c r="C348" t="s">
        <v>89</v>
      </c>
      <c r="D348" t="s">
        <v>99</v>
      </c>
      <c r="E348">
        <v>5</v>
      </c>
      <c r="F348">
        <v>213771</v>
      </c>
      <c r="G348">
        <v>210760.67751379797</v>
      </c>
      <c r="H348">
        <v>4297</v>
      </c>
    </row>
    <row r="349" spans="1:8" x14ac:dyDescent="0.2">
      <c r="A349" t="s">
        <v>123</v>
      </c>
      <c r="B349" t="s">
        <v>12</v>
      </c>
      <c r="C349" t="s">
        <v>89</v>
      </c>
      <c r="D349" t="s">
        <v>98</v>
      </c>
      <c r="E349">
        <v>1</v>
      </c>
      <c r="F349">
        <v>94.5</v>
      </c>
      <c r="G349">
        <v>129.24062090910064</v>
      </c>
      <c r="H349">
        <v>8</v>
      </c>
    </row>
    <row r="350" spans="1:8" x14ac:dyDescent="0.2">
      <c r="A350" t="s">
        <v>123</v>
      </c>
      <c r="B350" t="s">
        <v>12</v>
      </c>
      <c r="C350" t="s">
        <v>89</v>
      </c>
      <c r="D350" t="s">
        <v>98</v>
      </c>
      <c r="E350">
        <v>2</v>
      </c>
      <c r="F350">
        <v>10.5</v>
      </c>
      <c r="G350">
        <v>38.330274729535994</v>
      </c>
      <c r="H350">
        <v>3</v>
      </c>
    </row>
    <row r="351" spans="1:8" x14ac:dyDescent="0.2">
      <c r="A351" t="s">
        <v>123</v>
      </c>
      <c r="B351" t="s">
        <v>12</v>
      </c>
      <c r="C351" t="s">
        <v>89</v>
      </c>
      <c r="D351" t="s">
        <v>98</v>
      </c>
      <c r="E351">
        <v>3</v>
      </c>
      <c r="F351">
        <v>492.5</v>
      </c>
      <c r="G351">
        <v>909.66029309616499</v>
      </c>
      <c r="H351">
        <v>25</v>
      </c>
    </row>
    <row r="352" spans="1:8" x14ac:dyDescent="0.2">
      <c r="A352" t="s">
        <v>123</v>
      </c>
      <c r="B352" t="s">
        <v>12</v>
      </c>
      <c r="C352" t="s">
        <v>89</v>
      </c>
      <c r="D352" t="s">
        <v>98</v>
      </c>
      <c r="E352">
        <v>4</v>
      </c>
      <c r="F352">
        <v>1376</v>
      </c>
      <c r="G352">
        <v>1372.8690624993856</v>
      </c>
      <c r="H352">
        <v>30</v>
      </c>
    </row>
    <row r="353" spans="1:8" x14ac:dyDescent="0.2">
      <c r="A353" t="s">
        <v>123</v>
      </c>
      <c r="B353" t="s">
        <v>12</v>
      </c>
      <c r="C353" t="s">
        <v>89</v>
      </c>
      <c r="D353" t="s">
        <v>98</v>
      </c>
      <c r="E353">
        <v>5</v>
      </c>
      <c r="F353">
        <v>3880.5</v>
      </c>
      <c r="G353">
        <v>5254.3863556747992</v>
      </c>
      <c r="H353">
        <v>167</v>
      </c>
    </row>
    <row r="354" spans="1:8" x14ac:dyDescent="0.2">
      <c r="A354" t="s">
        <v>123</v>
      </c>
      <c r="B354" t="s">
        <v>13</v>
      </c>
      <c r="C354" t="s">
        <v>70</v>
      </c>
      <c r="D354" t="s">
        <v>97</v>
      </c>
      <c r="E354">
        <v>0</v>
      </c>
      <c r="F354">
        <v>5.5</v>
      </c>
      <c r="G354">
        <v>6.286082474226804</v>
      </c>
      <c r="H354">
        <v>1</v>
      </c>
    </row>
    <row r="355" spans="1:8" x14ac:dyDescent="0.2">
      <c r="A355" t="s">
        <v>123</v>
      </c>
      <c r="B355" t="s">
        <v>13</v>
      </c>
      <c r="C355" t="s">
        <v>70</v>
      </c>
      <c r="D355" t="s">
        <v>97</v>
      </c>
      <c r="E355">
        <v>1</v>
      </c>
      <c r="F355">
        <v>7134</v>
      </c>
      <c r="G355">
        <v>7091.5962615771259</v>
      </c>
      <c r="H355">
        <v>157</v>
      </c>
    </row>
    <row r="356" spans="1:8" x14ac:dyDescent="0.2">
      <c r="A356" t="s">
        <v>123</v>
      </c>
      <c r="B356" t="s">
        <v>13</v>
      </c>
      <c r="C356" t="s">
        <v>70</v>
      </c>
      <c r="D356" t="s">
        <v>97</v>
      </c>
      <c r="E356">
        <v>2</v>
      </c>
      <c r="F356">
        <v>11873.5</v>
      </c>
      <c r="G356">
        <v>12350.368378538993</v>
      </c>
      <c r="H356">
        <v>316</v>
      </c>
    </row>
    <row r="357" spans="1:8" x14ac:dyDescent="0.2">
      <c r="A357" t="s">
        <v>123</v>
      </c>
      <c r="B357" t="s">
        <v>13</v>
      </c>
      <c r="C357" t="s">
        <v>70</v>
      </c>
      <c r="D357" t="s">
        <v>97</v>
      </c>
      <c r="E357">
        <v>3</v>
      </c>
      <c r="F357">
        <v>15863.5</v>
      </c>
      <c r="G357">
        <v>15624.688897366754</v>
      </c>
      <c r="H357">
        <v>395</v>
      </c>
    </row>
    <row r="358" spans="1:8" x14ac:dyDescent="0.2">
      <c r="A358" t="s">
        <v>123</v>
      </c>
      <c r="B358" t="s">
        <v>13</v>
      </c>
      <c r="C358" t="s">
        <v>70</v>
      </c>
      <c r="D358" t="s">
        <v>97</v>
      </c>
      <c r="E358">
        <v>4</v>
      </c>
      <c r="F358">
        <v>21405</v>
      </c>
      <c r="G358">
        <v>21796.75640947116</v>
      </c>
      <c r="H358">
        <v>527</v>
      </c>
    </row>
    <row r="359" spans="1:8" x14ac:dyDescent="0.2">
      <c r="A359" t="s">
        <v>123</v>
      </c>
      <c r="B359" t="s">
        <v>13</v>
      </c>
      <c r="C359" t="s">
        <v>70</v>
      </c>
      <c r="D359" t="s">
        <v>97</v>
      </c>
      <c r="E359">
        <v>5</v>
      </c>
      <c r="F359">
        <v>43044.5</v>
      </c>
      <c r="G359">
        <v>41924.790847041921</v>
      </c>
      <c r="H359">
        <v>790</v>
      </c>
    </row>
    <row r="360" spans="1:8" x14ac:dyDescent="0.2">
      <c r="A360" t="s">
        <v>123</v>
      </c>
      <c r="B360" t="s">
        <v>13</v>
      </c>
      <c r="C360" t="s">
        <v>70</v>
      </c>
      <c r="D360" t="s">
        <v>99</v>
      </c>
      <c r="E360">
        <v>0</v>
      </c>
      <c r="F360">
        <v>30.5</v>
      </c>
      <c r="G360">
        <v>17.424653078924546</v>
      </c>
      <c r="H360">
        <v>1</v>
      </c>
    </row>
    <row r="361" spans="1:8" x14ac:dyDescent="0.2">
      <c r="A361" t="s">
        <v>123</v>
      </c>
      <c r="B361" t="s">
        <v>13</v>
      </c>
      <c r="C361" t="s">
        <v>70</v>
      </c>
      <c r="D361" t="s">
        <v>99</v>
      </c>
      <c r="E361">
        <v>1</v>
      </c>
      <c r="F361">
        <v>114053.5</v>
      </c>
      <c r="G361">
        <v>109681.62562645966</v>
      </c>
      <c r="H361">
        <v>2772</v>
      </c>
    </row>
    <row r="362" spans="1:8" x14ac:dyDescent="0.2">
      <c r="A362" t="s">
        <v>123</v>
      </c>
      <c r="B362" t="s">
        <v>13</v>
      </c>
      <c r="C362" t="s">
        <v>70</v>
      </c>
      <c r="D362" t="s">
        <v>99</v>
      </c>
      <c r="E362">
        <v>2</v>
      </c>
      <c r="F362">
        <v>137821</v>
      </c>
      <c r="G362">
        <v>139090.05776465099</v>
      </c>
      <c r="H362">
        <v>3988</v>
      </c>
    </row>
    <row r="363" spans="1:8" x14ac:dyDescent="0.2">
      <c r="A363" t="s">
        <v>123</v>
      </c>
      <c r="B363" t="s">
        <v>13</v>
      </c>
      <c r="C363" t="s">
        <v>70</v>
      </c>
      <c r="D363" t="s">
        <v>99</v>
      </c>
      <c r="E363">
        <v>3</v>
      </c>
      <c r="F363">
        <v>136590.5</v>
      </c>
      <c r="G363">
        <v>133512.18006032251</v>
      </c>
      <c r="H363">
        <v>4027</v>
      </c>
    </row>
    <row r="364" spans="1:8" x14ac:dyDescent="0.2">
      <c r="A364" t="s">
        <v>123</v>
      </c>
      <c r="B364" t="s">
        <v>13</v>
      </c>
      <c r="C364" t="s">
        <v>70</v>
      </c>
      <c r="D364" t="s">
        <v>99</v>
      </c>
      <c r="E364">
        <v>4</v>
      </c>
      <c r="F364">
        <v>114173</v>
      </c>
      <c r="G364">
        <v>112814.57204136833</v>
      </c>
      <c r="H364">
        <v>2995</v>
      </c>
    </row>
    <row r="365" spans="1:8" x14ac:dyDescent="0.2">
      <c r="A365" t="s">
        <v>123</v>
      </c>
      <c r="B365" t="s">
        <v>13</v>
      </c>
      <c r="C365" t="s">
        <v>70</v>
      </c>
      <c r="D365" t="s">
        <v>99</v>
      </c>
      <c r="E365">
        <v>5</v>
      </c>
      <c r="F365">
        <v>83043.5</v>
      </c>
      <c r="G365">
        <v>78146.62082414396</v>
      </c>
      <c r="H365">
        <v>1837</v>
      </c>
    </row>
    <row r="366" spans="1:8" x14ac:dyDescent="0.2">
      <c r="A366" t="s">
        <v>123</v>
      </c>
      <c r="B366" t="s">
        <v>13</v>
      </c>
      <c r="C366" t="s">
        <v>70</v>
      </c>
      <c r="D366" t="s">
        <v>98</v>
      </c>
      <c r="E366">
        <v>0</v>
      </c>
      <c r="F366">
        <v>950</v>
      </c>
      <c r="G366">
        <v>588.97952742086534</v>
      </c>
      <c r="H366">
        <v>8</v>
      </c>
    </row>
    <row r="367" spans="1:8" x14ac:dyDescent="0.2">
      <c r="A367" t="s">
        <v>123</v>
      </c>
      <c r="B367" t="s">
        <v>13</v>
      </c>
      <c r="C367" t="s">
        <v>70</v>
      </c>
      <c r="D367" t="s">
        <v>98</v>
      </c>
      <c r="E367">
        <v>1</v>
      </c>
      <c r="F367">
        <v>3986.5</v>
      </c>
      <c r="G367">
        <v>3874.8340448626427</v>
      </c>
      <c r="H367">
        <v>104</v>
      </c>
    </row>
    <row r="368" spans="1:8" x14ac:dyDescent="0.2">
      <c r="A368" t="s">
        <v>123</v>
      </c>
      <c r="B368" t="s">
        <v>13</v>
      </c>
      <c r="C368" t="s">
        <v>70</v>
      </c>
      <c r="D368" t="s">
        <v>98</v>
      </c>
      <c r="E368">
        <v>2</v>
      </c>
      <c r="F368">
        <v>9711</v>
      </c>
      <c r="G368">
        <v>9978.3263119760559</v>
      </c>
      <c r="H368">
        <v>284</v>
      </c>
    </row>
    <row r="369" spans="1:8" x14ac:dyDescent="0.2">
      <c r="A369" t="s">
        <v>123</v>
      </c>
      <c r="B369" t="s">
        <v>13</v>
      </c>
      <c r="C369" t="s">
        <v>70</v>
      </c>
      <c r="D369" t="s">
        <v>98</v>
      </c>
      <c r="E369">
        <v>3</v>
      </c>
      <c r="F369">
        <v>11194</v>
      </c>
      <c r="G369">
        <v>11538.866212361851</v>
      </c>
      <c r="H369">
        <v>330</v>
      </c>
    </row>
    <row r="370" spans="1:8" x14ac:dyDescent="0.2">
      <c r="A370" t="s">
        <v>123</v>
      </c>
      <c r="B370" t="s">
        <v>13</v>
      </c>
      <c r="C370" t="s">
        <v>70</v>
      </c>
      <c r="D370" t="s">
        <v>98</v>
      </c>
      <c r="E370">
        <v>4</v>
      </c>
      <c r="F370">
        <v>28100</v>
      </c>
      <c r="G370">
        <v>27169.685154602543</v>
      </c>
      <c r="H370">
        <v>773</v>
      </c>
    </row>
    <row r="371" spans="1:8" x14ac:dyDescent="0.2">
      <c r="A371" t="s">
        <v>123</v>
      </c>
      <c r="B371" t="s">
        <v>13</v>
      </c>
      <c r="C371" t="s">
        <v>70</v>
      </c>
      <c r="D371" t="s">
        <v>98</v>
      </c>
      <c r="E371">
        <v>5</v>
      </c>
      <c r="F371">
        <v>47888</v>
      </c>
      <c r="G371">
        <v>48024.050939118584</v>
      </c>
      <c r="H371">
        <v>1295</v>
      </c>
    </row>
    <row r="372" spans="1:8" x14ac:dyDescent="0.2">
      <c r="A372" t="s">
        <v>123</v>
      </c>
      <c r="B372" t="s">
        <v>13</v>
      </c>
      <c r="C372" t="s">
        <v>71</v>
      </c>
      <c r="D372" t="s">
        <v>97</v>
      </c>
      <c r="E372">
        <v>0</v>
      </c>
      <c r="F372">
        <v>3</v>
      </c>
      <c r="G372">
        <v>4.4907983761840322</v>
      </c>
      <c r="H372">
        <v>1</v>
      </c>
    </row>
    <row r="373" spans="1:8" x14ac:dyDescent="0.2">
      <c r="A373" t="s">
        <v>123</v>
      </c>
      <c r="B373" t="s">
        <v>13</v>
      </c>
      <c r="C373" t="s">
        <v>71</v>
      </c>
      <c r="D373" t="s">
        <v>97</v>
      </c>
      <c r="E373">
        <v>1</v>
      </c>
      <c r="F373">
        <v>1700</v>
      </c>
      <c r="G373">
        <v>1742.5707996193596</v>
      </c>
      <c r="H373">
        <v>60</v>
      </c>
    </row>
    <row r="374" spans="1:8" x14ac:dyDescent="0.2">
      <c r="A374" t="s">
        <v>123</v>
      </c>
      <c r="B374" t="s">
        <v>13</v>
      </c>
      <c r="C374" t="s">
        <v>71</v>
      </c>
      <c r="D374" t="s">
        <v>97</v>
      </c>
      <c r="E374">
        <v>2</v>
      </c>
      <c r="F374">
        <v>4364</v>
      </c>
      <c r="G374">
        <v>4734.855471786238</v>
      </c>
      <c r="H374">
        <v>165</v>
      </c>
    </row>
    <row r="375" spans="1:8" x14ac:dyDescent="0.2">
      <c r="A375" t="s">
        <v>123</v>
      </c>
      <c r="B375" t="s">
        <v>13</v>
      </c>
      <c r="C375" t="s">
        <v>71</v>
      </c>
      <c r="D375" t="s">
        <v>97</v>
      </c>
      <c r="E375">
        <v>3</v>
      </c>
      <c r="F375">
        <v>5504</v>
      </c>
      <c r="G375">
        <v>5690.7516840923499</v>
      </c>
      <c r="H375">
        <v>205</v>
      </c>
    </row>
    <row r="376" spans="1:8" x14ac:dyDescent="0.2">
      <c r="A376" t="s">
        <v>123</v>
      </c>
      <c r="B376" t="s">
        <v>13</v>
      </c>
      <c r="C376" t="s">
        <v>71</v>
      </c>
      <c r="D376" t="s">
        <v>97</v>
      </c>
      <c r="E376">
        <v>4</v>
      </c>
      <c r="F376">
        <v>7935</v>
      </c>
      <c r="G376">
        <v>8856.6195302733195</v>
      </c>
      <c r="H376">
        <v>296</v>
      </c>
    </row>
    <row r="377" spans="1:8" x14ac:dyDescent="0.2">
      <c r="A377" t="s">
        <v>123</v>
      </c>
      <c r="B377" t="s">
        <v>13</v>
      </c>
      <c r="C377" t="s">
        <v>71</v>
      </c>
      <c r="D377" t="s">
        <v>97</v>
      </c>
      <c r="E377">
        <v>5</v>
      </c>
      <c r="F377">
        <v>18344.5</v>
      </c>
      <c r="G377">
        <v>18360.016039850067</v>
      </c>
      <c r="H377">
        <v>650</v>
      </c>
    </row>
    <row r="378" spans="1:8" x14ac:dyDescent="0.2">
      <c r="A378" t="s">
        <v>123</v>
      </c>
      <c r="B378" t="s">
        <v>13</v>
      </c>
      <c r="C378" t="s">
        <v>71</v>
      </c>
      <c r="D378" t="s">
        <v>99</v>
      </c>
      <c r="E378">
        <v>0</v>
      </c>
      <c r="F378">
        <v>84.5</v>
      </c>
      <c r="G378">
        <v>72.212839003378591</v>
      </c>
      <c r="H378">
        <v>6</v>
      </c>
    </row>
    <row r="379" spans="1:8" x14ac:dyDescent="0.2">
      <c r="A379" t="s">
        <v>123</v>
      </c>
      <c r="B379" t="s">
        <v>13</v>
      </c>
      <c r="C379" t="s">
        <v>71</v>
      </c>
      <c r="D379" t="s">
        <v>99</v>
      </c>
      <c r="E379">
        <v>1</v>
      </c>
      <c r="F379">
        <v>26094.5</v>
      </c>
      <c r="G379">
        <v>25983.421712375344</v>
      </c>
      <c r="H379">
        <v>741</v>
      </c>
    </row>
    <row r="380" spans="1:8" x14ac:dyDescent="0.2">
      <c r="A380" t="s">
        <v>123</v>
      </c>
      <c r="B380" t="s">
        <v>13</v>
      </c>
      <c r="C380" t="s">
        <v>71</v>
      </c>
      <c r="D380" t="s">
        <v>99</v>
      </c>
      <c r="E380">
        <v>2</v>
      </c>
      <c r="F380">
        <v>41983.5</v>
      </c>
      <c r="G380">
        <v>39936.15151986714</v>
      </c>
      <c r="H380">
        <v>1159</v>
      </c>
    </row>
    <row r="381" spans="1:8" x14ac:dyDescent="0.2">
      <c r="A381" t="s">
        <v>123</v>
      </c>
      <c r="B381" t="s">
        <v>13</v>
      </c>
      <c r="C381" t="s">
        <v>71</v>
      </c>
      <c r="D381" t="s">
        <v>99</v>
      </c>
      <c r="E381">
        <v>3</v>
      </c>
      <c r="F381">
        <v>45282.5</v>
      </c>
      <c r="G381">
        <v>40709.759999417176</v>
      </c>
      <c r="H381">
        <v>1208</v>
      </c>
    </row>
    <row r="382" spans="1:8" x14ac:dyDescent="0.2">
      <c r="A382" t="s">
        <v>123</v>
      </c>
      <c r="B382" t="s">
        <v>13</v>
      </c>
      <c r="C382" t="s">
        <v>71</v>
      </c>
      <c r="D382" t="s">
        <v>99</v>
      </c>
      <c r="E382">
        <v>4</v>
      </c>
      <c r="F382">
        <v>37089.5</v>
      </c>
      <c r="G382">
        <v>36604.114062598426</v>
      </c>
      <c r="H382">
        <v>1213</v>
      </c>
    </row>
    <row r="383" spans="1:8" x14ac:dyDescent="0.2">
      <c r="A383" t="s">
        <v>123</v>
      </c>
      <c r="B383" t="s">
        <v>13</v>
      </c>
      <c r="C383" t="s">
        <v>71</v>
      </c>
      <c r="D383" t="s">
        <v>99</v>
      </c>
      <c r="E383">
        <v>5</v>
      </c>
      <c r="F383">
        <v>25718</v>
      </c>
      <c r="G383">
        <v>26373.943248823547</v>
      </c>
      <c r="H383">
        <v>900</v>
      </c>
    </row>
    <row r="384" spans="1:8" x14ac:dyDescent="0.2">
      <c r="A384" t="s">
        <v>123</v>
      </c>
      <c r="B384" t="s">
        <v>13</v>
      </c>
      <c r="C384" t="s">
        <v>71</v>
      </c>
      <c r="D384" t="s">
        <v>98</v>
      </c>
      <c r="E384">
        <v>1</v>
      </c>
      <c r="F384">
        <v>222.5</v>
      </c>
      <c r="G384">
        <v>185.83530745088112</v>
      </c>
      <c r="H384">
        <v>6</v>
      </c>
    </row>
    <row r="385" spans="1:8" x14ac:dyDescent="0.2">
      <c r="A385" t="s">
        <v>123</v>
      </c>
      <c r="B385" t="s">
        <v>13</v>
      </c>
      <c r="C385" t="s">
        <v>71</v>
      </c>
      <c r="D385" t="s">
        <v>98</v>
      </c>
      <c r="E385">
        <v>2</v>
      </c>
      <c r="F385">
        <v>305.5</v>
      </c>
      <c r="G385">
        <v>380.56039939573037</v>
      </c>
      <c r="H385">
        <v>17</v>
      </c>
    </row>
    <row r="386" spans="1:8" x14ac:dyDescent="0.2">
      <c r="A386" t="s">
        <v>123</v>
      </c>
      <c r="B386" t="s">
        <v>13</v>
      </c>
      <c r="C386" t="s">
        <v>71</v>
      </c>
      <c r="D386" t="s">
        <v>98</v>
      </c>
      <c r="E386">
        <v>3</v>
      </c>
      <c r="F386">
        <v>353.5</v>
      </c>
      <c r="G386">
        <v>556.93497575339234</v>
      </c>
      <c r="H386">
        <v>18</v>
      </c>
    </row>
    <row r="387" spans="1:8" x14ac:dyDescent="0.2">
      <c r="A387" t="s">
        <v>123</v>
      </c>
      <c r="B387" t="s">
        <v>13</v>
      </c>
      <c r="C387" t="s">
        <v>71</v>
      </c>
      <c r="D387" t="s">
        <v>98</v>
      </c>
      <c r="E387">
        <v>4</v>
      </c>
      <c r="F387">
        <v>462.5</v>
      </c>
      <c r="G387">
        <v>358.02652786525516</v>
      </c>
      <c r="H387">
        <v>14</v>
      </c>
    </row>
    <row r="388" spans="1:8" x14ac:dyDescent="0.2">
      <c r="A388" t="s">
        <v>123</v>
      </c>
      <c r="B388" t="s">
        <v>13</v>
      </c>
      <c r="C388" t="s">
        <v>71</v>
      </c>
      <c r="D388" t="s">
        <v>98</v>
      </c>
      <c r="E388">
        <v>5</v>
      </c>
      <c r="F388">
        <v>505.5</v>
      </c>
      <c r="G388">
        <v>574.83818664724799</v>
      </c>
      <c r="H388">
        <v>22</v>
      </c>
    </row>
    <row r="389" spans="1:8" x14ac:dyDescent="0.2">
      <c r="A389" t="s">
        <v>123</v>
      </c>
      <c r="B389" t="s">
        <v>13</v>
      </c>
      <c r="C389" t="s">
        <v>72</v>
      </c>
      <c r="D389" t="s">
        <v>97</v>
      </c>
      <c r="E389">
        <v>0</v>
      </c>
      <c r="F389">
        <v>134.5</v>
      </c>
      <c r="G389">
        <v>102.92277907656342</v>
      </c>
      <c r="H389">
        <v>2</v>
      </c>
    </row>
    <row r="390" spans="1:8" x14ac:dyDescent="0.2">
      <c r="A390" t="s">
        <v>123</v>
      </c>
      <c r="B390" t="s">
        <v>13</v>
      </c>
      <c r="C390" t="s">
        <v>72</v>
      </c>
      <c r="D390" t="s">
        <v>97</v>
      </c>
      <c r="E390">
        <v>1</v>
      </c>
      <c r="F390">
        <v>7164</v>
      </c>
      <c r="G390">
        <v>7568.8297172660587</v>
      </c>
      <c r="H390">
        <v>234</v>
      </c>
    </row>
    <row r="391" spans="1:8" x14ac:dyDescent="0.2">
      <c r="A391" t="s">
        <v>123</v>
      </c>
      <c r="B391" t="s">
        <v>13</v>
      </c>
      <c r="C391" t="s">
        <v>72</v>
      </c>
      <c r="D391" t="s">
        <v>97</v>
      </c>
      <c r="E391">
        <v>2</v>
      </c>
      <c r="F391">
        <v>7540</v>
      </c>
      <c r="G391">
        <v>7764.1152627000874</v>
      </c>
      <c r="H391">
        <v>230</v>
      </c>
    </row>
    <row r="392" spans="1:8" x14ac:dyDescent="0.2">
      <c r="A392" t="s">
        <v>123</v>
      </c>
      <c r="B392" t="s">
        <v>13</v>
      </c>
      <c r="C392" t="s">
        <v>72</v>
      </c>
      <c r="D392" t="s">
        <v>97</v>
      </c>
      <c r="E392">
        <v>3</v>
      </c>
      <c r="F392">
        <v>10348.5</v>
      </c>
      <c r="G392">
        <v>8795.6558206196914</v>
      </c>
      <c r="H392">
        <v>225</v>
      </c>
    </row>
    <row r="393" spans="1:8" x14ac:dyDescent="0.2">
      <c r="A393" t="s">
        <v>123</v>
      </c>
      <c r="B393" t="s">
        <v>13</v>
      </c>
      <c r="C393" t="s">
        <v>72</v>
      </c>
      <c r="D393" t="s">
        <v>97</v>
      </c>
      <c r="E393">
        <v>4</v>
      </c>
      <c r="F393">
        <v>15043.5</v>
      </c>
      <c r="G393">
        <v>16394.995093071509</v>
      </c>
      <c r="H393">
        <v>408</v>
      </c>
    </row>
    <row r="394" spans="1:8" x14ac:dyDescent="0.2">
      <c r="A394" t="s">
        <v>123</v>
      </c>
      <c r="B394" t="s">
        <v>13</v>
      </c>
      <c r="C394" t="s">
        <v>72</v>
      </c>
      <c r="D394" t="s">
        <v>97</v>
      </c>
      <c r="E394">
        <v>5</v>
      </c>
      <c r="F394">
        <v>5730.5</v>
      </c>
      <c r="G394">
        <v>6559.9419788854702</v>
      </c>
      <c r="H394">
        <v>189</v>
      </c>
    </row>
    <row r="395" spans="1:8" x14ac:dyDescent="0.2">
      <c r="A395" t="s">
        <v>123</v>
      </c>
      <c r="B395" t="s">
        <v>13</v>
      </c>
      <c r="C395" t="s">
        <v>72</v>
      </c>
      <c r="D395" t="s">
        <v>99</v>
      </c>
      <c r="E395">
        <v>0</v>
      </c>
      <c r="F395">
        <v>357.5</v>
      </c>
      <c r="G395">
        <v>438.7345920741094</v>
      </c>
      <c r="H395">
        <v>5</v>
      </c>
    </row>
    <row r="396" spans="1:8" x14ac:dyDescent="0.2">
      <c r="A396" t="s">
        <v>123</v>
      </c>
      <c r="B396" t="s">
        <v>13</v>
      </c>
      <c r="C396" t="s">
        <v>72</v>
      </c>
      <c r="D396" t="s">
        <v>99</v>
      </c>
      <c r="E396">
        <v>1</v>
      </c>
      <c r="F396">
        <v>159810</v>
      </c>
      <c r="G396">
        <v>168850.35160484482</v>
      </c>
      <c r="H396">
        <v>3970</v>
      </c>
    </row>
    <row r="397" spans="1:8" x14ac:dyDescent="0.2">
      <c r="A397" t="s">
        <v>123</v>
      </c>
      <c r="B397" t="s">
        <v>13</v>
      </c>
      <c r="C397" t="s">
        <v>72</v>
      </c>
      <c r="D397" t="s">
        <v>99</v>
      </c>
      <c r="E397">
        <v>2</v>
      </c>
      <c r="F397">
        <v>137663.5</v>
      </c>
      <c r="G397">
        <v>139953.04542975256</v>
      </c>
      <c r="H397">
        <v>3365</v>
      </c>
    </row>
    <row r="398" spans="1:8" x14ac:dyDescent="0.2">
      <c r="A398" t="s">
        <v>123</v>
      </c>
      <c r="B398" t="s">
        <v>13</v>
      </c>
      <c r="C398" t="s">
        <v>72</v>
      </c>
      <c r="D398" t="s">
        <v>99</v>
      </c>
      <c r="E398">
        <v>3</v>
      </c>
      <c r="F398">
        <v>123969</v>
      </c>
      <c r="G398">
        <v>118011.98558841937</v>
      </c>
      <c r="H398">
        <v>2690</v>
      </c>
    </row>
    <row r="399" spans="1:8" x14ac:dyDescent="0.2">
      <c r="A399" t="s">
        <v>123</v>
      </c>
      <c r="B399" t="s">
        <v>13</v>
      </c>
      <c r="C399" t="s">
        <v>72</v>
      </c>
      <c r="D399" t="s">
        <v>99</v>
      </c>
      <c r="E399">
        <v>4</v>
      </c>
      <c r="F399">
        <v>128320</v>
      </c>
      <c r="G399">
        <v>127553.08823797444</v>
      </c>
      <c r="H399">
        <v>3176</v>
      </c>
    </row>
    <row r="400" spans="1:8" x14ac:dyDescent="0.2">
      <c r="A400" t="s">
        <v>123</v>
      </c>
      <c r="B400" t="s">
        <v>13</v>
      </c>
      <c r="C400" t="s">
        <v>72</v>
      </c>
      <c r="D400" t="s">
        <v>99</v>
      </c>
      <c r="E400">
        <v>5</v>
      </c>
      <c r="F400">
        <v>35095.5</v>
      </c>
      <c r="G400">
        <v>36320.313104778172</v>
      </c>
      <c r="H400">
        <v>947</v>
      </c>
    </row>
    <row r="401" spans="1:8" x14ac:dyDescent="0.2">
      <c r="A401" t="s">
        <v>123</v>
      </c>
      <c r="B401" t="s">
        <v>13</v>
      </c>
      <c r="C401" t="s">
        <v>72</v>
      </c>
      <c r="D401" t="s">
        <v>98</v>
      </c>
      <c r="E401">
        <v>1</v>
      </c>
      <c r="F401">
        <v>2288.5</v>
      </c>
      <c r="G401">
        <v>1921.140993602171</v>
      </c>
      <c r="H401">
        <v>45</v>
      </c>
    </row>
    <row r="402" spans="1:8" x14ac:dyDescent="0.2">
      <c r="A402" t="s">
        <v>123</v>
      </c>
      <c r="B402" t="s">
        <v>13</v>
      </c>
      <c r="C402" t="s">
        <v>72</v>
      </c>
      <c r="D402" t="s">
        <v>98</v>
      </c>
      <c r="E402">
        <v>2</v>
      </c>
      <c r="F402">
        <v>1270.5</v>
      </c>
      <c r="G402">
        <v>1277.7811870458513</v>
      </c>
      <c r="H402">
        <v>63</v>
      </c>
    </row>
    <row r="403" spans="1:8" x14ac:dyDescent="0.2">
      <c r="A403" t="s">
        <v>123</v>
      </c>
      <c r="B403" t="s">
        <v>13</v>
      </c>
      <c r="C403" t="s">
        <v>72</v>
      </c>
      <c r="D403" t="s">
        <v>98</v>
      </c>
      <c r="E403">
        <v>3</v>
      </c>
      <c r="F403">
        <v>1396</v>
      </c>
      <c r="G403">
        <v>1569.2786656084509</v>
      </c>
      <c r="H403">
        <v>48</v>
      </c>
    </row>
    <row r="404" spans="1:8" x14ac:dyDescent="0.2">
      <c r="A404" t="s">
        <v>123</v>
      </c>
      <c r="B404" t="s">
        <v>13</v>
      </c>
      <c r="C404" t="s">
        <v>72</v>
      </c>
      <c r="D404" t="s">
        <v>98</v>
      </c>
      <c r="E404">
        <v>4</v>
      </c>
      <c r="F404">
        <v>4900.5</v>
      </c>
      <c r="G404">
        <v>3170.0517824513772</v>
      </c>
      <c r="H404">
        <v>120</v>
      </c>
    </row>
    <row r="405" spans="1:8" x14ac:dyDescent="0.2">
      <c r="A405" t="s">
        <v>123</v>
      </c>
      <c r="B405" t="s">
        <v>13</v>
      </c>
      <c r="C405" t="s">
        <v>72</v>
      </c>
      <c r="D405" t="s">
        <v>98</v>
      </c>
      <c r="E405">
        <v>5</v>
      </c>
      <c r="F405">
        <v>1258</v>
      </c>
      <c r="G405">
        <v>1434.2928130881937</v>
      </c>
      <c r="H405">
        <v>54</v>
      </c>
    </row>
    <row r="406" spans="1:8" x14ac:dyDescent="0.2">
      <c r="A406" t="s">
        <v>123</v>
      </c>
      <c r="B406" t="s">
        <v>13</v>
      </c>
      <c r="C406" t="s">
        <v>73</v>
      </c>
      <c r="D406" t="s">
        <v>97</v>
      </c>
      <c r="E406">
        <v>0</v>
      </c>
      <c r="F406">
        <v>4.5</v>
      </c>
      <c r="G406">
        <v>6.7612704918032787</v>
      </c>
      <c r="H406">
        <v>1</v>
      </c>
    </row>
    <row r="407" spans="1:8" x14ac:dyDescent="0.2">
      <c r="A407" t="s">
        <v>123</v>
      </c>
      <c r="B407" t="s">
        <v>13</v>
      </c>
      <c r="C407" t="s">
        <v>73</v>
      </c>
      <c r="D407" t="s">
        <v>97</v>
      </c>
      <c r="E407">
        <v>1</v>
      </c>
      <c r="F407">
        <v>10167.5</v>
      </c>
      <c r="G407">
        <v>7105.7850621765674</v>
      </c>
      <c r="H407">
        <v>209</v>
      </c>
    </row>
    <row r="408" spans="1:8" x14ac:dyDescent="0.2">
      <c r="A408" t="s">
        <v>123</v>
      </c>
      <c r="B408" t="s">
        <v>13</v>
      </c>
      <c r="C408" t="s">
        <v>73</v>
      </c>
      <c r="D408" t="s">
        <v>97</v>
      </c>
      <c r="E408">
        <v>2</v>
      </c>
      <c r="F408">
        <v>5452.5</v>
      </c>
      <c r="G408">
        <v>6631.6618578286561</v>
      </c>
      <c r="H408">
        <v>190</v>
      </c>
    </row>
    <row r="409" spans="1:8" x14ac:dyDescent="0.2">
      <c r="A409" t="s">
        <v>123</v>
      </c>
      <c r="B409" t="s">
        <v>13</v>
      </c>
      <c r="C409" t="s">
        <v>73</v>
      </c>
      <c r="D409" t="s">
        <v>97</v>
      </c>
      <c r="E409">
        <v>3</v>
      </c>
      <c r="F409">
        <v>10606.5</v>
      </c>
      <c r="G409">
        <v>11177.397763942496</v>
      </c>
      <c r="H409">
        <v>282</v>
      </c>
    </row>
    <row r="410" spans="1:8" x14ac:dyDescent="0.2">
      <c r="A410" t="s">
        <v>123</v>
      </c>
      <c r="B410" t="s">
        <v>13</v>
      </c>
      <c r="C410" t="s">
        <v>73</v>
      </c>
      <c r="D410" t="s">
        <v>97</v>
      </c>
      <c r="E410">
        <v>4</v>
      </c>
      <c r="F410">
        <v>12116</v>
      </c>
      <c r="G410">
        <v>11871.936180159952</v>
      </c>
      <c r="H410">
        <v>285</v>
      </c>
    </row>
    <row r="411" spans="1:8" x14ac:dyDescent="0.2">
      <c r="A411" t="s">
        <v>123</v>
      </c>
      <c r="B411" t="s">
        <v>13</v>
      </c>
      <c r="C411" t="s">
        <v>73</v>
      </c>
      <c r="D411" t="s">
        <v>97</v>
      </c>
      <c r="E411">
        <v>5</v>
      </c>
      <c r="F411">
        <v>16804</v>
      </c>
      <c r="G411">
        <v>17732.734777724356</v>
      </c>
      <c r="H411">
        <v>435</v>
      </c>
    </row>
    <row r="412" spans="1:8" x14ac:dyDescent="0.2">
      <c r="A412" t="s">
        <v>123</v>
      </c>
      <c r="B412" t="s">
        <v>13</v>
      </c>
      <c r="C412" t="s">
        <v>73</v>
      </c>
      <c r="D412" t="s">
        <v>99</v>
      </c>
      <c r="E412">
        <v>0</v>
      </c>
      <c r="F412">
        <v>91.5</v>
      </c>
      <c r="G412">
        <v>53.726966292134833</v>
      </c>
      <c r="H412">
        <v>1</v>
      </c>
    </row>
    <row r="413" spans="1:8" x14ac:dyDescent="0.2">
      <c r="A413" t="s">
        <v>123</v>
      </c>
      <c r="B413" t="s">
        <v>13</v>
      </c>
      <c r="C413" t="s">
        <v>73</v>
      </c>
      <c r="D413" t="s">
        <v>99</v>
      </c>
      <c r="E413">
        <v>1</v>
      </c>
      <c r="F413">
        <v>87814.5</v>
      </c>
      <c r="G413">
        <v>86445.540681943035</v>
      </c>
      <c r="H413">
        <v>2215</v>
      </c>
    </row>
    <row r="414" spans="1:8" x14ac:dyDescent="0.2">
      <c r="A414" t="s">
        <v>123</v>
      </c>
      <c r="B414" t="s">
        <v>13</v>
      </c>
      <c r="C414" t="s">
        <v>73</v>
      </c>
      <c r="D414" t="s">
        <v>99</v>
      </c>
      <c r="E414">
        <v>2</v>
      </c>
      <c r="F414">
        <v>68677</v>
      </c>
      <c r="G414">
        <v>70071.753530281174</v>
      </c>
      <c r="H414">
        <v>1798</v>
      </c>
    </row>
    <row r="415" spans="1:8" x14ac:dyDescent="0.2">
      <c r="A415" t="s">
        <v>123</v>
      </c>
      <c r="B415" t="s">
        <v>13</v>
      </c>
      <c r="C415" t="s">
        <v>73</v>
      </c>
      <c r="D415" t="s">
        <v>99</v>
      </c>
      <c r="E415">
        <v>3</v>
      </c>
      <c r="F415">
        <v>74443.5</v>
      </c>
      <c r="G415">
        <v>73434.818918466146</v>
      </c>
      <c r="H415">
        <v>1922</v>
      </c>
    </row>
    <row r="416" spans="1:8" x14ac:dyDescent="0.2">
      <c r="A416" t="s">
        <v>123</v>
      </c>
      <c r="B416" t="s">
        <v>13</v>
      </c>
      <c r="C416" t="s">
        <v>73</v>
      </c>
      <c r="D416" t="s">
        <v>99</v>
      </c>
      <c r="E416">
        <v>4</v>
      </c>
      <c r="F416">
        <v>50552</v>
      </c>
      <c r="G416">
        <v>51356.304507606394</v>
      </c>
      <c r="H416">
        <v>1255</v>
      </c>
    </row>
    <row r="417" spans="1:8" x14ac:dyDescent="0.2">
      <c r="A417" t="s">
        <v>123</v>
      </c>
      <c r="B417" t="s">
        <v>13</v>
      </c>
      <c r="C417" t="s">
        <v>73</v>
      </c>
      <c r="D417" t="s">
        <v>99</v>
      </c>
      <c r="E417">
        <v>5</v>
      </c>
      <c r="F417">
        <v>30282</v>
      </c>
      <c r="G417">
        <v>28270.669995980879</v>
      </c>
      <c r="H417">
        <v>684</v>
      </c>
    </row>
    <row r="418" spans="1:8" x14ac:dyDescent="0.2">
      <c r="A418" t="s">
        <v>123</v>
      </c>
      <c r="B418" t="s">
        <v>13</v>
      </c>
      <c r="C418" t="s">
        <v>73</v>
      </c>
      <c r="D418" t="s">
        <v>98</v>
      </c>
      <c r="E418">
        <v>1</v>
      </c>
      <c r="F418">
        <v>5028.5</v>
      </c>
      <c r="G418">
        <v>4910.5359187934755</v>
      </c>
      <c r="H418">
        <v>111</v>
      </c>
    </row>
    <row r="419" spans="1:8" x14ac:dyDescent="0.2">
      <c r="A419" t="s">
        <v>123</v>
      </c>
      <c r="B419" t="s">
        <v>13</v>
      </c>
      <c r="C419" t="s">
        <v>73</v>
      </c>
      <c r="D419" t="s">
        <v>98</v>
      </c>
      <c r="E419">
        <v>2</v>
      </c>
      <c r="F419">
        <v>3664</v>
      </c>
      <c r="G419">
        <v>3264.9879570733551</v>
      </c>
      <c r="H419">
        <v>87</v>
      </c>
    </row>
    <row r="420" spans="1:8" x14ac:dyDescent="0.2">
      <c r="A420" t="s">
        <v>123</v>
      </c>
      <c r="B420" t="s">
        <v>13</v>
      </c>
      <c r="C420" t="s">
        <v>73</v>
      </c>
      <c r="D420" t="s">
        <v>98</v>
      </c>
      <c r="E420">
        <v>3</v>
      </c>
      <c r="F420">
        <v>4361</v>
      </c>
      <c r="G420">
        <v>4478.9537816269358</v>
      </c>
      <c r="H420">
        <v>145</v>
      </c>
    </row>
    <row r="421" spans="1:8" x14ac:dyDescent="0.2">
      <c r="A421" t="s">
        <v>123</v>
      </c>
      <c r="B421" t="s">
        <v>13</v>
      </c>
      <c r="C421" t="s">
        <v>73</v>
      </c>
      <c r="D421" t="s">
        <v>98</v>
      </c>
      <c r="E421">
        <v>4</v>
      </c>
      <c r="F421">
        <v>4135</v>
      </c>
      <c r="G421">
        <v>4177.9580603748818</v>
      </c>
      <c r="H421">
        <v>137</v>
      </c>
    </row>
    <row r="422" spans="1:8" x14ac:dyDescent="0.2">
      <c r="A422" t="s">
        <v>123</v>
      </c>
      <c r="B422" t="s">
        <v>13</v>
      </c>
      <c r="C422" t="s">
        <v>73</v>
      </c>
      <c r="D422" t="s">
        <v>98</v>
      </c>
      <c r="E422">
        <v>5</v>
      </c>
      <c r="F422">
        <v>13309</v>
      </c>
      <c r="G422">
        <v>13703.12855678969</v>
      </c>
      <c r="H422">
        <v>381</v>
      </c>
    </row>
    <row r="423" spans="1:8" x14ac:dyDescent="0.2">
      <c r="A423" t="s">
        <v>123</v>
      </c>
      <c r="B423" t="s">
        <v>13</v>
      </c>
      <c r="C423" t="s">
        <v>74</v>
      </c>
      <c r="D423" t="s">
        <v>97</v>
      </c>
      <c r="E423">
        <v>0</v>
      </c>
      <c r="F423">
        <v>29</v>
      </c>
      <c r="G423">
        <v>10.721078247847249</v>
      </c>
      <c r="H423">
        <v>1</v>
      </c>
    </row>
    <row r="424" spans="1:8" x14ac:dyDescent="0.2">
      <c r="A424" t="s">
        <v>123</v>
      </c>
      <c r="B424" t="s">
        <v>13</v>
      </c>
      <c r="C424" t="s">
        <v>74</v>
      </c>
      <c r="D424" t="s">
        <v>97</v>
      </c>
      <c r="E424">
        <v>1</v>
      </c>
      <c r="F424">
        <v>2870</v>
      </c>
      <c r="G424">
        <v>3073.1801478993357</v>
      </c>
      <c r="H424">
        <v>92</v>
      </c>
    </row>
    <row r="425" spans="1:8" x14ac:dyDescent="0.2">
      <c r="A425" t="s">
        <v>123</v>
      </c>
      <c r="B425" t="s">
        <v>13</v>
      </c>
      <c r="C425" t="s">
        <v>74</v>
      </c>
      <c r="D425" t="s">
        <v>97</v>
      </c>
      <c r="E425">
        <v>2</v>
      </c>
      <c r="F425">
        <v>4809.5</v>
      </c>
      <c r="G425">
        <v>5231.7861624139077</v>
      </c>
      <c r="H425">
        <v>144</v>
      </c>
    </row>
    <row r="426" spans="1:8" x14ac:dyDescent="0.2">
      <c r="A426" t="s">
        <v>123</v>
      </c>
      <c r="B426" t="s">
        <v>13</v>
      </c>
      <c r="C426" t="s">
        <v>74</v>
      </c>
      <c r="D426" t="s">
        <v>97</v>
      </c>
      <c r="E426">
        <v>3</v>
      </c>
      <c r="F426">
        <v>5640.5</v>
      </c>
      <c r="G426">
        <v>6068.9545923984151</v>
      </c>
      <c r="H426">
        <v>175</v>
      </c>
    </row>
    <row r="427" spans="1:8" x14ac:dyDescent="0.2">
      <c r="A427" t="s">
        <v>123</v>
      </c>
      <c r="B427" t="s">
        <v>13</v>
      </c>
      <c r="C427" t="s">
        <v>74</v>
      </c>
      <c r="D427" t="s">
        <v>97</v>
      </c>
      <c r="E427">
        <v>4</v>
      </c>
      <c r="F427">
        <v>14118</v>
      </c>
      <c r="G427">
        <v>12945.567053563796</v>
      </c>
      <c r="H427">
        <v>367</v>
      </c>
    </row>
    <row r="428" spans="1:8" x14ac:dyDescent="0.2">
      <c r="A428" t="s">
        <v>123</v>
      </c>
      <c r="B428" t="s">
        <v>13</v>
      </c>
      <c r="C428" t="s">
        <v>74</v>
      </c>
      <c r="D428" t="s">
        <v>97</v>
      </c>
      <c r="E428">
        <v>5</v>
      </c>
      <c r="F428">
        <v>27496</v>
      </c>
      <c r="G428">
        <v>28813.091762740245</v>
      </c>
      <c r="H428">
        <v>943</v>
      </c>
    </row>
    <row r="429" spans="1:8" x14ac:dyDescent="0.2">
      <c r="A429" t="s">
        <v>123</v>
      </c>
      <c r="B429" t="s">
        <v>13</v>
      </c>
      <c r="C429" t="s">
        <v>74</v>
      </c>
      <c r="D429" t="s">
        <v>99</v>
      </c>
      <c r="E429">
        <v>1</v>
      </c>
      <c r="F429">
        <v>45875</v>
      </c>
      <c r="G429">
        <v>47832.13062874481</v>
      </c>
      <c r="H429">
        <v>1479</v>
      </c>
    </row>
    <row r="430" spans="1:8" x14ac:dyDescent="0.2">
      <c r="A430" t="s">
        <v>123</v>
      </c>
      <c r="B430" t="s">
        <v>13</v>
      </c>
      <c r="C430" t="s">
        <v>74</v>
      </c>
      <c r="D430" t="s">
        <v>99</v>
      </c>
      <c r="E430">
        <v>2</v>
      </c>
      <c r="F430">
        <v>66578.5</v>
      </c>
      <c r="G430">
        <v>69422.430597756742</v>
      </c>
      <c r="H430">
        <v>2216</v>
      </c>
    </row>
    <row r="431" spans="1:8" x14ac:dyDescent="0.2">
      <c r="A431" t="s">
        <v>123</v>
      </c>
      <c r="B431" t="s">
        <v>13</v>
      </c>
      <c r="C431" t="s">
        <v>74</v>
      </c>
      <c r="D431" t="s">
        <v>99</v>
      </c>
      <c r="E431">
        <v>3</v>
      </c>
      <c r="F431">
        <v>53199.5</v>
      </c>
      <c r="G431">
        <v>53865.501614623267</v>
      </c>
      <c r="H431">
        <v>1619</v>
      </c>
    </row>
    <row r="432" spans="1:8" x14ac:dyDescent="0.2">
      <c r="A432" t="s">
        <v>123</v>
      </c>
      <c r="B432" t="s">
        <v>13</v>
      </c>
      <c r="C432" t="s">
        <v>74</v>
      </c>
      <c r="D432" t="s">
        <v>99</v>
      </c>
      <c r="E432">
        <v>4</v>
      </c>
      <c r="F432">
        <v>63148.5</v>
      </c>
      <c r="G432">
        <v>59811.696239677192</v>
      </c>
      <c r="H432">
        <v>1996</v>
      </c>
    </row>
    <row r="433" spans="1:8" x14ac:dyDescent="0.2">
      <c r="A433" t="s">
        <v>123</v>
      </c>
      <c r="B433" t="s">
        <v>13</v>
      </c>
      <c r="C433" t="s">
        <v>74</v>
      </c>
      <c r="D433" t="s">
        <v>99</v>
      </c>
      <c r="E433">
        <v>5</v>
      </c>
      <c r="F433">
        <v>54903.5</v>
      </c>
      <c r="G433">
        <v>53666.185868664863</v>
      </c>
      <c r="H433">
        <v>1745</v>
      </c>
    </row>
    <row r="434" spans="1:8" x14ac:dyDescent="0.2">
      <c r="A434" t="s">
        <v>123</v>
      </c>
      <c r="B434" t="s">
        <v>13</v>
      </c>
      <c r="C434" t="s">
        <v>74</v>
      </c>
      <c r="D434" t="s">
        <v>98</v>
      </c>
      <c r="E434">
        <v>0</v>
      </c>
      <c r="F434">
        <v>6</v>
      </c>
      <c r="G434">
        <v>14.052554438860971</v>
      </c>
      <c r="H434">
        <v>1</v>
      </c>
    </row>
    <row r="435" spans="1:8" x14ac:dyDescent="0.2">
      <c r="A435" t="s">
        <v>123</v>
      </c>
      <c r="B435" t="s">
        <v>13</v>
      </c>
      <c r="C435" t="s">
        <v>74</v>
      </c>
      <c r="D435" t="s">
        <v>98</v>
      </c>
      <c r="E435">
        <v>1</v>
      </c>
      <c r="F435">
        <v>758</v>
      </c>
      <c r="G435">
        <v>946.66084381153769</v>
      </c>
      <c r="H435">
        <v>58</v>
      </c>
    </row>
    <row r="436" spans="1:8" x14ac:dyDescent="0.2">
      <c r="A436" t="s">
        <v>123</v>
      </c>
      <c r="B436" t="s">
        <v>13</v>
      </c>
      <c r="C436" t="s">
        <v>74</v>
      </c>
      <c r="D436" t="s">
        <v>98</v>
      </c>
      <c r="E436">
        <v>2</v>
      </c>
      <c r="F436">
        <v>5537</v>
      </c>
      <c r="G436">
        <v>5121.9401744349088</v>
      </c>
      <c r="H436">
        <v>138</v>
      </c>
    </row>
    <row r="437" spans="1:8" x14ac:dyDescent="0.2">
      <c r="A437" t="s">
        <v>123</v>
      </c>
      <c r="B437" t="s">
        <v>13</v>
      </c>
      <c r="C437" t="s">
        <v>74</v>
      </c>
      <c r="D437" t="s">
        <v>98</v>
      </c>
      <c r="E437">
        <v>3</v>
      </c>
      <c r="F437">
        <v>3240</v>
      </c>
      <c r="G437">
        <v>3846.0637320363812</v>
      </c>
      <c r="H437">
        <v>130</v>
      </c>
    </row>
    <row r="438" spans="1:8" x14ac:dyDescent="0.2">
      <c r="A438" t="s">
        <v>123</v>
      </c>
      <c r="B438" t="s">
        <v>13</v>
      </c>
      <c r="C438" t="s">
        <v>74</v>
      </c>
      <c r="D438" t="s">
        <v>98</v>
      </c>
      <c r="E438">
        <v>4</v>
      </c>
      <c r="F438">
        <v>12994.5</v>
      </c>
      <c r="G438">
        <v>12640.188464154777</v>
      </c>
      <c r="H438">
        <v>432</v>
      </c>
    </row>
    <row r="439" spans="1:8" x14ac:dyDescent="0.2">
      <c r="A439" t="s">
        <v>123</v>
      </c>
      <c r="B439" t="s">
        <v>13</v>
      </c>
      <c r="C439" t="s">
        <v>74</v>
      </c>
      <c r="D439" t="s">
        <v>98</v>
      </c>
      <c r="E439">
        <v>5</v>
      </c>
      <c r="F439">
        <v>48757.5</v>
      </c>
      <c r="G439">
        <v>51582.162065064687</v>
      </c>
      <c r="H439">
        <v>2084</v>
      </c>
    </row>
    <row r="440" spans="1:8" x14ac:dyDescent="0.2">
      <c r="A440" t="s">
        <v>123</v>
      </c>
      <c r="B440" t="s">
        <v>13</v>
      </c>
      <c r="C440" t="s">
        <v>75</v>
      </c>
      <c r="D440" t="s">
        <v>97</v>
      </c>
      <c r="E440">
        <v>0</v>
      </c>
      <c r="F440">
        <v>81.5</v>
      </c>
      <c r="G440">
        <v>92.257469537764663</v>
      </c>
      <c r="H440">
        <v>2</v>
      </c>
    </row>
    <row r="441" spans="1:8" x14ac:dyDescent="0.2">
      <c r="A441" t="s">
        <v>123</v>
      </c>
      <c r="B441" t="s">
        <v>13</v>
      </c>
      <c r="C441" t="s">
        <v>75</v>
      </c>
      <c r="D441" t="s">
        <v>97</v>
      </c>
      <c r="E441">
        <v>1</v>
      </c>
      <c r="F441">
        <v>1392</v>
      </c>
      <c r="G441">
        <v>1460.1485850727825</v>
      </c>
      <c r="H441">
        <v>62</v>
      </c>
    </row>
    <row r="442" spans="1:8" x14ac:dyDescent="0.2">
      <c r="A442" t="s">
        <v>123</v>
      </c>
      <c r="B442" t="s">
        <v>13</v>
      </c>
      <c r="C442" t="s">
        <v>75</v>
      </c>
      <c r="D442" t="s">
        <v>97</v>
      </c>
      <c r="E442">
        <v>2</v>
      </c>
      <c r="F442">
        <v>4042</v>
      </c>
      <c r="G442">
        <v>4380.6395530931286</v>
      </c>
      <c r="H442">
        <v>155</v>
      </c>
    </row>
    <row r="443" spans="1:8" x14ac:dyDescent="0.2">
      <c r="A443" t="s">
        <v>123</v>
      </c>
      <c r="B443" t="s">
        <v>13</v>
      </c>
      <c r="C443" t="s">
        <v>75</v>
      </c>
      <c r="D443" t="s">
        <v>97</v>
      </c>
      <c r="E443">
        <v>3</v>
      </c>
      <c r="F443">
        <v>2144.5</v>
      </c>
      <c r="G443">
        <v>2144.5236695050107</v>
      </c>
      <c r="H443">
        <v>65</v>
      </c>
    </row>
    <row r="444" spans="1:8" x14ac:dyDescent="0.2">
      <c r="A444" t="s">
        <v>123</v>
      </c>
      <c r="B444" t="s">
        <v>13</v>
      </c>
      <c r="C444" t="s">
        <v>75</v>
      </c>
      <c r="D444" t="s">
        <v>97</v>
      </c>
      <c r="E444">
        <v>4</v>
      </c>
      <c r="F444">
        <v>6438.5</v>
      </c>
      <c r="G444">
        <v>6825.255958862077</v>
      </c>
      <c r="H444">
        <v>227</v>
      </c>
    </row>
    <row r="445" spans="1:8" x14ac:dyDescent="0.2">
      <c r="A445" t="s">
        <v>123</v>
      </c>
      <c r="B445" t="s">
        <v>13</v>
      </c>
      <c r="C445" t="s">
        <v>75</v>
      </c>
      <c r="D445" t="s">
        <v>97</v>
      </c>
      <c r="E445">
        <v>5</v>
      </c>
      <c r="F445">
        <v>17640</v>
      </c>
      <c r="G445">
        <v>18790.987454117407</v>
      </c>
      <c r="H445">
        <v>623</v>
      </c>
    </row>
    <row r="446" spans="1:8" x14ac:dyDescent="0.2">
      <c r="A446" t="s">
        <v>123</v>
      </c>
      <c r="B446" t="s">
        <v>13</v>
      </c>
      <c r="C446" t="s">
        <v>75</v>
      </c>
      <c r="D446" t="s">
        <v>99</v>
      </c>
      <c r="E446">
        <v>0</v>
      </c>
      <c r="F446">
        <v>1287.5</v>
      </c>
      <c r="G446">
        <v>973.78994608299104</v>
      </c>
      <c r="H446">
        <v>19</v>
      </c>
    </row>
    <row r="447" spans="1:8" x14ac:dyDescent="0.2">
      <c r="A447" t="s">
        <v>123</v>
      </c>
      <c r="B447" t="s">
        <v>13</v>
      </c>
      <c r="C447" t="s">
        <v>75</v>
      </c>
      <c r="D447" t="s">
        <v>99</v>
      </c>
      <c r="E447">
        <v>1</v>
      </c>
      <c r="F447">
        <v>22948</v>
      </c>
      <c r="G447">
        <v>21689.070500852922</v>
      </c>
      <c r="H447">
        <v>666</v>
      </c>
    </row>
    <row r="448" spans="1:8" x14ac:dyDescent="0.2">
      <c r="A448" t="s">
        <v>123</v>
      </c>
      <c r="B448" t="s">
        <v>13</v>
      </c>
      <c r="C448" t="s">
        <v>75</v>
      </c>
      <c r="D448" t="s">
        <v>99</v>
      </c>
      <c r="E448">
        <v>2</v>
      </c>
      <c r="F448">
        <v>38564.5</v>
      </c>
      <c r="G448">
        <v>35259.04349395325</v>
      </c>
      <c r="H448">
        <v>1099</v>
      </c>
    </row>
    <row r="449" spans="1:8" x14ac:dyDescent="0.2">
      <c r="A449" t="s">
        <v>123</v>
      </c>
      <c r="B449" t="s">
        <v>13</v>
      </c>
      <c r="C449" t="s">
        <v>75</v>
      </c>
      <c r="D449" t="s">
        <v>99</v>
      </c>
      <c r="E449">
        <v>3</v>
      </c>
      <c r="F449">
        <v>15641</v>
      </c>
      <c r="G449">
        <v>14122.008738645254</v>
      </c>
      <c r="H449">
        <v>392</v>
      </c>
    </row>
    <row r="450" spans="1:8" x14ac:dyDescent="0.2">
      <c r="A450" t="s">
        <v>123</v>
      </c>
      <c r="B450" t="s">
        <v>13</v>
      </c>
      <c r="C450" t="s">
        <v>75</v>
      </c>
      <c r="D450" t="s">
        <v>99</v>
      </c>
      <c r="E450">
        <v>4</v>
      </c>
      <c r="F450">
        <v>28295.5</v>
      </c>
      <c r="G450">
        <v>29272.91828712304</v>
      </c>
      <c r="H450">
        <v>958</v>
      </c>
    </row>
    <row r="451" spans="1:8" x14ac:dyDescent="0.2">
      <c r="A451" t="s">
        <v>123</v>
      </c>
      <c r="B451" t="s">
        <v>13</v>
      </c>
      <c r="C451" t="s">
        <v>75</v>
      </c>
      <c r="D451" t="s">
        <v>99</v>
      </c>
      <c r="E451">
        <v>5</v>
      </c>
      <c r="F451">
        <v>34949</v>
      </c>
      <c r="G451">
        <v>34025.612475741851</v>
      </c>
      <c r="H451">
        <v>1077</v>
      </c>
    </row>
    <row r="452" spans="1:8" x14ac:dyDescent="0.2">
      <c r="A452" t="s">
        <v>123</v>
      </c>
      <c r="B452" t="s">
        <v>13</v>
      </c>
      <c r="C452" t="s">
        <v>75</v>
      </c>
      <c r="D452" t="s">
        <v>98</v>
      </c>
      <c r="E452">
        <v>1</v>
      </c>
      <c r="F452">
        <v>288</v>
      </c>
      <c r="G452">
        <v>263.84387717213133</v>
      </c>
      <c r="H452">
        <v>6</v>
      </c>
    </row>
    <row r="453" spans="1:8" x14ac:dyDescent="0.2">
      <c r="A453" t="s">
        <v>123</v>
      </c>
      <c r="B453" t="s">
        <v>13</v>
      </c>
      <c r="C453" t="s">
        <v>75</v>
      </c>
      <c r="D453" t="s">
        <v>98</v>
      </c>
      <c r="E453">
        <v>2</v>
      </c>
      <c r="F453">
        <v>124</v>
      </c>
      <c r="G453">
        <v>231.40238550788908</v>
      </c>
      <c r="H453">
        <v>13</v>
      </c>
    </row>
    <row r="454" spans="1:8" x14ac:dyDescent="0.2">
      <c r="A454" t="s">
        <v>123</v>
      </c>
      <c r="B454" t="s">
        <v>13</v>
      </c>
      <c r="C454" t="s">
        <v>75</v>
      </c>
      <c r="D454" t="s">
        <v>98</v>
      </c>
      <c r="E454">
        <v>3</v>
      </c>
      <c r="F454">
        <v>133.5</v>
      </c>
      <c r="G454">
        <v>71.57824827082095</v>
      </c>
      <c r="H454">
        <v>4</v>
      </c>
    </row>
    <row r="455" spans="1:8" x14ac:dyDescent="0.2">
      <c r="A455" t="s">
        <v>123</v>
      </c>
      <c r="B455" t="s">
        <v>13</v>
      </c>
      <c r="C455" t="s">
        <v>75</v>
      </c>
      <c r="D455" t="s">
        <v>98</v>
      </c>
      <c r="E455">
        <v>4</v>
      </c>
      <c r="F455">
        <v>450.5</v>
      </c>
      <c r="G455">
        <v>510.87599184863774</v>
      </c>
      <c r="H455">
        <v>18</v>
      </c>
    </row>
    <row r="456" spans="1:8" x14ac:dyDescent="0.2">
      <c r="A456" t="s">
        <v>123</v>
      </c>
      <c r="B456" t="s">
        <v>13</v>
      </c>
      <c r="C456" t="s">
        <v>75</v>
      </c>
      <c r="D456" t="s">
        <v>98</v>
      </c>
      <c r="E456">
        <v>5</v>
      </c>
      <c r="F456">
        <v>1738.5</v>
      </c>
      <c r="G456">
        <v>1947.8061932211408</v>
      </c>
      <c r="H456">
        <v>99</v>
      </c>
    </row>
    <row r="457" spans="1:8" x14ac:dyDescent="0.2">
      <c r="A457" t="s">
        <v>123</v>
      </c>
      <c r="B457" t="s">
        <v>13</v>
      </c>
      <c r="C457" t="s">
        <v>76</v>
      </c>
      <c r="D457" t="s">
        <v>97</v>
      </c>
      <c r="E457">
        <v>1</v>
      </c>
      <c r="F457">
        <v>1642</v>
      </c>
      <c r="G457">
        <v>2199.6333804319302</v>
      </c>
      <c r="H457">
        <v>74</v>
      </c>
    </row>
    <row r="458" spans="1:8" x14ac:dyDescent="0.2">
      <c r="A458" t="s">
        <v>123</v>
      </c>
      <c r="B458" t="s">
        <v>13</v>
      </c>
      <c r="C458" t="s">
        <v>76</v>
      </c>
      <c r="D458" t="s">
        <v>97</v>
      </c>
      <c r="E458">
        <v>2</v>
      </c>
      <c r="F458">
        <v>2236</v>
      </c>
      <c r="G458">
        <v>2105.8102594559678</v>
      </c>
      <c r="H458">
        <v>72</v>
      </c>
    </row>
    <row r="459" spans="1:8" x14ac:dyDescent="0.2">
      <c r="A459" t="s">
        <v>123</v>
      </c>
      <c r="B459" t="s">
        <v>13</v>
      </c>
      <c r="C459" t="s">
        <v>76</v>
      </c>
      <c r="D459" t="s">
        <v>97</v>
      </c>
      <c r="E459">
        <v>3</v>
      </c>
      <c r="F459">
        <v>2146.5</v>
      </c>
      <c r="G459">
        <v>2309.4098247291713</v>
      </c>
      <c r="H459">
        <v>87</v>
      </c>
    </row>
    <row r="460" spans="1:8" x14ac:dyDescent="0.2">
      <c r="A460" t="s">
        <v>123</v>
      </c>
      <c r="B460" t="s">
        <v>13</v>
      </c>
      <c r="C460" t="s">
        <v>76</v>
      </c>
      <c r="D460" t="s">
        <v>97</v>
      </c>
      <c r="E460">
        <v>4</v>
      </c>
      <c r="F460">
        <v>9029.5</v>
      </c>
      <c r="G460">
        <v>10270.616246905051</v>
      </c>
      <c r="H460">
        <v>310</v>
      </c>
    </row>
    <row r="461" spans="1:8" x14ac:dyDescent="0.2">
      <c r="A461" t="s">
        <v>123</v>
      </c>
      <c r="B461" t="s">
        <v>13</v>
      </c>
      <c r="C461" t="s">
        <v>76</v>
      </c>
      <c r="D461" t="s">
        <v>97</v>
      </c>
      <c r="E461">
        <v>5</v>
      </c>
      <c r="F461">
        <v>6973.5</v>
      </c>
      <c r="G461">
        <v>7005.2644854795217</v>
      </c>
      <c r="H461">
        <v>155</v>
      </c>
    </row>
    <row r="462" spans="1:8" x14ac:dyDescent="0.2">
      <c r="A462" t="s">
        <v>123</v>
      </c>
      <c r="B462" t="s">
        <v>13</v>
      </c>
      <c r="C462" t="s">
        <v>76</v>
      </c>
      <c r="D462" t="s">
        <v>99</v>
      </c>
      <c r="E462">
        <v>0</v>
      </c>
      <c r="F462">
        <v>12</v>
      </c>
      <c r="G462">
        <v>38.456689409670723</v>
      </c>
      <c r="H462">
        <v>3</v>
      </c>
    </row>
    <row r="463" spans="1:8" x14ac:dyDescent="0.2">
      <c r="A463" t="s">
        <v>123</v>
      </c>
      <c r="B463" t="s">
        <v>13</v>
      </c>
      <c r="C463" t="s">
        <v>76</v>
      </c>
      <c r="D463" t="s">
        <v>99</v>
      </c>
      <c r="E463">
        <v>1</v>
      </c>
      <c r="F463">
        <v>31168.5</v>
      </c>
      <c r="G463">
        <v>31328.495291240833</v>
      </c>
      <c r="H463">
        <v>956</v>
      </c>
    </row>
    <row r="464" spans="1:8" x14ac:dyDescent="0.2">
      <c r="A464" t="s">
        <v>123</v>
      </c>
      <c r="B464" t="s">
        <v>13</v>
      </c>
      <c r="C464" t="s">
        <v>76</v>
      </c>
      <c r="D464" t="s">
        <v>99</v>
      </c>
      <c r="E464">
        <v>2</v>
      </c>
      <c r="F464">
        <v>25494.5</v>
      </c>
      <c r="G464">
        <v>23170.404811775428</v>
      </c>
      <c r="H464">
        <v>767</v>
      </c>
    </row>
    <row r="465" spans="1:8" x14ac:dyDescent="0.2">
      <c r="A465" t="s">
        <v>123</v>
      </c>
      <c r="B465" t="s">
        <v>13</v>
      </c>
      <c r="C465" t="s">
        <v>76</v>
      </c>
      <c r="D465" t="s">
        <v>99</v>
      </c>
      <c r="E465">
        <v>3</v>
      </c>
      <c r="F465">
        <v>21293.5</v>
      </c>
      <c r="G465">
        <v>22855.255996197986</v>
      </c>
      <c r="H465">
        <v>730</v>
      </c>
    </row>
    <row r="466" spans="1:8" x14ac:dyDescent="0.2">
      <c r="A466" t="s">
        <v>123</v>
      </c>
      <c r="B466" t="s">
        <v>13</v>
      </c>
      <c r="C466" t="s">
        <v>76</v>
      </c>
      <c r="D466" t="s">
        <v>99</v>
      </c>
      <c r="E466">
        <v>4</v>
      </c>
      <c r="F466">
        <v>34556</v>
      </c>
      <c r="G466">
        <v>37183.267269732183</v>
      </c>
      <c r="H466">
        <v>1158</v>
      </c>
    </row>
    <row r="467" spans="1:8" x14ac:dyDescent="0.2">
      <c r="A467" t="s">
        <v>123</v>
      </c>
      <c r="B467" t="s">
        <v>13</v>
      </c>
      <c r="C467" t="s">
        <v>76</v>
      </c>
      <c r="D467" t="s">
        <v>99</v>
      </c>
      <c r="E467">
        <v>5</v>
      </c>
      <c r="F467">
        <v>18930.5</v>
      </c>
      <c r="G467">
        <v>16705.332513489306</v>
      </c>
      <c r="H467">
        <v>509</v>
      </c>
    </row>
    <row r="468" spans="1:8" x14ac:dyDescent="0.2">
      <c r="A468" t="s">
        <v>123</v>
      </c>
      <c r="B468" t="s">
        <v>13</v>
      </c>
      <c r="C468" t="s">
        <v>76</v>
      </c>
      <c r="D468" t="s">
        <v>98</v>
      </c>
      <c r="E468">
        <v>1</v>
      </c>
      <c r="F468">
        <v>627.5</v>
      </c>
      <c r="G468">
        <v>777.86304771292896</v>
      </c>
      <c r="H468">
        <v>30</v>
      </c>
    </row>
    <row r="469" spans="1:8" x14ac:dyDescent="0.2">
      <c r="A469" t="s">
        <v>123</v>
      </c>
      <c r="B469" t="s">
        <v>13</v>
      </c>
      <c r="C469" t="s">
        <v>76</v>
      </c>
      <c r="D469" t="s">
        <v>98</v>
      </c>
      <c r="E469">
        <v>2</v>
      </c>
      <c r="F469">
        <v>757</v>
      </c>
      <c r="G469">
        <v>782.87215240169462</v>
      </c>
      <c r="H469">
        <v>28</v>
      </c>
    </row>
    <row r="470" spans="1:8" x14ac:dyDescent="0.2">
      <c r="A470" t="s">
        <v>123</v>
      </c>
      <c r="B470" t="s">
        <v>13</v>
      </c>
      <c r="C470" t="s">
        <v>76</v>
      </c>
      <c r="D470" t="s">
        <v>98</v>
      </c>
      <c r="E470">
        <v>3</v>
      </c>
      <c r="F470">
        <v>509</v>
      </c>
      <c r="G470">
        <v>793.49622352605718</v>
      </c>
      <c r="H470">
        <v>36</v>
      </c>
    </row>
    <row r="471" spans="1:8" x14ac:dyDescent="0.2">
      <c r="A471" t="s">
        <v>123</v>
      </c>
      <c r="B471" t="s">
        <v>13</v>
      </c>
      <c r="C471" t="s">
        <v>76</v>
      </c>
      <c r="D471" t="s">
        <v>98</v>
      </c>
      <c r="E471">
        <v>4</v>
      </c>
      <c r="F471">
        <v>3049</v>
      </c>
      <c r="G471">
        <v>2757.8528874339945</v>
      </c>
      <c r="H471">
        <v>79</v>
      </c>
    </row>
    <row r="472" spans="1:8" x14ac:dyDescent="0.2">
      <c r="A472" t="s">
        <v>123</v>
      </c>
      <c r="B472" t="s">
        <v>13</v>
      </c>
      <c r="C472" t="s">
        <v>76</v>
      </c>
      <c r="D472" t="s">
        <v>98</v>
      </c>
      <c r="E472">
        <v>5</v>
      </c>
      <c r="F472">
        <v>2784.5</v>
      </c>
      <c r="G472">
        <v>3094.0409795841256</v>
      </c>
      <c r="H472">
        <v>115</v>
      </c>
    </row>
    <row r="473" spans="1:8" x14ac:dyDescent="0.2">
      <c r="A473" t="s">
        <v>123</v>
      </c>
      <c r="B473" t="s">
        <v>13</v>
      </c>
      <c r="C473" t="s">
        <v>77</v>
      </c>
      <c r="D473" t="s">
        <v>97</v>
      </c>
      <c r="E473">
        <v>1</v>
      </c>
      <c r="F473">
        <v>721</v>
      </c>
      <c r="G473">
        <v>910.61095161701883</v>
      </c>
      <c r="H473">
        <v>30</v>
      </c>
    </row>
    <row r="474" spans="1:8" x14ac:dyDescent="0.2">
      <c r="A474" t="s">
        <v>123</v>
      </c>
      <c r="B474" t="s">
        <v>13</v>
      </c>
      <c r="C474" t="s">
        <v>77</v>
      </c>
      <c r="D474" t="s">
        <v>97</v>
      </c>
      <c r="E474">
        <v>2</v>
      </c>
      <c r="F474">
        <v>1426.5</v>
      </c>
      <c r="G474">
        <v>1807.5709684956687</v>
      </c>
      <c r="H474">
        <v>84</v>
      </c>
    </row>
    <row r="475" spans="1:8" x14ac:dyDescent="0.2">
      <c r="A475" t="s">
        <v>123</v>
      </c>
      <c r="B475" t="s">
        <v>13</v>
      </c>
      <c r="C475" t="s">
        <v>77</v>
      </c>
      <c r="D475" t="s">
        <v>97</v>
      </c>
      <c r="E475">
        <v>3</v>
      </c>
      <c r="F475">
        <v>1973.5</v>
      </c>
      <c r="G475">
        <v>2384.185799803593</v>
      </c>
      <c r="H475">
        <v>107</v>
      </c>
    </row>
    <row r="476" spans="1:8" x14ac:dyDescent="0.2">
      <c r="A476" t="s">
        <v>123</v>
      </c>
      <c r="B476" t="s">
        <v>13</v>
      </c>
      <c r="C476" t="s">
        <v>77</v>
      </c>
      <c r="D476" t="s">
        <v>97</v>
      </c>
      <c r="E476">
        <v>4</v>
      </c>
      <c r="F476">
        <v>2770</v>
      </c>
      <c r="G476">
        <v>3193.7296662867957</v>
      </c>
      <c r="H476">
        <v>159</v>
      </c>
    </row>
    <row r="477" spans="1:8" x14ac:dyDescent="0.2">
      <c r="A477" t="s">
        <v>123</v>
      </c>
      <c r="B477" t="s">
        <v>13</v>
      </c>
      <c r="C477" t="s">
        <v>77</v>
      </c>
      <c r="D477" t="s">
        <v>97</v>
      </c>
      <c r="E477">
        <v>5</v>
      </c>
      <c r="F477">
        <v>15133</v>
      </c>
      <c r="G477">
        <v>17011.117041674494</v>
      </c>
      <c r="H477">
        <v>649</v>
      </c>
    </row>
    <row r="478" spans="1:8" x14ac:dyDescent="0.2">
      <c r="A478" t="s">
        <v>123</v>
      </c>
      <c r="B478" t="s">
        <v>13</v>
      </c>
      <c r="C478" t="s">
        <v>77</v>
      </c>
      <c r="D478" t="s">
        <v>99</v>
      </c>
      <c r="E478">
        <v>1</v>
      </c>
      <c r="F478">
        <v>6927</v>
      </c>
      <c r="G478">
        <v>7001.9863622120729</v>
      </c>
      <c r="H478">
        <v>194</v>
      </c>
    </row>
    <row r="479" spans="1:8" x14ac:dyDescent="0.2">
      <c r="A479" t="s">
        <v>123</v>
      </c>
      <c r="B479" t="s">
        <v>13</v>
      </c>
      <c r="C479" t="s">
        <v>77</v>
      </c>
      <c r="D479" t="s">
        <v>99</v>
      </c>
      <c r="E479">
        <v>2</v>
      </c>
      <c r="F479">
        <v>17265.5</v>
      </c>
      <c r="G479">
        <v>16826.546461584261</v>
      </c>
      <c r="H479">
        <v>469</v>
      </c>
    </row>
    <row r="480" spans="1:8" x14ac:dyDescent="0.2">
      <c r="A480" t="s">
        <v>123</v>
      </c>
      <c r="B480" t="s">
        <v>13</v>
      </c>
      <c r="C480" t="s">
        <v>77</v>
      </c>
      <c r="D480" t="s">
        <v>99</v>
      </c>
      <c r="E480">
        <v>3</v>
      </c>
      <c r="F480">
        <v>5582.5</v>
      </c>
      <c r="G480">
        <v>5608.7963710058912</v>
      </c>
      <c r="H480">
        <v>190</v>
      </c>
    </row>
    <row r="481" spans="1:8" x14ac:dyDescent="0.2">
      <c r="A481" t="s">
        <v>123</v>
      </c>
      <c r="B481" t="s">
        <v>13</v>
      </c>
      <c r="C481" t="s">
        <v>77</v>
      </c>
      <c r="D481" t="s">
        <v>99</v>
      </c>
      <c r="E481">
        <v>4</v>
      </c>
      <c r="F481">
        <v>14423.5</v>
      </c>
      <c r="G481">
        <v>15157.692894989645</v>
      </c>
      <c r="H481">
        <v>479</v>
      </c>
    </row>
    <row r="482" spans="1:8" x14ac:dyDescent="0.2">
      <c r="A482" t="s">
        <v>123</v>
      </c>
      <c r="B482" t="s">
        <v>13</v>
      </c>
      <c r="C482" t="s">
        <v>77</v>
      </c>
      <c r="D482" t="s">
        <v>99</v>
      </c>
      <c r="E482">
        <v>5</v>
      </c>
      <c r="F482">
        <v>27071</v>
      </c>
      <c r="G482">
        <v>27685.989752068726</v>
      </c>
      <c r="H482">
        <v>748</v>
      </c>
    </row>
    <row r="483" spans="1:8" x14ac:dyDescent="0.2">
      <c r="A483" t="s">
        <v>123</v>
      </c>
      <c r="B483" t="s">
        <v>13</v>
      </c>
      <c r="C483" t="s">
        <v>77</v>
      </c>
      <c r="D483" t="s">
        <v>98</v>
      </c>
      <c r="E483">
        <v>1</v>
      </c>
      <c r="F483">
        <v>9</v>
      </c>
      <c r="G483">
        <v>35.065568130590549</v>
      </c>
      <c r="H483">
        <v>2</v>
      </c>
    </row>
    <row r="484" spans="1:8" x14ac:dyDescent="0.2">
      <c r="A484" t="s">
        <v>123</v>
      </c>
      <c r="B484" t="s">
        <v>13</v>
      </c>
      <c r="C484" t="s">
        <v>77</v>
      </c>
      <c r="D484" t="s">
        <v>98</v>
      </c>
      <c r="E484">
        <v>2</v>
      </c>
      <c r="F484">
        <v>287</v>
      </c>
      <c r="G484">
        <v>344.92289543384368</v>
      </c>
      <c r="H484">
        <v>9</v>
      </c>
    </row>
    <row r="485" spans="1:8" x14ac:dyDescent="0.2">
      <c r="A485" t="s">
        <v>123</v>
      </c>
      <c r="B485" t="s">
        <v>13</v>
      </c>
      <c r="C485" t="s">
        <v>77</v>
      </c>
      <c r="D485" t="s">
        <v>98</v>
      </c>
      <c r="E485">
        <v>3</v>
      </c>
      <c r="F485">
        <v>56.5</v>
      </c>
      <c r="G485">
        <v>63.397412758589418</v>
      </c>
      <c r="H485">
        <v>6</v>
      </c>
    </row>
    <row r="486" spans="1:8" x14ac:dyDescent="0.2">
      <c r="A486" t="s">
        <v>123</v>
      </c>
      <c r="B486" t="s">
        <v>13</v>
      </c>
      <c r="C486" t="s">
        <v>77</v>
      </c>
      <c r="D486" t="s">
        <v>98</v>
      </c>
      <c r="E486">
        <v>4</v>
      </c>
      <c r="F486">
        <v>442.5</v>
      </c>
      <c r="G486">
        <v>344.82097628957496</v>
      </c>
      <c r="H486">
        <v>17</v>
      </c>
    </row>
    <row r="487" spans="1:8" x14ac:dyDescent="0.2">
      <c r="A487" t="s">
        <v>123</v>
      </c>
      <c r="B487" t="s">
        <v>13</v>
      </c>
      <c r="C487" t="s">
        <v>77</v>
      </c>
      <c r="D487" t="s">
        <v>98</v>
      </c>
      <c r="E487">
        <v>5</v>
      </c>
      <c r="F487">
        <v>818</v>
      </c>
      <c r="G487">
        <v>834.72174097686639</v>
      </c>
      <c r="H487">
        <v>39</v>
      </c>
    </row>
    <row r="488" spans="1:8" x14ac:dyDescent="0.2">
      <c r="A488" t="s">
        <v>123</v>
      </c>
      <c r="B488" t="s">
        <v>13</v>
      </c>
      <c r="C488" t="s">
        <v>78</v>
      </c>
      <c r="D488" t="s">
        <v>97</v>
      </c>
      <c r="E488">
        <v>1</v>
      </c>
      <c r="F488">
        <v>1992.5</v>
      </c>
      <c r="G488">
        <v>1717.9412884596677</v>
      </c>
      <c r="H488">
        <v>34</v>
      </c>
    </row>
    <row r="489" spans="1:8" x14ac:dyDescent="0.2">
      <c r="A489" t="s">
        <v>123</v>
      </c>
      <c r="B489" t="s">
        <v>13</v>
      </c>
      <c r="C489" t="s">
        <v>78</v>
      </c>
      <c r="D489" t="s">
        <v>97</v>
      </c>
      <c r="E489">
        <v>2</v>
      </c>
      <c r="F489">
        <v>3448</v>
      </c>
      <c r="G489">
        <v>2394.1039717011449</v>
      </c>
      <c r="H489">
        <v>75</v>
      </c>
    </row>
    <row r="490" spans="1:8" x14ac:dyDescent="0.2">
      <c r="A490" t="s">
        <v>123</v>
      </c>
      <c r="B490" t="s">
        <v>13</v>
      </c>
      <c r="C490" t="s">
        <v>78</v>
      </c>
      <c r="D490" t="s">
        <v>97</v>
      </c>
      <c r="E490">
        <v>3</v>
      </c>
      <c r="F490">
        <v>4121</v>
      </c>
      <c r="G490">
        <v>4193.4602575462104</v>
      </c>
      <c r="H490">
        <v>133</v>
      </c>
    </row>
    <row r="491" spans="1:8" x14ac:dyDescent="0.2">
      <c r="A491" t="s">
        <v>123</v>
      </c>
      <c r="B491" t="s">
        <v>13</v>
      </c>
      <c r="C491" t="s">
        <v>78</v>
      </c>
      <c r="D491" t="s">
        <v>97</v>
      </c>
      <c r="E491">
        <v>4</v>
      </c>
      <c r="F491">
        <v>6006.5</v>
      </c>
      <c r="G491">
        <v>5488.06957230239</v>
      </c>
      <c r="H491">
        <v>176</v>
      </c>
    </row>
    <row r="492" spans="1:8" x14ac:dyDescent="0.2">
      <c r="A492" t="s">
        <v>123</v>
      </c>
      <c r="B492" t="s">
        <v>13</v>
      </c>
      <c r="C492" t="s">
        <v>78</v>
      </c>
      <c r="D492" t="s">
        <v>97</v>
      </c>
      <c r="E492">
        <v>5</v>
      </c>
      <c r="F492">
        <v>9756.5</v>
      </c>
      <c r="G492">
        <v>10005.409437926253</v>
      </c>
      <c r="H492">
        <v>271</v>
      </c>
    </row>
    <row r="493" spans="1:8" x14ac:dyDescent="0.2">
      <c r="A493" t="s">
        <v>123</v>
      </c>
      <c r="B493" t="s">
        <v>13</v>
      </c>
      <c r="C493" t="s">
        <v>78</v>
      </c>
      <c r="D493" t="s">
        <v>99</v>
      </c>
      <c r="E493">
        <v>0</v>
      </c>
      <c r="F493">
        <v>56</v>
      </c>
      <c r="G493">
        <v>168.55139074433347</v>
      </c>
      <c r="H493">
        <v>5</v>
      </c>
    </row>
    <row r="494" spans="1:8" x14ac:dyDescent="0.2">
      <c r="A494" t="s">
        <v>123</v>
      </c>
      <c r="B494" t="s">
        <v>13</v>
      </c>
      <c r="C494" t="s">
        <v>78</v>
      </c>
      <c r="D494" t="s">
        <v>99</v>
      </c>
      <c r="E494">
        <v>1</v>
      </c>
      <c r="F494">
        <v>14055</v>
      </c>
      <c r="G494">
        <v>12269.520415204355</v>
      </c>
      <c r="H494">
        <v>363</v>
      </c>
    </row>
    <row r="495" spans="1:8" x14ac:dyDescent="0.2">
      <c r="A495" t="s">
        <v>123</v>
      </c>
      <c r="B495" t="s">
        <v>13</v>
      </c>
      <c r="C495" t="s">
        <v>78</v>
      </c>
      <c r="D495" t="s">
        <v>99</v>
      </c>
      <c r="E495">
        <v>2</v>
      </c>
      <c r="F495">
        <v>24444.5</v>
      </c>
      <c r="G495">
        <v>21367.08833393846</v>
      </c>
      <c r="H495">
        <v>563</v>
      </c>
    </row>
    <row r="496" spans="1:8" x14ac:dyDescent="0.2">
      <c r="A496" t="s">
        <v>123</v>
      </c>
      <c r="B496" t="s">
        <v>13</v>
      </c>
      <c r="C496" t="s">
        <v>78</v>
      </c>
      <c r="D496" t="s">
        <v>99</v>
      </c>
      <c r="E496">
        <v>3</v>
      </c>
      <c r="F496">
        <v>39982.5</v>
      </c>
      <c r="G496">
        <v>36701.939092361121</v>
      </c>
      <c r="H496">
        <v>1052</v>
      </c>
    </row>
    <row r="497" spans="1:8" x14ac:dyDescent="0.2">
      <c r="A497" t="s">
        <v>123</v>
      </c>
      <c r="B497" t="s">
        <v>13</v>
      </c>
      <c r="C497" t="s">
        <v>78</v>
      </c>
      <c r="D497" t="s">
        <v>99</v>
      </c>
      <c r="E497">
        <v>4</v>
      </c>
      <c r="F497">
        <v>36670</v>
      </c>
      <c r="G497">
        <v>34782.893345098913</v>
      </c>
      <c r="H497">
        <v>1030</v>
      </c>
    </row>
    <row r="498" spans="1:8" x14ac:dyDescent="0.2">
      <c r="A498" t="s">
        <v>123</v>
      </c>
      <c r="B498" t="s">
        <v>13</v>
      </c>
      <c r="C498" t="s">
        <v>78</v>
      </c>
      <c r="D498" t="s">
        <v>99</v>
      </c>
      <c r="E498">
        <v>5</v>
      </c>
      <c r="F498">
        <v>42938</v>
      </c>
      <c r="G498">
        <v>36957.325978529072</v>
      </c>
      <c r="H498">
        <v>1130</v>
      </c>
    </row>
    <row r="499" spans="1:8" x14ac:dyDescent="0.2">
      <c r="A499" t="s">
        <v>123</v>
      </c>
      <c r="B499" t="s">
        <v>13</v>
      </c>
      <c r="C499" t="s">
        <v>78</v>
      </c>
      <c r="D499" t="s">
        <v>98</v>
      </c>
      <c r="E499">
        <v>1</v>
      </c>
      <c r="F499">
        <v>187</v>
      </c>
      <c r="G499">
        <v>84.690857862282357</v>
      </c>
      <c r="H499">
        <v>3</v>
      </c>
    </row>
    <row r="500" spans="1:8" x14ac:dyDescent="0.2">
      <c r="A500" t="s">
        <v>123</v>
      </c>
      <c r="B500" t="s">
        <v>13</v>
      </c>
      <c r="C500" t="s">
        <v>78</v>
      </c>
      <c r="D500" t="s">
        <v>98</v>
      </c>
      <c r="E500">
        <v>2</v>
      </c>
      <c r="F500">
        <v>205</v>
      </c>
      <c r="G500">
        <v>220.50983186503211</v>
      </c>
      <c r="H500">
        <v>10</v>
      </c>
    </row>
    <row r="501" spans="1:8" x14ac:dyDescent="0.2">
      <c r="A501" t="s">
        <v>123</v>
      </c>
      <c r="B501" t="s">
        <v>13</v>
      </c>
      <c r="C501" t="s">
        <v>78</v>
      </c>
      <c r="D501" t="s">
        <v>98</v>
      </c>
      <c r="E501">
        <v>3</v>
      </c>
      <c r="F501">
        <v>557</v>
      </c>
      <c r="G501">
        <v>907.84961402114675</v>
      </c>
      <c r="H501">
        <v>24</v>
      </c>
    </row>
    <row r="502" spans="1:8" x14ac:dyDescent="0.2">
      <c r="A502" t="s">
        <v>123</v>
      </c>
      <c r="B502" t="s">
        <v>13</v>
      </c>
      <c r="C502" t="s">
        <v>78</v>
      </c>
      <c r="D502" t="s">
        <v>98</v>
      </c>
      <c r="E502">
        <v>4</v>
      </c>
      <c r="F502">
        <v>895.5</v>
      </c>
      <c r="G502">
        <v>750.0315708993603</v>
      </c>
      <c r="H502">
        <v>26</v>
      </c>
    </row>
    <row r="503" spans="1:8" x14ac:dyDescent="0.2">
      <c r="A503" t="s">
        <v>123</v>
      </c>
      <c r="B503" t="s">
        <v>13</v>
      </c>
      <c r="C503" t="s">
        <v>78</v>
      </c>
      <c r="D503" t="s">
        <v>98</v>
      </c>
      <c r="E503">
        <v>5</v>
      </c>
      <c r="F503">
        <v>648</v>
      </c>
      <c r="G503">
        <v>744.79348066052751</v>
      </c>
      <c r="H503">
        <v>39</v>
      </c>
    </row>
    <row r="504" spans="1:8" x14ac:dyDescent="0.2">
      <c r="A504" t="s">
        <v>123</v>
      </c>
      <c r="B504" t="s">
        <v>13</v>
      </c>
      <c r="C504" t="s">
        <v>79</v>
      </c>
      <c r="D504" t="s">
        <v>97</v>
      </c>
      <c r="E504">
        <v>1</v>
      </c>
      <c r="F504">
        <v>782</v>
      </c>
      <c r="G504">
        <v>1066.8162660942307</v>
      </c>
      <c r="H504">
        <v>52</v>
      </c>
    </row>
    <row r="505" spans="1:8" x14ac:dyDescent="0.2">
      <c r="A505" t="s">
        <v>123</v>
      </c>
      <c r="B505" t="s">
        <v>13</v>
      </c>
      <c r="C505" t="s">
        <v>79</v>
      </c>
      <c r="D505" t="s">
        <v>97</v>
      </c>
      <c r="E505">
        <v>2</v>
      </c>
      <c r="F505">
        <v>1181.5</v>
      </c>
      <c r="G505">
        <v>1236.4215354793319</v>
      </c>
      <c r="H505">
        <v>55</v>
      </c>
    </row>
    <row r="506" spans="1:8" x14ac:dyDescent="0.2">
      <c r="A506" t="s">
        <v>123</v>
      </c>
      <c r="B506" t="s">
        <v>13</v>
      </c>
      <c r="C506" t="s">
        <v>79</v>
      </c>
      <c r="D506" t="s">
        <v>97</v>
      </c>
      <c r="E506">
        <v>3</v>
      </c>
      <c r="F506">
        <v>2688</v>
      </c>
      <c r="G506">
        <v>3101.4031211855122</v>
      </c>
      <c r="H506">
        <v>105</v>
      </c>
    </row>
    <row r="507" spans="1:8" x14ac:dyDescent="0.2">
      <c r="A507" t="s">
        <v>123</v>
      </c>
      <c r="B507" t="s">
        <v>13</v>
      </c>
      <c r="C507" t="s">
        <v>79</v>
      </c>
      <c r="D507" t="s">
        <v>97</v>
      </c>
      <c r="E507">
        <v>4</v>
      </c>
      <c r="F507">
        <v>3003.5</v>
      </c>
      <c r="G507">
        <v>2962.9122911377872</v>
      </c>
      <c r="H507">
        <v>105</v>
      </c>
    </row>
    <row r="508" spans="1:8" x14ac:dyDescent="0.2">
      <c r="A508" t="s">
        <v>123</v>
      </c>
      <c r="B508" t="s">
        <v>13</v>
      </c>
      <c r="C508" t="s">
        <v>79</v>
      </c>
      <c r="D508" t="s">
        <v>97</v>
      </c>
      <c r="E508">
        <v>5</v>
      </c>
      <c r="F508">
        <v>98</v>
      </c>
      <c r="G508">
        <v>231.7214345135275</v>
      </c>
      <c r="H508">
        <v>5</v>
      </c>
    </row>
    <row r="509" spans="1:8" x14ac:dyDescent="0.2">
      <c r="A509" t="s">
        <v>123</v>
      </c>
      <c r="B509" t="s">
        <v>13</v>
      </c>
      <c r="C509" t="s">
        <v>79</v>
      </c>
      <c r="D509" t="s">
        <v>99</v>
      </c>
      <c r="E509">
        <v>0</v>
      </c>
      <c r="F509">
        <v>83.5</v>
      </c>
      <c r="G509">
        <v>144.68098683792019</v>
      </c>
      <c r="H509">
        <v>5</v>
      </c>
    </row>
    <row r="510" spans="1:8" x14ac:dyDescent="0.2">
      <c r="A510" t="s">
        <v>123</v>
      </c>
      <c r="B510" t="s">
        <v>13</v>
      </c>
      <c r="C510" t="s">
        <v>79</v>
      </c>
      <c r="D510" t="s">
        <v>99</v>
      </c>
      <c r="E510">
        <v>1</v>
      </c>
      <c r="F510">
        <v>19591.5</v>
      </c>
      <c r="G510">
        <v>22365.190021575345</v>
      </c>
      <c r="H510">
        <v>712</v>
      </c>
    </row>
    <row r="511" spans="1:8" x14ac:dyDescent="0.2">
      <c r="A511" t="s">
        <v>123</v>
      </c>
      <c r="B511" t="s">
        <v>13</v>
      </c>
      <c r="C511" t="s">
        <v>79</v>
      </c>
      <c r="D511" t="s">
        <v>99</v>
      </c>
      <c r="E511">
        <v>2</v>
      </c>
      <c r="F511">
        <v>23084</v>
      </c>
      <c r="G511">
        <v>24591.111729630247</v>
      </c>
      <c r="H511">
        <v>810</v>
      </c>
    </row>
    <row r="512" spans="1:8" x14ac:dyDescent="0.2">
      <c r="A512" t="s">
        <v>123</v>
      </c>
      <c r="B512" t="s">
        <v>13</v>
      </c>
      <c r="C512" t="s">
        <v>79</v>
      </c>
      <c r="D512" t="s">
        <v>99</v>
      </c>
      <c r="E512">
        <v>3</v>
      </c>
      <c r="F512">
        <v>40455.5</v>
      </c>
      <c r="G512">
        <v>46953.346092806758</v>
      </c>
      <c r="H512">
        <v>1338</v>
      </c>
    </row>
    <row r="513" spans="1:8" x14ac:dyDescent="0.2">
      <c r="A513" t="s">
        <v>123</v>
      </c>
      <c r="B513" t="s">
        <v>13</v>
      </c>
      <c r="C513" t="s">
        <v>79</v>
      </c>
      <c r="D513" t="s">
        <v>99</v>
      </c>
      <c r="E513">
        <v>4</v>
      </c>
      <c r="F513">
        <v>25705.5</v>
      </c>
      <c r="G513">
        <v>29499.47865635882</v>
      </c>
      <c r="H513">
        <v>944</v>
      </c>
    </row>
    <row r="514" spans="1:8" x14ac:dyDescent="0.2">
      <c r="A514" t="s">
        <v>123</v>
      </c>
      <c r="B514" t="s">
        <v>13</v>
      </c>
      <c r="C514" t="s">
        <v>79</v>
      </c>
      <c r="D514" t="s">
        <v>99</v>
      </c>
      <c r="E514">
        <v>5</v>
      </c>
      <c r="F514">
        <v>1069</v>
      </c>
      <c r="G514">
        <v>938.79121984141022</v>
      </c>
      <c r="H514">
        <v>24</v>
      </c>
    </row>
    <row r="515" spans="1:8" x14ac:dyDescent="0.2">
      <c r="A515" t="s">
        <v>123</v>
      </c>
      <c r="B515" t="s">
        <v>13</v>
      </c>
      <c r="C515" t="s">
        <v>79</v>
      </c>
      <c r="D515" t="s">
        <v>98</v>
      </c>
      <c r="E515">
        <v>1</v>
      </c>
      <c r="F515">
        <v>68.5</v>
      </c>
      <c r="G515">
        <v>73.383241718822745</v>
      </c>
      <c r="H515">
        <v>5</v>
      </c>
    </row>
    <row r="516" spans="1:8" x14ac:dyDescent="0.2">
      <c r="A516" t="s">
        <v>123</v>
      </c>
      <c r="B516" t="s">
        <v>13</v>
      </c>
      <c r="C516" t="s">
        <v>79</v>
      </c>
      <c r="D516" t="s">
        <v>98</v>
      </c>
      <c r="E516">
        <v>2</v>
      </c>
      <c r="F516">
        <v>153.5</v>
      </c>
      <c r="G516">
        <v>154.63150370525753</v>
      </c>
      <c r="H516">
        <v>6</v>
      </c>
    </row>
    <row r="517" spans="1:8" x14ac:dyDescent="0.2">
      <c r="A517" t="s">
        <v>123</v>
      </c>
      <c r="B517" t="s">
        <v>13</v>
      </c>
      <c r="C517" t="s">
        <v>79</v>
      </c>
      <c r="D517" t="s">
        <v>98</v>
      </c>
      <c r="E517">
        <v>3</v>
      </c>
      <c r="F517">
        <v>765.5</v>
      </c>
      <c r="G517">
        <v>657.56601722982691</v>
      </c>
      <c r="H517">
        <v>22</v>
      </c>
    </row>
    <row r="518" spans="1:8" x14ac:dyDescent="0.2">
      <c r="A518" t="s">
        <v>123</v>
      </c>
      <c r="B518" t="s">
        <v>13</v>
      </c>
      <c r="C518" t="s">
        <v>79</v>
      </c>
      <c r="D518" t="s">
        <v>98</v>
      </c>
      <c r="E518">
        <v>4</v>
      </c>
      <c r="F518">
        <v>472.5</v>
      </c>
      <c r="G518">
        <v>489.17655043506119</v>
      </c>
      <c r="H518">
        <v>17</v>
      </c>
    </row>
    <row r="519" spans="1:8" x14ac:dyDescent="0.2">
      <c r="A519" t="s">
        <v>123</v>
      </c>
      <c r="B519" t="s">
        <v>13</v>
      </c>
      <c r="C519" t="s">
        <v>80</v>
      </c>
      <c r="D519" t="s">
        <v>97</v>
      </c>
      <c r="E519">
        <v>1</v>
      </c>
      <c r="F519">
        <v>15.5</v>
      </c>
      <c r="G519">
        <v>26.73708752016308</v>
      </c>
      <c r="H519">
        <v>4</v>
      </c>
    </row>
    <row r="520" spans="1:8" x14ac:dyDescent="0.2">
      <c r="A520" t="s">
        <v>123</v>
      </c>
      <c r="B520" t="s">
        <v>13</v>
      </c>
      <c r="C520" t="s">
        <v>80</v>
      </c>
      <c r="D520" t="s">
        <v>97</v>
      </c>
      <c r="E520">
        <v>2</v>
      </c>
      <c r="F520">
        <v>905</v>
      </c>
      <c r="G520">
        <v>1375.0415931282616</v>
      </c>
      <c r="H520">
        <v>39</v>
      </c>
    </row>
    <row r="521" spans="1:8" x14ac:dyDescent="0.2">
      <c r="A521" t="s">
        <v>123</v>
      </c>
      <c r="B521" t="s">
        <v>13</v>
      </c>
      <c r="C521" t="s">
        <v>80</v>
      </c>
      <c r="D521" t="s">
        <v>97</v>
      </c>
      <c r="E521">
        <v>3</v>
      </c>
      <c r="F521">
        <v>4637.5</v>
      </c>
      <c r="G521">
        <v>4355.3068421532034</v>
      </c>
      <c r="H521">
        <v>155</v>
      </c>
    </row>
    <row r="522" spans="1:8" x14ac:dyDescent="0.2">
      <c r="A522" t="s">
        <v>123</v>
      </c>
      <c r="B522" t="s">
        <v>13</v>
      </c>
      <c r="C522" t="s">
        <v>80</v>
      </c>
      <c r="D522" t="s">
        <v>97</v>
      </c>
      <c r="E522">
        <v>4</v>
      </c>
      <c r="F522">
        <v>7289</v>
      </c>
      <c r="G522">
        <v>6106.8798290368486</v>
      </c>
      <c r="H522">
        <v>220</v>
      </c>
    </row>
    <row r="523" spans="1:8" x14ac:dyDescent="0.2">
      <c r="A523" t="s">
        <v>123</v>
      </c>
      <c r="B523" t="s">
        <v>13</v>
      </c>
      <c r="C523" t="s">
        <v>80</v>
      </c>
      <c r="D523" t="s">
        <v>97</v>
      </c>
      <c r="E523">
        <v>5</v>
      </c>
      <c r="F523">
        <v>31121</v>
      </c>
      <c r="G523">
        <v>29548.230541413759</v>
      </c>
      <c r="H523">
        <v>988</v>
      </c>
    </row>
    <row r="524" spans="1:8" x14ac:dyDescent="0.2">
      <c r="A524" t="s">
        <v>123</v>
      </c>
      <c r="B524" t="s">
        <v>13</v>
      </c>
      <c r="C524" t="s">
        <v>80</v>
      </c>
      <c r="D524" t="s">
        <v>99</v>
      </c>
      <c r="E524">
        <v>0</v>
      </c>
      <c r="F524">
        <v>8.5</v>
      </c>
      <c r="G524">
        <v>14.538705771252751</v>
      </c>
      <c r="H524">
        <v>2</v>
      </c>
    </row>
    <row r="525" spans="1:8" x14ac:dyDescent="0.2">
      <c r="A525" t="s">
        <v>123</v>
      </c>
      <c r="B525" t="s">
        <v>13</v>
      </c>
      <c r="C525" t="s">
        <v>80</v>
      </c>
      <c r="D525" t="s">
        <v>99</v>
      </c>
      <c r="E525">
        <v>1</v>
      </c>
      <c r="F525">
        <v>1727</v>
      </c>
      <c r="G525">
        <v>1722.6315027230992</v>
      </c>
      <c r="H525">
        <v>49</v>
      </c>
    </row>
    <row r="526" spans="1:8" x14ac:dyDescent="0.2">
      <c r="A526" t="s">
        <v>123</v>
      </c>
      <c r="B526" t="s">
        <v>13</v>
      </c>
      <c r="C526" t="s">
        <v>80</v>
      </c>
      <c r="D526" t="s">
        <v>99</v>
      </c>
      <c r="E526">
        <v>2</v>
      </c>
      <c r="F526">
        <v>10853</v>
      </c>
      <c r="G526">
        <v>10718.504163693997</v>
      </c>
      <c r="H526">
        <v>319</v>
      </c>
    </row>
    <row r="527" spans="1:8" x14ac:dyDescent="0.2">
      <c r="A527" t="s">
        <v>123</v>
      </c>
      <c r="B527" t="s">
        <v>13</v>
      </c>
      <c r="C527" t="s">
        <v>80</v>
      </c>
      <c r="D527" t="s">
        <v>99</v>
      </c>
      <c r="E527">
        <v>3</v>
      </c>
      <c r="F527">
        <v>35252</v>
      </c>
      <c r="G527">
        <v>33018.977248847747</v>
      </c>
      <c r="H527">
        <v>967</v>
      </c>
    </row>
    <row r="528" spans="1:8" x14ac:dyDescent="0.2">
      <c r="A528" t="s">
        <v>123</v>
      </c>
      <c r="B528" t="s">
        <v>13</v>
      </c>
      <c r="C528" t="s">
        <v>80</v>
      </c>
      <c r="D528" t="s">
        <v>99</v>
      </c>
      <c r="E528">
        <v>4</v>
      </c>
      <c r="F528">
        <v>31554</v>
      </c>
      <c r="G528">
        <v>30607.805756755639</v>
      </c>
      <c r="H528">
        <v>886</v>
      </c>
    </row>
    <row r="529" spans="1:8" x14ac:dyDescent="0.2">
      <c r="A529" t="s">
        <v>123</v>
      </c>
      <c r="B529" t="s">
        <v>13</v>
      </c>
      <c r="C529" t="s">
        <v>80</v>
      </c>
      <c r="D529" t="s">
        <v>99</v>
      </c>
      <c r="E529">
        <v>5</v>
      </c>
      <c r="F529">
        <v>53314</v>
      </c>
      <c r="G529">
        <v>50590.844376971523</v>
      </c>
      <c r="H529">
        <v>1555</v>
      </c>
    </row>
    <row r="530" spans="1:8" x14ac:dyDescent="0.2">
      <c r="A530" t="s">
        <v>123</v>
      </c>
      <c r="B530" t="s">
        <v>13</v>
      </c>
      <c r="C530" t="s">
        <v>80</v>
      </c>
      <c r="D530" t="s">
        <v>98</v>
      </c>
      <c r="E530">
        <v>2</v>
      </c>
      <c r="F530">
        <v>76.5</v>
      </c>
      <c r="G530">
        <v>102.7854413710532</v>
      </c>
      <c r="H530">
        <v>5</v>
      </c>
    </row>
    <row r="531" spans="1:8" x14ac:dyDescent="0.2">
      <c r="A531" t="s">
        <v>123</v>
      </c>
      <c r="B531" t="s">
        <v>13</v>
      </c>
      <c r="C531" t="s">
        <v>80</v>
      </c>
      <c r="D531" t="s">
        <v>98</v>
      </c>
      <c r="E531">
        <v>3</v>
      </c>
      <c r="F531">
        <v>265.5</v>
      </c>
      <c r="G531">
        <v>299.27883497529166</v>
      </c>
      <c r="H531">
        <v>9</v>
      </c>
    </row>
    <row r="532" spans="1:8" x14ac:dyDescent="0.2">
      <c r="A532" t="s">
        <v>123</v>
      </c>
      <c r="B532" t="s">
        <v>13</v>
      </c>
      <c r="C532" t="s">
        <v>80</v>
      </c>
      <c r="D532" t="s">
        <v>98</v>
      </c>
      <c r="E532">
        <v>4</v>
      </c>
      <c r="F532">
        <v>355.5</v>
      </c>
      <c r="G532">
        <v>280.30032098097035</v>
      </c>
      <c r="H532">
        <v>15</v>
      </c>
    </row>
    <row r="533" spans="1:8" x14ac:dyDescent="0.2">
      <c r="A533" t="s">
        <v>123</v>
      </c>
      <c r="B533" t="s">
        <v>13</v>
      </c>
      <c r="C533" t="s">
        <v>80</v>
      </c>
      <c r="D533" t="s">
        <v>98</v>
      </c>
      <c r="E533">
        <v>5</v>
      </c>
      <c r="F533">
        <v>1947</v>
      </c>
      <c r="G533">
        <v>2193.6511734274713</v>
      </c>
      <c r="H533">
        <v>41</v>
      </c>
    </row>
    <row r="534" spans="1:8" x14ac:dyDescent="0.2">
      <c r="A534" t="s">
        <v>123</v>
      </c>
      <c r="B534" t="s">
        <v>13</v>
      </c>
      <c r="C534" t="s">
        <v>81</v>
      </c>
      <c r="D534" t="s">
        <v>97</v>
      </c>
      <c r="E534">
        <v>0</v>
      </c>
      <c r="F534">
        <v>102</v>
      </c>
      <c r="G534">
        <v>83.405352662391977</v>
      </c>
      <c r="H534">
        <v>1</v>
      </c>
    </row>
    <row r="535" spans="1:8" x14ac:dyDescent="0.2">
      <c r="A535" t="s">
        <v>123</v>
      </c>
      <c r="B535" t="s">
        <v>13</v>
      </c>
      <c r="C535" t="s">
        <v>81</v>
      </c>
      <c r="D535" t="s">
        <v>97</v>
      </c>
      <c r="E535">
        <v>1</v>
      </c>
      <c r="F535">
        <v>80.5</v>
      </c>
      <c r="G535">
        <v>135.7214043346145</v>
      </c>
      <c r="H535">
        <v>7</v>
      </c>
    </row>
    <row r="536" spans="1:8" x14ac:dyDescent="0.2">
      <c r="A536" t="s">
        <v>123</v>
      </c>
      <c r="B536" t="s">
        <v>13</v>
      </c>
      <c r="C536" t="s">
        <v>81</v>
      </c>
      <c r="D536" t="s">
        <v>97</v>
      </c>
      <c r="E536">
        <v>2</v>
      </c>
      <c r="F536">
        <v>817</v>
      </c>
      <c r="G536">
        <v>891.63810329181229</v>
      </c>
      <c r="H536">
        <v>17</v>
      </c>
    </row>
    <row r="537" spans="1:8" x14ac:dyDescent="0.2">
      <c r="A537" t="s">
        <v>123</v>
      </c>
      <c r="B537" t="s">
        <v>13</v>
      </c>
      <c r="C537" t="s">
        <v>81</v>
      </c>
      <c r="D537" t="s">
        <v>97</v>
      </c>
      <c r="E537">
        <v>3</v>
      </c>
      <c r="F537">
        <v>877</v>
      </c>
      <c r="G537">
        <v>1195.6947758484926</v>
      </c>
      <c r="H537">
        <v>59</v>
      </c>
    </row>
    <row r="538" spans="1:8" x14ac:dyDescent="0.2">
      <c r="A538" t="s">
        <v>123</v>
      </c>
      <c r="B538" t="s">
        <v>13</v>
      </c>
      <c r="C538" t="s">
        <v>81</v>
      </c>
      <c r="D538" t="s">
        <v>97</v>
      </c>
      <c r="E538">
        <v>4</v>
      </c>
      <c r="F538">
        <v>974</v>
      </c>
      <c r="G538">
        <v>1197.5368609239822</v>
      </c>
      <c r="H538">
        <v>52</v>
      </c>
    </row>
    <row r="539" spans="1:8" x14ac:dyDescent="0.2">
      <c r="A539" t="s">
        <v>123</v>
      </c>
      <c r="B539" t="s">
        <v>13</v>
      </c>
      <c r="C539" t="s">
        <v>81</v>
      </c>
      <c r="D539" t="s">
        <v>97</v>
      </c>
      <c r="E539">
        <v>5</v>
      </c>
      <c r="F539">
        <v>163.5</v>
      </c>
      <c r="G539">
        <v>285.48994049961385</v>
      </c>
      <c r="H539">
        <v>12</v>
      </c>
    </row>
    <row r="540" spans="1:8" x14ac:dyDescent="0.2">
      <c r="A540" t="s">
        <v>123</v>
      </c>
      <c r="B540" t="s">
        <v>13</v>
      </c>
      <c r="C540" t="s">
        <v>81</v>
      </c>
      <c r="D540" t="s">
        <v>99</v>
      </c>
      <c r="E540">
        <v>0</v>
      </c>
      <c r="F540">
        <v>131.5</v>
      </c>
      <c r="G540">
        <v>168.47399680417649</v>
      </c>
      <c r="H540">
        <v>3</v>
      </c>
    </row>
    <row r="541" spans="1:8" x14ac:dyDescent="0.2">
      <c r="A541" t="s">
        <v>123</v>
      </c>
      <c r="B541" t="s">
        <v>13</v>
      </c>
      <c r="C541" t="s">
        <v>81</v>
      </c>
      <c r="D541" t="s">
        <v>99</v>
      </c>
      <c r="E541">
        <v>1</v>
      </c>
      <c r="F541">
        <v>6221</v>
      </c>
      <c r="G541">
        <v>7155.8985644284594</v>
      </c>
      <c r="H541">
        <v>225</v>
      </c>
    </row>
    <row r="542" spans="1:8" x14ac:dyDescent="0.2">
      <c r="A542" t="s">
        <v>123</v>
      </c>
      <c r="B542" t="s">
        <v>13</v>
      </c>
      <c r="C542" t="s">
        <v>81</v>
      </c>
      <c r="D542" t="s">
        <v>99</v>
      </c>
      <c r="E542">
        <v>2</v>
      </c>
      <c r="F542">
        <v>8269.5</v>
      </c>
      <c r="G542">
        <v>9924.7137644773738</v>
      </c>
      <c r="H542">
        <v>285</v>
      </c>
    </row>
    <row r="543" spans="1:8" x14ac:dyDescent="0.2">
      <c r="A543" t="s">
        <v>123</v>
      </c>
      <c r="B543" t="s">
        <v>13</v>
      </c>
      <c r="C543" t="s">
        <v>81</v>
      </c>
      <c r="D543" t="s">
        <v>99</v>
      </c>
      <c r="E543">
        <v>3</v>
      </c>
      <c r="F543">
        <v>21811.5</v>
      </c>
      <c r="G543">
        <v>24447.816364366066</v>
      </c>
      <c r="H543">
        <v>785</v>
      </c>
    </row>
    <row r="544" spans="1:8" x14ac:dyDescent="0.2">
      <c r="A544" t="s">
        <v>123</v>
      </c>
      <c r="B544" t="s">
        <v>13</v>
      </c>
      <c r="C544" t="s">
        <v>81</v>
      </c>
      <c r="D544" t="s">
        <v>99</v>
      </c>
      <c r="E544">
        <v>4</v>
      </c>
      <c r="F544">
        <v>13900.5</v>
      </c>
      <c r="G544">
        <v>15590.617629934244</v>
      </c>
      <c r="H544">
        <v>511</v>
      </c>
    </row>
    <row r="545" spans="1:8" x14ac:dyDescent="0.2">
      <c r="A545" t="s">
        <v>123</v>
      </c>
      <c r="B545" t="s">
        <v>13</v>
      </c>
      <c r="C545" t="s">
        <v>81</v>
      </c>
      <c r="D545" t="s">
        <v>99</v>
      </c>
      <c r="E545">
        <v>5</v>
      </c>
      <c r="F545">
        <v>5400</v>
      </c>
      <c r="G545">
        <v>5876.393173601291</v>
      </c>
      <c r="H545">
        <v>183</v>
      </c>
    </row>
    <row r="546" spans="1:8" x14ac:dyDescent="0.2">
      <c r="A546" t="s">
        <v>123</v>
      </c>
      <c r="B546" t="s">
        <v>13</v>
      </c>
      <c r="C546" t="s">
        <v>81</v>
      </c>
      <c r="D546" t="s">
        <v>98</v>
      </c>
      <c r="E546">
        <v>2</v>
      </c>
      <c r="F546">
        <v>117</v>
      </c>
      <c r="G546">
        <v>172.98418401469328</v>
      </c>
      <c r="H546">
        <v>7</v>
      </c>
    </row>
    <row r="547" spans="1:8" x14ac:dyDescent="0.2">
      <c r="A547" t="s">
        <v>123</v>
      </c>
      <c r="B547" t="s">
        <v>13</v>
      </c>
      <c r="C547" t="s">
        <v>81</v>
      </c>
      <c r="D547" t="s">
        <v>98</v>
      </c>
      <c r="E547">
        <v>3</v>
      </c>
      <c r="F547">
        <v>214.5</v>
      </c>
      <c r="G547">
        <v>237.71938136533512</v>
      </c>
      <c r="H547">
        <v>11</v>
      </c>
    </row>
    <row r="548" spans="1:8" x14ac:dyDescent="0.2">
      <c r="A548" t="s">
        <v>123</v>
      </c>
      <c r="B548" t="s">
        <v>13</v>
      </c>
      <c r="C548" t="s">
        <v>81</v>
      </c>
      <c r="D548" t="s">
        <v>98</v>
      </c>
      <c r="E548">
        <v>4</v>
      </c>
      <c r="F548">
        <v>222.5</v>
      </c>
      <c r="G548">
        <v>313.5149745837424</v>
      </c>
      <c r="H548">
        <v>20</v>
      </c>
    </row>
    <row r="549" spans="1:8" x14ac:dyDescent="0.2">
      <c r="A549" t="s">
        <v>123</v>
      </c>
      <c r="B549" t="s">
        <v>13</v>
      </c>
      <c r="C549" t="s">
        <v>82</v>
      </c>
      <c r="D549" t="s">
        <v>97</v>
      </c>
      <c r="E549">
        <v>1</v>
      </c>
      <c r="F549">
        <v>3798</v>
      </c>
      <c r="G549">
        <v>3351.1965513996852</v>
      </c>
      <c r="H549">
        <v>83</v>
      </c>
    </row>
    <row r="550" spans="1:8" x14ac:dyDescent="0.2">
      <c r="A550" t="s">
        <v>123</v>
      </c>
      <c r="B550" t="s">
        <v>13</v>
      </c>
      <c r="C550" t="s">
        <v>82</v>
      </c>
      <c r="D550" t="s">
        <v>97</v>
      </c>
      <c r="E550">
        <v>2</v>
      </c>
      <c r="F550">
        <v>3491</v>
      </c>
      <c r="G550">
        <v>3677.3604689760218</v>
      </c>
      <c r="H550">
        <v>114</v>
      </c>
    </row>
    <row r="551" spans="1:8" x14ac:dyDescent="0.2">
      <c r="A551" t="s">
        <v>123</v>
      </c>
      <c r="B551" t="s">
        <v>13</v>
      </c>
      <c r="C551" t="s">
        <v>82</v>
      </c>
      <c r="D551" t="s">
        <v>97</v>
      </c>
      <c r="E551">
        <v>3</v>
      </c>
      <c r="F551">
        <v>4300</v>
      </c>
      <c r="G551">
        <v>4838.129753517167</v>
      </c>
      <c r="H551">
        <v>121</v>
      </c>
    </row>
    <row r="552" spans="1:8" x14ac:dyDescent="0.2">
      <c r="A552" t="s">
        <v>123</v>
      </c>
      <c r="B552" t="s">
        <v>13</v>
      </c>
      <c r="C552" t="s">
        <v>82</v>
      </c>
      <c r="D552" t="s">
        <v>97</v>
      </c>
      <c r="E552">
        <v>4</v>
      </c>
      <c r="F552">
        <v>6347</v>
      </c>
      <c r="G552">
        <v>6394.907165650252</v>
      </c>
      <c r="H552">
        <v>190</v>
      </c>
    </row>
    <row r="553" spans="1:8" x14ac:dyDescent="0.2">
      <c r="A553" t="s">
        <v>123</v>
      </c>
      <c r="B553" t="s">
        <v>13</v>
      </c>
      <c r="C553" t="s">
        <v>82</v>
      </c>
      <c r="D553" t="s">
        <v>97</v>
      </c>
      <c r="E553">
        <v>5</v>
      </c>
      <c r="F553">
        <v>5319</v>
      </c>
      <c r="G553">
        <v>6238.1110629587356</v>
      </c>
      <c r="H553">
        <v>170</v>
      </c>
    </row>
    <row r="554" spans="1:8" x14ac:dyDescent="0.2">
      <c r="A554" t="s">
        <v>123</v>
      </c>
      <c r="B554" t="s">
        <v>13</v>
      </c>
      <c r="C554" t="s">
        <v>82</v>
      </c>
      <c r="D554" t="s">
        <v>99</v>
      </c>
      <c r="E554">
        <v>0</v>
      </c>
      <c r="F554">
        <v>78</v>
      </c>
      <c r="G554">
        <v>39.55298013245033</v>
      </c>
      <c r="H554">
        <v>1</v>
      </c>
    </row>
    <row r="555" spans="1:8" x14ac:dyDescent="0.2">
      <c r="A555" t="s">
        <v>123</v>
      </c>
      <c r="B555" t="s">
        <v>13</v>
      </c>
      <c r="C555" t="s">
        <v>82</v>
      </c>
      <c r="D555" t="s">
        <v>99</v>
      </c>
      <c r="E555">
        <v>1</v>
      </c>
      <c r="F555">
        <v>68678</v>
      </c>
      <c r="G555">
        <v>60277.449357802674</v>
      </c>
      <c r="H555">
        <v>1557</v>
      </c>
    </row>
    <row r="556" spans="1:8" x14ac:dyDescent="0.2">
      <c r="A556" t="s">
        <v>123</v>
      </c>
      <c r="B556" t="s">
        <v>13</v>
      </c>
      <c r="C556" t="s">
        <v>82</v>
      </c>
      <c r="D556" t="s">
        <v>99</v>
      </c>
      <c r="E556">
        <v>2</v>
      </c>
      <c r="F556">
        <v>68213</v>
      </c>
      <c r="G556">
        <v>68279.219218922386</v>
      </c>
      <c r="H556">
        <v>1586</v>
      </c>
    </row>
    <row r="557" spans="1:8" x14ac:dyDescent="0.2">
      <c r="A557" t="s">
        <v>123</v>
      </c>
      <c r="B557" t="s">
        <v>13</v>
      </c>
      <c r="C557" t="s">
        <v>82</v>
      </c>
      <c r="D557" t="s">
        <v>99</v>
      </c>
      <c r="E557">
        <v>3</v>
      </c>
      <c r="F557">
        <v>66135</v>
      </c>
      <c r="G557">
        <v>63153.991695716933</v>
      </c>
      <c r="H557">
        <v>1578</v>
      </c>
    </row>
    <row r="558" spans="1:8" x14ac:dyDescent="0.2">
      <c r="A558" t="s">
        <v>123</v>
      </c>
      <c r="B558" t="s">
        <v>13</v>
      </c>
      <c r="C558" t="s">
        <v>82</v>
      </c>
      <c r="D558" t="s">
        <v>99</v>
      </c>
      <c r="E558">
        <v>4</v>
      </c>
      <c r="F558">
        <v>82114</v>
      </c>
      <c r="G558">
        <v>75440.492913558788</v>
      </c>
      <c r="H558">
        <v>1943</v>
      </c>
    </row>
    <row r="559" spans="1:8" x14ac:dyDescent="0.2">
      <c r="A559" t="s">
        <v>123</v>
      </c>
      <c r="B559" t="s">
        <v>13</v>
      </c>
      <c r="C559" t="s">
        <v>82</v>
      </c>
      <c r="D559" t="s">
        <v>99</v>
      </c>
      <c r="E559">
        <v>5</v>
      </c>
      <c r="F559">
        <v>41169.5</v>
      </c>
      <c r="G559">
        <v>38622.215806803695</v>
      </c>
      <c r="H559">
        <v>910</v>
      </c>
    </row>
    <row r="560" spans="1:8" x14ac:dyDescent="0.2">
      <c r="A560" t="s">
        <v>123</v>
      </c>
      <c r="B560" t="s">
        <v>13</v>
      </c>
      <c r="C560" t="s">
        <v>82</v>
      </c>
      <c r="D560" t="s">
        <v>98</v>
      </c>
      <c r="E560">
        <v>1</v>
      </c>
      <c r="F560">
        <v>865</v>
      </c>
      <c r="G560">
        <v>1343.2995355143851</v>
      </c>
      <c r="H560">
        <v>20</v>
      </c>
    </row>
    <row r="561" spans="1:8" x14ac:dyDescent="0.2">
      <c r="A561" t="s">
        <v>123</v>
      </c>
      <c r="B561" t="s">
        <v>13</v>
      </c>
      <c r="C561" t="s">
        <v>82</v>
      </c>
      <c r="D561" t="s">
        <v>98</v>
      </c>
      <c r="E561">
        <v>2</v>
      </c>
      <c r="F561">
        <v>691.5</v>
      </c>
      <c r="G561">
        <v>758.58016581084109</v>
      </c>
      <c r="H561">
        <v>16</v>
      </c>
    </row>
    <row r="562" spans="1:8" x14ac:dyDescent="0.2">
      <c r="A562" t="s">
        <v>123</v>
      </c>
      <c r="B562" t="s">
        <v>13</v>
      </c>
      <c r="C562" t="s">
        <v>82</v>
      </c>
      <c r="D562" t="s">
        <v>98</v>
      </c>
      <c r="E562">
        <v>3</v>
      </c>
      <c r="F562">
        <v>887.5</v>
      </c>
      <c r="G562">
        <v>874.92418876749116</v>
      </c>
      <c r="H562">
        <v>22</v>
      </c>
    </row>
    <row r="563" spans="1:8" x14ac:dyDescent="0.2">
      <c r="A563" t="s">
        <v>123</v>
      </c>
      <c r="B563" t="s">
        <v>13</v>
      </c>
      <c r="C563" t="s">
        <v>82</v>
      </c>
      <c r="D563" t="s">
        <v>98</v>
      </c>
      <c r="E563">
        <v>4</v>
      </c>
      <c r="F563">
        <v>2519.5</v>
      </c>
      <c r="G563">
        <v>2569.0475170481245</v>
      </c>
      <c r="H563">
        <v>47</v>
      </c>
    </row>
    <row r="564" spans="1:8" x14ac:dyDescent="0.2">
      <c r="A564" t="s">
        <v>123</v>
      </c>
      <c r="B564" t="s">
        <v>13</v>
      </c>
      <c r="C564" t="s">
        <v>82</v>
      </c>
      <c r="D564" t="s">
        <v>98</v>
      </c>
      <c r="E564">
        <v>5</v>
      </c>
      <c r="F564">
        <v>615</v>
      </c>
      <c r="G564">
        <v>657.45869267886417</v>
      </c>
      <c r="H564">
        <v>31</v>
      </c>
    </row>
    <row r="565" spans="1:8" x14ac:dyDescent="0.2">
      <c r="A565" t="s">
        <v>123</v>
      </c>
      <c r="B565" t="s">
        <v>13</v>
      </c>
      <c r="C565" t="s">
        <v>83</v>
      </c>
      <c r="D565" t="s">
        <v>97</v>
      </c>
      <c r="E565">
        <v>1</v>
      </c>
      <c r="F565">
        <v>167.5</v>
      </c>
      <c r="G565">
        <v>208.79543234675427</v>
      </c>
      <c r="H565">
        <v>11</v>
      </c>
    </row>
    <row r="566" spans="1:8" x14ac:dyDescent="0.2">
      <c r="A566" t="s">
        <v>123</v>
      </c>
      <c r="B566" t="s">
        <v>13</v>
      </c>
      <c r="C566" t="s">
        <v>83</v>
      </c>
      <c r="D566" t="s">
        <v>97</v>
      </c>
      <c r="E566">
        <v>2</v>
      </c>
      <c r="F566">
        <v>977.5</v>
      </c>
      <c r="G566">
        <v>1261.6428755204154</v>
      </c>
      <c r="H566">
        <v>54</v>
      </c>
    </row>
    <row r="567" spans="1:8" x14ac:dyDescent="0.2">
      <c r="A567" t="s">
        <v>123</v>
      </c>
      <c r="B567" t="s">
        <v>13</v>
      </c>
      <c r="C567" t="s">
        <v>83</v>
      </c>
      <c r="D567" t="s">
        <v>97</v>
      </c>
      <c r="E567">
        <v>3</v>
      </c>
      <c r="F567">
        <v>1570</v>
      </c>
      <c r="G567">
        <v>1459.8759579616401</v>
      </c>
      <c r="H567">
        <v>58</v>
      </c>
    </row>
    <row r="568" spans="1:8" x14ac:dyDescent="0.2">
      <c r="A568" t="s">
        <v>123</v>
      </c>
      <c r="B568" t="s">
        <v>13</v>
      </c>
      <c r="C568" t="s">
        <v>83</v>
      </c>
      <c r="D568" t="s">
        <v>97</v>
      </c>
      <c r="E568">
        <v>4</v>
      </c>
      <c r="F568">
        <v>2693</v>
      </c>
      <c r="G568">
        <v>2196.3567246754728</v>
      </c>
      <c r="H568">
        <v>57</v>
      </c>
    </row>
    <row r="569" spans="1:8" x14ac:dyDescent="0.2">
      <c r="A569" t="s">
        <v>123</v>
      </c>
      <c r="B569" t="s">
        <v>13</v>
      </c>
      <c r="C569" t="s">
        <v>83</v>
      </c>
      <c r="D569" t="s">
        <v>97</v>
      </c>
      <c r="E569">
        <v>5</v>
      </c>
      <c r="F569">
        <v>14587</v>
      </c>
      <c r="G569">
        <v>15390.650076922559</v>
      </c>
      <c r="H569">
        <v>537</v>
      </c>
    </row>
    <row r="570" spans="1:8" x14ac:dyDescent="0.2">
      <c r="A570" t="s">
        <v>123</v>
      </c>
      <c r="B570" t="s">
        <v>13</v>
      </c>
      <c r="C570" t="s">
        <v>83</v>
      </c>
      <c r="D570" t="s">
        <v>99</v>
      </c>
      <c r="E570">
        <v>1</v>
      </c>
      <c r="F570">
        <v>1795</v>
      </c>
      <c r="G570">
        <v>1574.1299742612225</v>
      </c>
      <c r="H570">
        <v>55</v>
      </c>
    </row>
    <row r="571" spans="1:8" x14ac:dyDescent="0.2">
      <c r="A571" t="s">
        <v>123</v>
      </c>
      <c r="B571" t="s">
        <v>13</v>
      </c>
      <c r="C571" t="s">
        <v>83</v>
      </c>
      <c r="D571" t="s">
        <v>99</v>
      </c>
      <c r="E571">
        <v>2</v>
      </c>
      <c r="F571">
        <v>5071</v>
      </c>
      <c r="G571">
        <v>4935.8427722570204</v>
      </c>
      <c r="H571">
        <v>173</v>
      </c>
    </row>
    <row r="572" spans="1:8" x14ac:dyDescent="0.2">
      <c r="A572" t="s">
        <v>123</v>
      </c>
      <c r="B572" t="s">
        <v>13</v>
      </c>
      <c r="C572" t="s">
        <v>83</v>
      </c>
      <c r="D572" t="s">
        <v>99</v>
      </c>
      <c r="E572">
        <v>3</v>
      </c>
      <c r="F572">
        <v>4841</v>
      </c>
      <c r="G572">
        <v>5074.2155370880137</v>
      </c>
      <c r="H572">
        <v>174</v>
      </c>
    </row>
    <row r="573" spans="1:8" x14ac:dyDescent="0.2">
      <c r="A573" t="s">
        <v>123</v>
      </c>
      <c r="B573" t="s">
        <v>13</v>
      </c>
      <c r="C573" t="s">
        <v>83</v>
      </c>
      <c r="D573" t="s">
        <v>99</v>
      </c>
      <c r="E573">
        <v>4</v>
      </c>
      <c r="F573">
        <v>2804</v>
      </c>
      <c r="G573">
        <v>2602.2635356761421</v>
      </c>
      <c r="H573">
        <v>78</v>
      </c>
    </row>
    <row r="574" spans="1:8" x14ac:dyDescent="0.2">
      <c r="A574" t="s">
        <v>123</v>
      </c>
      <c r="B574" t="s">
        <v>13</v>
      </c>
      <c r="C574" t="s">
        <v>83</v>
      </c>
      <c r="D574" t="s">
        <v>99</v>
      </c>
      <c r="E574">
        <v>5</v>
      </c>
      <c r="F574">
        <v>15746</v>
      </c>
      <c r="G574">
        <v>13098.277527911976</v>
      </c>
      <c r="H574">
        <v>458</v>
      </c>
    </row>
    <row r="575" spans="1:8" x14ac:dyDescent="0.2">
      <c r="A575" t="s">
        <v>123</v>
      </c>
      <c r="B575" t="s">
        <v>13</v>
      </c>
      <c r="C575" t="s">
        <v>83</v>
      </c>
      <c r="D575" t="s">
        <v>98</v>
      </c>
      <c r="E575">
        <v>2</v>
      </c>
      <c r="F575">
        <v>39</v>
      </c>
      <c r="G575">
        <v>107.53163668863721</v>
      </c>
      <c r="H575">
        <v>3</v>
      </c>
    </row>
    <row r="576" spans="1:8" x14ac:dyDescent="0.2">
      <c r="A576" t="s">
        <v>123</v>
      </c>
      <c r="B576" t="s">
        <v>13</v>
      </c>
      <c r="C576" t="s">
        <v>83</v>
      </c>
      <c r="D576" t="s">
        <v>98</v>
      </c>
      <c r="E576">
        <v>5</v>
      </c>
      <c r="F576">
        <v>412.5</v>
      </c>
      <c r="G576">
        <v>463.94983795518493</v>
      </c>
      <c r="H576">
        <v>19</v>
      </c>
    </row>
    <row r="577" spans="1:8" x14ac:dyDescent="0.2">
      <c r="A577" t="s">
        <v>123</v>
      </c>
      <c r="B577" t="s">
        <v>13</v>
      </c>
      <c r="C577" t="s">
        <v>84</v>
      </c>
      <c r="D577" t="s">
        <v>97</v>
      </c>
      <c r="E577">
        <v>1</v>
      </c>
      <c r="F577">
        <v>598</v>
      </c>
      <c r="G577">
        <v>688.70059454148281</v>
      </c>
      <c r="H577">
        <v>24</v>
      </c>
    </row>
    <row r="578" spans="1:8" x14ac:dyDescent="0.2">
      <c r="A578" t="s">
        <v>123</v>
      </c>
      <c r="B578" t="s">
        <v>13</v>
      </c>
      <c r="C578" t="s">
        <v>84</v>
      </c>
      <c r="D578" t="s">
        <v>97</v>
      </c>
      <c r="E578">
        <v>2</v>
      </c>
      <c r="F578">
        <v>880</v>
      </c>
      <c r="G578">
        <v>982.39601918919902</v>
      </c>
      <c r="H578">
        <v>42</v>
      </c>
    </row>
    <row r="579" spans="1:8" x14ac:dyDescent="0.2">
      <c r="A579" t="s">
        <v>123</v>
      </c>
      <c r="B579" t="s">
        <v>13</v>
      </c>
      <c r="C579" t="s">
        <v>84</v>
      </c>
      <c r="D579" t="s">
        <v>97</v>
      </c>
      <c r="E579">
        <v>3</v>
      </c>
      <c r="F579">
        <v>2850.5</v>
      </c>
      <c r="G579">
        <v>2898.2091023916469</v>
      </c>
      <c r="H579">
        <v>93</v>
      </c>
    </row>
    <row r="580" spans="1:8" x14ac:dyDescent="0.2">
      <c r="A580" t="s">
        <v>123</v>
      </c>
      <c r="B580" t="s">
        <v>13</v>
      </c>
      <c r="C580" t="s">
        <v>84</v>
      </c>
      <c r="D580" t="s">
        <v>97</v>
      </c>
      <c r="E580">
        <v>4</v>
      </c>
      <c r="F580">
        <v>3303.5</v>
      </c>
      <c r="G580">
        <v>3947.2046547878399</v>
      </c>
      <c r="H580">
        <v>146</v>
      </c>
    </row>
    <row r="581" spans="1:8" x14ac:dyDescent="0.2">
      <c r="A581" t="s">
        <v>123</v>
      </c>
      <c r="B581" t="s">
        <v>13</v>
      </c>
      <c r="C581" t="s">
        <v>84</v>
      </c>
      <c r="D581" t="s">
        <v>97</v>
      </c>
      <c r="E581">
        <v>5</v>
      </c>
      <c r="F581">
        <v>7085.5</v>
      </c>
      <c r="G581">
        <v>6471.5075675663584</v>
      </c>
      <c r="H581">
        <v>234</v>
      </c>
    </row>
    <row r="582" spans="1:8" x14ac:dyDescent="0.2">
      <c r="A582" t="s">
        <v>123</v>
      </c>
      <c r="B582" t="s">
        <v>13</v>
      </c>
      <c r="C582" t="s">
        <v>84</v>
      </c>
      <c r="D582" t="s">
        <v>99</v>
      </c>
      <c r="E582">
        <v>1</v>
      </c>
      <c r="F582">
        <v>10970</v>
      </c>
      <c r="G582">
        <v>12312.124150508113</v>
      </c>
      <c r="H582">
        <v>362</v>
      </c>
    </row>
    <row r="583" spans="1:8" x14ac:dyDescent="0.2">
      <c r="A583" t="s">
        <v>123</v>
      </c>
      <c r="B583" t="s">
        <v>13</v>
      </c>
      <c r="C583" t="s">
        <v>84</v>
      </c>
      <c r="D583" t="s">
        <v>99</v>
      </c>
      <c r="E583">
        <v>2</v>
      </c>
      <c r="F583">
        <v>11584.5</v>
      </c>
      <c r="G583">
        <v>12638.948319923687</v>
      </c>
      <c r="H583">
        <v>390</v>
      </c>
    </row>
    <row r="584" spans="1:8" x14ac:dyDescent="0.2">
      <c r="A584" t="s">
        <v>123</v>
      </c>
      <c r="B584" t="s">
        <v>13</v>
      </c>
      <c r="C584" t="s">
        <v>84</v>
      </c>
      <c r="D584" t="s">
        <v>99</v>
      </c>
      <c r="E584">
        <v>3</v>
      </c>
      <c r="F584">
        <v>25903</v>
      </c>
      <c r="G584">
        <v>26590.56177904053</v>
      </c>
      <c r="H584">
        <v>840</v>
      </c>
    </row>
    <row r="585" spans="1:8" x14ac:dyDescent="0.2">
      <c r="A585" t="s">
        <v>123</v>
      </c>
      <c r="B585" t="s">
        <v>13</v>
      </c>
      <c r="C585" t="s">
        <v>84</v>
      </c>
      <c r="D585" t="s">
        <v>99</v>
      </c>
      <c r="E585">
        <v>4</v>
      </c>
      <c r="F585">
        <v>29927</v>
      </c>
      <c r="G585">
        <v>31577.043629890399</v>
      </c>
      <c r="H585">
        <v>983</v>
      </c>
    </row>
    <row r="586" spans="1:8" x14ac:dyDescent="0.2">
      <c r="A586" t="s">
        <v>123</v>
      </c>
      <c r="B586" t="s">
        <v>13</v>
      </c>
      <c r="C586" t="s">
        <v>84</v>
      </c>
      <c r="D586" t="s">
        <v>99</v>
      </c>
      <c r="E586">
        <v>5</v>
      </c>
      <c r="F586">
        <v>26852.5</v>
      </c>
      <c r="G586">
        <v>28222.994906417902</v>
      </c>
      <c r="H586">
        <v>795</v>
      </c>
    </row>
    <row r="587" spans="1:8" x14ac:dyDescent="0.2">
      <c r="A587" t="s">
        <v>123</v>
      </c>
      <c r="B587" t="s">
        <v>13</v>
      </c>
      <c r="C587" t="s">
        <v>84</v>
      </c>
      <c r="D587" t="s">
        <v>98</v>
      </c>
      <c r="E587">
        <v>1</v>
      </c>
      <c r="F587">
        <v>5</v>
      </c>
      <c r="G587">
        <v>4.4280604133545314</v>
      </c>
      <c r="H587">
        <v>1</v>
      </c>
    </row>
    <row r="588" spans="1:8" x14ac:dyDescent="0.2">
      <c r="A588" t="s">
        <v>123</v>
      </c>
      <c r="B588" t="s">
        <v>13</v>
      </c>
      <c r="C588" t="s">
        <v>84</v>
      </c>
      <c r="D588" t="s">
        <v>98</v>
      </c>
      <c r="E588">
        <v>2</v>
      </c>
      <c r="F588">
        <v>128.5</v>
      </c>
      <c r="G588">
        <v>110.96344635015707</v>
      </c>
      <c r="H588">
        <v>4</v>
      </c>
    </row>
    <row r="589" spans="1:8" x14ac:dyDescent="0.2">
      <c r="A589" t="s">
        <v>123</v>
      </c>
      <c r="B589" t="s">
        <v>13</v>
      </c>
      <c r="C589" t="s">
        <v>84</v>
      </c>
      <c r="D589" t="s">
        <v>98</v>
      </c>
      <c r="E589">
        <v>3</v>
      </c>
      <c r="F589">
        <v>39</v>
      </c>
      <c r="G589">
        <v>99.38839908693646</v>
      </c>
      <c r="H589">
        <v>3</v>
      </c>
    </row>
    <row r="590" spans="1:8" x14ac:dyDescent="0.2">
      <c r="A590" t="s">
        <v>123</v>
      </c>
      <c r="B590" t="s">
        <v>13</v>
      </c>
      <c r="C590" t="s">
        <v>84</v>
      </c>
      <c r="D590" t="s">
        <v>98</v>
      </c>
      <c r="E590">
        <v>4</v>
      </c>
      <c r="F590">
        <v>339.5</v>
      </c>
      <c r="G590">
        <v>273.24993066450139</v>
      </c>
      <c r="H590">
        <v>7</v>
      </c>
    </row>
    <row r="591" spans="1:8" x14ac:dyDescent="0.2">
      <c r="A591" t="s">
        <v>123</v>
      </c>
      <c r="B591" t="s">
        <v>13</v>
      </c>
      <c r="C591" t="s">
        <v>84</v>
      </c>
      <c r="D591" t="s">
        <v>98</v>
      </c>
      <c r="E591">
        <v>5</v>
      </c>
      <c r="F591">
        <v>116.5</v>
      </c>
      <c r="G591">
        <v>177.73309257623046</v>
      </c>
      <c r="H591">
        <v>4</v>
      </c>
    </row>
    <row r="592" spans="1:8" x14ac:dyDescent="0.2">
      <c r="A592" t="s">
        <v>123</v>
      </c>
      <c r="B592" t="s">
        <v>13</v>
      </c>
      <c r="C592" t="s">
        <v>85</v>
      </c>
      <c r="D592" t="s">
        <v>97</v>
      </c>
      <c r="E592">
        <v>0</v>
      </c>
      <c r="F592">
        <v>9.5</v>
      </c>
      <c r="G592">
        <v>24.48722359590251</v>
      </c>
      <c r="H592">
        <v>2</v>
      </c>
    </row>
    <row r="593" spans="1:8" x14ac:dyDescent="0.2">
      <c r="A593" t="s">
        <v>123</v>
      </c>
      <c r="B593" t="s">
        <v>13</v>
      </c>
      <c r="C593" t="s">
        <v>85</v>
      </c>
      <c r="D593" t="s">
        <v>97</v>
      </c>
      <c r="E593">
        <v>1</v>
      </c>
      <c r="F593">
        <v>4569.5</v>
      </c>
      <c r="G593">
        <v>4459.466825857714</v>
      </c>
      <c r="H593">
        <v>136</v>
      </c>
    </row>
    <row r="594" spans="1:8" x14ac:dyDescent="0.2">
      <c r="A594" t="s">
        <v>123</v>
      </c>
      <c r="B594" t="s">
        <v>13</v>
      </c>
      <c r="C594" t="s">
        <v>85</v>
      </c>
      <c r="D594" t="s">
        <v>97</v>
      </c>
      <c r="E594">
        <v>2</v>
      </c>
      <c r="F594">
        <v>6543.5</v>
      </c>
      <c r="G594">
        <v>6417.2798252693183</v>
      </c>
      <c r="H594">
        <v>175</v>
      </c>
    </row>
    <row r="595" spans="1:8" x14ac:dyDescent="0.2">
      <c r="A595" t="s">
        <v>123</v>
      </c>
      <c r="B595" t="s">
        <v>13</v>
      </c>
      <c r="C595" t="s">
        <v>85</v>
      </c>
      <c r="D595" t="s">
        <v>97</v>
      </c>
      <c r="E595">
        <v>3</v>
      </c>
      <c r="F595">
        <v>13274.5</v>
      </c>
      <c r="G595">
        <v>13212.833943189407</v>
      </c>
      <c r="H595">
        <v>371</v>
      </c>
    </row>
    <row r="596" spans="1:8" x14ac:dyDescent="0.2">
      <c r="A596" t="s">
        <v>123</v>
      </c>
      <c r="B596" t="s">
        <v>13</v>
      </c>
      <c r="C596" t="s">
        <v>85</v>
      </c>
      <c r="D596" t="s">
        <v>97</v>
      </c>
      <c r="E596">
        <v>4</v>
      </c>
      <c r="F596">
        <v>33350</v>
      </c>
      <c r="G596">
        <v>29095.029609766418</v>
      </c>
      <c r="H596">
        <v>776</v>
      </c>
    </row>
    <row r="597" spans="1:8" x14ac:dyDescent="0.2">
      <c r="A597" t="s">
        <v>123</v>
      </c>
      <c r="B597" t="s">
        <v>13</v>
      </c>
      <c r="C597" t="s">
        <v>85</v>
      </c>
      <c r="D597" t="s">
        <v>97</v>
      </c>
      <c r="E597">
        <v>5</v>
      </c>
      <c r="F597">
        <v>51906</v>
      </c>
      <c r="G597">
        <v>48034.876560494675</v>
      </c>
      <c r="H597">
        <v>1296</v>
      </c>
    </row>
    <row r="598" spans="1:8" x14ac:dyDescent="0.2">
      <c r="A598" t="s">
        <v>123</v>
      </c>
      <c r="B598" t="s">
        <v>13</v>
      </c>
      <c r="C598" t="s">
        <v>85</v>
      </c>
      <c r="D598" t="s">
        <v>99</v>
      </c>
      <c r="E598">
        <v>0</v>
      </c>
      <c r="F598">
        <v>117.5</v>
      </c>
      <c r="G598">
        <v>17.806831319305477</v>
      </c>
      <c r="H598">
        <v>3</v>
      </c>
    </row>
    <row r="599" spans="1:8" x14ac:dyDescent="0.2">
      <c r="A599" t="s">
        <v>123</v>
      </c>
      <c r="B599" t="s">
        <v>13</v>
      </c>
      <c r="C599" t="s">
        <v>85</v>
      </c>
      <c r="D599" t="s">
        <v>99</v>
      </c>
      <c r="E599">
        <v>1</v>
      </c>
      <c r="F599">
        <v>45901</v>
      </c>
      <c r="G599">
        <v>44815.686957209778</v>
      </c>
      <c r="H599">
        <v>1189</v>
      </c>
    </row>
    <row r="600" spans="1:8" x14ac:dyDescent="0.2">
      <c r="A600" t="s">
        <v>123</v>
      </c>
      <c r="B600" t="s">
        <v>13</v>
      </c>
      <c r="C600" t="s">
        <v>85</v>
      </c>
      <c r="D600" t="s">
        <v>99</v>
      </c>
      <c r="E600">
        <v>2</v>
      </c>
      <c r="F600">
        <v>50596.5</v>
      </c>
      <c r="G600">
        <v>46199.475379616233</v>
      </c>
      <c r="H600">
        <v>1189</v>
      </c>
    </row>
    <row r="601" spans="1:8" x14ac:dyDescent="0.2">
      <c r="A601" t="s">
        <v>123</v>
      </c>
      <c r="B601" t="s">
        <v>13</v>
      </c>
      <c r="C601" t="s">
        <v>85</v>
      </c>
      <c r="D601" t="s">
        <v>99</v>
      </c>
      <c r="E601">
        <v>3</v>
      </c>
      <c r="F601">
        <v>98278.5</v>
      </c>
      <c r="G601">
        <v>94312.527194533322</v>
      </c>
      <c r="H601">
        <v>2426</v>
      </c>
    </row>
    <row r="602" spans="1:8" x14ac:dyDescent="0.2">
      <c r="A602" t="s">
        <v>123</v>
      </c>
      <c r="B602" t="s">
        <v>13</v>
      </c>
      <c r="C602" t="s">
        <v>85</v>
      </c>
      <c r="D602" t="s">
        <v>99</v>
      </c>
      <c r="E602">
        <v>4</v>
      </c>
      <c r="F602">
        <v>113479.5</v>
      </c>
      <c r="G602">
        <v>109594.65305059192</v>
      </c>
      <c r="H602">
        <v>2937</v>
      </c>
    </row>
    <row r="603" spans="1:8" x14ac:dyDescent="0.2">
      <c r="A603" t="s">
        <v>123</v>
      </c>
      <c r="B603" t="s">
        <v>13</v>
      </c>
      <c r="C603" t="s">
        <v>85</v>
      </c>
      <c r="D603" t="s">
        <v>99</v>
      </c>
      <c r="E603">
        <v>5</v>
      </c>
      <c r="F603">
        <v>103053</v>
      </c>
      <c r="G603">
        <v>93308.000470847066</v>
      </c>
      <c r="H603">
        <v>2490</v>
      </c>
    </row>
    <row r="604" spans="1:8" x14ac:dyDescent="0.2">
      <c r="A604" t="s">
        <v>123</v>
      </c>
      <c r="B604" t="s">
        <v>13</v>
      </c>
      <c r="C604" t="s">
        <v>85</v>
      </c>
      <c r="D604" t="s">
        <v>98</v>
      </c>
      <c r="E604">
        <v>1</v>
      </c>
      <c r="F604">
        <v>400.5</v>
      </c>
      <c r="G604">
        <v>450.40341509992493</v>
      </c>
      <c r="H604">
        <v>16</v>
      </c>
    </row>
    <row r="605" spans="1:8" x14ac:dyDescent="0.2">
      <c r="A605" t="s">
        <v>123</v>
      </c>
      <c r="B605" t="s">
        <v>13</v>
      </c>
      <c r="C605" t="s">
        <v>85</v>
      </c>
      <c r="D605" t="s">
        <v>98</v>
      </c>
      <c r="E605">
        <v>2</v>
      </c>
      <c r="F605">
        <v>577</v>
      </c>
      <c r="G605">
        <v>705.43036420533508</v>
      </c>
      <c r="H605">
        <v>24</v>
      </c>
    </row>
    <row r="606" spans="1:8" x14ac:dyDescent="0.2">
      <c r="A606" t="s">
        <v>123</v>
      </c>
      <c r="B606" t="s">
        <v>13</v>
      </c>
      <c r="C606" t="s">
        <v>85</v>
      </c>
      <c r="D606" t="s">
        <v>98</v>
      </c>
      <c r="E606">
        <v>3</v>
      </c>
      <c r="F606">
        <v>1371</v>
      </c>
      <c r="G606">
        <v>1576.7456240558749</v>
      </c>
      <c r="H606">
        <v>39</v>
      </c>
    </row>
    <row r="607" spans="1:8" x14ac:dyDescent="0.2">
      <c r="A607" t="s">
        <v>123</v>
      </c>
      <c r="B607" t="s">
        <v>13</v>
      </c>
      <c r="C607" t="s">
        <v>85</v>
      </c>
      <c r="D607" t="s">
        <v>98</v>
      </c>
      <c r="E607">
        <v>4</v>
      </c>
      <c r="F607">
        <v>3050</v>
      </c>
      <c r="G607">
        <v>2843.2808792308656</v>
      </c>
      <c r="H607">
        <v>87</v>
      </c>
    </row>
    <row r="608" spans="1:8" x14ac:dyDescent="0.2">
      <c r="A608" t="s">
        <v>123</v>
      </c>
      <c r="B608" t="s">
        <v>13</v>
      </c>
      <c r="C608" t="s">
        <v>85</v>
      </c>
      <c r="D608" t="s">
        <v>98</v>
      </c>
      <c r="E608">
        <v>5</v>
      </c>
      <c r="F608">
        <v>3854</v>
      </c>
      <c r="G608">
        <v>3740.5620851033341</v>
      </c>
      <c r="H608">
        <v>136</v>
      </c>
    </row>
    <row r="609" spans="1:8" x14ac:dyDescent="0.2">
      <c r="A609" t="s">
        <v>123</v>
      </c>
      <c r="B609" t="s">
        <v>13</v>
      </c>
      <c r="C609" t="s">
        <v>86</v>
      </c>
      <c r="D609" t="s">
        <v>97</v>
      </c>
      <c r="E609">
        <v>1</v>
      </c>
      <c r="F609">
        <v>120</v>
      </c>
      <c r="G609">
        <v>172.76670429993766</v>
      </c>
      <c r="H609">
        <v>10</v>
      </c>
    </row>
    <row r="610" spans="1:8" x14ac:dyDescent="0.2">
      <c r="A610" t="s">
        <v>123</v>
      </c>
      <c r="B610" t="s">
        <v>13</v>
      </c>
      <c r="C610" t="s">
        <v>86</v>
      </c>
      <c r="D610" t="s">
        <v>97</v>
      </c>
      <c r="E610">
        <v>2</v>
      </c>
      <c r="F610">
        <v>444</v>
      </c>
      <c r="G610">
        <v>629.2675921418479</v>
      </c>
      <c r="H610">
        <v>18</v>
      </c>
    </row>
    <row r="611" spans="1:8" x14ac:dyDescent="0.2">
      <c r="A611" t="s">
        <v>123</v>
      </c>
      <c r="B611" t="s">
        <v>13</v>
      </c>
      <c r="C611" t="s">
        <v>86</v>
      </c>
      <c r="D611" t="s">
        <v>97</v>
      </c>
      <c r="E611">
        <v>3</v>
      </c>
      <c r="F611">
        <v>147.5</v>
      </c>
      <c r="G611">
        <v>159.39263980118082</v>
      </c>
      <c r="H611">
        <v>16</v>
      </c>
    </row>
    <row r="612" spans="1:8" x14ac:dyDescent="0.2">
      <c r="A612" t="s">
        <v>123</v>
      </c>
      <c r="B612" t="s">
        <v>13</v>
      </c>
      <c r="C612" t="s">
        <v>86</v>
      </c>
      <c r="D612" t="s">
        <v>97</v>
      </c>
      <c r="E612">
        <v>4</v>
      </c>
      <c r="F612">
        <v>1678</v>
      </c>
      <c r="G612">
        <v>1945.6472299638085</v>
      </c>
      <c r="H612">
        <v>63</v>
      </c>
    </row>
    <row r="613" spans="1:8" x14ac:dyDescent="0.2">
      <c r="A613" t="s">
        <v>123</v>
      </c>
      <c r="B613" t="s">
        <v>13</v>
      </c>
      <c r="C613" t="s">
        <v>86</v>
      </c>
      <c r="D613" t="s">
        <v>97</v>
      </c>
      <c r="E613">
        <v>5</v>
      </c>
      <c r="F613">
        <v>648</v>
      </c>
      <c r="G613">
        <v>776.15063970612755</v>
      </c>
      <c r="H613">
        <v>28</v>
      </c>
    </row>
    <row r="614" spans="1:8" x14ac:dyDescent="0.2">
      <c r="A614" t="s">
        <v>123</v>
      </c>
      <c r="B614" t="s">
        <v>13</v>
      </c>
      <c r="C614" t="s">
        <v>86</v>
      </c>
      <c r="D614" t="s">
        <v>99</v>
      </c>
      <c r="E614">
        <v>1</v>
      </c>
      <c r="F614">
        <v>3870.5</v>
      </c>
      <c r="G614">
        <v>4574.0151024141287</v>
      </c>
      <c r="H614">
        <v>170</v>
      </c>
    </row>
    <row r="615" spans="1:8" x14ac:dyDescent="0.2">
      <c r="A615" t="s">
        <v>123</v>
      </c>
      <c r="B615" t="s">
        <v>13</v>
      </c>
      <c r="C615" t="s">
        <v>86</v>
      </c>
      <c r="D615" t="s">
        <v>99</v>
      </c>
      <c r="E615">
        <v>2</v>
      </c>
      <c r="F615">
        <v>3425.5</v>
      </c>
      <c r="G615">
        <v>3664.3777690588718</v>
      </c>
      <c r="H615">
        <v>168</v>
      </c>
    </row>
    <row r="616" spans="1:8" x14ac:dyDescent="0.2">
      <c r="A616" t="s">
        <v>123</v>
      </c>
      <c r="B616" t="s">
        <v>13</v>
      </c>
      <c r="C616" t="s">
        <v>86</v>
      </c>
      <c r="D616" t="s">
        <v>99</v>
      </c>
      <c r="E616">
        <v>3</v>
      </c>
      <c r="F616">
        <v>3498</v>
      </c>
      <c r="G616">
        <v>3897.7669325777583</v>
      </c>
      <c r="H616">
        <v>166</v>
      </c>
    </row>
    <row r="617" spans="1:8" x14ac:dyDescent="0.2">
      <c r="A617" t="s">
        <v>123</v>
      </c>
      <c r="B617" t="s">
        <v>13</v>
      </c>
      <c r="C617" t="s">
        <v>86</v>
      </c>
      <c r="D617" t="s">
        <v>99</v>
      </c>
      <c r="E617">
        <v>4</v>
      </c>
      <c r="F617">
        <v>8484.5</v>
      </c>
      <c r="G617">
        <v>10484.056958467625</v>
      </c>
      <c r="H617">
        <v>458</v>
      </c>
    </row>
    <row r="618" spans="1:8" x14ac:dyDescent="0.2">
      <c r="A618" t="s">
        <v>123</v>
      </c>
      <c r="B618" t="s">
        <v>13</v>
      </c>
      <c r="C618" t="s">
        <v>86</v>
      </c>
      <c r="D618" t="s">
        <v>99</v>
      </c>
      <c r="E618">
        <v>5</v>
      </c>
      <c r="F618">
        <v>1971</v>
      </c>
      <c r="G618">
        <v>2276.664052991523</v>
      </c>
      <c r="H618">
        <v>120</v>
      </c>
    </row>
    <row r="619" spans="1:8" x14ac:dyDescent="0.2">
      <c r="A619" t="s">
        <v>123</v>
      </c>
      <c r="B619" t="s">
        <v>13</v>
      </c>
      <c r="C619" t="s">
        <v>86</v>
      </c>
      <c r="D619" t="s">
        <v>98</v>
      </c>
      <c r="E619">
        <v>1</v>
      </c>
      <c r="F619">
        <v>28</v>
      </c>
      <c r="G619">
        <v>13.892476060191518</v>
      </c>
      <c r="H619">
        <v>1</v>
      </c>
    </row>
    <row r="620" spans="1:8" x14ac:dyDescent="0.2">
      <c r="A620" t="s">
        <v>123</v>
      </c>
      <c r="B620" t="s">
        <v>13</v>
      </c>
      <c r="C620" t="s">
        <v>86</v>
      </c>
      <c r="D620" t="s">
        <v>98</v>
      </c>
      <c r="E620">
        <v>2</v>
      </c>
      <c r="F620">
        <v>38</v>
      </c>
      <c r="G620">
        <v>39.597328612773225</v>
      </c>
      <c r="H620">
        <v>3</v>
      </c>
    </row>
    <row r="621" spans="1:8" x14ac:dyDescent="0.2">
      <c r="A621" t="s">
        <v>123</v>
      </c>
      <c r="B621" t="s">
        <v>13</v>
      </c>
      <c r="C621" t="s">
        <v>86</v>
      </c>
      <c r="D621" t="s">
        <v>98</v>
      </c>
      <c r="E621">
        <v>3</v>
      </c>
      <c r="F621">
        <v>7</v>
      </c>
      <c r="G621">
        <v>18.246448317442464</v>
      </c>
      <c r="H621">
        <v>2</v>
      </c>
    </row>
    <row r="622" spans="1:8" x14ac:dyDescent="0.2">
      <c r="A622" t="s">
        <v>123</v>
      </c>
      <c r="B622" t="s">
        <v>13</v>
      </c>
      <c r="C622" t="s">
        <v>86</v>
      </c>
      <c r="D622" t="s">
        <v>98</v>
      </c>
      <c r="E622">
        <v>4</v>
      </c>
      <c r="F622">
        <v>96</v>
      </c>
      <c r="G622">
        <v>116.86898284827828</v>
      </c>
      <c r="H622">
        <v>6</v>
      </c>
    </row>
    <row r="623" spans="1:8" x14ac:dyDescent="0.2">
      <c r="A623" t="s">
        <v>123</v>
      </c>
      <c r="B623" t="s">
        <v>13</v>
      </c>
      <c r="C623" t="s">
        <v>86</v>
      </c>
      <c r="D623" t="s">
        <v>98</v>
      </c>
      <c r="E623">
        <v>5</v>
      </c>
      <c r="F623">
        <v>165.5</v>
      </c>
      <c r="G623">
        <v>178.37495888440006</v>
      </c>
      <c r="H623">
        <v>10</v>
      </c>
    </row>
    <row r="624" spans="1:8" x14ac:dyDescent="0.2">
      <c r="A624" t="s">
        <v>123</v>
      </c>
      <c r="B624" t="s">
        <v>13</v>
      </c>
      <c r="C624" t="s">
        <v>87</v>
      </c>
      <c r="D624" t="s">
        <v>97</v>
      </c>
      <c r="E624">
        <v>1</v>
      </c>
      <c r="F624">
        <v>3672.5</v>
      </c>
      <c r="G624">
        <v>4444.9531803883392</v>
      </c>
      <c r="H624">
        <v>134</v>
      </c>
    </row>
    <row r="625" spans="1:8" x14ac:dyDescent="0.2">
      <c r="A625" t="s">
        <v>123</v>
      </c>
      <c r="B625" t="s">
        <v>13</v>
      </c>
      <c r="C625" t="s">
        <v>87</v>
      </c>
      <c r="D625" t="s">
        <v>97</v>
      </c>
      <c r="E625">
        <v>2</v>
      </c>
      <c r="F625">
        <v>3526</v>
      </c>
      <c r="G625">
        <v>4288.5714845458488</v>
      </c>
      <c r="H625">
        <v>159</v>
      </c>
    </row>
    <row r="626" spans="1:8" x14ac:dyDescent="0.2">
      <c r="A626" t="s">
        <v>123</v>
      </c>
      <c r="B626" t="s">
        <v>13</v>
      </c>
      <c r="C626" t="s">
        <v>87</v>
      </c>
      <c r="D626" t="s">
        <v>97</v>
      </c>
      <c r="E626">
        <v>3</v>
      </c>
      <c r="F626">
        <v>7375.5</v>
      </c>
      <c r="G626">
        <v>9457.0609602284203</v>
      </c>
      <c r="H626">
        <v>230</v>
      </c>
    </row>
    <row r="627" spans="1:8" x14ac:dyDescent="0.2">
      <c r="A627" t="s">
        <v>123</v>
      </c>
      <c r="B627" t="s">
        <v>13</v>
      </c>
      <c r="C627" t="s">
        <v>87</v>
      </c>
      <c r="D627" t="s">
        <v>97</v>
      </c>
      <c r="E627">
        <v>4</v>
      </c>
      <c r="F627">
        <v>7076</v>
      </c>
      <c r="G627">
        <v>7424.9952934057865</v>
      </c>
      <c r="H627">
        <v>223</v>
      </c>
    </row>
    <row r="628" spans="1:8" x14ac:dyDescent="0.2">
      <c r="A628" t="s">
        <v>123</v>
      </c>
      <c r="B628" t="s">
        <v>13</v>
      </c>
      <c r="C628" t="s">
        <v>87</v>
      </c>
      <c r="D628" t="s">
        <v>97</v>
      </c>
      <c r="E628">
        <v>5</v>
      </c>
      <c r="F628">
        <v>6178.5</v>
      </c>
      <c r="G628">
        <v>5813.3580147570556</v>
      </c>
      <c r="H628">
        <v>113</v>
      </c>
    </row>
    <row r="629" spans="1:8" x14ac:dyDescent="0.2">
      <c r="A629" t="s">
        <v>123</v>
      </c>
      <c r="B629" t="s">
        <v>13</v>
      </c>
      <c r="C629" t="s">
        <v>87</v>
      </c>
      <c r="D629" t="s">
        <v>99</v>
      </c>
      <c r="E629">
        <v>1</v>
      </c>
      <c r="F629">
        <v>85915.5</v>
      </c>
      <c r="G629">
        <v>101174.37224839999</v>
      </c>
      <c r="H629">
        <v>2477</v>
      </c>
    </row>
    <row r="630" spans="1:8" x14ac:dyDescent="0.2">
      <c r="A630" t="s">
        <v>123</v>
      </c>
      <c r="B630" t="s">
        <v>13</v>
      </c>
      <c r="C630" t="s">
        <v>87</v>
      </c>
      <c r="D630" t="s">
        <v>99</v>
      </c>
      <c r="E630">
        <v>2</v>
      </c>
      <c r="F630">
        <v>89789</v>
      </c>
      <c r="G630">
        <v>101755.84522425463</v>
      </c>
      <c r="H630">
        <v>2398</v>
      </c>
    </row>
    <row r="631" spans="1:8" x14ac:dyDescent="0.2">
      <c r="A631" t="s">
        <v>123</v>
      </c>
      <c r="B631" t="s">
        <v>13</v>
      </c>
      <c r="C631" t="s">
        <v>87</v>
      </c>
      <c r="D631" t="s">
        <v>99</v>
      </c>
      <c r="E631">
        <v>3</v>
      </c>
      <c r="F631">
        <v>83852</v>
      </c>
      <c r="G631">
        <v>95093.365687723228</v>
      </c>
      <c r="H631">
        <v>2254</v>
      </c>
    </row>
    <row r="632" spans="1:8" x14ac:dyDescent="0.2">
      <c r="A632" t="s">
        <v>123</v>
      </c>
      <c r="B632" t="s">
        <v>13</v>
      </c>
      <c r="C632" t="s">
        <v>87</v>
      </c>
      <c r="D632" t="s">
        <v>99</v>
      </c>
      <c r="E632">
        <v>4</v>
      </c>
      <c r="F632">
        <v>48906</v>
      </c>
      <c r="G632">
        <v>51855.911013165773</v>
      </c>
      <c r="H632">
        <v>1350</v>
      </c>
    </row>
    <row r="633" spans="1:8" x14ac:dyDescent="0.2">
      <c r="A633" t="s">
        <v>123</v>
      </c>
      <c r="B633" t="s">
        <v>13</v>
      </c>
      <c r="C633" t="s">
        <v>87</v>
      </c>
      <c r="D633" t="s">
        <v>99</v>
      </c>
      <c r="E633">
        <v>5</v>
      </c>
      <c r="F633">
        <v>17041.5</v>
      </c>
      <c r="G633">
        <v>18338.135565553188</v>
      </c>
      <c r="H633">
        <v>449</v>
      </c>
    </row>
    <row r="634" spans="1:8" x14ac:dyDescent="0.2">
      <c r="A634" t="s">
        <v>123</v>
      </c>
      <c r="B634" t="s">
        <v>13</v>
      </c>
      <c r="C634" t="s">
        <v>87</v>
      </c>
      <c r="D634" t="s">
        <v>98</v>
      </c>
      <c r="E634">
        <v>1</v>
      </c>
      <c r="F634">
        <v>1469.5</v>
      </c>
      <c r="G634">
        <v>1551.4600834475164</v>
      </c>
      <c r="H634">
        <v>39</v>
      </c>
    </row>
    <row r="635" spans="1:8" x14ac:dyDescent="0.2">
      <c r="A635" t="s">
        <v>123</v>
      </c>
      <c r="B635" t="s">
        <v>13</v>
      </c>
      <c r="C635" t="s">
        <v>87</v>
      </c>
      <c r="D635" t="s">
        <v>98</v>
      </c>
      <c r="E635">
        <v>2</v>
      </c>
      <c r="F635">
        <v>1941.5</v>
      </c>
      <c r="G635">
        <v>2251.3822994076295</v>
      </c>
      <c r="H635">
        <v>77</v>
      </c>
    </row>
    <row r="636" spans="1:8" x14ac:dyDescent="0.2">
      <c r="A636" t="s">
        <v>123</v>
      </c>
      <c r="B636" t="s">
        <v>13</v>
      </c>
      <c r="C636" t="s">
        <v>87</v>
      </c>
      <c r="D636" t="s">
        <v>98</v>
      </c>
      <c r="E636">
        <v>3</v>
      </c>
      <c r="F636">
        <v>3614</v>
      </c>
      <c r="G636">
        <v>4142.7601986631416</v>
      </c>
      <c r="H636">
        <v>120</v>
      </c>
    </row>
    <row r="637" spans="1:8" x14ac:dyDescent="0.2">
      <c r="A637" t="s">
        <v>123</v>
      </c>
      <c r="B637" t="s">
        <v>13</v>
      </c>
      <c r="C637" t="s">
        <v>87</v>
      </c>
      <c r="D637" t="s">
        <v>98</v>
      </c>
      <c r="E637">
        <v>4</v>
      </c>
      <c r="F637">
        <v>9285.5</v>
      </c>
      <c r="G637">
        <v>10573.916118613093</v>
      </c>
      <c r="H637">
        <v>292</v>
      </c>
    </row>
    <row r="638" spans="1:8" x14ac:dyDescent="0.2">
      <c r="A638" t="s">
        <v>123</v>
      </c>
      <c r="B638" t="s">
        <v>13</v>
      </c>
      <c r="C638" t="s">
        <v>87</v>
      </c>
      <c r="D638" t="s">
        <v>98</v>
      </c>
      <c r="E638">
        <v>5</v>
      </c>
      <c r="F638">
        <v>5519.5</v>
      </c>
      <c r="G638">
        <v>5430.2397071522555</v>
      </c>
      <c r="H638">
        <v>152</v>
      </c>
    </row>
    <row r="639" spans="1:8" x14ac:dyDescent="0.2">
      <c r="A639" t="s">
        <v>123</v>
      </c>
      <c r="B639" t="s">
        <v>13</v>
      </c>
      <c r="C639" t="s">
        <v>88</v>
      </c>
      <c r="D639" t="s">
        <v>97</v>
      </c>
      <c r="E639">
        <v>1</v>
      </c>
      <c r="F639">
        <v>36.5</v>
      </c>
      <c r="G639">
        <v>53.638696815420346</v>
      </c>
      <c r="H639">
        <v>4</v>
      </c>
    </row>
    <row r="640" spans="1:8" x14ac:dyDescent="0.2">
      <c r="A640" t="s">
        <v>123</v>
      </c>
      <c r="B640" t="s">
        <v>13</v>
      </c>
      <c r="C640" t="s">
        <v>88</v>
      </c>
      <c r="D640" t="s">
        <v>97</v>
      </c>
      <c r="E640">
        <v>2</v>
      </c>
      <c r="F640">
        <v>76.5</v>
      </c>
      <c r="G640">
        <v>73.200563296925111</v>
      </c>
      <c r="H640">
        <v>5</v>
      </c>
    </row>
    <row r="641" spans="1:8" x14ac:dyDescent="0.2">
      <c r="A641" t="s">
        <v>123</v>
      </c>
      <c r="B641" t="s">
        <v>13</v>
      </c>
      <c r="C641" t="s">
        <v>88</v>
      </c>
      <c r="D641" t="s">
        <v>97</v>
      </c>
      <c r="E641">
        <v>3</v>
      </c>
      <c r="F641">
        <v>106.5</v>
      </c>
      <c r="G641">
        <v>112.00395928830443</v>
      </c>
      <c r="H641">
        <v>12</v>
      </c>
    </row>
    <row r="642" spans="1:8" x14ac:dyDescent="0.2">
      <c r="A642" t="s">
        <v>123</v>
      </c>
      <c r="B642" t="s">
        <v>13</v>
      </c>
      <c r="C642" t="s">
        <v>88</v>
      </c>
      <c r="D642" t="s">
        <v>97</v>
      </c>
      <c r="E642">
        <v>4</v>
      </c>
      <c r="F642">
        <v>178</v>
      </c>
      <c r="G642">
        <v>204.61660544679705</v>
      </c>
      <c r="H642">
        <v>14</v>
      </c>
    </row>
    <row r="643" spans="1:8" x14ac:dyDescent="0.2">
      <c r="A643" t="s">
        <v>123</v>
      </c>
      <c r="B643" t="s">
        <v>13</v>
      </c>
      <c r="C643" t="s">
        <v>88</v>
      </c>
      <c r="D643" t="s">
        <v>97</v>
      </c>
      <c r="E643">
        <v>5</v>
      </c>
      <c r="F643">
        <v>732.5</v>
      </c>
      <c r="G643">
        <v>632.02676930115342</v>
      </c>
      <c r="H643">
        <v>24</v>
      </c>
    </row>
    <row r="644" spans="1:8" x14ac:dyDescent="0.2">
      <c r="A644" t="s">
        <v>123</v>
      </c>
      <c r="B644" t="s">
        <v>13</v>
      </c>
      <c r="C644" t="s">
        <v>88</v>
      </c>
      <c r="D644" t="s">
        <v>99</v>
      </c>
      <c r="E644">
        <v>1</v>
      </c>
      <c r="F644">
        <v>1232.5</v>
      </c>
      <c r="G644">
        <v>1504.7210045059442</v>
      </c>
      <c r="H644">
        <v>53</v>
      </c>
    </row>
    <row r="645" spans="1:8" x14ac:dyDescent="0.2">
      <c r="A645" t="s">
        <v>123</v>
      </c>
      <c r="B645" t="s">
        <v>13</v>
      </c>
      <c r="C645" t="s">
        <v>88</v>
      </c>
      <c r="D645" t="s">
        <v>99</v>
      </c>
      <c r="E645">
        <v>2</v>
      </c>
      <c r="F645">
        <v>2002.5</v>
      </c>
      <c r="G645">
        <v>2459.1532148982515</v>
      </c>
      <c r="H645">
        <v>90</v>
      </c>
    </row>
    <row r="646" spans="1:8" x14ac:dyDescent="0.2">
      <c r="A646" t="s">
        <v>123</v>
      </c>
      <c r="B646" t="s">
        <v>13</v>
      </c>
      <c r="C646" t="s">
        <v>88</v>
      </c>
      <c r="D646" t="s">
        <v>99</v>
      </c>
      <c r="E646">
        <v>3</v>
      </c>
      <c r="F646">
        <v>4074</v>
      </c>
      <c r="G646">
        <v>5382.8752898504608</v>
      </c>
      <c r="H646">
        <v>240</v>
      </c>
    </row>
    <row r="647" spans="1:8" x14ac:dyDescent="0.2">
      <c r="A647" t="s">
        <v>123</v>
      </c>
      <c r="B647" t="s">
        <v>13</v>
      </c>
      <c r="C647" t="s">
        <v>88</v>
      </c>
      <c r="D647" t="s">
        <v>99</v>
      </c>
      <c r="E647">
        <v>4</v>
      </c>
      <c r="F647">
        <v>3854</v>
      </c>
      <c r="G647">
        <v>4766.4162757037075</v>
      </c>
      <c r="H647">
        <v>199</v>
      </c>
    </row>
    <row r="648" spans="1:8" x14ac:dyDescent="0.2">
      <c r="A648" t="s">
        <v>123</v>
      </c>
      <c r="B648" t="s">
        <v>13</v>
      </c>
      <c r="C648" t="s">
        <v>88</v>
      </c>
      <c r="D648" t="s">
        <v>99</v>
      </c>
      <c r="E648">
        <v>5</v>
      </c>
      <c r="F648">
        <v>6866</v>
      </c>
      <c r="G648">
        <v>8596.7625505340602</v>
      </c>
      <c r="H648">
        <v>346</v>
      </c>
    </row>
    <row r="649" spans="1:8" x14ac:dyDescent="0.2">
      <c r="A649" t="s">
        <v>123</v>
      </c>
      <c r="B649" t="s">
        <v>13</v>
      </c>
      <c r="C649" t="s">
        <v>88</v>
      </c>
      <c r="D649" t="s">
        <v>98</v>
      </c>
      <c r="E649">
        <v>3</v>
      </c>
      <c r="F649">
        <v>147</v>
      </c>
      <c r="G649">
        <v>72.419111197843918</v>
      </c>
      <c r="H649">
        <v>5</v>
      </c>
    </row>
    <row r="650" spans="1:8" x14ac:dyDescent="0.2">
      <c r="A650" t="s">
        <v>123</v>
      </c>
      <c r="B650" t="s">
        <v>13</v>
      </c>
      <c r="C650" t="s">
        <v>88</v>
      </c>
      <c r="D650" t="s">
        <v>98</v>
      </c>
      <c r="E650">
        <v>4</v>
      </c>
      <c r="F650">
        <v>89.5</v>
      </c>
      <c r="G650">
        <v>77.718264601939083</v>
      </c>
      <c r="H650">
        <v>4</v>
      </c>
    </row>
    <row r="651" spans="1:8" x14ac:dyDescent="0.2">
      <c r="A651" t="s">
        <v>123</v>
      </c>
      <c r="B651" t="s">
        <v>13</v>
      </c>
      <c r="C651" t="s">
        <v>88</v>
      </c>
      <c r="D651" t="s">
        <v>98</v>
      </c>
      <c r="E651">
        <v>5</v>
      </c>
      <c r="F651">
        <v>9</v>
      </c>
      <c r="G651">
        <v>21.778625336175491</v>
      </c>
      <c r="H651">
        <v>2</v>
      </c>
    </row>
    <row r="652" spans="1:8" x14ac:dyDescent="0.2">
      <c r="A652" t="s">
        <v>123</v>
      </c>
      <c r="B652" t="s">
        <v>13</v>
      </c>
      <c r="C652" t="s">
        <v>89</v>
      </c>
      <c r="D652" t="s">
        <v>97</v>
      </c>
      <c r="E652">
        <v>0</v>
      </c>
      <c r="F652">
        <v>108.5</v>
      </c>
      <c r="G652">
        <v>170.33787965371027</v>
      </c>
      <c r="H652">
        <v>3</v>
      </c>
    </row>
    <row r="653" spans="1:8" x14ac:dyDescent="0.2">
      <c r="A653" t="s">
        <v>123</v>
      </c>
      <c r="B653" t="s">
        <v>13</v>
      </c>
      <c r="C653" t="s">
        <v>89</v>
      </c>
      <c r="D653" t="s">
        <v>97</v>
      </c>
      <c r="E653">
        <v>1</v>
      </c>
      <c r="F653">
        <v>78</v>
      </c>
      <c r="G653">
        <v>115.71572118799739</v>
      </c>
      <c r="H653">
        <v>6</v>
      </c>
    </row>
    <row r="654" spans="1:8" x14ac:dyDescent="0.2">
      <c r="A654" t="s">
        <v>123</v>
      </c>
      <c r="B654" t="s">
        <v>13</v>
      </c>
      <c r="C654" t="s">
        <v>89</v>
      </c>
      <c r="D654" t="s">
        <v>97</v>
      </c>
      <c r="E654">
        <v>2</v>
      </c>
      <c r="F654">
        <v>223</v>
      </c>
      <c r="G654">
        <v>321.36265994839158</v>
      </c>
      <c r="H654">
        <v>10</v>
      </c>
    </row>
    <row r="655" spans="1:8" x14ac:dyDescent="0.2">
      <c r="A655" t="s">
        <v>123</v>
      </c>
      <c r="B655" t="s">
        <v>13</v>
      </c>
      <c r="C655" t="s">
        <v>89</v>
      </c>
      <c r="D655" t="s">
        <v>97</v>
      </c>
      <c r="E655">
        <v>3</v>
      </c>
      <c r="F655">
        <v>1224.5</v>
      </c>
      <c r="G655">
        <v>1414.3117154126535</v>
      </c>
      <c r="H655">
        <v>51</v>
      </c>
    </row>
    <row r="656" spans="1:8" x14ac:dyDescent="0.2">
      <c r="A656" t="s">
        <v>123</v>
      </c>
      <c r="B656" t="s">
        <v>13</v>
      </c>
      <c r="C656" t="s">
        <v>89</v>
      </c>
      <c r="D656" t="s">
        <v>97</v>
      </c>
      <c r="E656">
        <v>4</v>
      </c>
      <c r="F656">
        <v>2016.5</v>
      </c>
      <c r="G656">
        <v>2024.6000216633581</v>
      </c>
      <c r="H656">
        <v>88</v>
      </c>
    </row>
    <row r="657" spans="1:8" x14ac:dyDescent="0.2">
      <c r="A657" t="s">
        <v>123</v>
      </c>
      <c r="B657" t="s">
        <v>13</v>
      </c>
      <c r="C657" t="s">
        <v>89</v>
      </c>
      <c r="D657" t="s">
        <v>97</v>
      </c>
      <c r="E657">
        <v>5</v>
      </c>
      <c r="F657">
        <v>7533.5</v>
      </c>
      <c r="G657">
        <v>8058.3820246515243</v>
      </c>
      <c r="H657">
        <v>294</v>
      </c>
    </row>
    <row r="658" spans="1:8" x14ac:dyDescent="0.2">
      <c r="A658" t="s">
        <v>123</v>
      </c>
      <c r="B658" t="s">
        <v>13</v>
      </c>
      <c r="C658" t="s">
        <v>89</v>
      </c>
      <c r="D658" t="s">
        <v>99</v>
      </c>
      <c r="E658">
        <v>1</v>
      </c>
      <c r="F658">
        <v>4350</v>
      </c>
      <c r="G658">
        <v>4627.9393135621704</v>
      </c>
      <c r="H658">
        <v>138</v>
      </c>
    </row>
    <row r="659" spans="1:8" x14ac:dyDescent="0.2">
      <c r="A659" t="s">
        <v>123</v>
      </c>
      <c r="B659" t="s">
        <v>13</v>
      </c>
      <c r="C659" t="s">
        <v>89</v>
      </c>
      <c r="D659" t="s">
        <v>99</v>
      </c>
      <c r="E659">
        <v>2</v>
      </c>
      <c r="F659">
        <v>1513</v>
      </c>
      <c r="G659">
        <v>1582.575831760545</v>
      </c>
      <c r="H659">
        <v>53</v>
      </c>
    </row>
    <row r="660" spans="1:8" x14ac:dyDescent="0.2">
      <c r="A660" t="s">
        <v>123</v>
      </c>
      <c r="B660" t="s">
        <v>13</v>
      </c>
      <c r="C660" t="s">
        <v>89</v>
      </c>
      <c r="D660" t="s">
        <v>99</v>
      </c>
      <c r="E660">
        <v>3</v>
      </c>
      <c r="F660">
        <v>13633.5</v>
      </c>
      <c r="G660">
        <v>13540.279557872511</v>
      </c>
      <c r="H660">
        <v>413</v>
      </c>
    </row>
    <row r="661" spans="1:8" x14ac:dyDescent="0.2">
      <c r="A661" t="s">
        <v>123</v>
      </c>
      <c r="B661" t="s">
        <v>13</v>
      </c>
      <c r="C661" t="s">
        <v>89</v>
      </c>
      <c r="D661" t="s">
        <v>99</v>
      </c>
      <c r="E661">
        <v>4</v>
      </c>
      <c r="F661">
        <v>11236.5</v>
      </c>
      <c r="G661">
        <v>11134.28202530686</v>
      </c>
      <c r="H661">
        <v>315</v>
      </c>
    </row>
    <row r="662" spans="1:8" x14ac:dyDescent="0.2">
      <c r="A662" t="s">
        <v>123</v>
      </c>
      <c r="B662" t="s">
        <v>13</v>
      </c>
      <c r="C662" t="s">
        <v>89</v>
      </c>
      <c r="D662" t="s">
        <v>99</v>
      </c>
      <c r="E662">
        <v>5</v>
      </c>
      <c r="F662">
        <v>29996.5</v>
      </c>
      <c r="G662">
        <v>28172.991117072783</v>
      </c>
      <c r="H662">
        <v>909</v>
      </c>
    </row>
    <row r="663" spans="1:8" x14ac:dyDescent="0.2">
      <c r="A663" t="s">
        <v>123</v>
      </c>
      <c r="B663" t="s">
        <v>13</v>
      </c>
      <c r="C663" t="s">
        <v>89</v>
      </c>
      <c r="D663" t="s">
        <v>98</v>
      </c>
      <c r="E663">
        <v>1</v>
      </c>
      <c r="F663">
        <v>11</v>
      </c>
      <c r="G663">
        <v>21.859924773781</v>
      </c>
      <c r="H663">
        <v>2</v>
      </c>
    </row>
    <row r="664" spans="1:8" x14ac:dyDescent="0.2">
      <c r="A664" t="s">
        <v>123</v>
      </c>
      <c r="B664" t="s">
        <v>13</v>
      </c>
      <c r="C664" t="s">
        <v>89</v>
      </c>
      <c r="D664" t="s">
        <v>98</v>
      </c>
      <c r="E664">
        <v>2</v>
      </c>
      <c r="F664">
        <v>5.5</v>
      </c>
      <c r="G664">
        <v>13.892476060191518</v>
      </c>
      <c r="H664">
        <v>1</v>
      </c>
    </row>
    <row r="665" spans="1:8" x14ac:dyDescent="0.2">
      <c r="A665" t="s">
        <v>123</v>
      </c>
      <c r="B665" t="s">
        <v>13</v>
      </c>
      <c r="C665" t="s">
        <v>89</v>
      </c>
      <c r="D665" t="s">
        <v>98</v>
      </c>
      <c r="E665">
        <v>3</v>
      </c>
      <c r="F665">
        <v>220.5</v>
      </c>
      <c r="G665">
        <v>133.37339446013138</v>
      </c>
      <c r="H665">
        <v>5</v>
      </c>
    </row>
    <row r="666" spans="1:8" x14ac:dyDescent="0.2">
      <c r="A666" t="s">
        <v>123</v>
      </c>
      <c r="B666" t="s">
        <v>13</v>
      </c>
      <c r="C666" t="s">
        <v>89</v>
      </c>
      <c r="D666" t="s">
        <v>98</v>
      </c>
      <c r="E666">
        <v>4</v>
      </c>
      <c r="F666">
        <v>34.5</v>
      </c>
      <c r="G666">
        <v>73.454213845043</v>
      </c>
      <c r="H666">
        <v>5</v>
      </c>
    </row>
    <row r="667" spans="1:8" x14ac:dyDescent="0.2">
      <c r="A667" t="s">
        <v>123</v>
      </c>
      <c r="B667" t="s">
        <v>13</v>
      </c>
      <c r="C667" t="s">
        <v>89</v>
      </c>
      <c r="D667" t="s">
        <v>98</v>
      </c>
      <c r="E667">
        <v>5</v>
      </c>
      <c r="F667">
        <v>427</v>
      </c>
      <c r="G667">
        <v>541.19152974139013</v>
      </c>
      <c r="H667">
        <v>19</v>
      </c>
    </row>
  </sheetData>
  <autoFilter ref="A1:H667" xr:uid="{28465420-302E-45EF-B0A7-AA5A72CA844D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A8096-F246-42EF-AE73-80F00079214B}">
  <sheetPr codeName="Sheet4">
    <tabColor theme="0" tint="-0.249977111117893"/>
  </sheetPr>
  <dimension ref="A2:P163"/>
  <sheetViews>
    <sheetView topLeftCell="A7" workbookViewId="0">
      <selection activeCell="A35" sqref="A35"/>
    </sheetView>
  </sheetViews>
  <sheetFormatPr defaultRowHeight="12.75" x14ac:dyDescent="0.2"/>
  <cols>
    <col min="1" max="1" width="17.7109375" bestFit="1" customWidth="1"/>
    <col min="2" max="2" width="12.42578125" bestFit="1" customWidth="1"/>
    <col min="3" max="3" width="21.42578125" bestFit="1" customWidth="1"/>
    <col min="4" max="4" width="31.28515625" bestFit="1" customWidth="1"/>
    <col min="6" max="6" width="11.5703125" customWidth="1"/>
    <col min="7" max="7" width="13.85546875" customWidth="1"/>
    <col min="8" max="8" width="13.7109375" customWidth="1"/>
    <col min="11" max="11" width="18.28515625" bestFit="1" customWidth="1"/>
    <col min="13" max="13" width="10" bestFit="1" customWidth="1"/>
  </cols>
  <sheetData>
    <row r="2" spans="1:16" x14ac:dyDescent="0.2">
      <c r="A2" s="73" t="s">
        <v>103</v>
      </c>
      <c r="B2" t="s">
        <v>97</v>
      </c>
    </row>
    <row r="3" spans="1:16" x14ac:dyDescent="0.2">
      <c r="A3" s="73" t="s">
        <v>22</v>
      </c>
      <c r="B3" t="s">
        <v>12</v>
      </c>
    </row>
    <row r="4" spans="1:16" x14ac:dyDescent="0.2">
      <c r="F4" s="150" t="s">
        <v>2</v>
      </c>
      <c r="G4" s="150"/>
      <c r="H4" s="150"/>
      <c r="K4" s="8" t="s">
        <v>6</v>
      </c>
      <c r="L4" s="8"/>
      <c r="M4" s="8"/>
      <c r="N4" s="8"/>
      <c r="O4" s="8"/>
      <c r="P4" s="8"/>
    </row>
    <row r="5" spans="1:16" ht="63.75" x14ac:dyDescent="0.2">
      <c r="A5" s="73" t="s">
        <v>105</v>
      </c>
      <c r="B5" t="s">
        <v>107</v>
      </c>
      <c r="C5" t="s">
        <v>108</v>
      </c>
      <c r="D5" t="s">
        <v>109</v>
      </c>
      <c r="F5" s="21" t="s">
        <v>16</v>
      </c>
      <c r="G5" s="21" t="s">
        <v>20</v>
      </c>
      <c r="H5" s="21" t="s">
        <v>17</v>
      </c>
      <c r="K5" s="21" t="s">
        <v>4</v>
      </c>
      <c r="L5" s="21" t="s">
        <v>27</v>
      </c>
      <c r="M5" s="21" t="s">
        <v>25</v>
      </c>
      <c r="N5" s="21" t="s">
        <v>11</v>
      </c>
      <c r="O5" s="21" t="s">
        <v>10</v>
      </c>
      <c r="P5" s="21" t="s">
        <v>8</v>
      </c>
    </row>
    <row r="6" spans="1:16" x14ac:dyDescent="0.2">
      <c r="A6" s="74" t="s">
        <v>70</v>
      </c>
      <c r="B6" s="75">
        <v>9439</v>
      </c>
      <c r="C6" s="75">
        <v>691194.5</v>
      </c>
      <c r="D6" s="75">
        <v>681404.51454147568</v>
      </c>
      <c r="F6" s="10">
        <f>C6 / B6 / 24</f>
        <v>3.0511463961577849</v>
      </c>
      <c r="G6" s="10">
        <f>(C6 / D6)</f>
        <v>1.014367362190302</v>
      </c>
      <c r="H6" s="10">
        <f>G6*$F$26</f>
        <v>2.4113399158383308</v>
      </c>
      <c r="K6" s="5" t="str">
        <f>A6</f>
        <v>Auckland</v>
      </c>
      <c r="L6" s="5">
        <f>B6</f>
        <v>9439</v>
      </c>
      <c r="M6" s="5">
        <f>C6 / 24</f>
        <v>28799.770833333332</v>
      </c>
      <c r="N6" s="10">
        <f>F6</f>
        <v>3.0511463961577849</v>
      </c>
      <c r="O6" s="10">
        <f>H6</f>
        <v>2.4113399158383308</v>
      </c>
      <c r="P6" s="10">
        <f>$H$26</f>
        <v>2.275507086489851</v>
      </c>
    </row>
    <row r="7" spans="1:16" x14ac:dyDescent="0.2">
      <c r="A7" s="74" t="s">
        <v>71</v>
      </c>
      <c r="B7" s="75">
        <v>9445</v>
      </c>
      <c r="C7" s="75">
        <v>478811</v>
      </c>
      <c r="D7" s="75">
        <v>514282.00797191518</v>
      </c>
      <c r="F7" s="10">
        <f t="shared" ref="F7:F26" si="0">C7 / B7 / 24</f>
        <v>2.1122772189871184</v>
      </c>
      <c r="G7" s="10">
        <f t="shared" ref="G7:G26" si="1">(C7 / D7)</f>
        <v>0.93102809854889523</v>
      </c>
      <c r="H7" s="10">
        <f t="shared" ref="H7:H25" si="2">G7*$F$26</f>
        <v>2.2132269831221487</v>
      </c>
      <c r="K7" s="5" t="str">
        <f t="shared" ref="K7:K25" si="3">A7</f>
        <v>Bay of Plenty</v>
      </c>
      <c r="L7" s="5">
        <f t="shared" ref="L7:L26" si="4">B7</f>
        <v>9445</v>
      </c>
      <c r="M7" s="5">
        <f t="shared" ref="M7:M26" si="5">C7 / 24</f>
        <v>19950.458333333332</v>
      </c>
      <c r="N7" s="10">
        <f t="shared" ref="N7:N26" si="6">F7</f>
        <v>2.1122772189871184</v>
      </c>
      <c r="O7" s="10">
        <f t="shared" ref="O7:O26" si="7">H7</f>
        <v>2.2132269831221487</v>
      </c>
      <c r="P7" s="10">
        <f t="shared" ref="P7:P26" si="8">$H$26</f>
        <v>2.275507086489851</v>
      </c>
    </row>
    <row r="8" spans="1:16" x14ac:dyDescent="0.2">
      <c r="A8" s="74" t="s">
        <v>72</v>
      </c>
      <c r="B8" s="75">
        <v>5781</v>
      </c>
      <c r="C8" s="75">
        <v>408946</v>
      </c>
      <c r="D8" s="75">
        <v>408539.56429842982</v>
      </c>
      <c r="F8" s="10">
        <f t="shared" si="0"/>
        <v>2.9474860174133659</v>
      </c>
      <c r="G8" s="10">
        <f t="shared" si="1"/>
        <v>1.0009948502840065</v>
      </c>
      <c r="H8" s="10">
        <f t="shared" si="2"/>
        <v>2.3795509674389597</v>
      </c>
      <c r="K8" s="5" t="str">
        <f t="shared" si="3"/>
        <v>Canterbury</v>
      </c>
      <c r="L8" s="5">
        <f t="shared" si="4"/>
        <v>5781</v>
      </c>
      <c r="M8" s="5">
        <f t="shared" si="5"/>
        <v>17039.416666666668</v>
      </c>
      <c r="N8" s="10">
        <f t="shared" si="6"/>
        <v>2.9474860174133659</v>
      </c>
      <c r="O8" s="10">
        <f t="shared" si="7"/>
        <v>2.3795509674389597</v>
      </c>
      <c r="P8" s="10">
        <f t="shared" si="8"/>
        <v>2.275507086489851</v>
      </c>
    </row>
    <row r="9" spans="1:16" x14ac:dyDescent="0.2">
      <c r="A9" s="74" t="s">
        <v>73</v>
      </c>
      <c r="B9" s="75">
        <v>6063</v>
      </c>
      <c r="C9" s="75">
        <v>325815.5</v>
      </c>
      <c r="D9" s="75">
        <v>359454.04458519508</v>
      </c>
      <c r="F9" s="10">
        <f t="shared" si="0"/>
        <v>2.2390971191379405</v>
      </c>
      <c r="G9" s="10">
        <f t="shared" si="1"/>
        <v>0.90641767677419383</v>
      </c>
      <c r="H9" s="10">
        <f t="shared" si="2"/>
        <v>2.1547234324530757</v>
      </c>
      <c r="K9" s="5" t="str">
        <f t="shared" si="3"/>
        <v>Capital and Coast</v>
      </c>
      <c r="L9" s="5">
        <f t="shared" si="4"/>
        <v>6063</v>
      </c>
      <c r="M9" s="5">
        <f t="shared" si="5"/>
        <v>13575.645833333334</v>
      </c>
      <c r="N9" s="10">
        <f t="shared" si="6"/>
        <v>2.2390971191379405</v>
      </c>
      <c r="O9" s="10">
        <f t="shared" si="7"/>
        <v>2.1547234324530757</v>
      </c>
      <c r="P9" s="10">
        <f t="shared" si="8"/>
        <v>2.275507086489851</v>
      </c>
    </row>
    <row r="10" spans="1:16" x14ac:dyDescent="0.2">
      <c r="A10" s="74" t="s">
        <v>74</v>
      </c>
      <c r="B10" s="75">
        <v>11246</v>
      </c>
      <c r="C10" s="75">
        <v>772939.5</v>
      </c>
      <c r="D10" s="75">
        <v>709822.26246957819</v>
      </c>
      <c r="F10" s="10">
        <f t="shared" si="0"/>
        <v>2.8637571136404052</v>
      </c>
      <c r="G10" s="10">
        <f>(C10 / D10)</f>
        <v>1.0889197773409183</v>
      </c>
      <c r="H10" s="10">
        <f t="shared" si="2"/>
        <v>2.5885648751338026</v>
      </c>
      <c r="K10" s="5" t="str">
        <f t="shared" si="3"/>
        <v>Counties Manukau</v>
      </c>
      <c r="L10" s="5">
        <f t="shared" si="4"/>
        <v>11246</v>
      </c>
      <c r="M10" s="5">
        <f t="shared" si="5"/>
        <v>32205.8125</v>
      </c>
      <c r="N10" s="10">
        <f t="shared" si="6"/>
        <v>2.8637571136404052</v>
      </c>
      <c r="O10" s="10">
        <f t="shared" si="7"/>
        <v>2.5885648751338026</v>
      </c>
      <c r="P10" s="10">
        <f t="shared" si="8"/>
        <v>2.275507086489851</v>
      </c>
    </row>
    <row r="11" spans="1:16" x14ac:dyDescent="0.2">
      <c r="A11" s="74" t="s">
        <v>75</v>
      </c>
      <c r="B11" s="75">
        <v>7486</v>
      </c>
      <c r="C11" s="75">
        <v>400318.5</v>
      </c>
      <c r="D11" s="75">
        <v>437840.49346271076</v>
      </c>
      <c r="F11" s="10">
        <f t="shared" si="0"/>
        <v>2.2281508816457385</v>
      </c>
      <c r="G11" s="10">
        <f t="shared" si="1"/>
        <v>0.91430213965372675</v>
      </c>
      <c r="H11" s="10">
        <f t="shared" si="2"/>
        <v>2.1734662674111238</v>
      </c>
      <c r="K11" s="5" t="str">
        <f t="shared" si="3"/>
        <v>Hawkes Bay</v>
      </c>
      <c r="L11" s="5">
        <f t="shared" si="4"/>
        <v>7486</v>
      </c>
      <c r="M11" s="5">
        <f t="shared" si="5"/>
        <v>16679.9375</v>
      </c>
      <c r="N11" s="10">
        <f t="shared" si="6"/>
        <v>2.2281508816457385</v>
      </c>
      <c r="O11" s="10">
        <f t="shared" si="7"/>
        <v>2.1734662674111238</v>
      </c>
      <c r="P11" s="10">
        <f t="shared" si="8"/>
        <v>2.275507086489851</v>
      </c>
    </row>
    <row r="12" spans="1:16" x14ac:dyDescent="0.2">
      <c r="A12" s="74" t="s">
        <v>76</v>
      </c>
      <c r="B12" s="75">
        <v>3831</v>
      </c>
      <c r="C12" s="75">
        <v>170932.5</v>
      </c>
      <c r="D12" s="75">
        <v>198639.52245533976</v>
      </c>
      <c r="F12" s="10">
        <f t="shared" si="0"/>
        <v>1.8590935787000784</v>
      </c>
      <c r="G12" s="10">
        <f t="shared" si="1"/>
        <v>0.86051606390883695</v>
      </c>
      <c r="H12" s="10">
        <f t="shared" si="2"/>
        <v>2.0456067599049814</v>
      </c>
      <c r="K12" s="5" t="str">
        <f t="shared" si="3"/>
        <v>Hutt</v>
      </c>
      <c r="L12" s="5">
        <f t="shared" si="4"/>
        <v>3831</v>
      </c>
      <c r="M12" s="5">
        <f t="shared" si="5"/>
        <v>7122.1875</v>
      </c>
      <c r="N12" s="10">
        <f t="shared" si="6"/>
        <v>1.8590935787000784</v>
      </c>
      <c r="O12" s="10">
        <f t="shared" si="7"/>
        <v>2.0456067599049814</v>
      </c>
      <c r="P12" s="10">
        <f t="shared" si="8"/>
        <v>2.275507086489851</v>
      </c>
    </row>
    <row r="13" spans="1:16" x14ac:dyDescent="0.2">
      <c r="A13" s="74" t="s">
        <v>77</v>
      </c>
      <c r="B13" s="75">
        <v>6372</v>
      </c>
      <c r="C13" s="75">
        <v>323532.5</v>
      </c>
      <c r="D13" s="75">
        <v>351606.23511757655</v>
      </c>
      <c r="F13" s="10">
        <f t="shared" si="0"/>
        <v>2.1155870736555764</v>
      </c>
      <c r="G13" s="10">
        <f t="shared" si="1"/>
        <v>0.92015575290299179</v>
      </c>
      <c r="H13" s="10">
        <f t="shared" si="2"/>
        <v>2.1873813950127796</v>
      </c>
      <c r="K13" s="5" t="str">
        <f t="shared" si="3"/>
        <v>Lakes</v>
      </c>
      <c r="L13" s="5">
        <f t="shared" si="4"/>
        <v>6372</v>
      </c>
      <c r="M13" s="5">
        <f t="shared" si="5"/>
        <v>13480.520833333334</v>
      </c>
      <c r="N13" s="10">
        <f t="shared" si="6"/>
        <v>2.1155870736555764</v>
      </c>
      <c r="O13" s="10">
        <f t="shared" si="7"/>
        <v>2.1873813950127796</v>
      </c>
      <c r="P13" s="10">
        <f t="shared" si="8"/>
        <v>2.275507086489851</v>
      </c>
    </row>
    <row r="14" spans="1:16" x14ac:dyDescent="0.2">
      <c r="A14" s="74" t="s">
        <v>78</v>
      </c>
      <c r="B14" s="75">
        <v>4706</v>
      </c>
      <c r="C14" s="75">
        <v>266017</v>
      </c>
      <c r="D14" s="75">
        <v>260284.7795798654</v>
      </c>
      <c r="F14" s="10">
        <f t="shared" si="0"/>
        <v>2.355299971667375</v>
      </c>
      <c r="G14" s="10">
        <f t="shared" si="1"/>
        <v>1.0220228798218136</v>
      </c>
      <c r="H14" s="10">
        <f t="shared" si="2"/>
        <v>2.4295385053526934</v>
      </c>
      <c r="K14" s="5" t="str">
        <f t="shared" si="3"/>
        <v>MidCentral</v>
      </c>
      <c r="L14" s="5">
        <f t="shared" si="4"/>
        <v>4706</v>
      </c>
      <c r="M14" s="5">
        <f t="shared" si="5"/>
        <v>11084.041666666666</v>
      </c>
      <c r="N14" s="10">
        <f t="shared" si="6"/>
        <v>2.355299971667375</v>
      </c>
      <c r="O14" s="10">
        <f t="shared" si="7"/>
        <v>2.4295385053526934</v>
      </c>
      <c r="P14" s="10">
        <f t="shared" si="8"/>
        <v>2.275507086489851</v>
      </c>
    </row>
    <row r="15" spans="1:16" x14ac:dyDescent="0.2">
      <c r="A15" s="74" t="s">
        <v>79</v>
      </c>
      <c r="B15" s="75">
        <v>2111</v>
      </c>
      <c r="C15" s="75">
        <v>74772</v>
      </c>
      <c r="D15" s="75">
        <v>98575.132216782644</v>
      </c>
      <c r="F15" s="10">
        <f t="shared" si="0"/>
        <v>1.4758408337280908</v>
      </c>
      <c r="G15" s="10">
        <f t="shared" si="1"/>
        <v>0.75852802140365672</v>
      </c>
      <c r="H15" s="10">
        <f t="shared" si="2"/>
        <v>1.8031622107231835</v>
      </c>
      <c r="K15" s="5" t="str">
        <f t="shared" si="3"/>
        <v>Nelson Marlborough</v>
      </c>
      <c r="L15" s="5">
        <f t="shared" si="4"/>
        <v>2111</v>
      </c>
      <c r="M15" s="5">
        <f t="shared" si="5"/>
        <v>3115.5</v>
      </c>
      <c r="N15" s="10">
        <f t="shared" si="6"/>
        <v>1.4758408337280908</v>
      </c>
      <c r="O15" s="10">
        <f t="shared" si="7"/>
        <v>1.8031622107231835</v>
      </c>
      <c r="P15" s="10">
        <f t="shared" si="8"/>
        <v>2.275507086489851</v>
      </c>
    </row>
    <row r="16" spans="1:16" x14ac:dyDescent="0.2">
      <c r="A16" s="74" t="s">
        <v>80</v>
      </c>
      <c r="B16" s="75">
        <v>9822</v>
      </c>
      <c r="C16" s="75">
        <v>503989.5</v>
      </c>
      <c r="D16" s="75">
        <v>516276.09914382023</v>
      </c>
      <c r="F16" s="10">
        <f t="shared" si="0"/>
        <v>2.1380128792506619</v>
      </c>
      <c r="G16" s="10">
        <f t="shared" si="1"/>
        <v>0.97620149535452827</v>
      </c>
      <c r="H16" s="10">
        <f t="shared" si="2"/>
        <v>2.3206125506311626</v>
      </c>
      <c r="K16" s="5" t="str">
        <f t="shared" si="3"/>
        <v>Northland</v>
      </c>
      <c r="L16" s="5">
        <f t="shared" si="4"/>
        <v>9822</v>
      </c>
      <c r="M16" s="5">
        <f t="shared" si="5"/>
        <v>20999.5625</v>
      </c>
      <c r="N16" s="10">
        <f t="shared" si="6"/>
        <v>2.1380128792506619</v>
      </c>
      <c r="O16" s="10">
        <f t="shared" si="7"/>
        <v>2.3206125506311626</v>
      </c>
      <c r="P16" s="10">
        <f t="shared" si="8"/>
        <v>2.275507086489851</v>
      </c>
    </row>
    <row r="17" spans="1:16" x14ac:dyDescent="0.2">
      <c r="A17" s="74" t="s">
        <v>81</v>
      </c>
      <c r="B17" s="75">
        <v>658</v>
      </c>
      <c r="C17" s="75">
        <v>28870.5</v>
      </c>
      <c r="D17" s="75">
        <v>32471.152224932423</v>
      </c>
      <c r="F17" s="10">
        <f t="shared" si="0"/>
        <v>1.8281724924012159</v>
      </c>
      <c r="G17" s="10">
        <f t="shared" si="1"/>
        <v>0.88911227418139716</v>
      </c>
      <c r="H17" s="10">
        <f t="shared" si="2"/>
        <v>2.1135852712827896</v>
      </c>
      <c r="K17" s="5" t="str">
        <f t="shared" si="3"/>
        <v>South Canterbury</v>
      </c>
      <c r="L17" s="5">
        <f t="shared" si="4"/>
        <v>658</v>
      </c>
      <c r="M17" s="5">
        <f t="shared" si="5"/>
        <v>1202.9375</v>
      </c>
      <c r="N17" s="10">
        <f t="shared" si="6"/>
        <v>1.8281724924012159</v>
      </c>
      <c r="O17" s="10">
        <f t="shared" si="7"/>
        <v>2.1135852712827896</v>
      </c>
      <c r="P17" s="10">
        <f t="shared" si="8"/>
        <v>2.275507086489851</v>
      </c>
    </row>
    <row r="18" spans="1:16" x14ac:dyDescent="0.2">
      <c r="A18" s="74" t="s">
        <v>82</v>
      </c>
      <c r="B18" s="75">
        <v>4133</v>
      </c>
      <c r="C18" s="75">
        <v>195352.5</v>
      </c>
      <c r="D18" s="75">
        <v>229298.61124403286</v>
      </c>
      <c r="F18" s="10">
        <f t="shared" si="0"/>
        <v>1.9694380595209291</v>
      </c>
      <c r="G18" s="10">
        <f t="shared" si="1"/>
        <v>0.85195675167912188</v>
      </c>
      <c r="H18" s="10">
        <f t="shared" si="2"/>
        <v>2.025259682503882</v>
      </c>
      <c r="K18" s="5" t="str">
        <f t="shared" si="3"/>
        <v>Southern</v>
      </c>
      <c r="L18" s="5">
        <f t="shared" si="4"/>
        <v>4133</v>
      </c>
      <c r="M18" s="5">
        <f t="shared" si="5"/>
        <v>8139.6875</v>
      </c>
      <c r="N18" s="10">
        <f t="shared" si="6"/>
        <v>1.9694380595209291</v>
      </c>
      <c r="O18" s="10">
        <f t="shared" si="7"/>
        <v>2.025259682503882</v>
      </c>
      <c r="P18" s="10">
        <f t="shared" si="8"/>
        <v>2.275507086489851</v>
      </c>
    </row>
    <row r="19" spans="1:16" x14ac:dyDescent="0.2">
      <c r="A19" s="74" t="s">
        <v>83</v>
      </c>
      <c r="B19" s="75">
        <v>3555</v>
      </c>
      <c r="C19" s="75">
        <v>198073.5</v>
      </c>
      <c r="D19" s="75">
        <v>215210.32362897327</v>
      </c>
      <c r="F19" s="10">
        <f t="shared" si="0"/>
        <v>2.3215365682137832</v>
      </c>
      <c r="G19" s="10">
        <f t="shared" si="1"/>
        <v>0.92037173988680265</v>
      </c>
      <c r="H19" s="10">
        <f t="shared" si="2"/>
        <v>2.1878948362518984</v>
      </c>
      <c r="K19" s="5" t="str">
        <f t="shared" si="3"/>
        <v>Tairawhiti</v>
      </c>
      <c r="L19" s="5">
        <f t="shared" si="4"/>
        <v>3555</v>
      </c>
      <c r="M19" s="5">
        <f t="shared" si="5"/>
        <v>8253.0625</v>
      </c>
      <c r="N19" s="10">
        <f t="shared" si="6"/>
        <v>2.3215365682137832</v>
      </c>
      <c r="O19" s="10">
        <f t="shared" si="7"/>
        <v>2.1878948362518984</v>
      </c>
      <c r="P19" s="10">
        <f t="shared" si="8"/>
        <v>2.275507086489851</v>
      </c>
    </row>
    <row r="20" spans="1:16" x14ac:dyDescent="0.2">
      <c r="A20" s="74" t="s">
        <v>84</v>
      </c>
      <c r="B20" s="75">
        <v>3719</v>
      </c>
      <c r="C20" s="75">
        <v>185678.5</v>
      </c>
      <c r="D20" s="75">
        <v>182754.53226284502</v>
      </c>
      <c r="F20" s="10">
        <f t="shared" si="0"/>
        <v>2.0802915210181951</v>
      </c>
      <c r="G20" s="10">
        <f t="shared" si="1"/>
        <v>1.0159994266678409</v>
      </c>
      <c r="H20" s="10">
        <f t="shared" si="2"/>
        <v>2.4152196367033771</v>
      </c>
      <c r="K20" s="5" t="str">
        <f t="shared" si="3"/>
        <v>Taranaki</v>
      </c>
      <c r="L20" s="5">
        <f t="shared" si="4"/>
        <v>3719</v>
      </c>
      <c r="M20" s="5">
        <f t="shared" si="5"/>
        <v>7736.604166666667</v>
      </c>
      <c r="N20" s="10">
        <f t="shared" si="6"/>
        <v>2.0802915210181951</v>
      </c>
      <c r="O20" s="10">
        <f t="shared" si="7"/>
        <v>2.4152196367033771</v>
      </c>
      <c r="P20" s="10">
        <f t="shared" si="8"/>
        <v>2.275507086489851</v>
      </c>
    </row>
    <row r="21" spans="1:16" x14ac:dyDescent="0.2">
      <c r="A21" s="74" t="s">
        <v>85</v>
      </c>
      <c r="B21" s="75">
        <v>16082</v>
      </c>
      <c r="C21" s="75">
        <v>1024863</v>
      </c>
      <c r="D21" s="75">
        <v>1104898.0803599635</v>
      </c>
      <c r="F21" s="10">
        <f t="shared" si="0"/>
        <v>2.6553056211913941</v>
      </c>
      <c r="G21" s="10">
        <f t="shared" si="1"/>
        <v>0.92756338183347287</v>
      </c>
      <c r="H21" s="10">
        <f t="shared" si="2"/>
        <v>2.2049907069717309</v>
      </c>
      <c r="K21" s="5" t="str">
        <f t="shared" si="3"/>
        <v>Waikato</v>
      </c>
      <c r="L21" s="5">
        <f t="shared" si="4"/>
        <v>16082</v>
      </c>
      <c r="M21" s="5">
        <f t="shared" si="5"/>
        <v>42702.625</v>
      </c>
      <c r="N21" s="10">
        <f t="shared" si="6"/>
        <v>2.6553056211913941</v>
      </c>
      <c r="O21" s="10">
        <f t="shared" si="7"/>
        <v>2.2049907069717309</v>
      </c>
      <c r="P21" s="10">
        <f t="shared" si="8"/>
        <v>2.275507086489851</v>
      </c>
    </row>
    <row r="22" spans="1:16" x14ac:dyDescent="0.2">
      <c r="A22" s="74" t="s">
        <v>86</v>
      </c>
      <c r="B22" s="75">
        <v>1000</v>
      </c>
      <c r="C22" s="75">
        <v>40693.5</v>
      </c>
      <c r="D22" s="75">
        <v>47028.80901002579</v>
      </c>
      <c r="F22" s="10">
        <f t="shared" si="0"/>
        <v>1.6955625000000001</v>
      </c>
      <c r="G22" s="10">
        <f t="shared" si="1"/>
        <v>0.86528876356032736</v>
      </c>
      <c r="H22" s="10">
        <f t="shared" si="2"/>
        <v>2.0569523548096682</v>
      </c>
      <c r="K22" s="5" t="str">
        <f t="shared" si="3"/>
        <v>Wairarapa</v>
      </c>
      <c r="L22" s="5">
        <f t="shared" si="4"/>
        <v>1000</v>
      </c>
      <c r="M22" s="5">
        <f t="shared" si="5"/>
        <v>1695.5625</v>
      </c>
      <c r="N22" s="10">
        <f t="shared" si="6"/>
        <v>1.6955625000000001</v>
      </c>
      <c r="O22" s="10">
        <f t="shared" si="7"/>
        <v>2.0569523548096682</v>
      </c>
      <c r="P22" s="10">
        <f t="shared" si="8"/>
        <v>2.275507086489851</v>
      </c>
    </row>
    <row r="23" spans="1:16" x14ac:dyDescent="0.2">
      <c r="A23" s="74" t="s">
        <v>87</v>
      </c>
      <c r="B23" s="75">
        <v>7294</v>
      </c>
      <c r="C23" s="75">
        <v>388725.5</v>
      </c>
      <c r="D23" s="75">
        <v>415301.25426182611</v>
      </c>
      <c r="F23" s="10">
        <f t="shared" si="0"/>
        <v>2.2205779864728998</v>
      </c>
      <c r="G23" s="10">
        <f t="shared" si="1"/>
        <v>0.93600849024869193</v>
      </c>
      <c r="H23" s="10">
        <f t="shared" si="2"/>
        <v>2.2250663006612088</v>
      </c>
      <c r="K23" s="5" t="str">
        <f t="shared" si="3"/>
        <v>Waitemata</v>
      </c>
      <c r="L23" s="5">
        <f t="shared" si="4"/>
        <v>7294</v>
      </c>
      <c r="M23" s="5">
        <f t="shared" si="5"/>
        <v>16196.895833333334</v>
      </c>
      <c r="N23" s="10">
        <f t="shared" si="6"/>
        <v>2.2205779864728998</v>
      </c>
      <c r="O23" s="10">
        <f t="shared" si="7"/>
        <v>2.2250663006612088</v>
      </c>
      <c r="P23" s="10">
        <f t="shared" si="8"/>
        <v>2.275507086489851</v>
      </c>
    </row>
    <row r="24" spans="1:16" x14ac:dyDescent="0.2">
      <c r="A24" s="74" t="s">
        <v>88</v>
      </c>
      <c r="B24" s="75">
        <v>400</v>
      </c>
      <c r="C24" s="75">
        <v>11799</v>
      </c>
      <c r="D24" s="75">
        <v>17029.079475143706</v>
      </c>
      <c r="F24" s="10">
        <f t="shared" si="0"/>
        <v>1.2290624999999999</v>
      </c>
      <c r="G24" s="10">
        <f t="shared" si="1"/>
        <v>0.69287362345229941</v>
      </c>
      <c r="H24" s="10">
        <f t="shared" si="2"/>
        <v>1.6470894935484159</v>
      </c>
      <c r="K24" s="5" t="str">
        <f t="shared" si="3"/>
        <v>West Coast</v>
      </c>
      <c r="L24" s="5">
        <f t="shared" si="4"/>
        <v>400</v>
      </c>
      <c r="M24" s="5">
        <f t="shared" si="5"/>
        <v>491.625</v>
      </c>
      <c r="N24" s="10">
        <f t="shared" si="6"/>
        <v>1.2290624999999999</v>
      </c>
      <c r="O24" s="10">
        <f t="shared" si="7"/>
        <v>1.6470894935484159</v>
      </c>
      <c r="P24" s="10">
        <f t="shared" si="8"/>
        <v>2.275507086489851</v>
      </c>
    </row>
    <row r="25" spans="1:16" x14ac:dyDescent="0.2">
      <c r="A25" s="74" t="s">
        <v>89</v>
      </c>
      <c r="B25" s="75">
        <v>2821</v>
      </c>
      <c r="C25" s="75">
        <v>124707.5</v>
      </c>
      <c r="D25" s="75">
        <v>130946.79342047199</v>
      </c>
      <c r="F25" s="10">
        <f t="shared" si="0"/>
        <v>1.8419517310646343</v>
      </c>
      <c r="G25" s="10">
        <f t="shared" si="1"/>
        <v>0.95235245356151998</v>
      </c>
      <c r="H25" s="10">
        <f t="shared" si="2"/>
        <v>2.2639189418129515</v>
      </c>
      <c r="K25" s="5" t="str">
        <f t="shared" si="3"/>
        <v>Whanganui</v>
      </c>
      <c r="L25" s="5">
        <f t="shared" si="4"/>
        <v>2821</v>
      </c>
      <c r="M25" s="5">
        <f t="shared" si="5"/>
        <v>5196.145833333333</v>
      </c>
      <c r="N25" s="10">
        <f t="shared" si="6"/>
        <v>1.8419517310646343</v>
      </c>
      <c r="O25" s="10">
        <f t="shared" si="7"/>
        <v>2.2639189418129515</v>
      </c>
      <c r="P25" s="10">
        <f t="shared" si="8"/>
        <v>2.275507086489851</v>
      </c>
    </row>
    <row r="26" spans="1:16" x14ac:dyDescent="0.2">
      <c r="A26" s="74" t="s">
        <v>106</v>
      </c>
      <c r="B26" s="75">
        <v>115964</v>
      </c>
      <c r="C26" s="75">
        <v>6616032</v>
      </c>
      <c r="D26" s="75">
        <v>6911663.291730905</v>
      </c>
      <c r="F26" s="10">
        <f t="shared" si="0"/>
        <v>2.3771860232485946</v>
      </c>
      <c r="G26" s="10">
        <f t="shared" si="1"/>
        <v>0.95722718551920816</v>
      </c>
      <c r="H26" s="10">
        <f>G26*$F$26</f>
        <v>2.275507086489851</v>
      </c>
      <c r="K26" t="s">
        <v>0</v>
      </c>
      <c r="L26" s="5">
        <f t="shared" si="4"/>
        <v>115964</v>
      </c>
      <c r="M26" s="5">
        <f t="shared" si="5"/>
        <v>275668</v>
      </c>
      <c r="N26" s="10">
        <f t="shared" si="6"/>
        <v>2.3771860232485946</v>
      </c>
      <c r="O26" s="10">
        <f t="shared" si="7"/>
        <v>2.275507086489851</v>
      </c>
      <c r="P26" s="10">
        <f t="shared" si="8"/>
        <v>2.275507086489851</v>
      </c>
    </row>
    <row r="30" spans="1:16" x14ac:dyDescent="0.2">
      <c r="A30" s="73" t="s">
        <v>103</v>
      </c>
      <c r="B30" t="s">
        <v>98</v>
      </c>
    </row>
    <row r="31" spans="1:16" x14ac:dyDescent="0.2">
      <c r="A31" s="73" t="s">
        <v>22</v>
      </c>
      <c r="B31" t="s">
        <v>12</v>
      </c>
    </row>
    <row r="32" spans="1:16" x14ac:dyDescent="0.2">
      <c r="F32" s="150" t="s">
        <v>2</v>
      </c>
      <c r="G32" s="150"/>
      <c r="H32" s="150"/>
      <c r="K32" s="8" t="s">
        <v>6</v>
      </c>
      <c r="L32" s="8"/>
      <c r="M32" s="8"/>
      <c r="N32" s="8"/>
      <c r="O32" s="8"/>
      <c r="P32" s="8"/>
    </row>
    <row r="33" spans="1:16" ht="63.75" x14ac:dyDescent="0.2">
      <c r="A33" s="73" t="s">
        <v>105</v>
      </c>
      <c r="B33" t="s">
        <v>107</v>
      </c>
      <c r="C33" t="s">
        <v>108</v>
      </c>
      <c r="D33" t="s">
        <v>109</v>
      </c>
      <c r="E33" s="73"/>
      <c r="F33" s="76" t="s">
        <v>16</v>
      </c>
      <c r="G33" s="76" t="s">
        <v>20</v>
      </c>
      <c r="H33" s="76" t="s">
        <v>17</v>
      </c>
      <c r="I33" s="73"/>
      <c r="J33" s="73"/>
      <c r="K33" s="76" t="s">
        <v>4</v>
      </c>
      <c r="L33" s="76" t="s">
        <v>27</v>
      </c>
      <c r="M33" s="76" t="s">
        <v>25</v>
      </c>
      <c r="N33" s="76" t="s">
        <v>11</v>
      </c>
      <c r="O33" s="76" t="s">
        <v>10</v>
      </c>
      <c r="P33" s="76" t="s">
        <v>8</v>
      </c>
    </row>
    <row r="34" spans="1:16" x14ac:dyDescent="0.2">
      <c r="A34" s="74" t="s">
        <v>70</v>
      </c>
      <c r="B34" s="75">
        <v>11991</v>
      </c>
      <c r="C34" s="75">
        <v>856838</v>
      </c>
      <c r="D34" s="75">
        <v>854007.35683046025</v>
      </c>
      <c r="F34" s="10">
        <f>C34 / B34 / 24</f>
        <v>2.9773649681705723</v>
      </c>
      <c r="G34" s="10">
        <f>(C34 / D34)</f>
        <v>1.0033145419028302</v>
      </c>
      <c r="H34" s="10">
        <f>G34*$F$54</f>
        <v>2.5963898336273048</v>
      </c>
      <c r="K34" s="5" t="str">
        <f>A34</f>
        <v>Auckland</v>
      </c>
      <c r="L34" s="5">
        <f>B34</f>
        <v>11991</v>
      </c>
      <c r="M34" s="5">
        <f>C34 / 24</f>
        <v>35701.583333333336</v>
      </c>
      <c r="N34" s="10">
        <f>F34</f>
        <v>2.9773649681705723</v>
      </c>
      <c r="O34" s="10">
        <f>H34</f>
        <v>2.5963898336273048</v>
      </c>
      <c r="P34" s="10">
        <f>$H$54</f>
        <v>2.5599214545908615</v>
      </c>
    </row>
    <row r="35" spans="1:16" x14ac:dyDescent="0.2">
      <c r="A35" s="74" t="s">
        <v>71</v>
      </c>
      <c r="B35" s="75">
        <v>566</v>
      </c>
      <c r="C35" s="75">
        <v>24888</v>
      </c>
      <c r="D35" s="75">
        <v>28744.359962723149</v>
      </c>
      <c r="F35" s="10">
        <f t="shared" ref="F35:F54" si="9">C35 / B35 / 24</f>
        <v>1.832155477031802</v>
      </c>
      <c r="G35" s="10">
        <f>(C35 / D35)</f>
        <v>0.86583942144739934</v>
      </c>
      <c r="H35" s="10">
        <f t="shared" ref="H35:H54" si="10">G35*$F$54</f>
        <v>2.240630009345062</v>
      </c>
      <c r="K35" s="5" t="str">
        <f t="shared" ref="K35:K53" si="11">A35</f>
        <v>Bay of Plenty</v>
      </c>
      <c r="L35" s="5">
        <f t="shared" ref="L35:L54" si="12">B35</f>
        <v>566</v>
      </c>
      <c r="M35" s="5">
        <f t="shared" ref="M35:M54" si="13">C35 / 24</f>
        <v>1037</v>
      </c>
      <c r="N35" s="10">
        <f t="shared" ref="N35:N54" si="14">F35</f>
        <v>1.832155477031802</v>
      </c>
      <c r="O35" s="10">
        <f t="shared" ref="O35:O54" si="15">H35</f>
        <v>2.240630009345062</v>
      </c>
      <c r="P35" s="10">
        <f t="shared" ref="P35:P54" si="16">$H$54</f>
        <v>2.5599214545908615</v>
      </c>
    </row>
    <row r="36" spans="1:16" x14ac:dyDescent="0.2">
      <c r="A36" s="74" t="s">
        <v>72</v>
      </c>
      <c r="B36" s="75">
        <v>1780</v>
      </c>
      <c r="C36" s="75">
        <v>119476</v>
      </c>
      <c r="D36" s="75">
        <v>124031.85983399207</v>
      </c>
      <c r="F36" s="10">
        <f t="shared" si="9"/>
        <v>2.7967228464419471</v>
      </c>
      <c r="G36" s="10">
        <f>(C36 / D36)</f>
        <v>0.96326863242968563</v>
      </c>
      <c r="H36" s="10">
        <f t="shared" si="10"/>
        <v>2.4927585316856034</v>
      </c>
      <c r="K36" s="5" t="str">
        <f t="shared" si="11"/>
        <v>Canterbury</v>
      </c>
      <c r="L36" s="5">
        <f t="shared" si="12"/>
        <v>1780</v>
      </c>
      <c r="M36" s="5">
        <f t="shared" si="13"/>
        <v>4978.166666666667</v>
      </c>
      <c r="N36" s="10">
        <f t="shared" si="14"/>
        <v>2.7967228464419471</v>
      </c>
      <c r="O36" s="10">
        <f t="shared" si="15"/>
        <v>2.4927585316856034</v>
      </c>
      <c r="P36" s="10">
        <f t="shared" si="16"/>
        <v>2.5599214545908615</v>
      </c>
    </row>
    <row r="37" spans="1:16" x14ac:dyDescent="0.2">
      <c r="A37" s="74" t="s">
        <v>73</v>
      </c>
      <c r="B37" s="75">
        <v>3678</v>
      </c>
      <c r="C37" s="75">
        <v>203180.5</v>
      </c>
      <c r="D37" s="75">
        <v>223563.17477848905</v>
      </c>
      <c r="F37" s="10">
        <f t="shared" si="9"/>
        <v>2.3017548033351458</v>
      </c>
      <c r="G37" s="10">
        <f>(C37 / D37)</f>
        <v>0.90882812073730557</v>
      </c>
      <c r="H37" s="10">
        <f t="shared" si="10"/>
        <v>2.3518766993267404</v>
      </c>
      <c r="K37" s="5" t="str">
        <f t="shared" si="11"/>
        <v>Capital and Coast</v>
      </c>
      <c r="L37" s="5">
        <f t="shared" si="12"/>
        <v>3678</v>
      </c>
      <c r="M37" s="5">
        <f t="shared" si="13"/>
        <v>8465.8541666666661</v>
      </c>
      <c r="N37" s="10">
        <f t="shared" si="14"/>
        <v>2.3017548033351458</v>
      </c>
      <c r="O37" s="10">
        <f t="shared" si="15"/>
        <v>2.3518766993267404</v>
      </c>
      <c r="P37" s="10">
        <f t="shared" si="16"/>
        <v>2.5599214545908615</v>
      </c>
    </row>
    <row r="38" spans="1:16" x14ac:dyDescent="0.2">
      <c r="A38" s="74" t="s">
        <v>74</v>
      </c>
      <c r="B38" s="75">
        <v>17821</v>
      </c>
      <c r="C38" s="75">
        <v>1170545.5</v>
      </c>
      <c r="D38" s="75">
        <v>1112276.360594711</v>
      </c>
      <c r="F38" s="10">
        <f t="shared" si="9"/>
        <v>2.7368121411069342</v>
      </c>
      <c r="G38" s="10">
        <f>(C38 / D38)</f>
        <v>1.0523872856329821</v>
      </c>
      <c r="H38" s="10">
        <f t="shared" si="10"/>
        <v>2.7233808893808891</v>
      </c>
      <c r="K38" s="5" t="str">
        <f t="shared" si="11"/>
        <v>Counties Manukau</v>
      </c>
      <c r="L38" s="5">
        <f t="shared" si="12"/>
        <v>17821</v>
      </c>
      <c r="M38" s="5">
        <f t="shared" si="13"/>
        <v>48772.729166666664</v>
      </c>
      <c r="N38" s="10">
        <f t="shared" si="14"/>
        <v>2.7368121411069342</v>
      </c>
      <c r="O38" s="10">
        <f t="shared" si="15"/>
        <v>2.7233808893808891</v>
      </c>
      <c r="P38" s="10">
        <f t="shared" si="16"/>
        <v>2.5599214545908615</v>
      </c>
    </row>
    <row r="39" spans="1:16" x14ac:dyDescent="0.2">
      <c r="A39" s="74" t="s">
        <v>75</v>
      </c>
      <c r="B39" s="75">
        <v>1198</v>
      </c>
      <c r="C39" s="75">
        <v>58055</v>
      </c>
      <c r="D39" s="75">
        <v>58305.928071760951</v>
      </c>
      <c r="F39" s="10">
        <f t="shared" si="9"/>
        <v>2.01916388425153</v>
      </c>
      <c r="G39" s="10">
        <f t="shared" ref="G39:G54" si="17">(C39 / D39)</f>
        <v>0.99569635404049972</v>
      </c>
      <c r="H39" s="10">
        <f t="shared" si="10"/>
        <v>2.5766753924522523</v>
      </c>
      <c r="K39" s="5" t="str">
        <f t="shared" si="11"/>
        <v>Hawkes Bay</v>
      </c>
      <c r="L39" s="5">
        <f t="shared" si="12"/>
        <v>1198</v>
      </c>
      <c r="M39" s="5">
        <f t="shared" si="13"/>
        <v>2418.9583333333335</v>
      </c>
      <c r="N39" s="10">
        <f t="shared" si="14"/>
        <v>2.01916388425153</v>
      </c>
      <c r="O39" s="10">
        <f t="shared" si="15"/>
        <v>2.5766753924522523</v>
      </c>
      <c r="P39" s="10">
        <f t="shared" si="16"/>
        <v>2.5599214545908615</v>
      </c>
    </row>
    <row r="40" spans="1:16" x14ac:dyDescent="0.2">
      <c r="A40" s="74" t="s">
        <v>76</v>
      </c>
      <c r="B40" s="75">
        <v>1728</v>
      </c>
      <c r="C40" s="75">
        <v>79459.5</v>
      </c>
      <c r="D40" s="75">
        <v>95762.827912432811</v>
      </c>
      <c r="F40" s="10">
        <f t="shared" si="9"/>
        <v>1.9159794560185184</v>
      </c>
      <c r="G40" s="10">
        <f t="shared" si="17"/>
        <v>0.829753065277679</v>
      </c>
      <c r="H40" s="10">
        <f t="shared" si="10"/>
        <v>2.1472452886232625</v>
      </c>
      <c r="K40" s="5" t="str">
        <f t="shared" si="11"/>
        <v>Hutt</v>
      </c>
      <c r="L40" s="5">
        <f t="shared" si="12"/>
        <v>1728</v>
      </c>
      <c r="M40" s="5">
        <f t="shared" si="13"/>
        <v>3310.8125</v>
      </c>
      <c r="N40" s="10">
        <f t="shared" si="14"/>
        <v>1.9159794560185184</v>
      </c>
      <c r="O40" s="10">
        <f t="shared" si="15"/>
        <v>2.1472452886232625</v>
      </c>
      <c r="P40" s="10">
        <f t="shared" si="16"/>
        <v>2.5599214545908615</v>
      </c>
    </row>
    <row r="41" spans="1:16" x14ac:dyDescent="0.2">
      <c r="A41" s="74" t="s">
        <v>77</v>
      </c>
      <c r="B41" s="75">
        <v>428</v>
      </c>
      <c r="C41" s="75">
        <v>19946.5</v>
      </c>
      <c r="D41" s="75">
        <v>23211.520621559092</v>
      </c>
      <c r="F41" s="10">
        <f t="shared" si="9"/>
        <v>1.9418321651090344</v>
      </c>
      <c r="G41" s="10">
        <f t="shared" si="17"/>
        <v>0.85933620313843173</v>
      </c>
      <c r="H41" s="10">
        <f t="shared" si="10"/>
        <v>2.2238009002291514</v>
      </c>
      <c r="K41" s="5" t="str">
        <f t="shared" si="11"/>
        <v>Lakes</v>
      </c>
      <c r="L41" s="5">
        <f t="shared" si="12"/>
        <v>428</v>
      </c>
      <c r="M41" s="5">
        <f t="shared" si="13"/>
        <v>831.10416666666663</v>
      </c>
      <c r="N41" s="10">
        <f t="shared" si="14"/>
        <v>1.9418321651090344</v>
      </c>
      <c r="O41" s="10">
        <f t="shared" si="15"/>
        <v>2.2238009002291514</v>
      </c>
      <c r="P41" s="10">
        <f t="shared" si="16"/>
        <v>2.5599214545908615</v>
      </c>
    </row>
    <row r="42" spans="1:16" x14ac:dyDescent="0.2">
      <c r="A42" s="74" t="s">
        <v>78</v>
      </c>
      <c r="B42" s="75">
        <v>675</v>
      </c>
      <c r="C42" s="75">
        <v>36102</v>
      </c>
      <c r="D42" s="75">
        <v>33468.297721181021</v>
      </c>
      <c r="F42" s="10">
        <f t="shared" si="9"/>
        <v>2.2285185185185186</v>
      </c>
      <c r="G42" s="10">
        <f t="shared" si="17"/>
        <v>1.0786924480223024</v>
      </c>
      <c r="H42" s="10">
        <f t="shared" si="10"/>
        <v>2.791453715346329</v>
      </c>
      <c r="K42" s="5" t="str">
        <f t="shared" si="11"/>
        <v>MidCentral</v>
      </c>
      <c r="L42" s="5">
        <f t="shared" si="12"/>
        <v>675</v>
      </c>
      <c r="M42" s="5">
        <f t="shared" si="13"/>
        <v>1504.25</v>
      </c>
      <c r="N42" s="10">
        <f t="shared" si="14"/>
        <v>2.2285185185185186</v>
      </c>
      <c r="O42" s="10">
        <f t="shared" si="15"/>
        <v>2.791453715346329</v>
      </c>
      <c r="P42" s="10">
        <f t="shared" si="16"/>
        <v>2.5599214545908615</v>
      </c>
    </row>
    <row r="43" spans="1:16" x14ac:dyDescent="0.2">
      <c r="A43" s="74" t="s">
        <v>79</v>
      </c>
      <c r="B43" s="75">
        <v>377</v>
      </c>
      <c r="C43" s="75">
        <v>13242.5</v>
      </c>
      <c r="D43" s="75">
        <v>16837.784730453874</v>
      </c>
      <c r="F43" s="10">
        <f t="shared" si="9"/>
        <v>1.4635831122900089</v>
      </c>
      <c r="G43" s="10">
        <f t="shared" si="17"/>
        <v>0.78647519326273274</v>
      </c>
      <c r="H43" s="10">
        <f t="shared" si="10"/>
        <v>2.0352502738719336</v>
      </c>
      <c r="K43" s="5" t="str">
        <f t="shared" si="11"/>
        <v>Nelson Marlborough</v>
      </c>
      <c r="L43" s="5">
        <f t="shared" si="12"/>
        <v>377</v>
      </c>
      <c r="M43" s="5">
        <f t="shared" si="13"/>
        <v>551.77083333333337</v>
      </c>
      <c r="N43" s="10">
        <f t="shared" si="14"/>
        <v>1.4635831122900089</v>
      </c>
      <c r="O43" s="10">
        <f t="shared" si="15"/>
        <v>2.0352502738719336</v>
      </c>
      <c r="P43" s="10">
        <f t="shared" si="16"/>
        <v>2.5599214545908615</v>
      </c>
    </row>
    <row r="44" spans="1:16" x14ac:dyDescent="0.2">
      <c r="A44" s="74" t="s">
        <v>80</v>
      </c>
      <c r="B44" s="75">
        <v>478</v>
      </c>
      <c r="C44" s="75">
        <v>24223</v>
      </c>
      <c r="D44" s="75">
        <v>23106.263173340558</v>
      </c>
      <c r="F44" s="10">
        <f t="shared" si="9"/>
        <v>2.111488842398884</v>
      </c>
      <c r="G44" s="10">
        <f t="shared" si="17"/>
        <v>1.0483304815790337</v>
      </c>
      <c r="H44" s="10">
        <f t="shared" si="10"/>
        <v>2.7128826414608369</v>
      </c>
      <c r="K44" s="5" t="str">
        <f t="shared" si="11"/>
        <v>Northland</v>
      </c>
      <c r="L44" s="5">
        <f t="shared" si="12"/>
        <v>478</v>
      </c>
      <c r="M44" s="5">
        <f t="shared" si="13"/>
        <v>1009.2916666666666</v>
      </c>
      <c r="N44" s="10">
        <f t="shared" si="14"/>
        <v>2.111488842398884</v>
      </c>
      <c r="O44" s="10">
        <f t="shared" si="15"/>
        <v>2.7128826414608369</v>
      </c>
      <c r="P44" s="10">
        <f t="shared" si="16"/>
        <v>2.5599214545908615</v>
      </c>
    </row>
    <row r="45" spans="1:16" x14ac:dyDescent="0.2">
      <c r="A45" s="74" t="s">
        <v>81</v>
      </c>
      <c r="B45" s="75">
        <v>160</v>
      </c>
      <c r="C45" s="75">
        <v>5254</v>
      </c>
      <c r="D45" s="75">
        <v>7388.0124484314892</v>
      </c>
      <c r="F45" s="10">
        <f t="shared" si="9"/>
        <v>1.3682291666666666</v>
      </c>
      <c r="G45" s="10">
        <f t="shared" si="17"/>
        <v>0.71115202318256099</v>
      </c>
      <c r="H45" s="10">
        <f t="shared" si="10"/>
        <v>1.8403280387552829</v>
      </c>
      <c r="K45" s="5" t="str">
        <f t="shared" si="11"/>
        <v>South Canterbury</v>
      </c>
      <c r="L45" s="5">
        <f t="shared" si="12"/>
        <v>160</v>
      </c>
      <c r="M45" s="5">
        <f t="shared" si="13"/>
        <v>218.91666666666666</v>
      </c>
      <c r="N45" s="10">
        <f t="shared" si="14"/>
        <v>1.3682291666666666</v>
      </c>
      <c r="O45" s="10">
        <f t="shared" si="15"/>
        <v>1.8403280387552829</v>
      </c>
      <c r="P45" s="10">
        <f t="shared" si="16"/>
        <v>2.5599214545908615</v>
      </c>
    </row>
    <row r="46" spans="1:16" x14ac:dyDescent="0.2">
      <c r="A46" s="74" t="s">
        <v>82</v>
      </c>
      <c r="B46" s="75">
        <v>998</v>
      </c>
      <c r="C46" s="75">
        <v>41214</v>
      </c>
      <c r="D46" s="75">
        <v>51203.209826503524</v>
      </c>
      <c r="F46" s="10">
        <f t="shared" si="9"/>
        <v>1.720691382765531</v>
      </c>
      <c r="G46" s="10">
        <f t="shared" si="17"/>
        <v>0.8049104761136876</v>
      </c>
      <c r="H46" s="10">
        <f t="shared" si="10"/>
        <v>2.0829573278168358</v>
      </c>
      <c r="K46" s="5" t="str">
        <f t="shared" si="11"/>
        <v>Southern</v>
      </c>
      <c r="L46" s="5">
        <f t="shared" si="12"/>
        <v>998</v>
      </c>
      <c r="M46" s="5">
        <f t="shared" si="13"/>
        <v>1717.25</v>
      </c>
      <c r="N46" s="10">
        <f t="shared" si="14"/>
        <v>1.720691382765531</v>
      </c>
      <c r="O46" s="10">
        <f t="shared" si="15"/>
        <v>2.0829573278168358</v>
      </c>
      <c r="P46" s="10">
        <f t="shared" si="16"/>
        <v>2.5599214545908615</v>
      </c>
    </row>
    <row r="47" spans="1:16" x14ac:dyDescent="0.2">
      <c r="A47" s="74" t="s">
        <v>83</v>
      </c>
      <c r="B47" s="75">
        <v>154</v>
      </c>
      <c r="C47" s="75">
        <v>7405.5</v>
      </c>
      <c r="D47" s="75">
        <v>8980.6997878839265</v>
      </c>
      <c r="F47" s="10">
        <f t="shared" si="9"/>
        <v>2.0036525974025974</v>
      </c>
      <c r="G47" s="10">
        <f t="shared" si="17"/>
        <v>0.82460166522779599</v>
      </c>
      <c r="H47" s="10">
        <f t="shared" si="10"/>
        <v>2.1339144315890395</v>
      </c>
      <c r="K47" s="5" t="str">
        <f t="shared" si="11"/>
        <v>Tairawhiti</v>
      </c>
      <c r="L47" s="5">
        <f t="shared" si="12"/>
        <v>154</v>
      </c>
      <c r="M47" s="5">
        <f t="shared" si="13"/>
        <v>308.5625</v>
      </c>
      <c r="N47" s="10">
        <f t="shared" si="14"/>
        <v>2.0036525974025974</v>
      </c>
      <c r="O47" s="10">
        <f t="shared" si="15"/>
        <v>2.1339144315890395</v>
      </c>
      <c r="P47" s="10">
        <f t="shared" si="16"/>
        <v>2.5599214545908615</v>
      </c>
    </row>
    <row r="48" spans="1:16" x14ac:dyDescent="0.2">
      <c r="A48" s="74" t="s">
        <v>84</v>
      </c>
      <c r="B48" s="75">
        <v>226</v>
      </c>
      <c r="C48" s="75">
        <v>8498.5</v>
      </c>
      <c r="D48" s="75">
        <v>8728.7829663937518</v>
      </c>
      <c r="F48" s="10">
        <f t="shared" si="9"/>
        <v>1.5668325958702065</v>
      </c>
      <c r="G48" s="10">
        <f t="shared" si="17"/>
        <v>0.97361797546343487</v>
      </c>
      <c r="H48" s="10">
        <f t="shared" si="10"/>
        <v>2.5195406901367168</v>
      </c>
      <c r="K48" s="5" t="str">
        <f t="shared" si="11"/>
        <v>Taranaki</v>
      </c>
      <c r="L48" s="5">
        <f t="shared" si="12"/>
        <v>226</v>
      </c>
      <c r="M48" s="5">
        <f t="shared" si="13"/>
        <v>354.10416666666669</v>
      </c>
      <c r="N48" s="10">
        <f t="shared" si="14"/>
        <v>1.5668325958702065</v>
      </c>
      <c r="O48" s="10">
        <f t="shared" si="15"/>
        <v>2.5195406901367168</v>
      </c>
      <c r="P48" s="10">
        <f t="shared" si="16"/>
        <v>2.5599214545908615</v>
      </c>
    </row>
    <row r="49" spans="1:16" x14ac:dyDescent="0.2">
      <c r="A49" s="74" t="s">
        <v>85</v>
      </c>
      <c r="B49" s="75">
        <v>1898</v>
      </c>
      <c r="C49" s="75">
        <v>123346</v>
      </c>
      <c r="D49" s="75">
        <v>122956.51994602458</v>
      </c>
      <c r="F49" s="10">
        <f t="shared" si="9"/>
        <v>2.7078064629434491</v>
      </c>
      <c r="G49" s="10">
        <f t="shared" si="17"/>
        <v>1.0031676242475502</v>
      </c>
      <c r="H49" s="10">
        <f t="shared" si="10"/>
        <v>2.5960096382941185</v>
      </c>
      <c r="K49" s="5" t="str">
        <f t="shared" si="11"/>
        <v>Waikato</v>
      </c>
      <c r="L49" s="5">
        <f t="shared" si="12"/>
        <v>1898</v>
      </c>
      <c r="M49" s="5">
        <f t="shared" si="13"/>
        <v>5139.416666666667</v>
      </c>
      <c r="N49" s="10">
        <f t="shared" si="14"/>
        <v>2.7078064629434491</v>
      </c>
      <c r="O49" s="10">
        <f t="shared" si="15"/>
        <v>2.5960096382941185</v>
      </c>
      <c r="P49" s="10">
        <f t="shared" si="16"/>
        <v>2.5599214545908615</v>
      </c>
    </row>
    <row r="50" spans="1:16" x14ac:dyDescent="0.2">
      <c r="A50" s="74" t="s">
        <v>86</v>
      </c>
      <c r="B50" s="75">
        <v>110</v>
      </c>
      <c r="C50" s="75">
        <v>5314.5</v>
      </c>
      <c r="D50" s="75">
        <v>6119.5547254565654</v>
      </c>
      <c r="F50" s="10">
        <f t="shared" si="9"/>
        <v>2.0130681818181819</v>
      </c>
      <c r="G50" s="10">
        <f t="shared" si="17"/>
        <v>0.86844553867495611</v>
      </c>
      <c r="H50" s="10">
        <f t="shared" si="10"/>
        <v>2.2473741518769108</v>
      </c>
      <c r="K50" s="5" t="str">
        <f t="shared" si="11"/>
        <v>Wairarapa</v>
      </c>
      <c r="L50" s="5">
        <f t="shared" si="12"/>
        <v>110</v>
      </c>
      <c r="M50" s="5">
        <f t="shared" si="13"/>
        <v>221.4375</v>
      </c>
      <c r="N50" s="10">
        <f t="shared" si="14"/>
        <v>2.0130681818181819</v>
      </c>
      <c r="O50" s="10">
        <f t="shared" si="15"/>
        <v>2.2473741518769108</v>
      </c>
      <c r="P50" s="10">
        <f t="shared" si="16"/>
        <v>2.5599214545908615</v>
      </c>
    </row>
    <row r="51" spans="1:16" x14ac:dyDescent="0.2">
      <c r="A51" s="74" t="s">
        <v>87</v>
      </c>
      <c r="B51" s="75">
        <v>6837</v>
      </c>
      <c r="C51" s="75">
        <v>386955</v>
      </c>
      <c r="D51" s="75">
        <v>417954.40565392835</v>
      </c>
      <c r="F51" s="10">
        <f t="shared" si="9"/>
        <v>2.3582163229486617</v>
      </c>
      <c r="G51" s="10">
        <f t="shared" si="17"/>
        <v>0.92583065225637018</v>
      </c>
      <c r="H51" s="10">
        <f t="shared" si="10"/>
        <v>2.395876061578885</v>
      </c>
      <c r="K51" s="5" t="str">
        <f t="shared" si="11"/>
        <v>Waitemata</v>
      </c>
      <c r="L51" s="5">
        <f t="shared" si="12"/>
        <v>6837</v>
      </c>
      <c r="M51" s="5">
        <f t="shared" si="13"/>
        <v>16123.125</v>
      </c>
      <c r="N51" s="10">
        <f t="shared" si="14"/>
        <v>2.3582163229486617</v>
      </c>
      <c r="O51" s="10">
        <f t="shared" si="15"/>
        <v>2.395876061578885</v>
      </c>
      <c r="P51" s="10">
        <f t="shared" si="16"/>
        <v>2.5599214545908615</v>
      </c>
    </row>
    <row r="52" spans="1:16" x14ac:dyDescent="0.2">
      <c r="A52" s="74" t="s">
        <v>88</v>
      </c>
      <c r="B52" s="75">
        <v>37</v>
      </c>
      <c r="C52" s="75">
        <v>850.5</v>
      </c>
      <c r="D52" s="75">
        <v>1059.98456981255</v>
      </c>
      <c r="F52" s="10">
        <f t="shared" si="9"/>
        <v>0.95777027027027029</v>
      </c>
      <c r="G52" s="10">
        <f t="shared" si="17"/>
        <v>0.80237017049258019</v>
      </c>
      <c r="H52" s="10">
        <f t="shared" si="10"/>
        <v>2.0763834933775973</v>
      </c>
      <c r="K52" s="5" t="str">
        <f t="shared" si="11"/>
        <v>West Coast</v>
      </c>
      <c r="L52" s="5">
        <f t="shared" si="12"/>
        <v>37</v>
      </c>
      <c r="M52" s="5">
        <f t="shared" si="13"/>
        <v>35.4375</v>
      </c>
      <c r="N52" s="10">
        <f t="shared" si="14"/>
        <v>0.95777027027027029</v>
      </c>
      <c r="O52" s="10">
        <f t="shared" si="15"/>
        <v>2.0763834933775973</v>
      </c>
      <c r="P52" s="10">
        <f t="shared" si="16"/>
        <v>2.5599214545908615</v>
      </c>
    </row>
    <row r="53" spans="1:16" x14ac:dyDescent="0.2">
      <c r="A53" s="74" t="s">
        <v>89</v>
      </c>
      <c r="B53" s="75">
        <v>233</v>
      </c>
      <c r="C53" s="75">
        <v>5854</v>
      </c>
      <c r="D53" s="75">
        <v>7704.4866069089867</v>
      </c>
      <c r="F53" s="10">
        <f t="shared" si="9"/>
        <v>1.0468526466380543</v>
      </c>
      <c r="G53" s="10">
        <f t="shared" si="17"/>
        <v>0.75981701295326209</v>
      </c>
      <c r="H53" s="10">
        <f t="shared" si="10"/>
        <v>1.9662639037479208</v>
      </c>
      <c r="K53" s="5" t="str">
        <f t="shared" si="11"/>
        <v>Whanganui</v>
      </c>
      <c r="L53" s="5">
        <f t="shared" si="12"/>
        <v>233</v>
      </c>
      <c r="M53" s="5">
        <f t="shared" si="13"/>
        <v>243.91666666666666</v>
      </c>
      <c r="N53" s="10">
        <f t="shared" si="14"/>
        <v>1.0468526466380543</v>
      </c>
      <c r="O53" s="10">
        <f t="shared" si="15"/>
        <v>1.9662639037479208</v>
      </c>
      <c r="P53" s="10">
        <f t="shared" si="16"/>
        <v>2.5599214545908615</v>
      </c>
    </row>
    <row r="54" spans="1:16" x14ac:dyDescent="0.2">
      <c r="A54" s="74" t="s">
        <v>106</v>
      </c>
      <c r="B54" s="75">
        <v>51373</v>
      </c>
      <c r="C54" s="75">
        <v>3190648.5</v>
      </c>
      <c r="D54" s="75">
        <v>3225411.3907624478</v>
      </c>
      <c r="F54" s="10">
        <f t="shared" si="9"/>
        <v>2.5878124209214959</v>
      </c>
      <c r="G54" s="10">
        <f t="shared" si="17"/>
        <v>0.98922218391675287</v>
      </c>
      <c r="H54" s="10">
        <f t="shared" si="10"/>
        <v>2.5599214545908615</v>
      </c>
      <c r="K54" t="s">
        <v>0</v>
      </c>
      <c r="L54" s="5">
        <f t="shared" si="12"/>
        <v>51373</v>
      </c>
      <c r="M54" s="5">
        <f t="shared" si="13"/>
        <v>132943.6875</v>
      </c>
      <c r="N54" s="10">
        <f t="shared" si="14"/>
        <v>2.5878124209214959</v>
      </c>
      <c r="O54" s="10">
        <f t="shared" si="15"/>
        <v>2.5599214545908615</v>
      </c>
      <c r="P54" s="10">
        <f t="shared" si="16"/>
        <v>2.5599214545908615</v>
      </c>
    </row>
    <row r="58" spans="1:16" x14ac:dyDescent="0.2">
      <c r="A58" s="73" t="s">
        <v>103</v>
      </c>
      <c r="B58" t="s">
        <v>99</v>
      </c>
    </row>
    <row r="59" spans="1:16" x14ac:dyDescent="0.2">
      <c r="A59" s="73" t="s">
        <v>22</v>
      </c>
      <c r="B59" t="s">
        <v>12</v>
      </c>
    </row>
    <row r="60" spans="1:16" x14ac:dyDescent="0.2">
      <c r="F60" s="150" t="s">
        <v>2</v>
      </c>
      <c r="G60" s="150"/>
      <c r="H60" s="150"/>
      <c r="K60" s="8" t="s">
        <v>6</v>
      </c>
      <c r="L60" s="8"/>
      <c r="M60" s="8"/>
      <c r="N60" s="8"/>
      <c r="O60" s="8"/>
      <c r="P60" s="8"/>
    </row>
    <row r="61" spans="1:16" ht="63.75" x14ac:dyDescent="0.2">
      <c r="A61" s="73" t="s">
        <v>105</v>
      </c>
      <c r="B61" t="s">
        <v>107</v>
      </c>
      <c r="C61" t="s">
        <v>108</v>
      </c>
      <c r="D61" t="s">
        <v>109</v>
      </c>
      <c r="E61" s="73"/>
      <c r="F61" s="76" t="s">
        <v>16</v>
      </c>
      <c r="G61" s="76" t="s">
        <v>20</v>
      </c>
      <c r="H61" s="76" t="s">
        <v>17</v>
      </c>
      <c r="I61" s="73"/>
      <c r="J61" s="73"/>
      <c r="K61" s="76" t="s">
        <v>4</v>
      </c>
      <c r="L61" s="76" t="s">
        <v>27</v>
      </c>
      <c r="M61" s="76" t="s">
        <v>25</v>
      </c>
      <c r="N61" s="76" t="s">
        <v>11</v>
      </c>
      <c r="O61" s="76" t="s">
        <v>10</v>
      </c>
      <c r="P61" s="76" t="s">
        <v>8</v>
      </c>
    </row>
    <row r="62" spans="1:16" x14ac:dyDescent="0.2">
      <c r="A62" s="74" t="s">
        <v>70</v>
      </c>
      <c r="B62" s="75">
        <v>58055</v>
      </c>
      <c r="C62" s="75">
        <v>3596702.5</v>
      </c>
      <c r="D62" s="75">
        <v>3663853.2289615385</v>
      </c>
      <c r="F62" s="10">
        <f>C62 / B62 / 24</f>
        <v>2.5813901329199322</v>
      </c>
      <c r="G62" s="10">
        <f>(C62 / D62)</f>
        <v>0.98167210181053799</v>
      </c>
      <c r="H62" s="10">
        <f>G62*$F$82</f>
        <v>2.6095865563710237</v>
      </c>
      <c r="K62" s="5" t="str">
        <f>A62</f>
        <v>Auckland</v>
      </c>
      <c r="L62" s="5">
        <f>B62</f>
        <v>58055</v>
      </c>
      <c r="M62" s="5">
        <f>C62 / 24</f>
        <v>149862.60416666666</v>
      </c>
      <c r="N62" s="10">
        <f>F62</f>
        <v>2.5813901329199322</v>
      </c>
      <c r="O62" s="10">
        <f>H62</f>
        <v>2.6095865563710237</v>
      </c>
      <c r="P62" s="10">
        <f>$H$82</f>
        <v>2.6888310684458538</v>
      </c>
    </row>
    <row r="63" spans="1:16" x14ac:dyDescent="0.2">
      <c r="A63" s="74" t="s">
        <v>71</v>
      </c>
      <c r="B63" s="75">
        <v>25600</v>
      </c>
      <c r="C63" s="75">
        <v>1670580.5</v>
      </c>
      <c r="D63" s="75">
        <v>1562221.4747217824</v>
      </c>
      <c r="F63" s="10">
        <f t="shared" ref="F63:F82" si="18">C63 / B63 / 24</f>
        <v>2.7190437825520832</v>
      </c>
      <c r="G63" s="10">
        <f>(C63 / D63)</f>
        <v>1.0693621404081104</v>
      </c>
      <c r="H63" s="10">
        <f t="shared" ref="H63:H82" si="19">G63*$F$82</f>
        <v>2.8426936655878712</v>
      </c>
      <c r="K63" s="5" t="str">
        <f t="shared" ref="K63:K81" si="20">A63</f>
        <v>Bay of Plenty</v>
      </c>
      <c r="L63" s="5">
        <f t="shared" ref="L63:L82" si="21">B63</f>
        <v>25600</v>
      </c>
      <c r="M63" s="5">
        <f t="shared" ref="M63:M82" si="22">C63 / 24</f>
        <v>69607.520833333328</v>
      </c>
      <c r="N63" s="10">
        <f t="shared" ref="N63:N82" si="23">F63</f>
        <v>2.7190437825520832</v>
      </c>
      <c r="O63" s="10">
        <f t="shared" ref="O63:O82" si="24">H63</f>
        <v>2.8426936655878712</v>
      </c>
      <c r="P63" s="10">
        <f t="shared" ref="P63:P82" si="25">$H$82</f>
        <v>2.6888310684458538</v>
      </c>
    </row>
    <row r="64" spans="1:16" x14ac:dyDescent="0.2">
      <c r="A64" s="74" t="s">
        <v>72</v>
      </c>
      <c r="B64" s="75">
        <v>48005</v>
      </c>
      <c r="C64" s="75">
        <v>3750339</v>
      </c>
      <c r="D64" s="75">
        <v>3756071.8059209315</v>
      </c>
      <c r="F64" s="10">
        <f t="shared" si="18"/>
        <v>3.2551635246328505</v>
      </c>
      <c r="G64" s="10">
        <f>(C64 / D64)</f>
        <v>0.99847372302310766</v>
      </c>
      <c r="H64" s="10">
        <f t="shared" si="19"/>
        <v>2.6542504362558597</v>
      </c>
      <c r="K64" s="5" t="str">
        <f t="shared" si="20"/>
        <v>Canterbury</v>
      </c>
      <c r="L64" s="5">
        <f t="shared" si="21"/>
        <v>48005</v>
      </c>
      <c r="M64" s="5">
        <f t="shared" si="22"/>
        <v>156264.125</v>
      </c>
      <c r="N64" s="10">
        <f t="shared" si="23"/>
        <v>3.2551635246328505</v>
      </c>
      <c r="O64" s="10">
        <f t="shared" si="24"/>
        <v>2.6542504362558597</v>
      </c>
      <c r="P64" s="10">
        <f t="shared" si="25"/>
        <v>2.6888310684458538</v>
      </c>
    </row>
    <row r="65" spans="1:16" x14ac:dyDescent="0.2">
      <c r="A65" s="74" t="s">
        <v>73</v>
      </c>
      <c r="B65" s="75">
        <v>30826</v>
      </c>
      <c r="C65" s="75">
        <v>1719156.5</v>
      </c>
      <c r="D65" s="75">
        <v>1836238.4089103476</v>
      </c>
      <c r="F65" s="10">
        <f t="shared" si="18"/>
        <v>2.3237371320746556</v>
      </c>
      <c r="G65" s="10">
        <f>(C65 / D65)</f>
        <v>0.93623817673009802</v>
      </c>
      <c r="H65" s="10">
        <f t="shared" si="19"/>
        <v>2.488809201208936</v>
      </c>
      <c r="K65" s="5" t="str">
        <f t="shared" si="20"/>
        <v>Capital and Coast</v>
      </c>
      <c r="L65" s="5">
        <f t="shared" si="21"/>
        <v>30826</v>
      </c>
      <c r="M65" s="5">
        <f t="shared" si="22"/>
        <v>71631.520833333328</v>
      </c>
      <c r="N65" s="10">
        <f t="shared" si="23"/>
        <v>2.3237371320746556</v>
      </c>
      <c r="O65" s="10">
        <f t="shared" si="24"/>
        <v>2.488809201208936</v>
      </c>
      <c r="P65" s="10">
        <f t="shared" si="25"/>
        <v>2.6888310684458538</v>
      </c>
    </row>
    <row r="66" spans="1:16" x14ac:dyDescent="0.2">
      <c r="A66" s="74" t="s">
        <v>74</v>
      </c>
      <c r="B66" s="75">
        <v>31150</v>
      </c>
      <c r="C66" s="75">
        <v>2405247</v>
      </c>
      <c r="D66" s="75">
        <v>2033852.681442589</v>
      </c>
      <c r="F66" s="10">
        <f t="shared" si="18"/>
        <v>3.2172913322632422</v>
      </c>
      <c r="G66" s="10">
        <f>(C66 / D66)</f>
        <v>1.1826063027799953</v>
      </c>
      <c r="H66" s="10">
        <f t="shared" si="19"/>
        <v>3.1437315000828394</v>
      </c>
      <c r="K66" s="5" t="str">
        <f t="shared" si="20"/>
        <v>Counties Manukau</v>
      </c>
      <c r="L66" s="5">
        <f t="shared" si="21"/>
        <v>31150</v>
      </c>
      <c r="M66" s="5">
        <f t="shared" si="22"/>
        <v>100218.625</v>
      </c>
      <c r="N66" s="10">
        <f t="shared" si="23"/>
        <v>3.2172913322632422</v>
      </c>
      <c r="O66" s="10">
        <f t="shared" si="24"/>
        <v>3.1437315000828394</v>
      </c>
      <c r="P66" s="10">
        <f t="shared" si="25"/>
        <v>2.6888310684458538</v>
      </c>
    </row>
    <row r="67" spans="1:16" x14ac:dyDescent="0.2">
      <c r="A67" s="74" t="s">
        <v>75</v>
      </c>
      <c r="B67" s="75">
        <v>17845</v>
      </c>
      <c r="C67" s="75">
        <v>1163786.5</v>
      </c>
      <c r="D67" s="75">
        <v>1136649.916433827</v>
      </c>
      <c r="F67" s="10">
        <f t="shared" si="18"/>
        <v>2.7173496310824699</v>
      </c>
      <c r="G67" s="10">
        <f t="shared" ref="G67:G82" si="26">(C67 / D67)</f>
        <v>1.023874179000789</v>
      </c>
      <c r="H67" s="10">
        <f t="shared" si="19"/>
        <v>2.7217726652392438</v>
      </c>
      <c r="K67" s="5" t="str">
        <f t="shared" si="20"/>
        <v>Hawkes Bay</v>
      </c>
      <c r="L67" s="5">
        <f t="shared" si="21"/>
        <v>17845</v>
      </c>
      <c r="M67" s="5">
        <f t="shared" si="22"/>
        <v>48491.104166666664</v>
      </c>
      <c r="N67" s="10">
        <f t="shared" si="23"/>
        <v>2.7173496310824699</v>
      </c>
      <c r="O67" s="10">
        <f t="shared" si="24"/>
        <v>2.7217726652392438</v>
      </c>
      <c r="P67" s="10">
        <f t="shared" si="25"/>
        <v>2.6888310684458538</v>
      </c>
    </row>
    <row r="68" spans="1:16" x14ac:dyDescent="0.2">
      <c r="A68" s="74" t="s">
        <v>76</v>
      </c>
      <c r="B68" s="75">
        <v>13726</v>
      </c>
      <c r="C68" s="75">
        <v>720365.5</v>
      </c>
      <c r="D68" s="75">
        <v>787211.21739708656</v>
      </c>
      <c r="F68" s="10">
        <f t="shared" si="18"/>
        <v>2.1867426174170674</v>
      </c>
      <c r="G68" s="10">
        <f t="shared" si="26"/>
        <v>0.91508541047203074</v>
      </c>
      <c r="H68" s="10">
        <f t="shared" si="19"/>
        <v>2.4325786387275299</v>
      </c>
      <c r="K68" s="5" t="str">
        <f t="shared" si="20"/>
        <v>Hutt</v>
      </c>
      <c r="L68" s="5">
        <f t="shared" si="21"/>
        <v>13726</v>
      </c>
      <c r="M68" s="5">
        <f t="shared" si="22"/>
        <v>30015.229166666668</v>
      </c>
      <c r="N68" s="10">
        <f t="shared" si="23"/>
        <v>2.1867426174170674</v>
      </c>
      <c r="O68" s="10">
        <f t="shared" si="24"/>
        <v>2.4325786387275299</v>
      </c>
      <c r="P68" s="10">
        <f t="shared" si="25"/>
        <v>2.6888310684458538</v>
      </c>
    </row>
    <row r="69" spans="1:16" x14ac:dyDescent="0.2">
      <c r="A69" s="74" t="s">
        <v>77</v>
      </c>
      <c r="B69" s="75">
        <v>9638</v>
      </c>
      <c r="C69" s="75">
        <v>547019.5</v>
      </c>
      <c r="D69" s="75">
        <v>561012.69615219941</v>
      </c>
      <c r="F69" s="10">
        <f t="shared" si="18"/>
        <v>2.3648556927439994</v>
      </c>
      <c r="G69" s="10">
        <f t="shared" si="26"/>
        <v>0.97505725583721348</v>
      </c>
      <c r="H69" s="10">
        <f t="shared" si="19"/>
        <v>2.5920022600539383</v>
      </c>
      <c r="K69" s="5" t="str">
        <f t="shared" si="20"/>
        <v>Lakes</v>
      </c>
      <c r="L69" s="5">
        <f t="shared" si="21"/>
        <v>9638</v>
      </c>
      <c r="M69" s="5">
        <f t="shared" si="22"/>
        <v>22792.479166666668</v>
      </c>
      <c r="N69" s="10">
        <f t="shared" si="23"/>
        <v>2.3648556927439994</v>
      </c>
      <c r="O69" s="10">
        <f t="shared" si="24"/>
        <v>2.5920022600539383</v>
      </c>
      <c r="P69" s="10">
        <f t="shared" si="25"/>
        <v>2.6888310684458538</v>
      </c>
    </row>
    <row r="70" spans="1:16" x14ac:dyDescent="0.2">
      <c r="A70" s="74" t="s">
        <v>78</v>
      </c>
      <c r="B70" s="75">
        <v>18185</v>
      </c>
      <c r="C70" s="75">
        <v>1226920</v>
      </c>
      <c r="D70" s="75">
        <v>1087067.6520723563</v>
      </c>
      <c r="F70" s="10">
        <f t="shared" si="18"/>
        <v>2.811199706717991</v>
      </c>
      <c r="G70" s="10">
        <f t="shared" si="26"/>
        <v>1.1286510068265143</v>
      </c>
      <c r="H70" s="10">
        <f t="shared" si="19"/>
        <v>3.000301718686853</v>
      </c>
      <c r="K70" s="5" t="str">
        <f t="shared" si="20"/>
        <v>MidCentral</v>
      </c>
      <c r="L70" s="5">
        <f t="shared" si="21"/>
        <v>18185</v>
      </c>
      <c r="M70" s="5">
        <f t="shared" si="22"/>
        <v>51121.666666666664</v>
      </c>
      <c r="N70" s="10">
        <f t="shared" si="23"/>
        <v>2.811199706717991</v>
      </c>
      <c r="O70" s="10">
        <f t="shared" si="24"/>
        <v>3.000301718686853</v>
      </c>
      <c r="P70" s="10">
        <f t="shared" si="25"/>
        <v>2.6888310684458538</v>
      </c>
    </row>
    <row r="71" spans="1:16" x14ac:dyDescent="0.2">
      <c r="A71" s="74" t="s">
        <v>79</v>
      </c>
      <c r="B71" s="75">
        <v>17209</v>
      </c>
      <c r="C71" s="75">
        <v>840402</v>
      </c>
      <c r="D71" s="75">
        <v>947789.11359716998</v>
      </c>
      <c r="F71" s="10">
        <f t="shared" si="18"/>
        <v>2.0347928409553142</v>
      </c>
      <c r="G71" s="10">
        <f t="shared" si="26"/>
        <v>0.8866972493600388</v>
      </c>
      <c r="H71" s="10">
        <f t="shared" si="19"/>
        <v>2.3571141700303775</v>
      </c>
      <c r="K71" s="5" t="str">
        <f t="shared" si="20"/>
        <v>Nelson Marlborough</v>
      </c>
      <c r="L71" s="5">
        <f t="shared" si="21"/>
        <v>17209</v>
      </c>
      <c r="M71" s="5">
        <f t="shared" si="22"/>
        <v>35016.75</v>
      </c>
      <c r="N71" s="10">
        <f t="shared" si="23"/>
        <v>2.0347928409553142</v>
      </c>
      <c r="O71" s="10">
        <f t="shared" si="24"/>
        <v>2.3571141700303775</v>
      </c>
      <c r="P71" s="10">
        <f t="shared" si="25"/>
        <v>2.6888310684458538</v>
      </c>
    </row>
    <row r="72" spans="1:16" x14ac:dyDescent="0.2">
      <c r="A72" s="74" t="s">
        <v>80</v>
      </c>
      <c r="B72" s="75">
        <v>16741</v>
      </c>
      <c r="C72" s="75">
        <v>984295</v>
      </c>
      <c r="D72" s="75">
        <v>921233.95626796572</v>
      </c>
      <c r="F72" s="10">
        <f t="shared" si="18"/>
        <v>2.4498113414172789</v>
      </c>
      <c r="G72" s="10">
        <f t="shared" si="26"/>
        <v>1.0684527999678848</v>
      </c>
      <c r="H72" s="10">
        <f t="shared" si="19"/>
        <v>2.8402763588480742</v>
      </c>
      <c r="K72" s="5" t="str">
        <f t="shared" si="20"/>
        <v>Northland</v>
      </c>
      <c r="L72" s="5">
        <f t="shared" si="21"/>
        <v>16741</v>
      </c>
      <c r="M72" s="5">
        <f t="shared" si="22"/>
        <v>41012.291666666664</v>
      </c>
      <c r="N72" s="10">
        <f t="shared" si="23"/>
        <v>2.4498113414172789</v>
      </c>
      <c r="O72" s="10">
        <f t="shared" si="24"/>
        <v>2.8402763588480742</v>
      </c>
      <c r="P72" s="10">
        <f t="shared" si="25"/>
        <v>2.6888310684458538</v>
      </c>
    </row>
    <row r="73" spans="1:16" x14ac:dyDescent="0.2">
      <c r="A73" s="74" t="s">
        <v>81</v>
      </c>
      <c r="B73" s="75">
        <v>7516</v>
      </c>
      <c r="C73" s="75">
        <v>465319</v>
      </c>
      <c r="D73" s="75">
        <v>474964.38474127563</v>
      </c>
      <c r="F73" s="10">
        <f t="shared" si="18"/>
        <v>2.5796024037608656</v>
      </c>
      <c r="G73" s="10">
        <f t="shared" si="26"/>
        <v>0.97969240420725501</v>
      </c>
      <c r="H73" s="10">
        <f t="shared" si="19"/>
        <v>2.6043239108892187</v>
      </c>
      <c r="K73" s="5" t="str">
        <f t="shared" si="20"/>
        <v>South Canterbury</v>
      </c>
      <c r="L73" s="5">
        <f t="shared" si="21"/>
        <v>7516</v>
      </c>
      <c r="M73" s="5">
        <f t="shared" si="22"/>
        <v>19388.291666666668</v>
      </c>
      <c r="N73" s="10">
        <f t="shared" si="23"/>
        <v>2.5796024037608656</v>
      </c>
      <c r="O73" s="10">
        <f t="shared" si="24"/>
        <v>2.6043239108892187</v>
      </c>
      <c r="P73" s="10">
        <f t="shared" si="25"/>
        <v>2.6888310684458538</v>
      </c>
    </row>
    <row r="74" spans="1:16" x14ac:dyDescent="0.2">
      <c r="A74" s="74" t="s">
        <v>82</v>
      </c>
      <c r="B74" s="75">
        <v>33095</v>
      </c>
      <c r="C74" s="75">
        <v>1973011.5</v>
      </c>
      <c r="D74" s="75">
        <v>2131895.9973595506</v>
      </c>
      <c r="F74" s="10">
        <f t="shared" si="18"/>
        <v>2.4840251548572292</v>
      </c>
      <c r="G74" s="10">
        <f t="shared" si="26"/>
        <v>0.9254726789879355</v>
      </c>
      <c r="H74" s="10">
        <f t="shared" si="19"/>
        <v>2.4601911951264817</v>
      </c>
      <c r="K74" s="5" t="str">
        <f t="shared" si="20"/>
        <v>Southern</v>
      </c>
      <c r="L74" s="5">
        <f t="shared" si="21"/>
        <v>33095</v>
      </c>
      <c r="M74" s="5">
        <f t="shared" si="22"/>
        <v>82208.8125</v>
      </c>
      <c r="N74" s="10">
        <f t="shared" si="23"/>
        <v>2.4840251548572292</v>
      </c>
      <c r="O74" s="10">
        <f t="shared" si="24"/>
        <v>2.4601911951264817</v>
      </c>
      <c r="P74" s="10">
        <f t="shared" si="25"/>
        <v>2.6888310684458538</v>
      </c>
    </row>
    <row r="75" spans="1:16" x14ac:dyDescent="0.2">
      <c r="A75" s="74" t="s">
        <v>83</v>
      </c>
      <c r="B75" s="75">
        <v>3167</v>
      </c>
      <c r="C75" s="75">
        <v>194089</v>
      </c>
      <c r="D75" s="75">
        <v>191861.14234040075</v>
      </c>
      <c r="F75" s="10">
        <f t="shared" si="18"/>
        <v>2.5535338385433115</v>
      </c>
      <c r="G75" s="10">
        <f t="shared" si="26"/>
        <v>1.01161182317807</v>
      </c>
      <c r="H75" s="10">
        <f t="shared" si="19"/>
        <v>2.6891755497203373</v>
      </c>
      <c r="K75" s="5" t="str">
        <f t="shared" si="20"/>
        <v>Tairawhiti</v>
      </c>
      <c r="L75" s="5">
        <f t="shared" si="21"/>
        <v>3167</v>
      </c>
      <c r="M75" s="5">
        <f t="shared" si="22"/>
        <v>8087.041666666667</v>
      </c>
      <c r="N75" s="10">
        <f t="shared" si="23"/>
        <v>2.5535338385433115</v>
      </c>
      <c r="O75" s="10">
        <f t="shared" si="24"/>
        <v>2.6891755497203373</v>
      </c>
      <c r="P75" s="10">
        <f t="shared" si="25"/>
        <v>2.6888310684458538</v>
      </c>
    </row>
    <row r="76" spans="1:16" x14ac:dyDescent="0.2">
      <c r="A76" s="74" t="s">
        <v>84</v>
      </c>
      <c r="B76" s="75">
        <v>15093</v>
      </c>
      <c r="C76" s="75">
        <v>857369.5</v>
      </c>
      <c r="D76" s="75">
        <v>808330.19533772953</v>
      </c>
      <c r="F76" s="10">
        <f t="shared" si="18"/>
        <v>2.3669071202985932</v>
      </c>
      <c r="G76" s="10">
        <f t="shared" si="26"/>
        <v>1.0606674165398229</v>
      </c>
      <c r="H76" s="10">
        <f t="shared" si="19"/>
        <v>2.8195804137431932</v>
      </c>
      <c r="K76" s="5" t="str">
        <f t="shared" si="20"/>
        <v>Taranaki</v>
      </c>
      <c r="L76" s="5">
        <f t="shared" si="21"/>
        <v>15093</v>
      </c>
      <c r="M76" s="5">
        <f t="shared" si="22"/>
        <v>35723.729166666664</v>
      </c>
      <c r="N76" s="10">
        <f t="shared" si="23"/>
        <v>2.3669071202985932</v>
      </c>
      <c r="O76" s="10">
        <f t="shared" si="24"/>
        <v>2.8195804137431932</v>
      </c>
      <c r="P76" s="10">
        <f t="shared" si="25"/>
        <v>2.6888310684458538</v>
      </c>
    </row>
    <row r="77" spans="1:16" x14ac:dyDescent="0.2">
      <c r="A77" s="74" t="s">
        <v>85</v>
      </c>
      <c r="B77" s="75">
        <v>41062</v>
      </c>
      <c r="C77" s="75">
        <v>2661722.5</v>
      </c>
      <c r="D77" s="75">
        <v>2688008.7467417028</v>
      </c>
      <c r="F77" s="10">
        <f t="shared" si="18"/>
        <v>2.7009182252853408</v>
      </c>
      <c r="G77" s="10">
        <f t="shared" si="26"/>
        <v>0.99022092217015067</v>
      </c>
      <c r="H77" s="10">
        <f t="shared" si="19"/>
        <v>2.632311951787814</v>
      </c>
      <c r="K77" s="5" t="str">
        <f t="shared" si="20"/>
        <v>Waikato</v>
      </c>
      <c r="L77" s="5">
        <f t="shared" si="21"/>
        <v>41062</v>
      </c>
      <c r="M77" s="5">
        <f t="shared" si="22"/>
        <v>110905.10416666667</v>
      </c>
      <c r="N77" s="10">
        <f t="shared" si="23"/>
        <v>2.7009182252853408</v>
      </c>
      <c r="O77" s="10">
        <f t="shared" si="24"/>
        <v>2.632311951787814</v>
      </c>
      <c r="P77" s="10">
        <f t="shared" si="25"/>
        <v>2.6888310684458538</v>
      </c>
    </row>
    <row r="78" spans="1:16" x14ac:dyDescent="0.2">
      <c r="A78" s="74" t="s">
        <v>86</v>
      </c>
      <c r="B78" s="75">
        <v>4218</v>
      </c>
      <c r="C78" s="75">
        <v>216668</v>
      </c>
      <c r="D78" s="75">
        <v>233289.1349242201</v>
      </c>
      <c r="F78" s="10">
        <f t="shared" si="18"/>
        <v>2.1403113639955746</v>
      </c>
      <c r="G78" s="10">
        <f t="shared" si="26"/>
        <v>0.92875306889187459</v>
      </c>
      <c r="H78" s="10">
        <f t="shared" si="19"/>
        <v>2.4689114810317103</v>
      </c>
      <c r="K78" s="5" t="str">
        <f t="shared" si="20"/>
        <v>Wairarapa</v>
      </c>
      <c r="L78" s="5">
        <f t="shared" si="21"/>
        <v>4218</v>
      </c>
      <c r="M78" s="5">
        <f t="shared" si="22"/>
        <v>9027.8333333333339</v>
      </c>
      <c r="N78" s="10">
        <f t="shared" si="23"/>
        <v>2.1403113639955746</v>
      </c>
      <c r="O78" s="10">
        <f t="shared" si="24"/>
        <v>2.4689114810317103</v>
      </c>
      <c r="P78" s="10">
        <f t="shared" si="25"/>
        <v>2.6888310684458538</v>
      </c>
    </row>
    <row r="79" spans="1:16" x14ac:dyDescent="0.2">
      <c r="A79" s="74" t="s">
        <v>87</v>
      </c>
      <c r="B79" s="75">
        <v>53482</v>
      </c>
      <c r="C79" s="75">
        <v>3573597</v>
      </c>
      <c r="D79" s="75">
        <v>3371452.6156362779</v>
      </c>
      <c r="F79" s="10">
        <f t="shared" si="18"/>
        <v>2.7841119442055273</v>
      </c>
      <c r="G79" s="10">
        <f t="shared" si="26"/>
        <v>1.0599576525045042</v>
      </c>
      <c r="H79" s="10">
        <f t="shared" si="19"/>
        <v>2.817693642507312</v>
      </c>
      <c r="K79" s="5" t="str">
        <f t="shared" si="20"/>
        <v>Waitemata</v>
      </c>
      <c r="L79" s="5">
        <f t="shared" si="21"/>
        <v>53482</v>
      </c>
      <c r="M79" s="5">
        <f t="shared" si="22"/>
        <v>148899.875</v>
      </c>
      <c r="N79" s="10">
        <f t="shared" si="23"/>
        <v>2.7841119442055273</v>
      </c>
      <c r="O79" s="10">
        <f t="shared" si="24"/>
        <v>2.817693642507312</v>
      </c>
      <c r="P79" s="10">
        <f t="shared" si="25"/>
        <v>2.6888310684458538</v>
      </c>
    </row>
    <row r="80" spans="1:16" x14ac:dyDescent="0.2">
      <c r="A80" s="74" t="s">
        <v>88</v>
      </c>
      <c r="B80" s="75">
        <v>3390</v>
      </c>
      <c r="C80" s="75">
        <v>145685</v>
      </c>
      <c r="D80" s="75">
        <v>185536.78347519817</v>
      </c>
      <c r="F80" s="10">
        <f t="shared" si="18"/>
        <v>1.7906219272369714</v>
      </c>
      <c r="G80" s="10">
        <f t="shared" si="26"/>
        <v>0.78520817959245581</v>
      </c>
      <c r="H80" s="10">
        <f t="shared" si="19"/>
        <v>2.0873249893094199</v>
      </c>
      <c r="K80" s="5" t="str">
        <f t="shared" si="20"/>
        <v>West Coast</v>
      </c>
      <c r="L80" s="5">
        <f t="shared" si="21"/>
        <v>3390</v>
      </c>
      <c r="M80" s="5">
        <f t="shared" si="22"/>
        <v>6070.208333333333</v>
      </c>
      <c r="N80" s="10">
        <f t="shared" si="23"/>
        <v>1.7906219272369714</v>
      </c>
      <c r="O80" s="10">
        <f t="shared" si="24"/>
        <v>2.0873249893094199</v>
      </c>
      <c r="P80" s="10">
        <f t="shared" si="25"/>
        <v>2.6888310684458538</v>
      </c>
    </row>
    <row r="81" spans="1:16" x14ac:dyDescent="0.2">
      <c r="A81" s="74" t="s">
        <v>89</v>
      </c>
      <c r="B81" s="75">
        <v>8189</v>
      </c>
      <c r="C81" s="75">
        <v>392494</v>
      </c>
      <c r="D81" s="75">
        <v>395834.16507216363</v>
      </c>
      <c r="F81" s="10">
        <f t="shared" si="18"/>
        <v>1.9970590629706517</v>
      </c>
      <c r="G81" s="10">
        <f t="shared" si="26"/>
        <v>0.99156170596958282</v>
      </c>
      <c r="H81" s="10">
        <f t="shared" si="19"/>
        <v>2.6358761677531501</v>
      </c>
      <c r="K81" s="5" t="str">
        <f t="shared" si="20"/>
        <v>Whanganui</v>
      </c>
      <c r="L81" s="5">
        <f t="shared" si="21"/>
        <v>8189</v>
      </c>
      <c r="M81" s="5">
        <f t="shared" si="22"/>
        <v>16353.916666666666</v>
      </c>
      <c r="N81" s="10">
        <f t="shared" si="23"/>
        <v>1.9970590629706517</v>
      </c>
      <c r="O81" s="10">
        <f t="shared" si="24"/>
        <v>2.6358761677531501</v>
      </c>
      <c r="P81" s="10">
        <f t="shared" si="25"/>
        <v>2.6888310684458538</v>
      </c>
    </row>
    <row r="82" spans="1:16" x14ac:dyDescent="0.2">
      <c r="A82" s="74" t="s">
        <v>106</v>
      </c>
      <c r="B82" s="75">
        <v>456192</v>
      </c>
      <c r="C82" s="75">
        <v>29104769.5</v>
      </c>
      <c r="D82" s="75">
        <v>28774375.317506321</v>
      </c>
      <c r="F82" s="10">
        <f t="shared" si="18"/>
        <v>2.6583077501724421</v>
      </c>
      <c r="G82" s="10">
        <f t="shared" si="26"/>
        <v>1.0114822364985512</v>
      </c>
      <c r="H82" s="10">
        <f t="shared" si="19"/>
        <v>2.6888310684458538</v>
      </c>
      <c r="K82" t="s">
        <v>0</v>
      </c>
      <c r="L82" s="5">
        <f t="shared" si="21"/>
        <v>456192</v>
      </c>
      <c r="M82" s="5">
        <f t="shared" si="22"/>
        <v>1212698.7291666667</v>
      </c>
      <c r="N82" s="10">
        <f t="shared" si="23"/>
        <v>2.6583077501724421</v>
      </c>
      <c r="O82" s="10">
        <f t="shared" si="24"/>
        <v>2.6888310684458538</v>
      </c>
      <c r="P82" s="10">
        <f t="shared" si="25"/>
        <v>2.6888310684458538</v>
      </c>
    </row>
    <row r="85" spans="1:16" x14ac:dyDescent="0.2">
      <c r="A85" s="73" t="s">
        <v>103</v>
      </c>
      <c r="B85" t="s">
        <v>97</v>
      </c>
    </row>
    <row r="86" spans="1:16" x14ac:dyDescent="0.2">
      <c r="A86" s="73" t="s">
        <v>22</v>
      </c>
      <c r="B86" t="s">
        <v>13</v>
      </c>
    </row>
    <row r="87" spans="1:16" x14ac:dyDescent="0.2">
      <c r="F87" s="150" t="s">
        <v>2</v>
      </c>
      <c r="G87" s="150"/>
      <c r="H87" s="150"/>
      <c r="K87" s="8" t="s">
        <v>6</v>
      </c>
      <c r="L87" s="8"/>
      <c r="M87" s="8"/>
      <c r="N87" s="8"/>
      <c r="O87" s="8"/>
      <c r="P87" s="8"/>
    </row>
    <row r="88" spans="1:16" ht="63.75" x14ac:dyDescent="0.2">
      <c r="A88" s="73" t="s">
        <v>105</v>
      </c>
      <c r="B88" t="s">
        <v>107</v>
      </c>
      <c r="C88" t="s">
        <v>108</v>
      </c>
      <c r="D88" t="s">
        <v>109</v>
      </c>
      <c r="E88" s="73"/>
      <c r="F88" s="21" t="s">
        <v>16</v>
      </c>
      <c r="G88" s="21" t="s">
        <v>20</v>
      </c>
      <c r="H88" s="21" t="s">
        <v>17</v>
      </c>
      <c r="I88" s="73"/>
      <c r="J88" s="73"/>
      <c r="K88" s="21" t="s">
        <v>4</v>
      </c>
      <c r="L88" s="21" t="s">
        <v>27</v>
      </c>
      <c r="M88" s="21" t="s">
        <v>25</v>
      </c>
      <c r="N88" s="21" t="s">
        <v>11</v>
      </c>
      <c r="O88" s="21" t="s">
        <v>10</v>
      </c>
      <c r="P88" s="21" t="s">
        <v>8</v>
      </c>
    </row>
    <row r="89" spans="1:16" x14ac:dyDescent="0.2">
      <c r="A89" s="74" t="s">
        <v>70</v>
      </c>
      <c r="B89" s="75">
        <v>2186</v>
      </c>
      <c r="C89" s="75">
        <v>99326</v>
      </c>
      <c r="D89" s="75">
        <v>98794.486876470168</v>
      </c>
      <c r="F89" s="10">
        <f>C89 / B89 / 24</f>
        <v>1.8932220189082036</v>
      </c>
      <c r="G89" s="10">
        <f>(C89 / D89)</f>
        <v>1.0053799876929814</v>
      </c>
      <c r="H89" s="10">
        <f>G89*$F$109</f>
        <v>1.4106870491184</v>
      </c>
      <c r="K89" s="5" t="str">
        <f>A89</f>
        <v>Auckland</v>
      </c>
      <c r="L89" s="5">
        <f>B89</f>
        <v>2186</v>
      </c>
      <c r="M89" s="5">
        <f>C89 / 24</f>
        <v>4138.583333333333</v>
      </c>
      <c r="N89" s="10">
        <f>F89</f>
        <v>1.8932220189082036</v>
      </c>
      <c r="O89" s="10">
        <f>H89</f>
        <v>1.4106870491184</v>
      </c>
      <c r="P89" s="10">
        <f>$H$109</f>
        <v>1.3901375911243095</v>
      </c>
    </row>
    <row r="90" spans="1:16" x14ac:dyDescent="0.2">
      <c r="A90" s="74" t="s">
        <v>71</v>
      </c>
      <c r="B90" s="75">
        <v>1377</v>
      </c>
      <c r="C90" s="75">
        <v>37850.5</v>
      </c>
      <c r="D90" s="75">
        <v>39389.304323997509</v>
      </c>
      <c r="F90" s="10">
        <f t="shared" ref="F90:F109" si="27">C90 / B90 / 24</f>
        <v>1.1453189300411524</v>
      </c>
      <c r="G90" s="10">
        <f>(C90 / D90)</f>
        <v>0.96093344753336984</v>
      </c>
      <c r="H90" s="10">
        <f t="shared" ref="H90:H109" si="28">G90*$F$109</f>
        <v>1.3483224115198724</v>
      </c>
      <c r="K90" s="5" t="str">
        <f t="shared" ref="K90:K108" si="29">A90</f>
        <v>Bay of Plenty</v>
      </c>
      <c r="L90" s="5">
        <f t="shared" ref="L90:L109" si="30">B90</f>
        <v>1377</v>
      </c>
      <c r="M90" s="5">
        <f t="shared" ref="M90:M109" si="31">C90 / 24</f>
        <v>1577.1041666666667</v>
      </c>
      <c r="N90" s="10">
        <f t="shared" ref="N90:N109" si="32">F90</f>
        <v>1.1453189300411524</v>
      </c>
      <c r="O90" s="10">
        <f t="shared" ref="O90:O109" si="33">H90</f>
        <v>1.3483224115198724</v>
      </c>
      <c r="P90" s="10">
        <f t="shared" ref="P90:P109" si="34">$H$109</f>
        <v>1.3901375911243095</v>
      </c>
    </row>
    <row r="91" spans="1:16" x14ac:dyDescent="0.2">
      <c r="A91" s="74" t="s">
        <v>72</v>
      </c>
      <c r="B91" s="75">
        <v>1288</v>
      </c>
      <c r="C91" s="75">
        <v>45961</v>
      </c>
      <c r="D91" s="75">
        <v>47186.460651619382</v>
      </c>
      <c r="F91" s="10">
        <f t="shared" si="27"/>
        <v>1.4868335921325053</v>
      </c>
      <c r="G91" s="10">
        <f>(C91 / D91)</f>
        <v>0.97402940091932233</v>
      </c>
      <c r="H91" s="10">
        <f t="shared" si="28"/>
        <v>1.3666978437579995</v>
      </c>
      <c r="K91" s="5" t="str">
        <f t="shared" si="29"/>
        <v>Canterbury</v>
      </c>
      <c r="L91" s="5">
        <f t="shared" si="30"/>
        <v>1288</v>
      </c>
      <c r="M91" s="5">
        <f t="shared" si="31"/>
        <v>1915.0416666666667</v>
      </c>
      <c r="N91" s="10">
        <f t="shared" si="32"/>
        <v>1.4868335921325053</v>
      </c>
      <c r="O91" s="10">
        <f t="shared" si="33"/>
        <v>1.3666978437579995</v>
      </c>
      <c r="P91" s="10">
        <f t="shared" si="34"/>
        <v>1.3901375911243095</v>
      </c>
    </row>
    <row r="92" spans="1:16" x14ac:dyDescent="0.2">
      <c r="A92" s="74" t="s">
        <v>73</v>
      </c>
      <c r="B92" s="75">
        <v>1402</v>
      </c>
      <c r="C92" s="75">
        <v>55151</v>
      </c>
      <c r="D92" s="75">
        <v>54526.276912323832</v>
      </c>
      <c r="F92" s="10">
        <f t="shared" si="27"/>
        <v>1.6390572990965289</v>
      </c>
      <c r="G92" s="10">
        <f>(C92 / D92)</f>
        <v>1.0114572848735059</v>
      </c>
      <c r="H92" s="10">
        <f t="shared" si="28"/>
        <v>1.4192143368416044</v>
      </c>
      <c r="K92" s="5" t="str">
        <f t="shared" si="29"/>
        <v>Capital and Coast</v>
      </c>
      <c r="L92" s="5">
        <f t="shared" si="30"/>
        <v>1402</v>
      </c>
      <c r="M92" s="5">
        <f t="shared" si="31"/>
        <v>2297.9583333333335</v>
      </c>
      <c r="N92" s="10">
        <f t="shared" si="32"/>
        <v>1.6390572990965289</v>
      </c>
      <c r="O92" s="10">
        <f t="shared" si="33"/>
        <v>1.4192143368416044</v>
      </c>
      <c r="P92" s="10">
        <f t="shared" si="34"/>
        <v>1.3901375911243095</v>
      </c>
    </row>
    <row r="93" spans="1:16" x14ac:dyDescent="0.2">
      <c r="A93" s="74" t="s">
        <v>74</v>
      </c>
      <c r="B93" s="75">
        <v>1722</v>
      </c>
      <c r="C93" s="75">
        <v>54963</v>
      </c>
      <c r="D93" s="75">
        <v>56143.300797263546</v>
      </c>
      <c r="F93" s="10">
        <f t="shared" si="27"/>
        <v>1.3299216027874563</v>
      </c>
      <c r="G93" s="10">
        <f>(C93 / D93)</f>
        <v>0.97897699671193761</v>
      </c>
      <c r="H93" s="10">
        <f t="shared" si="28"/>
        <v>1.3736400043284827</v>
      </c>
      <c r="K93" s="5" t="str">
        <f t="shared" si="29"/>
        <v>Counties Manukau</v>
      </c>
      <c r="L93" s="5">
        <f t="shared" si="30"/>
        <v>1722</v>
      </c>
      <c r="M93" s="5">
        <f t="shared" si="31"/>
        <v>2290.125</v>
      </c>
      <c r="N93" s="10">
        <f t="shared" si="32"/>
        <v>1.3299216027874563</v>
      </c>
      <c r="O93" s="10">
        <f t="shared" si="33"/>
        <v>1.3736400043284827</v>
      </c>
      <c r="P93" s="10">
        <f t="shared" si="34"/>
        <v>1.3901375911243095</v>
      </c>
    </row>
    <row r="94" spans="1:16" x14ac:dyDescent="0.2">
      <c r="A94" s="74" t="s">
        <v>75</v>
      </c>
      <c r="B94" s="75">
        <v>1134</v>
      </c>
      <c r="C94" s="75">
        <v>31738.5</v>
      </c>
      <c r="D94" s="75">
        <v>33693.81269018817</v>
      </c>
      <c r="F94" s="10">
        <f t="shared" si="27"/>
        <v>1.1661706349206349</v>
      </c>
      <c r="G94" s="10">
        <f t="shared" ref="G94:G109" si="35">(C94 / D94)</f>
        <v>0.94196819730176851</v>
      </c>
      <c r="H94" s="10">
        <f t="shared" si="28"/>
        <v>1.3217115447704739</v>
      </c>
      <c r="K94" s="5" t="str">
        <f t="shared" si="29"/>
        <v>Hawkes Bay</v>
      </c>
      <c r="L94" s="5">
        <f t="shared" si="30"/>
        <v>1134</v>
      </c>
      <c r="M94" s="5">
        <f t="shared" si="31"/>
        <v>1322.4375</v>
      </c>
      <c r="N94" s="10">
        <f t="shared" si="32"/>
        <v>1.1661706349206349</v>
      </c>
      <c r="O94" s="10">
        <f t="shared" si="33"/>
        <v>1.3217115447704739</v>
      </c>
      <c r="P94" s="10">
        <f t="shared" si="34"/>
        <v>1.3901375911243095</v>
      </c>
    </row>
    <row r="95" spans="1:16" x14ac:dyDescent="0.2">
      <c r="A95" s="74" t="s">
        <v>76</v>
      </c>
      <c r="B95" s="75">
        <v>698</v>
      </c>
      <c r="C95" s="75">
        <v>22027.5</v>
      </c>
      <c r="D95" s="75">
        <v>23890.734197001642</v>
      </c>
      <c r="F95" s="10">
        <f t="shared" si="27"/>
        <v>1.3149176217765042</v>
      </c>
      <c r="G95" s="10">
        <f t="shared" si="35"/>
        <v>0.92201017425259857</v>
      </c>
      <c r="H95" s="10">
        <f t="shared" si="28"/>
        <v>1.2937076805737378</v>
      </c>
      <c r="K95" s="5" t="str">
        <f t="shared" si="29"/>
        <v>Hutt</v>
      </c>
      <c r="L95" s="5">
        <f t="shared" si="30"/>
        <v>698</v>
      </c>
      <c r="M95" s="5">
        <f t="shared" si="31"/>
        <v>917.8125</v>
      </c>
      <c r="N95" s="10">
        <f t="shared" si="32"/>
        <v>1.3149176217765042</v>
      </c>
      <c r="O95" s="10">
        <f t="shared" si="33"/>
        <v>1.2937076805737378</v>
      </c>
      <c r="P95" s="10">
        <f t="shared" si="34"/>
        <v>1.3901375911243095</v>
      </c>
    </row>
    <row r="96" spans="1:16" x14ac:dyDescent="0.2">
      <c r="A96" s="74" t="s">
        <v>77</v>
      </c>
      <c r="B96" s="75">
        <v>1029</v>
      </c>
      <c r="C96" s="75">
        <v>22024</v>
      </c>
      <c r="D96" s="75">
        <v>25307.214427877567</v>
      </c>
      <c r="F96" s="10">
        <f t="shared" si="27"/>
        <v>0.89180434078393267</v>
      </c>
      <c r="G96" s="10">
        <f t="shared" si="35"/>
        <v>0.87026567316468895</v>
      </c>
      <c r="H96" s="10">
        <f t="shared" si="28"/>
        <v>1.2211029953389467</v>
      </c>
      <c r="K96" s="5" t="str">
        <f t="shared" si="29"/>
        <v>Lakes</v>
      </c>
      <c r="L96" s="5">
        <f t="shared" si="30"/>
        <v>1029</v>
      </c>
      <c r="M96" s="5">
        <f t="shared" si="31"/>
        <v>917.66666666666663</v>
      </c>
      <c r="N96" s="10">
        <f t="shared" si="32"/>
        <v>0.89180434078393267</v>
      </c>
      <c r="O96" s="10">
        <f t="shared" si="33"/>
        <v>1.2211029953389467</v>
      </c>
      <c r="P96" s="10">
        <f t="shared" si="34"/>
        <v>1.3901375911243095</v>
      </c>
    </row>
    <row r="97" spans="1:16" x14ac:dyDescent="0.2">
      <c r="A97" s="74" t="s">
        <v>78</v>
      </c>
      <c r="B97" s="75">
        <v>689</v>
      </c>
      <c r="C97" s="75">
        <v>25324.5</v>
      </c>
      <c r="D97" s="75">
        <v>23798.984527935667</v>
      </c>
      <c r="F97" s="10">
        <f t="shared" si="27"/>
        <v>1.5314767779390419</v>
      </c>
      <c r="G97" s="10">
        <f t="shared" si="35"/>
        <v>1.0641000236910805</v>
      </c>
      <c r="H97" s="10">
        <f t="shared" si="28"/>
        <v>1.4930793737322658</v>
      </c>
      <c r="K97" s="5" t="str">
        <f t="shared" si="29"/>
        <v>MidCentral</v>
      </c>
      <c r="L97" s="5">
        <f t="shared" si="30"/>
        <v>689</v>
      </c>
      <c r="M97" s="5">
        <f t="shared" si="31"/>
        <v>1055.1875</v>
      </c>
      <c r="N97" s="10">
        <f t="shared" si="32"/>
        <v>1.5314767779390419</v>
      </c>
      <c r="O97" s="10">
        <f t="shared" si="33"/>
        <v>1.4930793737322658</v>
      </c>
      <c r="P97" s="10">
        <f t="shared" si="34"/>
        <v>1.3901375911243095</v>
      </c>
    </row>
    <row r="98" spans="1:16" x14ac:dyDescent="0.2">
      <c r="A98" s="74" t="s">
        <v>79</v>
      </c>
      <c r="B98" s="75">
        <v>322</v>
      </c>
      <c r="C98" s="75">
        <v>7753</v>
      </c>
      <c r="D98" s="75">
        <v>8599.27464841039</v>
      </c>
      <c r="F98" s="10">
        <f t="shared" si="27"/>
        <v>1.003234989648033</v>
      </c>
      <c r="G98" s="10">
        <f t="shared" si="35"/>
        <v>0.9015876707035021</v>
      </c>
      <c r="H98" s="10">
        <f t="shared" si="28"/>
        <v>1.2650520860523131</v>
      </c>
      <c r="K98" s="5" t="str">
        <f t="shared" si="29"/>
        <v>Nelson Marlborough</v>
      </c>
      <c r="L98" s="5">
        <f t="shared" si="30"/>
        <v>322</v>
      </c>
      <c r="M98" s="5">
        <f t="shared" si="31"/>
        <v>323.04166666666669</v>
      </c>
      <c r="N98" s="10">
        <f t="shared" si="32"/>
        <v>1.003234989648033</v>
      </c>
      <c r="O98" s="10">
        <f t="shared" si="33"/>
        <v>1.2650520860523131</v>
      </c>
      <c r="P98" s="10">
        <f t="shared" si="34"/>
        <v>1.3901375911243095</v>
      </c>
    </row>
    <row r="99" spans="1:16" x14ac:dyDescent="0.2">
      <c r="A99" s="74" t="s">
        <v>80</v>
      </c>
      <c r="B99" s="75">
        <v>1406</v>
      </c>
      <c r="C99" s="75">
        <v>43968</v>
      </c>
      <c r="D99" s="75">
        <v>41412.195893252232</v>
      </c>
      <c r="F99" s="10">
        <f t="shared" si="27"/>
        <v>1.3029871977240399</v>
      </c>
      <c r="G99" s="10">
        <f t="shared" si="35"/>
        <v>1.0617162179309649</v>
      </c>
      <c r="H99" s="10">
        <f t="shared" si="28"/>
        <v>1.4897345648494817</v>
      </c>
      <c r="K99" s="5" t="str">
        <f t="shared" si="29"/>
        <v>Northland</v>
      </c>
      <c r="L99" s="5">
        <f t="shared" si="30"/>
        <v>1406</v>
      </c>
      <c r="M99" s="5">
        <f t="shared" si="31"/>
        <v>1832</v>
      </c>
      <c r="N99" s="10">
        <f t="shared" si="32"/>
        <v>1.3029871977240399</v>
      </c>
      <c r="O99" s="10">
        <f t="shared" si="33"/>
        <v>1.4897345648494817</v>
      </c>
      <c r="P99" s="10">
        <f t="shared" si="34"/>
        <v>1.3901375911243095</v>
      </c>
    </row>
    <row r="100" spans="1:16" x14ac:dyDescent="0.2">
      <c r="A100" s="74" t="s">
        <v>81</v>
      </c>
      <c r="B100" s="75">
        <v>148</v>
      </c>
      <c r="C100" s="75">
        <v>3014</v>
      </c>
      <c r="D100" s="75">
        <v>3789.4864375609072</v>
      </c>
      <c r="F100" s="10">
        <f t="shared" si="27"/>
        <v>0.848536036036036</v>
      </c>
      <c r="G100" s="10">
        <f t="shared" si="35"/>
        <v>0.79535843435817999</v>
      </c>
      <c r="H100" s="10">
        <f t="shared" si="28"/>
        <v>1.1159977883892429</v>
      </c>
      <c r="K100" s="5" t="str">
        <f t="shared" si="29"/>
        <v>South Canterbury</v>
      </c>
      <c r="L100" s="5">
        <f t="shared" si="30"/>
        <v>148</v>
      </c>
      <c r="M100" s="5">
        <f t="shared" si="31"/>
        <v>125.58333333333333</v>
      </c>
      <c r="N100" s="10">
        <f t="shared" si="32"/>
        <v>0.848536036036036</v>
      </c>
      <c r="O100" s="10">
        <f t="shared" si="33"/>
        <v>1.1159977883892429</v>
      </c>
      <c r="P100" s="10">
        <f t="shared" si="34"/>
        <v>1.3901375911243095</v>
      </c>
    </row>
    <row r="101" spans="1:16" x14ac:dyDescent="0.2">
      <c r="A101" s="74" t="s">
        <v>82</v>
      </c>
      <c r="B101" s="75">
        <v>678</v>
      </c>
      <c r="C101" s="75">
        <v>23255</v>
      </c>
      <c r="D101" s="75">
        <v>24499.705002501858</v>
      </c>
      <c r="F101" s="10">
        <f t="shared" si="27"/>
        <v>1.4291420845624385</v>
      </c>
      <c r="G101" s="10">
        <f t="shared" si="35"/>
        <v>0.94919510245634586</v>
      </c>
      <c r="H101" s="10">
        <f t="shared" si="28"/>
        <v>1.3318518913375101</v>
      </c>
      <c r="K101" s="5" t="str">
        <f t="shared" si="29"/>
        <v>Southern</v>
      </c>
      <c r="L101" s="5">
        <f t="shared" si="30"/>
        <v>678</v>
      </c>
      <c r="M101" s="5">
        <f t="shared" si="31"/>
        <v>968.95833333333337</v>
      </c>
      <c r="N101" s="10">
        <f t="shared" si="32"/>
        <v>1.4291420845624385</v>
      </c>
      <c r="O101" s="10">
        <f t="shared" si="33"/>
        <v>1.3318518913375101</v>
      </c>
      <c r="P101" s="10">
        <f t="shared" si="34"/>
        <v>1.3901375911243095</v>
      </c>
    </row>
    <row r="102" spans="1:16" x14ac:dyDescent="0.2">
      <c r="A102" s="74" t="s">
        <v>83</v>
      </c>
      <c r="B102" s="75">
        <v>717</v>
      </c>
      <c r="C102" s="75">
        <v>19995</v>
      </c>
      <c r="D102" s="75">
        <v>20517.321067426841</v>
      </c>
      <c r="F102" s="10">
        <f t="shared" si="27"/>
        <v>1.1619595536959555</v>
      </c>
      <c r="G102" s="10">
        <f t="shared" si="35"/>
        <v>0.97454243340491098</v>
      </c>
      <c r="H102" s="10">
        <f t="shared" si="28"/>
        <v>1.367417699227629</v>
      </c>
      <c r="K102" s="5" t="str">
        <f t="shared" si="29"/>
        <v>Tairawhiti</v>
      </c>
      <c r="L102" s="5">
        <f t="shared" si="30"/>
        <v>717</v>
      </c>
      <c r="M102" s="5">
        <f t="shared" si="31"/>
        <v>833.125</v>
      </c>
      <c r="N102" s="10">
        <f t="shared" si="32"/>
        <v>1.1619595536959555</v>
      </c>
      <c r="O102" s="10">
        <f t="shared" si="33"/>
        <v>1.367417699227629</v>
      </c>
      <c r="P102" s="10">
        <f t="shared" si="34"/>
        <v>1.3901375911243095</v>
      </c>
    </row>
    <row r="103" spans="1:16" x14ac:dyDescent="0.2">
      <c r="A103" s="74" t="s">
        <v>84</v>
      </c>
      <c r="B103" s="75">
        <v>539</v>
      </c>
      <c r="C103" s="75">
        <v>14717.5</v>
      </c>
      <c r="D103" s="75">
        <v>14988.017938476527</v>
      </c>
      <c r="F103" s="10">
        <f t="shared" si="27"/>
        <v>1.1377164502164503</v>
      </c>
      <c r="G103" s="10">
        <f t="shared" si="35"/>
        <v>0.98195105319549514</v>
      </c>
      <c r="H103" s="10">
        <f t="shared" si="28"/>
        <v>1.3778130165388494</v>
      </c>
      <c r="K103" s="5" t="str">
        <f t="shared" si="29"/>
        <v>Taranaki</v>
      </c>
      <c r="L103" s="5">
        <f t="shared" si="30"/>
        <v>539</v>
      </c>
      <c r="M103" s="5">
        <f t="shared" si="31"/>
        <v>613.22916666666663</v>
      </c>
      <c r="N103" s="10">
        <f t="shared" si="32"/>
        <v>1.1377164502164503</v>
      </c>
      <c r="O103" s="10">
        <f t="shared" si="33"/>
        <v>1.3778130165388494</v>
      </c>
      <c r="P103" s="10">
        <f t="shared" si="34"/>
        <v>1.3901375911243095</v>
      </c>
    </row>
    <row r="104" spans="1:16" x14ac:dyDescent="0.2">
      <c r="A104" s="74" t="s">
        <v>85</v>
      </c>
      <c r="B104" s="75">
        <v>2756</v>
      </c>
      <c r="C104" s="75">
        <v>109653</v>
      </c>
      <c r="D104" s="75">
        <v>101243.97398817344</v>
      </c>
      <c r="F104" s="10">
        <f t="shared" si="27"/>
        <v>1.6577920899854863</v>
      </c>
      <c r="G104" s="10">
        <f t="shared" si="35"/>
        <v>1.0830570519960905</v>
      </c>
      <c r="H104" s="10">
        <f t="shared" si="28"/>
        <v>1.5196787039825264</v>
      </c>
      <c r="K104" s="5" t="str">
        <f t="shared" si="29"/>
        <v>Waikato</v>
      </c>
      <c r="L104" s="5">
        <f t="shared" si="30"/>
        <v>2756</v>
      </c>
      <c r="M104" s="5">
        <f t="shared" si="31"/>
        <v>4568.875</v>
      </c>
      <c r="N104" s="10">
        <f t="shared" si="32"/>
        <v>1.6577920899854863</v>
      </c>
      <c r="O104" s="10">
        <f t="shared" si="33"/>
        <v>1.5196787039825264</v>
      </c>
      <c r="P104" s="10">
        <f t="shared" si="34"/>
        <v>1.3901375911243095</v>
      </c>
    </row>
    <row r="105" spans="1:16" x14ac:dyDescent="0.2">
      <c r="A105" s="74" t="s">
        <v>86</v>
      </c>
      <c r="B105" s="75">
        <v>135</v>
      </c>
      <c r="C105" s="75">
        <v>3037.5</v>
      </c>
      <c r="D105" s="75">
        <v>3683.2248059129029</v>
      </c>
      <c r="F105" s="10">
        <f t="shared" si="27"/>
        <v>0.9375</v>
      </c>
      <c r="G105" s="10">
        <f t="shared" si="35"/>
        <v>0.82468493237874541</v>
      </c>
      <c r="H105" s="10">
        <f t="shared" si="28"/>
        <v>1.1571469175344726</v>
      </c>
      <c r="K105" s="5" t="str">
        <f t="shared" si="29"/>
        <v>Wairarapa</v>
      </c>
      <c r="L105" s="5">
        <f t="shared" si="30"/>
        <v>135</v>
      </c>
      <c r="M105" s="5">
        <f t="shared" si="31"/>
        <v>126.5625</v>
      </c>
      <c r="N105" s="10">
        <f t="shared" si="32"/>
        <v>0.9375</v>
      </c>
      <c r="O105" s="10">
        <f t="shared" si="33"/>
        <v>1.1571469175344726</v>
      </c>
      <c r="P105" s="10">
        <f t="shared" si="34"/>
        <v>1.3901375911243095</v>
      </c>
    </row>
    <row r="106" spans="1:16" x14ac:dyDescent="0.2">
      <c r="A106" s="74" t="s">
        <v>87</v>
      </c>
      <c r="B106" s="75">
        <v>859</v>
      </c>
      <c r="C106" s="75">
        <v>27828.5</v>
      </c>
      <c r="D106" s="75">
        <v>31428.938933325451</v>
      </c>
      <c r="F106" s="10">
        <f t="shared" si="27"/>
        <v>1.3498496313542878</v>
      </c>
      <c r="G106" s="10">
        <f t="shared" si="35"/>
        <v>0.88544191895998914</v>
      </c>
      <c r="H106" s="10">
        <f t="shared" si="28"/>
        <v>1.2423973652883566</v>
      </c>
      <c r="K106" s="5" t="str">
        <f t="shared" si="29"/>
        <v>Waitemata</v>
      </c>
      <c r="L106" s="5">
        <f t="shared" si="30"/>
        <v>859</v>
      </c>
      <c r="M106" s="5">
        <f t="shared" si="31"/>
        <v>1159.5208333333333</v>
      </c>
      <c r="N106" s="10">
        <f t="shared" si="32"/>
        <v>1.3498496313542878</v>
      </c>
      <c r="O106" s="10">
        <f t="shared" si="33"/>
        <v>1.2423973652883566</v>
      </c>
      <c r="P106" s="10">
        <f t="shared" si="34"/>
        <v>1.3901375911243095</v>
      </c>
    </row>
    <row r="107" spans="1:16" x14ac:dyDescent="0.2">
      <c r="A107" s="74" t="s">
        <v>88</v>
      </c>
      <c r="B107" s="75">
        <v>59</v>
      </c>
      <c r="C107" s="75">
        <v>1130</v>
      </c>
      <c r="D107" s="75">
        <v>1075.4865941486005</v>
      </c>
      <c r="F107" s="10">
        <f t="shared" si="27"/>
        <v>0.79802259887005655</v>
      </c>
      <c r="G107" s="10">
        <f t="shared" si="35"/>
        <v>1.050687201633187</v>
      </c>
      <c r="H107" s="10">
        <f t="shared" si="28"/>
        <v>1.4742593309615537</v>
      </c>
      <c r="K107" s="5" t="str">
        <f t="shared" si="29"/>
        <v>West Coast</v>
      </c>
      <c r="L107" s="5">
        <f t="shared" si="30"/>
        <v>59</v>
      </c>
      <c r="M107" s="5">
        <f t="shared" si="31"/>
        <v>47.083333333333336</v>
      </c>
      <c r="N107" s="10">
        <f t="shared" si="32"/>
        <v>0.79802259887005655</v>
      </c>
      <c r="O107" s="10">
        <f t="shared" si="33"/>
        <v>1.4742593309615537</v>
      </c>
      <c r="P107" s="10">
        <f t="shared" si="34"/>
        <v>1.3901375911243095</v>
      </c>
    </row>
    <row r="108" spans="1:16" x14ac:dyDescent="0.2">
      <c r="A108" s="74" t="s">
        <v>89</v>
      </c>
      <c r="B108" s="75">
        <v>452</v>
      </c>
      <c r="C108" s="75">
        <v>11184</v>
      </c>
      <c r="D108" s="75">
        <v>12104.710022517636</v>
      </c>
      <c r="F108" s="10">
        <f t="shared" si="27"/>
        <v>1.0309734513274336</v>
      </c>
      <c r="G108" s="10">
        <f t="shared" si="35"/>
        <v>0.92393787039880371</v>
      </c>
      <c r="H108" s="10">
        <f t="shared" si="28"/>
        <v>1.2964125046416279</v>
      </c>
      <c r="K108" s="5" t="str">
        <f t="shared" si="29"/>
        <v>Whanganui</v>
      </c>
      <c r="L108" s="5">
        <f t="shared" si="30"/>
        <v>452</v>
      </c>
      <c r="M108" s="5">
        <f t="shared" si="31"/>
        <v>466</v>
      </c>
      <c r="N108" s="10">
        <f t="shared" si="32"/>
        <v>1.0309734513274336</v>
      </c>
      <c r="O108" s="10">
        <f t="shared" si="33"/>
        <v>1.2964125046416279</v>
      </c>
      <c r="P108" s="10">
        <f t="shared" si="34"/>
        <v>1.3901375911243095</v>
      </c>
    </row>
    <row r="109" spans="1:16" x14ac:dyDescent="0.2">
      <c r="A109" s="74" t="s">
        <v>106</v>
      </c>
      <c r="B109" s="75">
        <v>19596</v>
      </c>
      <c r="C109" s="75">
        <v>659901.5</v>
      </c>
      <c r="D109" s="75">
        <v>666072.91073638422</v>
      </c>
      <c r="F109" s="10">
        <f t="shared" si="27"/>
        <v>1.4031381829625094</v>
      </c>
      <c r="G109" s="10">
        <f t="shared" si="35"/>
        <v>0.99073463184449084</v>
      </c>
      <c r="H109" s="10">
        <f t="shared" si="28"/>
        <v>1.3901375911243095</v>
      </c>
      <c r="K109" t="s">
        <v>0</v>
      </c>
      <c r="L109" s="5">
        <f t="shared" si="30"/>
        <v>19596</v>
      </c>
      <c r="M109" s="5">
        <f t="shared" si="31"/>
        <v>27495.895833333332</v>
      </c>
      <c r="N109" s="10">
        <f t="shared" si="32"/>
        <v>1.4031381829625094</v>
      </c>
      <c r="O109" s="10">
        <f t="shared" si="33"/>
        <v>1.3901375911243095</v>
      </c>
      <c r="P109" s="10">
        <f t="shared" si="34"/>
        <v>1.3901375911243095</v>
      </c>
    </row>
    <row r="112" spans="1:16" x14ac:dyDescent="0.2">
      <c r="A112" s="73" t="s">
        <v>103</v>
      </c>
      <c r="B112" t="s">
        <v>98</v>
      </c>
    </row>
    <row r="113" spans="1:16" x14ac:dyDescent="0.2">
      <c r="A113" s="73" t="s">
        <v>22</v>
      </c>
      <c r="B113" t="s">
        <v>13</v>
      </c>
    </row>
    <row r="114" spans="1:16" x14ac:dyDescent="0.2">
      <c r="F114" s="150" t="s">
        <v>2</v>
      </c>
      <c r="G114" s="150"/>
      <c r="H114" s="150"/>
      <c r="K114" s="8" t="s">
        <v>6</v>
      </c>
      <c r="L114" s="8"/>
      <c r="M114" s="8"/>
      <c r="N114" s="8"/>
      <c r="O114" s="8"/>
      <c r="P114" s="8"/>
    </row>
    <row r="115" spans="1:16" ht="63.75" x14ac:dyDescent="0.2">
      <c r="A115" s="73" t="s">
        <v>105</v>
      </c>
      <c r="B115" t="s">
        <v>107</v>
      </c>
      <c r="C115" t="s">
        <v>108</v>
      </c>
      <c r="D115" t="s">
        <v>109</v>
      </c>
      <c r="F115" s="21" t="s">
        <v>16</v>
      </c>
      <c r="G115" s="21" t="s">
        <v>20</v>
      </c>
      <c r="H115" s="21" t="s">
        <v>17</v>
      </c>
      <c r="K115" s="21" t="s">
        <v>4</v>
      </c>
      <c r="L115" s="21" t="s">
        <v>27</v>
      </c>
      <c r="M115" s="21" t="s">
        <v>25</v>
      </c>
      <c r="N115" s="21" t="s">
        <v>11</v>
      </c>
      <c r="O115" s="21" t="s">
        <v>10</v>
      </c>
      <c r="P115" s="21" t="s">
        <v>8</v>
      </c>
    </row>
    <row r="116" spans="1:16" x14ac:dyDescent="0.2">
      <c r="A116" s="74" t="s">
        <v>70</v>
      </c>
      <c r="B116" s="75">
        <v>2794</v>
      </c>
      <c r="C116" s="75">
        <v>101829.5</v>
      </c>
      <c r="D116" s="75">
        <v>101174.74219034253</v>
      </c>
      <c r="F116" s="10">
        <f>C116 / B116 / 24</f>
        <v>1.5185740276783584</v>
      </c>
      <c r="G116" s="10">
        <f>(C116 / D116)</f>
        <v>1.0064715540211178</v>
      </c>
      <c r="H116" s="10">
        <f>G116*$F$136</f>
        <v>1.2964312160129161</v>
      </c>
      <c r="K116" s="5" t="str">
        <f>A116</f>
        <v>Auckland</v>
      </c>
      <c r="L116" s="5">
        <f>B116</f>
        <v>2794</v>
      </c>
      <c r="M116" s="5">
        <f>C116 / 24</f>
        <v>4242.895833333333</v>
      </c>
      <c r="N116" s="10">
        <f>F116</f>
        <v>1.5185740276783584</v>
      </c>
      <c r="O116" s="10">
        <f>H116</f>
        <v>1.2964312160129161</v>
      </c>
      <c r="P116" s="10">
        <f>$H$136</f>
        <v>1.2649485514696852</v>
      </c>
    </row>
    <row r="117" spans="1:16" x14ac:dyDescent="0.2">
      <c r="A117" s="74" t="s">
        <v>71</v>
      </c>
      <c r="B117" s="75">
        <v>77</v>
      </c>
      <c r="C117" s="75">
        <v>1849.5</v>
      </c>
      <c r="D117" s="75">
        <v>2056.1953971125072</v>
      </c>
      <c r="F117" s="10">
        <f t="shared" ref="F117:F136" si="36">C117 / B117 / 24</f>
        <v>1.0008116883116884</v>
      </c>
      <c r="G117" s="10">
        <f>(C117 / D117)</f>
        <v>0.89947677278007365</v>
      </c>
      <c r="H117" s="10">
        <f t="shared" ref="H117:H136" si="37">G117*$F$136</f>
        <v>1.1586117477952855</v>
      </c>
      <c r="K117" s="5" t="str">
        <f t="shared" ref="K117:K135" si="38">A117</f>
        <v>Bay of Plenty</v>
      </c>
      <c r="L117" s="5">
        <f t="shared" ref="L117:L136" si="39">B117</f>
        <v>77</v>
      </c>
      <c r="M117" s="5">
        <f t="shared" ref="M117:M136" si="40">C117 / 24</f>
        <v>77.0625</v>
      </c>
      <c r="N117" s="10">
        <f t="shared" ref="N117:N136" si="41">F117</f>
        <v>1.0008116883116884</v>
      </c>
      <c r="O117" s="10">
        <f t="shared" ref="O117:O136" si="42">H117</f>
        <v>1.1586117477952855</v>
      </c>
      <c r="P117" s="10">
        <f t="shared" ref="P117:P136" si="43">$H$136</f>
        <v>1.2649485514696852</v>
      </c>
    </row>
    <row r="118" spans="1:16" x14ac:dyDescent="0.2">
      <c r="A118" s="74" t="s">
        <v>72</v>
      </c>
      <c r="B118" s="75">
        <v>330</v>
      </c>
      <c r="C118" s="75">
        <v>11113.5</v>
      </c>
      <c r="D118" s="75">
        <v>9372.5454417960427</v>
      </c>
      <c r="F118" s="10">
        <f t="shared" si="36"/>
        <v>1.4032196969696971</v>
      </c>
      <c r="G118" s="10">
        <f>(C118 / D118)</f>
        <v>1.1857504526401466</v>
      </c>
      <c r="H118" s="10">
        <f t="shared" si="37"/>
        <v>1.527359511615046</v>
      </c>
      <c r="K118" s="5" t="str">
        <f t="shared" si="38"/>
        <v>Canterbury</v>
      </c>
      <c r="L118" s="5">
        <f t="shared" si="39"/>
        <v>330</v>
      </c>
      <c r="M118" s="5">
        <f t="shared" si="40"/>
        <v>463.0625</v>
      </c>
      <c r="N118" s="10">
        <f t="shared" si="41"/>
        <v>1.4032196969696971</v>
      </c>
      <c r="O118" s="10">
        <f t="shared" si="42"/>
        <v>1.527359511615046</v>
      </c>
      <c r="P118" s="10">
        <f t="shared" si="43"/>
        <v>1.2649485514696852</v>
      </c>
    </row>
    <row r="119" spans="1:16" x14ac:dyDescent="0.2">
      <c r="A119" s="74" t="s">
        <v>73</v>
      </c>
      <c r="B119" s="75">
        <v>861</v>
      </c>
      <c r="C119" s="75">
        <v>30497.5</v>
      </c>
      <c r="D119" s="75">
        <v>30535.56427465834</v>
      </c>
      <c r="F119" s="10">
        <f t="shared" si="36"/>
        <v>1.4758759194734805</v>
      </c>
      <c r="G119" s="10">
        <f>(C119 / D119)</f>
        <v>0.99875344453058201</v>
      </c>
      <c r="H119" s="10">
        <f t="shared" si="37"/>
        <v>1.2864895559310594</v>
      </c>
      <c r="K119" s="5" t="str">
        <f t="shared" si="38"/>
        <v>Capital and Coast</v>
      </c>
      <c r="L119" s="5">
        <f t="shared" si="39"/>
        <v>861</v>
      </c>
      <c r="M119" s="5">
        <f t="shared" si="40"/>
        <v>1270.7291666666667</v>
      </c>
      <c r="N119" s="10">
        <f t="shared" si="41"/>
        <v>1.4758759194734805</v>
      </c>
      <c r="O119" s="10">
        <f t="shared" si="42"/>
        <v>1.2864895559310594</v>
      </c>
      <c r="P119" s="10">
        <f t="shared" si="43"/>
        <v>1.2649485514696852</v>
      </c>
    </row>
    <row r="120" spans="1:16" x14ac:dyDescent="0.2">
      <c r="A120" s="74" t="s">
        <v>74</v>
      </c>
      <c r="B120" s="75">
        <v>2843</v>
      </c>
      <c r="C120" s="75">
        <v>71293</v>
      </c>
      <c r="D120" s="75">
        <v>74151.067833941139</v>
      </c>
      <c r="F120" s="10">
        <f t="shared" si="36"/>
        <v>1.0448616484933755</v>
      </c>
      <c r="G120" s="10">
        <f>(C120 / D120)</f>
        <v>0.96145614732964213</v>
      </c>
      <c r="H120" s="10">
        <f t="shared" si="37"/>
        <v>1.2384470850127058</v>
      </c>
      <c r="K120" s="5" t="str">
        <f t="shared" si="38"/>
        <v>Counties Manukau</v>
      </c>
      <c r="L120" s="5">
        <f t="shared" si="39"/>
        <v>2843</v>
      </c>
      <c r="M120" s="5">
        <f t="shared" si="40"/>
        <v>2970.5416666666665</v>
      </c>
      <c r="N120" s="10">
        <f t="shared" si="41"/>
        <v>1.0448616484933755</v>
      </c>
      <c r="O120" s="10">
        <f t="shared" si="42"/>
        <v>1.2384470850127058</v>
      </c>
      <c r="P120" s="10">
        <f t="shared" si="43"/>
        <v>1.2649485514696852</v>
      </c>
    </row>
    <row r="121" spans="1:16" x14ac:dyDescent="0.2">
      <c r="A121" s="74" t="s">
        <v>75</v>
      </c>
      <c r="B121" s="75">
        <v>140</v>
      </c>
      <c r="C121" s="75">
        <v>2734.5</v>
      </c>
      <c r="D121" s="75">
        <v>3025.5066960206195</v>
      </c>
      <c r="F121" s="10">
        <f t="shared" si="36"/>
        <v>0.81383928571428577</v>
      </c>
      <c r="G121" s="10">
        <f t="shared" ref="G121:G136" si="44">(C121 / D121)</f>
        <v>0.90381555049824414</v>
      </c>
      <c r="H121" s="10">
        <f t="shared" si="37"/>
        <v>1.1642005067132146</v>
      </c>
      <c r="K121" s="5" t="str">
        <f t="shared" si="38"/>
        <v>Hawkes Bay</v>
      </c>
      <c r="L121" s="5">
        <f t="shared" si="39"/>
        <v>140</v>
      </c>
      <c r="M121" s="5">
        <f t="shared" si="40"/>
        <v>113.9375</v>
      </c>
      <c r="N121" s="10">
        <f t="shared" si="41"/>
        <v>0.81383928571428577</v>
      </c>
      <c r="O121" s="10">
        <f t="shared" si="42"/>
        <v>1.1642005067132146</v>
      </c>
      <c r="P121" s="10">
        <f t="shared" si="43"/>
        <v>1.2649485514696852</v>
      </c>
    </row>
    <row r="122" spans="1:16" x14ac:dyDescent="0.2">
      <c r="A122" s="74" t="s">
        <v>76</v>
      </c>
      <c r="B122" s="75">
        <v>288</v>
      </c>
      <c r="C122" s="75">
        <v>7727</v>
      </c>
      <c r="D122" s="75">
        <v>8206.1252906587997</v>
      </c>
      <c r="F122" s="10">
        <f t="shared" si="36"/>
        <v>1.1179108796296295</v>
      </c>
      <c r="G122" s="10">
        <f t="shared" si="44"/>
        <v>0.94161370029236602</v>
      </c>
      <c r="H122" s="10">
        <f t="shared" si="37"/>
        <v>1.2128881234718334</v>
      </c>
      <c r="K122" s="5" t="str">
        <f t="shared" si="38"/>
        <v>Hutt</v>
      </c>
      <c r="L122" s="5">
        <f t="shared" si="39"/>
        <v>288</v>
      </c>
      <c r="M122" s="5">
        <f t="shared" si="40"/>
        <v>321.95833333333331</v>
      </c>
      <c r="N122" s="10">
        <f t="shared" si="41"/>
        <v>1.1179108796296295</v>
      </c>
      <c r="O122" s="10">
        <f t="shared" si="42"/>
        <v>1.2128881234718334</v>
      </c>
      <c r="P122" s="10">
        <f t="shared" si="43"/>
        <v>1.2649485514696852</v>
      </c>
    </row>
    <row r="123" spans="1:16" x14ac:dyDescent="0.2">
      <c r="A123" s="74" t="s">
        <v>77</v>
      </c>
      <c r="B123" s="75">
        <v>73</v>
      </c>
      <c r="C123" s="75">
        <v>1613</v>
      </c>
      <c r="D123" s="75">
        <v>1622.9285935894648</v>
      </c>
      <c r="F123" s="10">
        <f t="shared" si="36"/>
        <v>0.920662100456621</v>
      </c>
      <c r="G123" s="10">
        <f t="shared" si="44"/>
        <v>0.99388229794663641</v>
      </c>
      <c r="H123" s="10">
        <f t="shared" si="37"/>
        <v>1.2802150552122151</v>
      </c>
      <c r="K123" s="5" t="str">
        <f t="shared" si="38"/>
        <v>Lakes</v>
      </c>
      <c r="L123" s="5">
        <f t="shared" si="39"/>
        <v>73</v>
      </c>
      <c r="M123" s="5">
        <f t="shared" si="40"/>
        <v>67.208333333333329</v>
      </c>
      <c r="N123" s="10">
        <f t="shared" si="41"/>
        <v>0.920662100456621</v>
      </c>
      <c r="O123" s="10">
        <f t="shared" si="42"/>
        <v>1.2802150552122151</v>
      </c>
      <c r="P123" s="10">
        <f t="shared" si="43"/>
        <v>1.2649485514696852</v>
      </c>
    </row>
    <row r="124" spans="1:16" x14ac:dyDescent="0.2">
      <c r="A124" s="74" t="s">
        <v>78</v>
      </c>
      <c r="B124" s="75">
        <v>102</v>
      </c>
      <c r="C124" s="75">
        <v>2492.5</v>
      </c>
      <c r="D124" s="75">
        <v>2707.8753553083493</v>
      </c>
      <c r="F124" s="10">
        <f t="shared" si="36"/>
        <v>1.0181781045751634</v>
      </c>
      <c r="G124" s="10">
        <f t="shared" si="44"/>
        <v>0.92046334227085413</v>
      </c>
      <c r="H124" s="10">
        <f t="shared" si="37"/>
        <v>1.1856444480203145</v>
      </c>
      <c r="K124" s="5" t="str">
        <f t="shared" si="38"/>
        <v>MidCentral</v>
      </c>
      <c r="L124" s="5">
        <f t="shared" si="39"/>
        <v>102</v>
      </c>
      <c r="M124" s="5">
        <f t="shared" si="40"/>
        <v>103.85416666666667</v>
      </c>
      <c r="N124" s="10">
        <f t="shared" si="41"/>
        <v>1.0181781045751634</v>
      </c>
      <c r="O124" s="10">
        <f t="shared" si="42"/>
        <v>1.1856444480203145</v>
      </c>
      <c r="P124" s="10">
        <f t="shared" si="43"/>
        <v>1.2649485514696852</v>
      </c>
    </row>
    <row r="125" spans="1:16" x14ac:dyDescent="0.2">
      <c r="A125" s="74" t="s">
        <v>79</v>
      </c>
      <c r="B125" s="75">
        <v>50</v>
      </c>
      <c r="C125" s="75">
        <v>1460</v>
      </c>
      <c r="D125" s="75">
        <v>1374.7573130889684</v>
      </c>
      <c r="F125" s="10">
        <f t="shared" si="36"/>
        <v>1.2166666666666666</v>
      </c>
      <c r="G125" s="10">
        <f t="shared" si="44"/>
        <v>1.0620056253561569</v>
      </c>
      <c r="H125" s="10">
        <f t="shared" si="37"/>
        <v>1.3679643888516213</v>
      </c>
      <c r="K125" s="5" t="str">
        <f t="shared" si="38"/>
        <v>Nelson Marlborough</v>
      </c>
      <c r="L125" s="5">
        <f t="shared" si="39"/>
        <v>50</v>
      </c>
      <c r="M125" s="5">
        <f t="shared" si="40"/>
        <v>60.833333333333336</v>
      </c>
      <c r="N125" s="10">
        <f t="shared" si="41"/>
        <v>1.2166666666666666</v>
      </c>
      <c r="O125" s="10">
        <f t="shared" si="42"/>
        <v>1.3679643888516213</v>
      </c>
      <c r="P125" s="10">
        <f t="shared" si="43"/>
        <v>1.2649485514696852</v>
      </c>
    </row>
    <row r="126" spans="1:16" x14ac:dyDescent="0.2">
      <c r="A126" s="74" t="s">
        <v>80</v>
      </c>
      <c r="B126" s="75">
        <v>70</v>
      </c>
      <c r="C126" s="75">
        <v>2644.5</v>
      </c>
      <c r="D126" s="75">
        <v>2876.0157707547869</v>
      </c>
      <c r="F126" s="10">
        <f t="shared" si="36"/>
        <v>1.5741071428571429</v>
      </c>
      <c r="G126" s="10">
        <f t="shared" si="44"/>
        <v>0.9195012165409554</v>
      </c>
      <c r="H126" s="10">
        <f t="shared" si="37"/>
        <v>1.1844051384491832</v>
      </c>
      <c r="K126" s="5" t="str">
        <f t="shared" si="38"/>
        <v>Northland</v>
      </c>
      <c r="L126" s="5">
        <f t="shared" si="39"/>
        <v>70</v>
      </c>
      <c r="M126" s="5">
        <f t="shared" si="40"/>
        <v>110.1875</v>
      </c>
      <c r="N126" s="10">
        <f t="shared" si="41"/>
        <v>1.5741071428571429</v>
      </c>
      <c r="O126" s="10">
        <f t="shared" si="42"/>
        <v>1.1844051384491832</v>
      </c>
      <c r="P126" s="10">
        <f t="shared" si="43"/>
        <v>1.2649485514696852</v>
      </c>
    </row>
    <row r="127" spans="1:16" x14ac:dyDescent="0.2">
      <c r="A127" s="74" t="s">
        <v>81</v>
      </c>
      <c r="B127" s="75">
        <v>38</v>
      </c>
      <c r="C127" s="75">
        <v>554</v>
      </c>
      <c r="D127" s="75">
        <v>724.21853996377081</v>
      </c>
      <c r="F127" s="10">
        <f t="shared" si="36"/>
        <v>0.60745614035087725</v>
      </c>
      <c r="G127" s="10">
        <f t="shared" si="44"/>
        <v>0.76496246564982162</v>
      </c>
      <c r="H127" s="10">
        <f t="shared" si="37"/>
        <v>0.9853445093251274</v>
      </c>
      <c r="K127" s="5" t="str">
        <f t="shared" si="38"/>
        <v>South Canterbury</v>
      </c>
      <c r="L127" s="5">
        <f t="shared" si="39"/>
        <v>38</v>
      </c>
      <c r="M127" s="5">
        <f t="shared" si="40"/>
        <v>23.083333333333332</v>
      </c>
      <c r="N127" s="10">
        <f t="shared" si="41"/>
        <v>0.60745614035087725</v>
      </c>
      <c r="O127" s="10">
        <f t="shared" si="42"/>
        <v>0.9853445093251274</v>
      </c>
      <c r="P127" s="10">
        <f t="shared" si="43"/>
        <v>1.2649485514696852</v>
      </c>
    </row>
    <row r="128" spans="1:16" x14ac:dyDescent="0.2">
      <c r="A128" s="74" t="s">
        <v>82</v>
      </c>
      <c r="B128" s="75">
        <v>136</v>
      </c>
      <c r="C128" s="75">
        <v>5578.5</v>
      </c>
      <c r="D128" s="75">
        <v>6203.310099819706</v>
      </c>
      <c r="F128" s="10">
        <f t="shared" si="36"/>
        <v>1.7090992647058822</v>
      </c>
      <c r="G128" s="10">
        <f t="shared" si="44"/>
        <v>0.89927795164748159</v>
      </c>
      <c r="H128" s="10">
        <f t="shared" si="37"/>
        <v>1.1583556472411609</v>
      </c>
      <c r="K128" s="5" t="str">
        <f t="shared" si="38"/>
        <v>Southern</v>
      </c>
      <c r="L128" s="5">
        <f t="shared" si="39"/>
        <v>136</v>
      </c>
      <c r="M128" s="5">
        <f t="shared" si="40"/>
        <v>232.4375</v>
      </c>
      <c r="N128" s="10">
        <f t="shared" si="41"/>
        <v>1.7090992647058822</v>
      </c>
      <c r="O128" s="10">
        <f t="shared" si="42"/>
        <v>1.1583556472411609</v>
      </c>
      <c r="P128" s="10">
        <f t="shared" si="43"/>
        <v>1.2649485514696852</v>
      </c>
    </row>
    <row r="129" spans="1:16" x14ac:dyDescent="0.2">
      <c r="A129" s="74" t="s">
        <v>83</v>
      </c>
      <c r="B129" s="75">
        <v>22</v>
      </c>
      <c r="C129" s="75">
        <v>451.5</v>
      </c>
      <c r="D129" s="75">
        <v>571.48147464382214</v>
      </c>
      <c r="F129" s="10">
        <f t="shared" si="36"/>
        <v>0.85511363636363635</v>
      </c>
      <c r="G129" s="10">
        <f t="shared" si="44"/>
        <v>0.79005185650400822</v>
      </c>
      <c r="H129" s="10">
        <f t="shared" si="37"/>
        <v>1.0176620342111153</v>
      </c>
      <c r="K129" s="5" t="str">
        <f t="shared" si="38"/>
        <v>Tairawhiti</v>
      </c>
      <c r="L129" s="5">
        <f t="shared" si="39"/>
        <v>22</v>
      </c>
      <c r="M129" s="5">
        <f t="shared" si="40"/>
        <v>18.8125</v>
      </c>
      <c r="N129" s="10">
        <f t="shared" si="41"/>
        <v>0.85511363636363635</v>
      </c>
      <c r="O129" s="10">
        <f t="shared" si="42"/>
        <v>1.0176620342111153</v>
      </c>
      <c r="P129" s="10">
        <f t="shared" si="43"/>
        <v>1.2649485514696852</v>
      </c>
    </row>
    <row r="130" spans="1:16" x14ac:dyDescent="0.2">
      <c r="A130" s="74" t="s">
        <v>84</v>
      </c>
      <c r="B130" s="75">
        <v>19</v>
      </c>
      <c r="C130" s="75">
        <v>628.5</v>
      </c>
      <c r="D130" s="75">
        <v>665.7629290911799</v>
      </c>
      <c r="F130" s="10">
        <f t="shared" si="36"/>
        <v>1.3782894736842106</v>
      </c>
      <c r="G130" s="10">
        <f t="shared" si="44"/>
        <v>0.94402973271274382</v>
      </c>
      <c r="H130" s="10">
        <f t="shared" si="37"/>
        <v>1.2160002033276058</v>
      </c>
      <c r="K130" s="5" t="str">
        <f t="shared" si="38"/>
        <v>Taranaki</v>
      </c>
      <c r="L130" s="5">
        <f t="shared" si="39"/>
        <v>19</v>
      </c>
      <c r="M130" s="5">
        <f t="shared" si="40"/>
        <v>26.1875</v>
      </c>
      <c r="N130" s="10">
        <f t="shared" si="41"/>
        <v>1.3782894736842106</v>
      </c>
      <c r="O130" s="10">
        <f t="shared" si="42"/>
        <v>1.2160002033276058</v>
      </c>
      <c r="P130" s="10">
        <f t="shared" si="43"/>
        <v>1.2649485514696852</v>
      </c>
    </row>
    <row r="131" spans="1:16" x14ac:dyDescent="0.2">
      <c r="A131" s="74" t="s">
        <v>85</v>
      </c>
      <c r="B131" s="75">
        <v>302</v>
      </c>
      <c r="C131" s="75">
        <v>9252.5</v>
      </c>
      <c r="D131" s="75">
        <v>9316.4223676953352</v>
      </c>
      <c r="F131" s="10">
        <f t="shared" si="36"/>
        <v>1.276559050772627</v>
      </c>
      <c r="G131" s="10">
        <f t="shared" si="44"/>
        <v>0.9931387430525922</v>
      </c>
      <c r="H131" s="10">
        <f t="shared" si="37"/>
        <v>1.2792572856939344</v>
      </c>
      <c r="K131" s="5" t="str">
        <f t="shared" si="38"/>
        <v>Waikato</v>
      </c>
      <c r="L131" s="5">
        <f t="shared" si="39"/>
        <v>302</v>
      </c>
      <c r="M131" s="5">
        <f t="shared" si="40"/>
        <v>385.52083333333331</v>
      </c>
      <c r="N131" s="10">
        <f t="shared" si="41"/>
        <v>1.276559050772627</v>
      </c>
      <c r="O131" s="10">
        <f t="shared" si="42"/>
        <v>1.2792572856939344</v>
      </c>
      <c r="P131" s="10">
        <f t="shared" si="43"/>
        <v>1.2649485514696852</v>
      </c>
    </row>
    <row r="132" spans="1:16" x14ac:dyDescent="0.2">
      <c r="A132" s="74" t="s">
        <v>86</v>
      </c>
      <c r="B132" s="75">
        <v>22</v>
      </c>
      <c r="C132" s="75">
        <v>334.5</v>
      </c>
      <c r="D132" s="75">
        <v>366.9801947230855</v>
      </c>
      <c r="F132" s="10">
        <f t="shared" si="36"/>
        <v>0.63352272727272729</v>
      </c>
      <c r="G132" s="10">
        <f t="shared" si="44"/>
        <v>0.91149333072975702</v>
      </c>
      <c r="H132" s="10">
        <f t="shared" si="37"/>
        <v>1.174090218868568</v>
      </c>
      <c r="K132" s="5" t="str">
        <f t="shared" si="38"/>
        <v>Wairarapa</v>
      </c>
      <c r="L132" s="5">
        <f t="shared" si="39"/>
        <v>22</v>
      </c>
      <c r="M132" s="5">
        <f t="shared" si="40"/>
        <v>13.9375</v>
      </c>
      <c r="N132" s="10">
        <f t="shared" si="41"/>
        <v>0.63352272727272729</v>
      </c>
      <c r="O132" s="10">
        <f t="shared" si="42"/>
        <v>1.174090218868568</v>
      </c>
      <c r="P132" s="10">
        <f t="shared" si="43"/>
        <v>1.2649485514696852</v>
      </c>
    </row>
    <row r="133" spans="1:16" x14ac:dyDescent="0.2">
      <c r="A133" s="74" t="s">
        <v>87</v>
      </c>
      <c r="B133" s="75">
        <v>680</v>
      </c>
      <c r="C133" s="75">
        <v>21830</v>
      </c>
      <c r="D133" s="75">
        <v>23949.758407283636</v>
      </c>
      <c r="F133" s="10">
        <f t="shared" si="36"/>
        <v>1.3376225490196079</v>
      </c>
      <c r="G133" s="10">
        <f t="shared" si="44"/>
        <v>0.91149144925658321</v>
      </c>
      <c r="H133" s="10">
        <f t="shared" si="37"/>
        <v>1.1740877953519322</v>
      </c>
      <c r="K133" s="5" t="str">
        <f t="shared" si="38"/>
        <v>Waitemata</v>
      </c>
      <c r="L133" s="5">
        <f t="shared" si="39"/>
        <v>680</v>
      </c>
      <c r="M133" s="5">
        <f t="shared" si="40"/>
        <v>909.58333333333337</v>
      </c>
      <c r="N133" s="10">
        <f t="shared" si="41"/>
        <v>1.3376225490196079</v>
      </c>
      <c r="O133" s="10">
        <f t="shared" si="42"/>
        <v>1.1740877953519322</v>
      </c>
      <c r="P133" s="10">
        <f t="shared" si="43"/>
        <v>1.2649485514696852</v>
      </c>
    </row>
    <row r="134" spans="1:16" x14ac:dyDescent="0.2">
      <c r="A134" s="74" t="s">
        <v>88</v>
      </c>
      <c r="B134" s="75">
        <v>11</v>
      </c>
      <c r="C134" s="75">
        <v>245.5</v>
      </c>
      <c r="D134" s="75">
        <v>171.91600113595848</v>
      </c>
      <c r="F134" s="10">
        <f t="shared" si="36"/>
        <v>0.92992424242424232</v>
      </c>
      <c r="G134" s="10">
        <f t="shared" si="44"/>
        <v>1.4280229785350123</v>
      </c>
      <c r="H134" s="10">
        <f t="shared" si="37"/>
        <v>1.8394295985415279</v>
      </c>
      <c r="K134" s="5" t="str">
        <f t="shared" si="38"/>
        <v>West Coast</v>
      </c>
      <c r="L134" s="5">
        <f t="shared" si="39"/>
        <v>11</v>
      </c>
      <c r="M134" s="5">
        <f t="shared" si="40"/>
        <v>10.229166666666666</v>
      </c>
      <c r="N134" s="10">
        <f t="shared" si="41"/>
        <v>0.92992424242424232</v>
      </c>
      <c r="O134" s="10">
        <f t="shared" si="42"/>
        <v>1.8394295985415279</v>
      </c>
      <c r="P134" s="10">
        <f t="shared" si="43"/>
        <v>1.2649485514696852</v>
      </c>
    </row>
    <row r="135" spans="1:16" x14ac:dyDescent="0.2">
      <c r="A135" s="74" t="s">
        <v>89</v>
      </c>
      <c r="B135" s="75">
        <v>32</v>
      </c>
      <c r="C135" s="75">
        <v>698.5</v>
      </c>
      <c r="D135" s="75">
        <v>783.77153888053704</v>
      </c>
      <c r="F135" s="10">
        <f t="shared" si="36"/>
        <v>0.90950520833333337</v>
      </c>
      <c r="G135" s="10">
        <f t="shared" si="44"/>
        <v>0.8912035782744413</v>
      </c>
      <c r="H135" s="10">
        <f t="shared" si="37"/>
        <v>1.1479550853487448</v>
      </c>
      <c r="K135" s="5" t="str">
        <f t="shared" si="38"/>
        <v>Whanganui</v>
      </c>
      <c r="L135" s="5">
        <f t="shared" si="39"/>
        <v>32</v>
      </c>
      <c r="M135" s="5">
        <f t="shared" si="40"/>
        <v>29.104166666666668</v>
      </c>
      <c r="N135" s="10">
        <f t="shared" si="41"/>
        <v>0.90950520833333337</v>
      </c>
      <c r="O135" s="10">
        <f t="shared" si="42"/>
        <v>1.1479550853487448</v>
      </c>
      <c r="P135" s="10">
        <f t="shared" si="43"/>
        <v>1.2649485514696852</v>
      </c>
    </row>
    <row r="136" spans="1:16" x14ac:dyDescent="0.2">
      <c r="A136" s="74" t="s">
        <v>106</v>
      </c>
      <c r="B136" s="75">
        <v>8890</v>
      </c>
      <c r="C136" s="75">
        <v>274828</v>
      </c>
      <c r="D136" s="75">
        <v>279856.94571050856</v>
      </c>
      <c r="F136" s="10">
        <f t="shared" si="36"/>
        <v>1.2880952380952382</v>
      </c>
      <c r="G136" s="10">
        <f t="shared" si="44"/>
        <v>0.98203029873801795</v>
      </c>
      <c r="H136" s="10">
        <f t="shared" si="37"/>
        <v>1.2649485514696852</v>
      </c>
      <c r="K136" t="s">
        <v>0</v>
      </c>
      <c r="L136" s="5">
        <f t="shared" si="39"/>
        <v>8890</v>
      </c>
      <c r="M136" s="5">
        <f t="shared" si="40"/>
        <v>11451.166666666666</v>
      </c>
      <c r="N136" s="10">
        <f t="shared" si="41"/>
        <v>1.2880952380952382</v>
      </c>
      <c r="O136" s="10">
        <f t="shared" si="42"/>
        <v>1.2649485514696852</v>
      </c>
      <c r="P136" s="10">
        <f t="shared" si="43"/>
        <v>1.2649485514696852</v>
      </c>
    </row>
    <row r="139" spans="1:16" x14ac:dyDescent="0.2">
      <c r="A139" s="73" t="s">
        <v>103</v>
      </c>
      <c r="B139" t="s">
        <v>99</v>
      </c>
    </row>
    <row r="140" spans="1:16" x14ac:dyDescent="0.2">
      <c r="A140" s="73" t="s">
        <v>22</v>
      </c>
      <c r="B140" t="s">
        <v>13</v>
      </c>
    </row>
    <row r="141" spans="1:16" x14ac:dyDescent="0.2">
      <c r="F141" s="150" t="s">
        <v>2</v>
      </c>
      <c r="G141" s="150"/>
      <c r="H141" s="150"/>
      <c r="K141" s="8" t="s">
        <v>6</v>
      </c>
      <c r="L141" s="8"/>
      <c r="M141" s="8"/>
      <c r="N141" s="8"/>
      <c r="O141" s="8"/>
      <c r="P141" s="8"/>
    </row>
    <row r="142" spans="1:16" ht="63.75" x14ac:dyDescent="0.2">
      <c r="A142" s="73" t="s">
        <v>105</v>
      </c>
      <c r="B142" t="s">
        <v>107</v>
      </c>
      <c r="C142" t="s">
        <v>108</v>
      </c>
      <c r="D142" t="s">
        <v>109</v>
      </c>
      <c r="F142" s="21" t="s">
        <v>16</v>
      </c>
      <c r="G142" s="21" t="s">
        <v>20</v>
      </c>
      <c r="H142" s="21" t="s">
        <v>17</v>
      </c>
      <c r="K142" s="21" t="s">
        <v>4</v>
      </c>
      <c r="L142" s="21" t="s">
        <v>27</v>
      </c>
      <c r="M142" s="21" t="s">
        <v>25</v>
      </c>
      <c r="N142" s="21" t="s">
        <v>11</v>
      </c>
      <c r="O142" s="21" t="s">
        <v>10</v>
      </c>
      <c r="P142" s="21" t="s">
        <v>8</v>
      </c>
    </row>
    <row r="143" spans="1:16" x14ac:dyDescent="0.2">
      <c r="A143" s="74" t="s">
        <v>70</v>
      </c>
      <c r="B143" s="75">
        <v>15620</v>
      </c>
      <c r="C143" s="75">
        <v>585712</v>
      </c>
      <c r="D143" s="75">
        <v>573262.48097002436</v>
      </c>
      <c r="F143" s="10">
        <f>C143 / B143 / 24</f>
        <v>1.5623986342296201</v>
      </c>
      <c r="G143" s="10">
        <f>(C143 / D143)</f>
        <v>1.0217169611534835</v>
      </c>
      <c r="H143" s="10">
        <f>G143*$F$163</f>
        <v>1.5508068237331818</v>
      </c>
      <c r="K143" s="5" t="str">
        <f>A143</f>
        <v>Auckland</v>
      </c>
      <c r="L143" s="5">
        <f>B143</f>
        <v>15620</v>
      </c>
      <c r="M143" s="5">
        <f>C143 / 24</f>
        <v>24404.666666666668</v>
      </c>
      <c r="N143" s="10">
        <f>F143</f>
        <v>1.5623986342296201</v>
      </c>
      <c r="O143" s="10">
        <f>H143</f>
        <v>1.5508068237331818</v>
      </c>
      <c r="P143" s="10">
        <f>$H$163</f>
        <v>1.5220609121656907</v>
      </c>
    </row>
    <row r="144" spans="1:16" x14ac:dyDescent="0.2">
      <c r="A144" s="74" t="s">
        <v>71</v>
      </c>
      <c r="B144" s="75">
        <v>5227</v>
      </c>
      <c r="C144" s="75">
        <v>176252.5</v>
      </c>
      <c r="D144" s="75">
        <v>169679.60338208501</v>
      </c>
      <c r="F144" s="10">
        <f t="shared" ref="F144:F163" si="45">C144 / B144 / 24</f>
        <v>1.4049845354250365</v>
      </c>
      <c r="G144" s="10">
        <f>(C144 / D144)</f>
        <v>1.0387371050314993</v>
      </c>
      <c r="H144" s="10">
        <f t="shared" ref="H144:H163" si="46">G144*$F$163</f>
        <v>1.5766407447411568</v>
      </c>
      <c r="K144" s="5" t="str">
        <f t="shared" ref="K144:K162" si="47">A144</f>
        <v>Bay of Plenty</v>
      </c>
      <c r="L144" s="5">
        <f t="shared" ref="L144:L163" si="48">B144</f>
        <v>5227</v>
      </c>
      <c r="M144" s="5">
        <f t="shared" ref="M144:M163" si="49">C144 / 24</f>
        <v>7343.854166666667</v>
      </c>
      <c r="N144" s="10">
        <f t="shared" ref="N144:N163" si="50">F144</f>
        <v>1.4049845354250365</v>
      </c>
      <c r="O144" s="10">
        <f t="shared" ref="O144:O163" si="51">H144</f>
        <v>1.5766407447411568</v>
      </c>
      <c r="P144" s="10">
        <f t="shared" ref="P144:P163" si="52">$H$163</f>
        <v>1.5220609121656907</v>
      </c>
    </row>
    <row r="145" spans="1:16" x14ac:dyDescent="0.2">
      <c r="A145" s="74" t="s">
        <v>72</v>
      </c>
      <c r="B145" s="75">
        <v>14153</v>
      </c>
      <c r="C145" s="75">
        <v>585215.5</v>
      </c>
      <c r="D145" s="75">
        <v>591127.5185578434</v>
      </c>
      <c r="F145" s="10">
        <f t="shared" si="45"/>
        <v>1.7228841352834499</v>
      </c>
      <c r="G145" s="10">
        <f>(C145 / D145)</f>
        <v>0.98999874245024699</v>
      </c>
      <c r="H145" s="10">
        <f t="shared" si="46"/>
        <v>1.5026635199887592</v>
      </c>
      <c r="K145" s="5" t="str">
        <f t="shared" si="47"/>
        <v>Canterbury</v>
      </c>
      <c r="L145" s="5">
        <f t="shared" si="48"/>
        <v>14153</v>
      </c>
      <c r="M145" s="5">
        <f t="shared" si="49"/>
        <v>24383.979166666668</v>
      </c>
      <c r="N145" s="10">
        <f t="shared" si="50"/>
        <v>1.7228841352834499</v>
      </c>
      <c r="O145" s="10">
        <f t="shared" si="51"/>
        <v>1.5026635199887592</v>
      </c>
      <c r="P145" s="10">
        <f t="shared" si="52"/>
        <v>1.5220609121656907</v>
      </c>
    </row>
    <row r="146" spans="1:16" x14ac:dyDescent="0.2">
      <c r="A146" s="74" t="s">
        <v>73</v>
      </c>
      <c r="B146" s="75">
        <v>7875</v>
      </c>
      <c r="C146" s="75">
        <v>311860.5</v>
      </c>
      <c r="D146" s="75">
        <v>309632.81460056978</v>
      </c>
      <c r="F146" s="10">
        <f t="shared" si="45"/>
        <v>1.6500555555555556</v>
      </c>
      <c r="G146" s="10">
        <f>(C146 / D146)</f>
        <v>1.0071946037189372</v>
      </c>
      <c r="H146" s="10">
        <f t="shared" si="46"/>
        <v>1.5287641525605697</v>
      </c>
      <c r="K146" s="5" t="str">
        <f t="shared" si="47"/>
        <v>Capital and Coast</v>
      </c>
      <c r="L146" s="5">
        <f t="shared" si="48"/>
        <v>7875</v>
      </c>
      <c r="M146" s="5">
        <f t="shared" si="49"/>
        <v>12994.1875</v>
      </c>
      <c r="N146" s="10">
        <f t="shared" si="50"/>
        <v>1.6500555555555556</v>
      </c>
      <c r="O146" s="10">
        <f t="shared" si="51"/>
        <v>1.5287641525605697</v>
      </c>
      <c r="P146" s="10">
        <f t="shared" si="52"/>
        <v>1.5220609121656907</v>
      </c>
    </row>
    <row r="147" spans="1:16" x14ac:dyDescent="0.2">
      <c r="A147" s="74" t="s">
        <v>74</v>
      </c>
      <c r="B147" s="75">
        <v>9055</v>
      </c>
      <c r="C147" s="75">
        <v>283705</v>
      </c>
      <c r="D147" s="75">
        <v>284597.94494946685</v>
      </c>
      <c r="F147" s="10">
        <f t="shared" si="45"/>
        <v>1.3054711945518129</v>
      </c>
      <c r="G147" s="10">
        <f>(C147 / D147)</f>
        <v>0.99686243360040638</v>
      </c>
      <c r="H147" s="10">
        <f t="shared" si="46"/>
        <v>1.513081531508943</v>
      </c>
      <c r="K147" s="5" t="str">
        <f t="shared" si="47"/>
        <v>Counties Manukau</v>
      </c>
      <c r="L147" s="5">
        <f t="shared" si="48"/>
        <v>9055</v>
      </c>
      <c r="M147" s="5">
        <f t="shared" si="49"/>
        <v>11821.041666666666</v>
      </c>
      <c r="N147" s="10">
        <f t="shared" si="50"/>
        <v>1.3054711945518129</v>
      </c>
      <c r="O147" s="10">
        <f t="shared" si="51"/>
        <v>1.513081531508943</v>
      </c>
      <c r="P147" s="10">
        <f t="shared" si="52"/>
        <v>1.5220609121656907</v>
      </c>
    </row>
    <row r="148" spans="1:16" x14ac:dyDescent="0.2">
      <c r="A148" s="74" t="s">
        <v>75</v>
      </c>
      <c r="B148" s="75">
        <v>4211</v>
      </c>
      <c r="C148" s="75">
        <v>141685.5</v>
      </c>
      <c r="D148" s="75">
        <v>135342.44344239929</v>
      </c>
      <c r="F148" s="10">
        <f t="shared" si="45"/>
        <v>1.4019383756827357</v>
      </c>
      <c r="G148" s="10">
        <f t="shared" ref="G148:G163" si="53">(C148 / D148)</f>
        <v>1.0468667211575817</v>
      </c>
      <c r="H148" s="10">
        <f t="shared" si="46"/>
        <v>1.5889802327226685</v>
      </c>
      <c r="K148" s="5" t="str">
        <f t="shared" si="47"/>
        <v>Hawkes Bay</v>
      </c>
      <c r="L148" s="5">
        <f t="shared" si="48"/>
        <v>4211</v>
      </c>
      <c r="M148" s="5">
        <f t="shared" si="49"/>
        <v>5903.5625</v>
      </c>
      <c r="N148" s="10">
        <f t="shared" si="50"/>
        <v>1.4019383756827357</v>
      </c>
      <c r="O148" s="10">
        <f t="shared" si="51"/>
        <v>1.5889802327226685</v>
      </c>
      <c r="P148" s="10">
        <f t="shared" si="52"/>
        <v>1.5220609121656907</v>
      </c>
    </row>
    <row r="149" spans="1:16" x14ac:dyDescent="0.2">
      <c r="A149" s="74" t="s">
        <v>76</v>
      </c>
      <c r="B149" s="75">
        <v>4123</v>
      </c>
      <c r="C149" s="75">
        <v>131455</v>
      </c>
      <c r="D149" s="75">
        <v>131281.21257184542</v>
      </c>
      <c r="F149" s="10">
        <f t="shared" si="45"/>
        <v>1.3284723906540545</v>
      </c>
      <c r="G149" s="10">
        <f t="shared" si="53"/>
        <v>1.0013237798825134</v>
      </c>
      <c r="H149" s="10">
        <f t="shared" si="46"/>
        <v>1.5198531586037085</v>
      </c>
      <c r="K149" s="5" t="str">
        <f t="shared" si="47"/>
        <v>Hutt</v>
      </c>
      <c r="L149" s="5">
        <f t="shared" si="48"/>
        <v>4123</v>
      </c>
      <c r="M149" s="5">
        <f t="shared" si="49"/>
        <v>5477.291666666667</v>
      </c>
      <c r="N149" s="10">
        <f t="shared" si="50"/>
        <v>1.3284723906540545</v>
      </c>
      <c r="O149" s="10">
        <f t="shared" si="51"/>
        <v>1.5198531586037085</v>
      </c>
      <c r="P149" s="10">
        <f t="shared" si="52"/>
        <v>1.5220609121656907</v>
      </c>
    </row>
    <row r="150" spans="1:16" x14ac:dyDescent="0.2">
      <c r="A150" s="74" t="s">
        <v>77</v>
      </c>
      <c r="B150" s="75">
        <v>2080</v>
      </c>
      <c r="C150" s="75">
        <v>71269.5</v>
      </c>
      <c r="D150" s="75">
        <v>72281.0118418606</v>
      </c>
      <c r="F150" s="10">
        <f t="shared" si="45"/>
        <v>1.4276742788461538</v>
      </c>
      <c r="G150" s="10">
        <f t="shared" si="53"/>
        <v>0.9860058428059415</v>
      </c>
      <c r="H150" s="10">
        <f t="shared" si="46"/>
        <v>1.4966029217503978</v>
      </c>
      <c r="K150" s="5" t="str">
        <f t="shared" si="47"/>
        <v>Lakes</v>
      </c>
      <c r="L150" s="5">
        <f t="shared" si="48"/>
        <v>2080</v>
      </c>
      <c r="M150" s="5">
        <f t="shared" si="49"/>
        <v>2969.5625</v>
      </c>
      <c r="N150" s="10">
        <f t="shared" si="50"/>
        <v>1.4276742788461538</v>
      </c>
      <c r="O150" s="10">
        <f t="shared" si="51"/>
        <v>1.4966029217503978</v>
      </c>
      <c r="P150" s="10">
        <f t="shared" si="52"/>
        <v>1.5220609121656907</v>
      </c>
    </row>
    <row r="151" spans="1:16" x14ac:dyDescent="0.2">
      <c r="A151" s="74" t="s">
        <v>78</v>
      </c>
      <c r="B151" s="75">
        <v>4143</v>
      </c>
      <c r="C151" s="75">
        <v>158146</v>
      </c>
      <c r="D151" s="75">
        <v>142247.31855587626</v>
      </c>
      <c r="F151" s="10">
        <f t="shared" si="45"/>
        <v>1.5904940059538177</v>
      </c>
      <c r="G151" s="10">
        <f t="shared" si="53"/>
        <v>1.111767881500547</v>
      </c>
      <c r="H151" s="10">
        <f t="shared" si="46"/>
        <v>1.6874900609381485</v>
      </c>
      <c r="K151" s="5" t="str">
        <f t="shared" si="47"/>
        <v>MidCentral</v>
      </c>
      <c r="L151" s="5">
        <f t="shared" si="48"/>
        <v>4143</v>
      </c>
      <c r="M151" s="5">
        <f t="shared" si="49"/>
        <v>6589.416666666667</v>
      </c>
      <c r="N151" s="10">
        <f t="shared" si="50"/>
        <v>1.5904940059538177</v>
      </c>
      <c r="O151" s="10">
        <f t="shared" si="51"/>
        <v>1.6874900609381485</v>
      </c>
      <c r="P151" s="10">
        <f t="shared" si="52"/>
        <v>1.5220609121656907</v>
      </c>
    </row>
    <row r="152" spans="1:16" x14ac:dyDescent="0.2">
      <c r="A152" s="74" t="s">
        <v>79</v>
      </c>
      <c r="B152" s="75">
        <v>3833</v>
      </c>
      <c r="C152" s="75">
        <v>109989</v>
      </c>
      <c r="D152" s="75">
        <v>124492.59870705049</v>
      </c>
      <c r="F152" s="10">
        <f t="shared" si="45"/>
        <v>1.1956365770936603</v>
      </c>
      <c r="G152" s="10">
        <f t="shared" si="53"/>
        <v>0.88349830546007313</v>
      </c>
      <c r="H152" s="10">
        <f t="shared" si="46"/>
        <v>1.3410124848249056</v>
      </c>
      <c r="K152" s="5" t="str">
        <f t="shared" si="47"/>
        <v>Nelson Marlborough</v>
      </c>
      <c r="L152" s="5">
        <f t="shared" si="48"/>
        <v>3833</v>
      </c>
      <c r="M152" s="5">
        <f t="shared" si="49"/>
        <v>4582.875</v>
      </c>
      <c r="N152" s="10">
        <f t="shared" si="50"/>
        <v>1.1956365770936603</v>
      </c>
      <c r="O152" s="10">
        <f t="shared" si="51"/>
        <v>1.3410124848249056</v>
      </c>
      <c r="P152" s="10">
        <f t="shared" si="52"/>
        <v>1.5220609121656907</v>
      </c>
    </row>
    <row r="153" spans="1:16" x14ac:dyDescent="0.2">
      <c r="A153" s="74" t="s">
        <v>80</v>
      </c>
      <c r="B153" s="75">
        <v>3778</v>
      </c>
      <c r="C153" s="75">
        <v>132708.5</v>
      </c>
      <c r="D153" s="75">
        <v>126673.30175476326</v>
      </c>
      <c r="F153" s="10">
        <f t="shared" si="45"/>
        <v>1.4636105964355037</v>
      </c>
      <c r="G153" s="10">
        <f t="shared" si="53"/>
        <v>1.0476438062451452</v>
      </c>
      <c r="H153" s="10">
        <f t="shared" si="46"/>
        <v>1.5901597265572958</v>
      </c>
      <c r="K153" s="5" t="str">
        <f t="shared" si="47"/>
        <v>Northland</v>
      </c>
      <c r="L153" s="5">
        <f t="shared" si="48"/>
        <v>3778</v>
      </c>
      <c r="M153" s="5">
        <f t="shared" si="49"/>
        <v>5529.520833333333</v>
      </c>
      <c r="N153" s="10">
        <f t="shared" si="50"/>
        <v>1.4636105964355037</v>
      </c>
      <c r="O153" s="10">
        <f t="shared" si="51"/>
        <v>1.5901597265572958</v>
      </c>
      <c r="P153" s="10">
        <f t="shared" si="52"/>
        <v>1.5220609121656907</v>
      </c>
    </row>
    <row r="154" spans="1:16" x14ac:dyDescent="0.2">
      <c r="A154" s="74" t="s">
        <v>81</v>
      </c>
      <c r="B154" s="75">
        <v>1992</v>
      </c>
      <c r="C154" s="75">
        <v>55734</v>
      </c>
      <c r="D154" s="75">
        <v>63163.913493611617</v>
      </c>
      <c r="F154" s="10">
        <f t="shared" si="45"/>
        <v>1.1657881526104419</v>
      </c>
      <c r="G154" s="10">
        <f t="shared" si="53"/>
        <v>0.88237091271485135</v>
      </c>
      <c r="H154" s="10">
        <f t="shared" si="46"/>
        <v>1.3393012786603888</v>
      </c>
      <c r="K154" s="5" t="str">
        <f t="shared" si="47"/>
        <v>South Canterbury</v>
      </c>
      <c r="L154" s="5">
        <f t="shared" si="48"/>
        <v>1992</v>
      </c>
      <c r="M154" s="5">
        <f t="shared" si="49"/>
        <v>2322.25</v>
      </c>
      <c r="N154" s="10">
        <f t="shared" si="50"/>
        <v>1.1657881526104419</v>
      </c>
      <c r="O154" s="10">
        <f t="shared" si="51"/>
        <v>1.3393012786603888</v>
      </c>
      <c r="P154" s="10">
        <f t="shared" si="52"/>
        <v>1.5220609121656907</v>
      </c>
    </row>
    <row r="155" spans="1:16" x14ac:dyDescent="0.2">
      <c r="A155" s="74" t="s">
        <v>82</v>
      </c>
      <c r="B155" s="75">
        <v>7575</v>
      </c>
      <c r="C155" s="75">
        <v>326387.5</v>
      </c>
      <c r="D155" s="75">
        <v>305812.92197293695</v>
      </c>
      <c r="F155" s="10">
        <f t="shared" si="45"/>
        <v>1.7953107810781077</v>
      </c>
      <c r="G155" s="10">
        <f t="shared" si="53"/>
        <v>1.0672783147759983</v>
      </c>
      <c r="H155" s="10">
        <f t="shared" si="46"/>
        <v>1.6199618449207984</v>
      </c>
      <c r="K155" s="5" t="str">
        <f t="shared" si="47"/>
        <v>Southern</v>
      </c>
      <c r="L155" s="5">
        <f t="shared" si="48"/>
        <v>7575</v>
      </c>
      <c r="M155" s="5">
        <f t="shared" si="49"/>
        <v>13599.479166666666</v>
      </c>
      <c r="N155" s="10">
        <f t="shared" si="50"/>
        <v>1.7953107810781077</v>
      </c>
      <c r="O155" s="10">
        <f t="shared" si="51"/>
        <v>1.6199618449207984</v>
      </c>
      <c r="P155" s="10">
        <f t="shared" si="52"/>
        <v>1.5220609121656907</v>
      </c>
    </row>
    <row r="156" spans="1:16" x14ac:dyDescent="0.2">
      <c r="A156" s="74" t="s">
        <v>83</v>
      </c>
      <c r="B156" s="75">
        <v>938</v>
      </c>
      <c r="C156" s="75">
        <v>30257</v>
      </c>
      <c r="D156" s="75">
        <v>27284.729347194374</v>
      </c>
      <c r="F156" s="10">
        <f t="shared" si="45"/>
        <v>1.3440387348969438</v>
      </c>
      <c r="G156" s="10">
        <f t="shared" si="53"/>
        <v>1.1089353174438308</v>
      </c>
      <c r="H156" s="10">
        <f t="shared" si="46"/>
        <v>1.6831906709555671</v>
      </c>
      <c r="K156" s="5" t="str">
        <f t="shared" si="47"/>
        <v>Tairawhiti</v>
      </c>
      <c r="L156" s="5">
        <f t="shared" si="48"/>
        <v>938</v>
      </c>
      <c r="M156" s="5">
        <f t="shared" si="49"/>
        <v>1260.7083333333333</v>
      </c>
      <c r="N156" s="10">
        <f t="shared" si="50"/>
        <v>1.3440387348969438</v>
      </c>
      <c r="O156" s="10">
        <f t="shared" si="51"/>
        <v>1.6831906709555671</v>
      </c>
      <c r="P156" s="10">
        <f t="shared" si="52"/>
        <v>1.5220609121656907</v>
      </c>
    </row>
    <row r="157" spans="1:16" x14ac:dyDescent="0.2">
      <c r="A157" s="74" t="s">
        <v>84</v>
      </c>
      <c r="B157" s="75">
        <v>3370</v>
      </c>
      <c r="C157" s="75">
        <v>105237</v>
      </c>
      <c r="D157" s="75">
        <v>111341.67278578063</v>
      </c>
      <c r="F157" s="10">
        <f t="shared" si="45"/>
        <v>1.3011498516320474</v>
      </c>
      <c r="G157" s="10">
        <f t="shared" si="53"/>
        <v>0.9451717166354604</v>
      </c>
      <c r="H157" s="10">
        <f t="shared" si="46"/>
        <v>1.434623093760784</v>
      </c>
      <c r="K157" s="5" t="str">
        <f t="shared" si="47"/>
        <v>Taranaki</v>
      </c>
      <c r="L157" s="5">
        <f t="shared" si="48"/>
        <v>3370</v>
      </c>
      <c r="M157" s="5">
        <f t="shared" si="49"/>
        <v>4384.875</v>
      </c>
      <c r="N157" s="10">
        <f t="shared" si="50"/>
        <v>1.3011498516320474</v>
      </c>
      <c r="O157" s="10">
        <f t="shared" si="51"/>
        <v>1.434623093760784</v>
      </c>
      <c r="P157" s="10">
        <f t="shared" si="52"/>
        <v>1.5220609121656907</v>
      </c>
    </row>
    <row r="158" spans="1:16" x14ac:dyDescent="0.2">
      <c r="A158" s="74" t="s">
        <v>85</v>
      </c>
      <c r="B158" s="75">
        <v>10234</v>
      </c>
      <c r="C158" s="75">
        <v>411426</v>
      </c>
      <c r="D158" s="75">
        <v>388248.14988411765</v>
      </c>
      <c r="F158" s="10">
        <f t="shared" si="45"/>
        <v>1.6750781708032052</v>
      </c>
      <c r="G158" s="10">
        <f t="shared" si="53"/>
        <v>1.059698546207626</v>
      </c>
      <c r="H158" s="10">
        <f t="shared" si="46"/>
        <v>1.608456939682777</v>
      </c>
      <c r="K158" s="5" t="str">
        <f t="shared" si="47"/>
        <v>Waikato</v>
      </c>
      <c r="L158" s="5">
        <f t="shared" si="48"/>
        <v>10234</v>
      </c>
      <c r="M158" s="5">
        <f t="shared" si="49"/>
        <v>17142.75</v>
      </c>
      <c r="N158" s="10">
        <f t="shared" si="50"/>
        <v>1.6750781708032052</v>
      </c>
      <c r="O158" s="10">
        <f t="shared" si="51"/>
        <v>1.608456939682777</v>
      </c>
      <c r="P158" s="10">
        <f t="shared" si="52"/>
        <v>1.5220609121656907</v>
      </c>
    </row>
    <row r="159" spans="1:16" x14ac:dyDescent="0.2">
      <c r="A159" s="74" t="s">
        <v>86</v>
      </c>
      <c r="B159" s="75">
        <v>1082</v>
      </c>
      <c r="C159" s="75">
        <v>21249.5</v>
      </c>
      <c r="D159" s="75">
        <v>24896.880815509903</v>
      </c>
      <c r="F159" s="10">
        <f t="shared" si="45"/>
        <v>0.8182955945779421</v>
      </c>
      <c r="G159" s="10">
        <f t="shared" si="53"/>
        <v>0.85350049098368541</v>
      </c>
      <c r="H159" s="10">
        <f t="shared" si="46"/>
        <v>1.2954804860857012</v>
      </c>
      <c r="K159" s="5" t="str">
        <f t="shared" si="47"/>
        <v>Wairarapa</v>
      </c>
      <c r="L159" s="5">
        <f t="shared" si="48"/>
        <v>1082</v>
      </c>
      <c r="M159" s="5">
        <f t="shared" si="49"/>
        <v>885.39583333333337</v>
      </c>
      <c r="N159" s="10">
        <f t="shared" si="50"/>
        <v>0.8182955945779421</v>
      </c>
      <c r="O159" s="10">
        <f t="shared" si="51"/>
        <v>1.2954804860857012</v>
      </c>
      <c r="P159" s="10">
        <f t="shared" si="52"/>
        <v>1.5220609121656907</v>
      </c>
    </row>
    <row r="160" spans="1:16" x14ac:dyDescent="0.2">
      <c r="A160" s="74" t="s">
        <v>87</v>
      </c>
      <c r="B160" s="75">
        <v>8928</v>
      </c>
      <c r="C160" s="75">
        <v>325504</v>
      </c>
      <c r="D160" s="75">
        <v>368217.62973909685</v>
      </c>
      <c r="F160" s="10">
        <f t="shared" si="45"/>
        <v>1.5191158900836319</v>
      </c>
      <c r="G160" s="10">
        <f t="shared" si="53"/>
        <v>0.88399895526631389</v>
      </c>
      <c r="H160" s="10">
        <f t="shared" si="46"/>
        <v>1.3417723930630368</v>
      </c>
      <c r="K160" s="5" t="str">
        <f t="shared" si="47"/>
        <v>Waitemata</v>
      </c>
      <c r="L160" s="5">
        <f t="shared" si="48"/>
        <v>8928</v>
      </c>
      <c r="M160" s="5">
        <f t="shared" si="49"/>
        <v>13562.666666666666</v>
      </c>
      <c r="N160" s="10">
        <f t="shared" si="50"/>
        <v>1.5191158900836319</v>
      </c>
      <c r="O160" s="10">
        <f t="shared" si="51"/>
        <v>1.3417723930630368</v>
      </c>
      <c r="P160" s="10">
        <f t="shared" si="52"/>
        <v>1.5220609121656907</v>
      </c>
    </row>
    <row r="161" spans="1:16" x14ac:dyDescent="0.2">
      <c r="A161" s="74" t="s">
        <v>88</v>
      </c>
      <c r="B161" s="75">
        <v>928</v>
      </c>
      <c r="C161" s="75">
        <v>18029</v>
      </c>
      <c r="D161" s="75">
        <v>22709.928335492423</v>
      </c>
      <c r="F161" s="10">
        <f t="shared" si="45"/>
        <v>0.80949173850574718</v>
      </c>
      <c r="G161" s="10">
        <f t="shared" si="53"/>
        <v>0.79388185350735829</v>
      </c>
      <c r="H161" s="10">
        <f t="shared" si="46"/>
        <v>1.2049887028078921</v>
      </c>
      <c r="K161" s="5" t="str">
        <f t="shared" si="47"/>
        <v>West Coast</v>
      </c>
      <c r="L161" s="5">
        <f t="shared" si="48"/>
        <v>928</v>
      </c>
      <c r="M161" s="5">
        <f t="shared" si="49"/>
        <v>751.20833333333337</v>
      </c>
      <c r="N161" s="10">
        <f t="shared" si="50"/>
        <v>0.80949173850574718</v>
      </c>
      <c r="O161" s="10">
        <f t="shared" si="51"/>
        <v>1.2049887028078921</v>
      </c>
      <c r="P161" s="10">
        <f t="shared" si="52"/>
        <v>1.5220609121656907</v>
      </c>
    </row>
    <row r="162" spans="1:16" x14ac:dyDescent="0.2">
      <c r="A162" s="74" t="s">
        <v>89</v>
      </c>
      <c r="B162" s="75">
        <v>1828</v>
      </c>
      <c r="C162" s="75">
        <v>60729.5</v>
      </c>
      <c r="D162" s="75">
        <v>59058.067845574871</v>
      </c>
      <c r="F162" s="10">
        <f t="shared" si="45"/>
        <v>1.3842427972283005</v>
      </c>
      <c r="G162" s="10">
        <f t="shared" si="53"/>
        <v>1.0283015041872956</v>
      </c>
      <c r="H162" s="10">
        <f t="shared" si="46"/>
        <v>1.560801131996864</v>
      </c>
      <c r="K162" s="5" t="str">
        <f t="shared" si="47"/>
        <v>Whanganui</v>
      </c>
      <c r="L162" s="5">
        <f t="shared" si="48"/>
        <v>1828</v>
      </c>
      <c r="M162" s="5">
        <f t="shared" si="49"/>
        <v>2530.3958333333335</v>
      </c>
      <c r="N162" s="10">
        <f t="shared" si="50"/>
        <v>1.3842427972283005</v>
      </c>
      <c r="O162" s="10">
        <f t="shared" si="51"/>
        <v>1.560801131996864</v>
      </c>
      <c r="P162" s="10">
        <f t="shared" si="52"/>
        <v>1.5220609121656907</v>
      </c>
    </row>
    <row r="163" spans="1:16" x14ac:dyDescent="0.2">
      <c r="A163" s="74" t="s">
        <v>106</v>
      </c>
      <c r="B163" s="75">
        <v>110973</v>
      </c>
      <c r="C163" s="75">
        <v>4042552.5</v>
      </c>
      <c r="D163" s="75">
        <v>4031352.1435531005</v>
      </c>
      <c r="F163" s="10">
        <f t="shared" si="45"/>
        <v>1.5178438674272119</v>
      </c>
      <c r="G163" s="10">
        <f t="shared" si="53"/>
        <v>1.002778312597874</v>
      </c>
      <c r="H163" s="10">
        <f t="shared" si="46"/>
        <v>1.5220609121656907</v>
      </c>
      <c r="K163" t="s">
        <v>0</v>
      </c>
      <c r="L163" s="5">
        <f t="shared" si="48"/>
        <v>110973</v>
      </c>
      <c r="M163" s="5">
        <f t="shared" si="49"/>
        <v>168439.6875</v>
      </c>
      <c r="N163" s="10">
        <f t="shared" si="50"/>
        <v>1.5178438674272119</v>
      </c>
      <c r="O163" s="10">
        <f t="shared" si="51"/>
        <v>1.5220609121656907</v>
      </c>
      <c r="P163" s="10">
        <f t="shared" si="52"/>
        <v>1.5220609121656907</v>
      </c>
    </row>
  </sheetData>
  <mergeCells count="6">
    <mergeCell ref="F141:H141"/>
    <mergeCell ref="F4:H4"/>
    <mergeCell ref="F32:H32"/>
    <mergeCell ref="F60:H60"/>
    <mergeCell ref="F87:H87"/>
    <mergeCell ref="F114:H1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1">
    <tabColor theme="0" tint="-0.249977111117893"/>
  </sheetPr>
  <dimension ref="B2:P35"/>
  <sheetViews>
    <sheetView zoomScaleNormal="100" workbookViewId="0">
      <selection activeCell="H38" sqref="H38"/>
    </sheetView>
  </sheetViews>
  <sheetFormatPr defaultColWidth="17.140625" defaultRowHeight="12.75" x14ac:dyDescent="0.2"/>
  <cols>
    <col min="1" max="1" width="2.85546875" customWidth="1"/>
    <col min="2" max="5" width="17.140625" customWidth="1"/>
    <col min="6" max="6" width="2.85546875" customWidth="1"/>
    <col min="7" max="9" width="17.140625" customWidth="1"/>
    <col min="10" max="10" width="2.85546875" customWidth="1"/>
    <col min="11" max="12" width="17.140625" customWidth="1"/>
  </cols>
  <sheetData>
    <row r="2" spans="2:16" x14ac:dyDescent="0.2">
      <c r="B2" s="3" t="s">
        <v>59</v>
      </c>
      <c r="C2" s="119" t="str">
        <f>'User Interaction'!C5</f>
        <v>Elective</v>
      </c>
    </row>
    <row r="3" spans="2:16" x14ac:dyDescent="0.2">
      <c r="B3" s="3" t="s">
        <v>7</v>
      </c>
      <c r="C3" s="7">
        <f>(MATCH('User Interaction'!C5, 'User Interaction'!B2:B3, 0) - 1) * 20</f>
        <v>20</v>
      </c>
    </row>
    <row r="4" spans="2:16" x14ac:dyDescent="0.2">
      <c r="B4" s="37" t="s">
        <v>9</v>
      </c>
      <c r="C4" s="9" t="str">
        <f>RIGHT(Data!A2, 6)</f>
        <v>2021Q3</v>
      </c>
    </row>
    <row r="5" spans="2:16" x14ac:dyDescent="0.2">
      <c r="B5" s="37" t="s">
        <v>60</v>
      </c>
      <c r="C5" s="9" t="str">
        <f>C2 &amp; " Average Length of Stay, 12 months to end of " &amp; IF(RIGHT(C4, 1) = "1", "March", "") &amp; IF(RIGHT(C4, 1) = "2", "June", "") &amp; IF(RIGHT(C4, 1) = "3", "September", "") &amp; IF(RIGHT(C4, 1) = "4", "December", "") &amp; " " &amp; LEFT(C4, 4)</f>
        <v>Elective Average Length of Stay, 12 months to end of September 2021</v>
      </c>
    </row>
    <row r="7" spans="2:16" x14ac:dyDescent="0.2">
      <c r="C7" s="150" t="s">
        <v>5</v>
      </c>
      <c r="D7" s="150"/>
      <c r="E7" s="150"/>
      <c r="G7" s="150" t="s">
        <v>2</v>
      </c>
      <c r="H7" s="150"/>
      <c r="I7" s="150"/>
      <c r="K7" s="150" t="s">
        <v>6</v>
      </c>
      <c r="L7" s="150"/>
      <c r="M7" s="150"/>
      <c r="N7" s="150"/>
      <c r="O7" s="150"/>
      <c r="P7" s="8"/>
    </row>
    <row r="8" spans="2:16" ht="25.5" customHeight="1" x14ac:dyDescent="0.2">
      <c r="B8" s="4" t="s">
        <v>3</v>
      </c>
      <c r="C8" s="4" t="s">
        <v>26</v>
      </c>
      <c r="D8" s="4" t="s">
        <v>14</v>
      </c>
      <c r="E8" s="4" t="s">
        <v>15</v>
      </c>
      <c r="G8" s="4" t="s">
        <v>16</v>
      </c>
      <c r="H8" s="21" t="s">
        <v>20</v>
      </c>
      <c r="I8" s="4" t="s">
        <v>17</v>
      </c>
      <c r="K8" s="4" t="s">
        <v>4</v>
      </c>
      <c r="L8" s="4" t="s">
        <v>27</v>
      </c>
      <c r="M8" s="4" t="s">
        <v>25</v>
      </c>
      <c r="N8" s="4" t="s">
        <v>11</v>
      </c>
      <c r="O8" s="4" t="s">
        <v>10</v>
      </c>
      <c r="P8" s="4" t="s">
        <v>8</v>
      </c>
    </row>
    <row r="9" spans="2:16" x14ac:dyDescent="0.2">
      <c r="B9" s="5" t="str">
        <f ca="1">OFFSET(Data!C2, $C$3, 0)</f>
        <v>Auckland</v>
      </c>
      <c r="C9" s="5">
        <f ca="1">OFFSET(Data!F2, $C$3, 0)</f>
        <v>20600</v>
      </c>
      <c r="D9" s="5">
        <f ca="1">OFFSET(Data!D2, $C$3, 0)</f>
        <v>786867.5</v>
      </c>
      <c r="E9" s="5">
        <f ca="1">OFFSET(Data!E2, $C$3, 0)</f>
        <v>773231.71003682073</v>
      </c>
      <c r="G9" s="10">
        <f ca="1">D9 / C9 / 24</f>
        <v>1.5915604773462784</v>
      </c>
      <c r="H9" s="10">
        <f ca="1">(D9 / E9)</f>
        <v>1.0176348044010377</v>
      </c>
      <c r="I9" s="10">
        <f ca="1">H9 * $G$30</f>
        <v>1.5133048047929274</v>
      </c>
      <c r="K9" s="5" t="str">
        <f ca="1">B9</f>
        <v>Auckland</v>
      </c>
      <c r="L9" s="5">
        <f ca="1">C9</f>
        <v>20600</v>
      </c>
      <c r="M9" s="5">
        <f ca="1">D9 / 24</f>
        <v>32786.145833333336</v>
      </c>
      <c r="N9" s="10">
        <f ca="1">G9</f>
        <v>1.5915604773462784</v>
      </c>
      <c r="O9" s="10">
        <f ca="1">I9</f>
        <v>1.5133048047929274</v>
      </c>
      <c r="P9" s="10">
        <f ca="1">$O$30</f>
        <v>1.4870804322417379</v>
      </c>
    </row>
    <row r="10" spans="2:16" x14ac:dyDescent="0.2">
      <c r="B10" s="5" t="str">
        <f ca="1">OFFSET(Data!C3, $C$3, 0)</f>
        <v>Bay of Plenty</v>
      </c>
      <c r="C10" s="5">
        <f ca="1">OFFSET(Data!F3, $C$3, 0)</f>
        <v>6681</v>
      </c>
      <c r="D10" s="5">
        <f ca="1">OFFSET(Data!D3, $C$3, 0)</f>
        <v>215952.5</v>
      </c>
      <c r="E10" s="5">
        <f ca="1">OFFSET(Data!E3, $C$3, 0)</f>
        <v>211125.10310319791</v>
      </c>
      <c r="G10" s="10">
        <f t="shared" ref="G10:G30" ca="1" si="0">D10 / C10 / 24</f>
        <v>1.3468074888988675</v>
      </c>
      <c r="H10" s="10">
        <f t="shared" ref="H10:H30" ca="1" si="1">(D10 / E10)</f>
        <v>1.0228651014296601</v>
      </c>
      <c r="I10" s="10">
        <f ca="1">H10 * $G$30</f>
        <v>1.521082677159004</v>
      </c>
      <c r="K10" s="5" t="str">
        <f t="shared" ref="K10:K28" ca="1" si="2">B10</f>
        <v>Bay of Plenty</v>
      </c>
      <c r="L10" s="5">
        <f t="shared" ref="L10:L28" ca="1" si="3">C10</f>
        <v>6681</v>
      </c>
      <c r="M10" s="5">
        <f t="shared" ref="M10:M28" ca="1" si="4">D10 / 24</f>
        <v>8998.0208333333339</v>
      </c>
      <c r="N10" s="10">
        <f t="shared" ref="N10:N30" ca="1" si="5">G10</f>
        <v>1.3468074888988675</v>
      </c>
      <c r="O10" s="10">
        <f t="shared" ref="O10:O30" ca="1" si="6">I10</f>
        <v>1.521082677159004</v>
      </c>
      <c r="P10" s="10">
        <f t="shared" ref="P10:P28" ca="1" si="7">$O$30</f>
        <v>1.4870804322417379</v>
      </c>
    </row>
    <row r="11" spans="2:16" x14ac:dyDescent="0.2">
      <c r="B11" s="5" t="str">
        <f ca="1">OFFSET(Data!C4, $C$3, 0)</f>
        <v>Canterbury</v>
      </c>
      <c r="C11" s="5">
        <f ca="1">OFFSET(Data!F4, $C$3, 0)</f>
        <v>15771</v>
      </c>
      <c r="D11" s="5">
        <f ca="1">OFFSET(Data!D4, $C$3, 0)</f>
        <v>642290</v>
      </c>
      <c r="E11" s="5">
        <f ca="1">OFFSET(Data!E4, $C$3, 0)</f>
        <v>647686.52465126605</v>
      </c>
      <c r="G11" s="10">
        <f t="shared" ca="1" si="0"/>
        <v>1.6969173377295881</v>
      </c>
      <c r="H11" s="10">
        <f t="shared" ca="1" si="1"/>
        <v>0.99166799918498894</v>
      </c>
      <c r="I11" s="10">
        <f t="shared" ref="I11:I30" ca="1" si="8">H11 * $G$30</f>
        <v>1.4746900768683089</v>
      </c>
      <c r="K11" s="5" t="str">
        <f t="shared" ca="1" si="2"/>
        <v>Canterbury</v>
      </c>
      <c r="L11" s="5">
        <f t="shared" ca="1" si="3"/>
        <v>15771</v>
      </c>
      <c r="M11" s="5">
        <f t="shared" ca="1" si="4"/>
        <v>26762.083333333332</v>
      </c>
      <c r="N11" s="10">
        <f t="shared" ca="1" si="5"/>
        <v>1.6969173377295881</v>
      </c>
      <c r="O11" s="10">
        <f t="shared" ca="1" si="6"/>
        <v>1.4746900768683089</v>
      </c>
      <c r="P11" s="10">
        <f t="shared" ca="1" si="7"/>
        <v>1.4870804322417379</v>
      </c>
    </row>
    <row r="12" spans="2:16" x14ac:dyDescent="0.2">
      <c r="B12" s="5" t="str">
        <f ca="1">OFFSET(Data!C5, $C$3, 0)</f>
        <v>Capital and Coast</v>
      </c>
      <c r="C12" s="5">
        <f ca="1">OFFSET(Data!F5, $C$3, 0)</f>
        <v>10138</v>
      </c>
      <c r="D12" s="5">
        <f ca="1">OFFSET(Data!D5, $C$3, 0)</f>
        <v>397509</v>
      </c>
      <c r="E12" s="5">
        <f ca="1">OFFSET(Data!E5, $C$3, 0)</f>
        <v>394694.65578755614</v>
      </c>
      <c r="G12" s="10">
        <f t="shared" ca="1" si="0"/>
        <v>1.6337418623002564</v>
      </c>
      <c r="H12" s="10">
        <f t="shared" ca="1" si="1"/>
        <v>1.00713043404864</v>
      </c>
      <c r="I12" s="10">
        <f t="shared" ca="1" si="8"/>
        <v>1.4976839611888566</v>
      </c>
      <c r="K12" s="5" t="str">
        <f t="shared" ca="1" si="2"/>
        <v>Capital and Coast</v>
      </c>
      <c r="L12" s="5">
        <f t="shared" ca="1" si="3"/>
        <v>10138</v>
      </c>
      <c r="M12" s="5">
        <f t="shared" ca="1" si="4"/>
        <v>16562.875</v>
      </c>
      <c r="N12" s="10">
        <f t="shared" ca="1" si="5"/>
        <v>1.6337418623002564</v>
      </c>
      <c r="O12" s="10">
        <f t="shared" ca="1" si="6"/>
        <v>1.4976839611888566</v>
      </c>
      <c r="P12" s="10">
        <f t="shared" ca="1" si="7"/>
        <v>1.4870804322417379</v>
      </c>
    </row>
    <row r="13" spans="2:16" x14ac:dyDescent="0.2">
      <c r="B13" s="5" t="str">
        <f ca="1">OFFSET(Data!C6, $C$3, 0)</f>
        <v>Counties Manukau</v>
      </c>
      <c r="C13" s="5">
        <f ca="1">OFFSET(Data!F6, $C$3, 0)</f>
        <v>13620</v>
      </c>
      <c r="D13" s="5">
        <f ca="1">OFFSET(Data!D6, $C$3, 0)</f>
        <v>409961</v>
      </c>
      <c r="E13" s="5">
        <f ca="1">OFFSET(Data!E6, $C$3, 0)</f>
        <v>414892.31358066644</v>
      </c>
      <c r="G13" s="10">
        <f t="shared" ca="1" si="0"/>
        <v>1.2541636074400391</v>
      </c>
      <c r="H13" s="10">
        <f ca="1">(D13 / E13)</f>
        <v>0.98811423249057695</v>
      </c>
      <c r="I13" s="10">
        <f t="shared" ca="1" si="8"/>
        <v>1.4694053399562963</v>
      </c>
      <c r="K13" s="5" t="str">
        <f t="shared" ca="1" si="2"/>
        <v>Counties Manukau</v>
      </c>
      <c r="L13" s="5">
        <f t="shared" ca="1" si="3"/>
        <v>13620</v>
      </c>
      <c r="M13" s="5">
        <f t="shared" ca="1" si="4"/>
        <v>17081.708333333332</v>
      </c>
      <c r="N13" s="10">
        <f t="shared" ca="1" si="5"/>
        <v>1.2541636074400391</v>
      </c>
      <c r="O13" s="10">
        <f t="shared" ca="1" si="6"/>
        <v>1.4694053399562963</v>
      </c>
      <c r="P13" s="10">
        <f t="shared" ca="1" si="7"/>
        <v>1.4870804322417379</v>
      </c>
    </row>
    <row r="14" spans="2:16" x14ac:dyDescent="0.2">
      <c r="B14" s="5" t="str">
        <f ca="1">OFFSET(Data!C7, $C$3, 0)</f>
        <v>Hawkes Bay</v>
      </c>
      <c r="C14" s="5">
        <f ca="1">OFFSET(Data!F7, $C$3, 0)</f>
        <v>5485</v>
      </c>
      <c r="D14" s="5">
        <f ca="1">OFFSET(Data!D7, $C$3, 0)</f>
        <v>176158.5</v>
      </c>
      <c r="E14" s="5">
        <f ca="1">OFFSET(Data!E7, $C$3, 0)</f>
        <v>172061.76282860921</v>
      </c>
      <c r="G14" s="10">
        <f t="shared" ca="1" si="0"/>
        <v>1.3381836827711941</v>
      </c>
      <c r="H14" s="10">
        <f t="shared" ca="1" si="1"/>
        <v>1.0238096896372704</v>
      </c>
      <c r="I14" s="10">
        <f t="shared" ca="1" si="8"/>
        <v>1.5224873557990675</v>
      </c>
      <c r="K14" s="5" t="str">
        <f t="shared" ca="1" si="2"/>
        <v>Hawkes Bay</v>
      </c>
      <c r="L14" s="5">
        <f t="shared" ca="1" si="3"/>
        <v>5485</v>
      </c>
      <c r="M14" s="5">
        <f t="shared" ca="1" si="4"/>
        <v>7339.9375</v>
      </c>
      <c r="N14" s="10">
        <f t="shared" ca="1" si="5"/>
        <v>1.3381836827711941</v>
      </c>
      <c r="O14" s="10">
        <f t="shared" ca="1" si="6"/>
        <v>1.5224873557990675</v>
      </c>
      <c r="P14" s="10">
        <f t="shared" ca="1" si="7"/>
        <v>1.4870804322417379</v>
      </c>
    </row>
    <row r="15" spans="2:16" x14ac:dyDescent="0.2">
      <c r="B15" s="5" t="str">
        <f ca="1">OFFSET(Data!C8, $C$3, 0)</f>
        <v>Hutt</v>
      </c>
      <c r="C15" s="5">
        <f ca="1">OFFSET(Data!F8, $C$3, 0)</f>
        <v>5109</v>
      </c>
      <c r="D15" s="5">
        <f ca="1">OFFSET(Data!D8, $C$3, 0)</f>
        <v>161209.5</v>
      </c>
      <c r="E15" s="5">
        <f ca="1">OFFSET(Data!E8, $C$3, 0)</f>
        <v>163378.07205950774</v>
      </c>
      <c r="G15" s="10">
        <f t="shared" ca="1" si="0"/>
        <v>1.3147509297318458</v>
      </c>
      <c r="H15" s="10">
        <f t="shared" ca="1" si="1"/>
        <v>0.98672666391412744</v>
      </c>
      <c r="I15" s="10">
        <f ca="1">H15 * $G$30</f>
        <v>1.4673419138778647</v>
      </c>
      <c r="K15" s="5" t="str">
        <f t="shared" ca="1" si="2"/>
        <v>Hutt</v>
      </c>
      <c r="L15" s="5">
        <f t="shared" ca="1" si="3"/>
        <v>5109</v>
      </c>
      <c r="M15" s="5">
        <f t="shared" ca="1" si="4"/>
        <v>6717.0625</v>
      </c>
      <c r="N15" s="10">
        <f t="shared" ca="1" si="5"/>
        <v>1.3147509297318458</v>
      </c>
      <c r="O15" s="10">
        <f t="shared" ca="1" si="6"/>
        <v>1.4673419138778647</v>
      </c>
      <c r="P15" s="10">
        <f t="shared" ca="1" si="7"/>
        <v>1.4870804322417379</v>
      </c>
    </row>
    <row r="16" spans="2:16" x14ac:dyDescent="0.2">
      <c r="B16" s="5" t="str">
        <f ca="1">OFFSET(Data!C9, $C$3, 0)</f>
        <v>Lakes</v>
      </c>
      <c r="C16" s="5">
        <f ca="1">OFFSET(Data!F9, $C$3, 0)</f>
        <v>3182</v>
      </c>
      <c r="D16" s="5">
        <f ca="1">OFFSET(Data!D9, $C$3, 0)</f>
        <v>94906.5</v>
      </c>
      <c r="E16" s="5">
        <f ca="1">OFFSET(Data!E9, $C$3, 0)</f>
        <v>99211.154863327465</v>
      </c>
      <c r="G16" s="10">
        <f t="shared" ca="1" si="0"/>
        <v>1.2427521998742928</v>
      </c>
      <c r="H16" s="10">
        <f t="shared" ca="1" si="1"/>
        <v>0.95661118077642049</v>
      </c>
      <c r="I16" s="10">
        <f t="shared" ca="1" si="8"/>
        <v>1.4225577681962749</v>
      </c>
      <c r="K16" s="5" t="str">
        <f t="shared" ca="1" si="2"/>
        <v>Lakes</v>
      </c>
      <c r="L16" s="5">
        <f t="shared" ca="1" si="3"/>
        <v>3182</v>
      </c>
      <c r="M16" s="5">
        <f t="shared" ca="1" si="4"/>
        <v>3954.4375</v>
      </c>
      <c r="N16" s="10">
        <f t="shared" ca="1" si="5"/>
        <v>1.2427521998742928</v>
      </c>
      <c r="O16" s="10">
        <f t="shared" ca="1" si="6"/>
        <v>1.4225577681962749</v>
      </c>
      <c r="P16" s="10">
        <f t="shared" ca="1" si="7"/>
        <v>1.4870804322417379</v>
      </c>
    </row>
    <row r="17" spans="2:16" x14ac:dyDescent="0.2">
      <c r="B17" s="5" t="str">
        <f ca="1">OFFSET(Data!C10, $C$3, 0)</f>
        <v>MidCentral</v>
      </c>
      <c r="C17" s="5">
        <f ca="1">OFFSET(Data!F10, $C$3, 0)</f>
        <v>4934</v>
      </c>
      <c r="D17" s="5">
        <f ca="1">OFFSET(Data!D10, $C$3, 0)</f>
        <v>185963</v>
      </c>
      <c r="E17" s="5">
        <f ca="1">OFFSET(Data!E10, $C$3, 0)</f>
        <v>168754.17843912251</v>
      </c>
      <c r="G17" s="10">
        <f t="shared" ca="1" si="0"/>
        <v>1.570421226861235</v>
      </c>
      <c r="H17" s="10">
        <f t="shared" ca="1" si="1"/>
        <v>1.1019756768101925</v>
      </c>
      <c r="I17" s="10">
        <f t="shared" ca="1" si="8"/>
        <v>1.6387264657907783</v>
      </c>
      <c r="K17" s="5" t="str">
        <f t="shared" ca="1" si="2"/>
        <v>MidCentral</v>
      </c>
      <c r="L17" s="5">
        <f t="shared" ca="1" si="3"/>
        <v>4934</v>
      </c>
      <c r="M17" s="5">
        <f t="shared" ca="1" si="4"/>
        <v>7748.458333333333</v>
      </c>
      <c r="N17" s="10">
        <f t="shared" ca="1" si="5"/>
        <v>1.570421226861235</v>
      </c>
      <c r="O17" s="10">
        <f t="shared" ca="1" si="6"/>
        <v>1.6387264657907783</v>
      </c>
      <c r="P17" s="10">
        <f t="shared" ca="1" si="7"/>
        <v>1.4870804322417379</v>
      </c>
    </row>
    <row r="18" spans="2:16" x14ac:dyDescent="0.2">
      <c r="B18" s="5" t="str">
        <f ca="1">OFFSET(Data!C11, $C$3, 0)</f>
        <v>Nelson Marlborough</v>
      </c>
      <c r="C18" s="5">
        <f ca="1">OFFSET(Data!F11, $C$3, 0)</f>
        <v>4205</v>
      </c>
      <c r="D18" s="5">
        <f ca="1">OFFSET(Data!D11, $C$3, 0)</f>
        <v>119202</v>
      </c>
      <c r="E18" s="5">
        <f ca="1">OFFSET(Data!E11, $C$3, 0)</f>
        <v>134466.63066854925</v>
      </c>
      <c r="G18" s="10">
        <f t="shared" ca="1" si="0"/>
        <v>1.1811533888228298</v>
      </c>
      <c r="H18" s="10">
        <f t="shared" ca="1" si="1"/>
        <v>0.88648015799417568</v>
      </c>
      <c r="I18" s="10">
        <f t="shared" ca="1" si="8"/>
        <v>1.3182672965236995</v>
      </c>
      <c r="K18" s="5" t="str">
        <f t="shared" ca="1" si="2"/>
        <v>Nelson Marlborough</v>
      </c>
      <c r="L18" s="5">
        <f t="shared" ca="1" si="3"/>
        <v>4205</v>
      </c>
      <c r="M18" s="5">
        <f t="shared" ca="1" si="4"/>
        <v>4966.75</v>
      </c>
      <c r="N18" s="10">
        <f t="shared" ca="1" si="5"/>
        <v>1.1811533888228298</v>
      </c>
      <c r="O18" s="10">
        <f t="shared" ca="1" si="6"/>
        <v>1.3182672965236995</v>
      </c>
      <c r="P18" s="10">
        <f t="shared" ca="1" si="7"/>
        <v>1.4870804322417379</v>
      </c>
    </row>
    <row r="19" spans="2:16" x14ac:dyDescent="0.2">
      <c r="B19" s="5" t="str">
        <f ca="1">OFFSET(Data!C12, $C$3, 0)</f>
        <v>Northland</v>
      </c>
      <c r="C19" s="5">
        <f ca="1">OFFSET(Data!F12, $C$3, 0)</f>
        <v>5254</v>
      </c>
      <c r="D19" s="5">
        <f ca="1">OFFSET(Data!D12, $C$3, 0)</f>
        <v>179321</v>
      </c>
      <c r="E19" s="5">
        <f ca="1">OFFSET(Data!E12, $C$3, 0)</f>
        <v>170961.51341877127</v>
      </c>
      <c r="G19" s="10">
        <f t="shared" ca="1" si="0"/>
        <v>1.4220990356553738</v>
      </c>
      <c r="H19" s="10">
        <f t="shared" ca="1" si="1"/>
        <v>1.0488968915521479</v>
      </c>
      <c r="I19" s="10">
        <f t="shared" ca="1" si="8"/>
        <v>1.5597940428663792</v>
      </c>
      <c r="K19" s="5" t="str">
        <f t="shared" ca="1" si="2"/>
        <v>Northland</v>
      </c>
      <c r="L19" s="5">
        <f t="shared" ca="1" si="3"/>
        <v>5254</v>
      </c>
      <c r="M19" s="5">
        <f t="shared" ca="1" si="4"/>
        <v>7471.708333333333</v>
      </c>
      <c r="N19" s="10">
        <f t="shared" ca="1" si="5"/>
        <v>1.4220990356553738</v>
      </c>
      <c r="O19" s="10">
        <f t="shared" ca="1" si="6"/>
        <v>1.5597940428663792</v>
      </c>
      <c r="P19" s="10">
        <f t="shared" ca="1" si="7"/>
        <v>1.4870804322417379</v>
      </c>
    </row>
    <row r="20" spans="2:16" x14ac:dyDescent="0.2">
      <c r="B20" s="5" t="str">
        <f ca="1">OFFSET(Data!C13, $C$3, 0)</f>
        <v>South Canterbury</v>
      </c>
      <c r="C20" s="5">
        <f ca="1">OFFSET(Data!F13, $C$3, 0)</f>
        <v>2178</v>
      </c>
      <c r="D20" s="5">
        <f ca="1">OFFSET(Data!D13, $C$3, 0)</f>
        <v>59302</v>
      </c>
      <c r="E20" s="5">
        <f ca="1">OFFSET(Data!E13, $C$3, 0)</f>
        <v>67677.618471136491</v>
      </c>
      <c r="G20" s="10">
        <f t="shared" ca="1" si="0"/>
        <v>1.1344888276706457</v>
      </c>
      <c r="H20" s="10">
        <f t="shared" ca="1" si="1"/>
        <v>0.87624241720756513</v>
      </c>
      <c r="I20" s="10">
        <f t="shared" ca="1" si="8"/>
        <v>1.3030429525295677</v>
      </c>
      <c r="K20" s="5" t="str">
        <f t="shared" ca="1" si="2"/>
        <v>South Canterbury</v>
      </c>
      <c r="L20" s="5">
        <f t="shared" ca="1" si="3"/>
        <v>2178</v>
      </c>
      <c r="M20" s="5">
        <f t="shared" ca="1" si="4"/>
        <v>2470.9166666666665</v>
      </c>
      <c r="N20" s="10">
        <f t="shared" ca="1" si="5"/>
        <v>1.1344888276706457</v>
      </c>
      <c r="O20" s="10">
        <f t="shared" ca="1" si="6"/>
        <v>1.3030429525295677</v>
      </c>
      <c r="P20" s="10">
        <f t="shared" ca="1" si="7"/>
        <v>1.4870804322417379</v>
      </c>
    </row>
    <row r="21" spans="2:16" x14ac:dyDescent="0.2">
      <c r="B21" s="5" t="str">
        <f ca="1">OFFSET(Data!C14, $C$3, 0)</f>
        <v>Southern</v>
      </c>
      <c r="C21" s="5">
        <f ca="1">OFFSET(Data!F14, $C$3, 0)</f>
        <v>8389</v>
      </c>
      <c r="D21" s="5">
        <f ca="1">OFFSET(Data!D14, $C$3, 0)</f>
        <v>355221</v>
      </c>
      <c r="E21" s="5">
        <f ca="1">OFFSET(Data!E14, $C$3, 0)</f>
        <v>336515.93707525957</v>
      </c>
      <c r="G21" s="10">
        <f t="shared" ca="1" si="0"/>
        <v>1.7643193467636191</v>
      </c>
      <c r="H21" s="10">
        <f t="shared" ca="1" si="1"/>
        <v>1.0555844786648461</v>
      </c>
      <c r="I21" s="10">
        <f t="shared" ca="1" si="8"/>
        <v>1.5697390228005845</v>
      </c>
      <c r="K21" s="5" t="str">
        <f t="shared" ca="1" si="2"/>
        <v>Southern</v>
      </c>
      <c r="L21" s="5">
        <f t="shared" ca="1" si="3"/>
        <v>8389</v>
      </c>
      <c r="M21" s="5">
        <f t="shared" ca="1" si="4"/>
        <v>14800.875</v>
      </c>
      <c r="N21" s="10">
        <f t="shared" ca="1" si="5"/>
        <v>1.7643193467636191</v>
      </c>
      <c r="O21" s="10">
        <f t="shared" ca="1" si="6"/>
        <v>1.5697390228005845</v>
      </c>
      <c r="P21" s="10">
        <f t="shared" ca="1" si="7"/>
        <v>1.4870804322417379</v>
      </c>
    </row>
    <row r="22" spans="2:16" x14ac:dyDescent="0.2">
      <c r="B22" s="5" t="str">
        <f ca="1">OFFSET(Data!C15, $C$3, 0)</f>
        <v>Tairawhiti</v>
      </c>
      <c r="C22" s="5">
        <f ca="1">OFFSET(Data!F15, $C$3, 0)</f>
        <v>1677</v>
      </c>
      <c r="D22" s="5">
        <f ca="1">OFFSET(Data!D15, $C$3, 0)</f>
        <v>50703.5</v>
      </c>
      <c r="E22" s="5">
        <f ca="1">OFFSET(Data!E15, $C$3, 0)</f>
        <v>48373.53188926525</v>
      </c>
      <c r="G22" s="10">
        <f t="shared" ca="1" si="0"/>
        <v>1.2597768833233949</v>
      </c>
      <c r="H22" s="10">
        <f t="shared" ca="1" si="1"/>
        <v>1.0481661772406534</v>
      </c>
      <c r="I22" s="10">
        <f t="shared" ca="1" si="8"/>
        <v>1.5587074119121969</v>
      </c>
      <c r="K22" s="5" t="str">
        <f t="shared" ca="1" si="2"/>
        <v>Tairawhiti</v>
      </c>
      <c r="L22" s="5">
        <f t="shared" ca="1" si="3"/>
        <v>1677</v>
      </c>
      <c r="M22" s="5">
        <f t="shared" ca="1" si="4"/>
        <v>2112.6458333333335</v>
      </c>
      <c r="N22" s="10">
        <f t="shared" ca="1" si="5"/>
        <v>1.2597768833233949</v>
      </c>
      <c r="O22" s="10">
        <f t="shared" ca="1" si="6"/>
        <v>1.5587074119121969</v>
      </c>
      <c r="P22" s="10">
        <f t="shared" ca="1" si="7"/>
        <v>1.4870804322417379</v>
      </c>
    </row>
    <row r="23" spans="2:16" x14ac:dyDescent="0.2">
      <c r="B23" s="5" t="str">
        <f ca="1">OFFSET(Data!C16, $C$3, 0)</f>
        <v>Taranaki</v>
      </c>
      <c r="C23" s="5">
        <f ca="1">OFFSET(Data!F16, $C$3, 0)</f>
        <v>3928</v>
      </c>
      <c r="D23" s="5">
        <f ca="1">OFFSET(Data!D16, $C$3, 0)</f>
        <v>120583</v>
      </c>
      <c r="E23" s="5">
        <f ca="1">OFFSET(Data!E16, $C$3, 0)</f>
        <v>126995.45365334774</v>
      </c>
      <c r="G23" s="10">
        <f t="shared" ca="1" si="0"/>
        <v>1.2790966564833672</v>
      </c>
      <c r="H23" s="10">
        <f t="shared" ca="1" si="1"/>
        <v>0.94950643138098911</v>
      </c>
      <c r="I23" s="10">
        <f t="shared" ca="1" si="8"/>
        <v>1.4119924343943475</v>
      </c>
      <c r="K23" s="5" t="str">
        <f t="shared" ca="1" si="2"/>
        <v>Taranaki</v>
      </c>
      <c r="L23" s="5">
        <f t="shared" ca="1" si="3"/>
        <v>3928</v>
      </c>
      <c r="M23" s="5">
        <f t="shared" ca="1" si="4"/>
        <v>5024.291666666667</v>
      </c>
      <c r="N23" s="10">
        <f t="shared" ca="1" si="5"/>
        <v>1.2790966564833672</v>
      </c>
      <c r="O23" s="10">
        <f t="shared" ca="1" si="6"/>
        <v>1.4119924343943475</v>
      </c>
      <c r="P23" s="10">
        <f t="shared" ca="1" si="7"/>
        <v>1.4870804322417379</v>
      </c>
    </row>
    <row r="24" spans="2:16" x14ac:dyDescent="0.2">
      <c r="B24" s="5" t="str">
        <f ca="1">OFFSET(Data!C17, $C$3, 0)</f>
        <v>Waikato</v>
      </c>
      <c r="C24" s="5">
        <f ca="1">OFFSET(Data!F17, $C$3, 0)</f>
        <v>13292</v>
      </c>
      <c r="D24" s="5">
        <f ca="1">OFFSET(Data!D17, $C$3, 0)</f>
        <v>530331.5</v>
      </c>
      <c r="E24" s="5">
        <f ca="1">OFFSET(Data!E17, $C$3, 0)</f>
        <v>498808.54623998405</v>
      </c>
      <c r="G24" s="10">
        <f t="shared" ca="1" si="0"/>
        <v>1.6624394999498444</v>
      </c>
      <c r="H24" s="10">
        <f t="shared" ca="1" si="1"/>
        <v>1.0631964989325779</v>
      </c>
      <c r="I24" s="10">
        <f t="shared" ca="1" si="8"/>
        <v>1.5810587091905561</v>
      </c>
      <c r="K24" s="5" t="str">
        <f t="shared" ca="1" si="2"/>
        <v>Waikato</v>
      </c>
      <c r="L24" s="5">
        <f t="shared" ca="1" si="3"/>
        <v>13292</v>
      </c>
      <c r="M24" s="5">
        <f t="shared" ca="1" si="4"/>
        <v>22097.145833333332</v>
      </c>
      <c r="N24" s="10">
        <f t="shared" ca="1" si="5"/>
        <v>1.6624394999498444</v>
      </c>
      <c r="O24" s="10">
        <f t="shared" ca="1" si="6"/>
        <v>1.5810587091905561</v>
      </c>
      <c r="P24" s="10">
        <f t="shared" ca="1" si="7"/>
        <v>1.4870804322417379</v>
      </c>
    </row>
    <row r="25" spans="2:16" x14ac:dyDescent="0.2">
      <c r="B25" s="5" t="str">
        <f ca="1">OFFSET(Data!C18, $C$3, 0)</f>
        <v>Wairarapa</v>
      </c>
      <c r="C25" s="5">
        <f ca="1">OFFSET(Data!F18, $C$3, 0)</f>
        <v>1239</v>
      </c>
      <c r="D25" s="5">
        <f ca="1">OFFSET(Data!D18, $C$3, 0)</f>
        <v>24621.5</v>
      </c>
      <c r="E25" s="5">
        <f ca="1">OFFSET(Data!E18, $C$3, 0)</f>
        <v>28947.085816145755</v>
      </c>
      <c r="G25" s="10">
        <f t="shared" ca="1" si="0"/>
        <v>0.82800309389292437</v>
      </c>
      <c r="H25" s="10">
        <f t="shared" ca="1" si="1"/>
        <v>0.8505692129556931</v>
      </c>
      <c r="I25" s="10">
        <f t="shared" ca="1" si="8"/>
        <v>1.2648648328536636</v>
      </c>
      <c r="K25" s="5" t="str">
        <f t="shared" ca="1" si="2"/>
        <v>Wairarapa</v>
      </c>
      <c r="L25" s="5">
        <f t="shared" ca="1" si="3"/>
        <v>1239</v>
      </c>
      <c r="M25" s="5">
        <f t="shared" ca="1" si="4"/>
        <v>1025.8958333333333</v>
      </c>
      <c r="N25" s="10">
        <f t="shared" ca="1" si="5"/>
        <v>0.82800309389292437</v>
      </c>
      <c r="O25" s="10">
        <f t="shared" ca="1" si="6"/>
        <v>1.2648648328536636</v>
      </c>
      <c r="P25" s="10">
        <f t="shared" ca="1" si="7"/>
        <v>1.4870804322417379</v>
      </c>
    </row>
    <row r="26" spans="2:16" x14ac:dyDescent="0.2">
      <c r="B26" s="5" t="str">
        <f ca="1">OFFSET(Data!C19, $C$3, 0)</f>
        <v>Waitemata</v>
      </c>
      <c r="C26" s="5">
        <f ca="1">OFFSET(Data!F19, $C$3, 0)</f>
        <v>10467</v>
      </c>
      <c r="D26" s="5">
        <f ca="1">OFFSET(Data!D19, $C$3, 0)</f>
        <v>375162.5</v>
      </c>
      <c r="E26" s="5">
        <f ca="1">OFFSET(Data!E19, $C$3, 0)</f>
        <v>423596.32707970182</v>
      </c>
      <c r="G26" s="10">
        <f t="shared" ca="1" si="0"/>
        <v>1.4934337282252157</v>
      </c>
      <c r="H26" s="10">
        <f t="shared" ca="1" si="1"/>
        <v>0.88566041775289339</v>
      </c>
      <c r="I26" s="10">
        <f t="shared" ca="1" si="8"/>
        <v>1.3170482768513674</v>
      </c>
      <c r="K26" s="5" t="str">
        <f t="shared" ca="1" si="2"/>
        <v>Waitemata</v>
      </c>
      <c r="L26" s="5">
        <f t="shared" ca="1" si="3"/>
        <v>10467</v>
      </c>
      <c r="M26" s="5">
        <f t="shared" ca="1" si="4"/>
        <v>15631.770833333334</v>
      </c>
      <c r="N26" s="10">
        <f t="shared" ca="1" si="5"/>
        <v>1.4934337282252157</v>
      </c>
      <c r="O26" s="10">
        <f t="shared" ca="1" si="6"/>
        <v>1.3170482768513674</v>
      </c>
      <c r="P26" s="10">
        <f t="shared" ca="1" si="7"/>
        <v>1.4870804322417379</v>
      </c>
    </row>
    <row r="27" spans="2:16" x14ac:dyDescent="0.2">
      <c r="B27" s="5" t="str">
        <f ca="1">OFFSET(Data!C20, $C$3, 0)</f>
        <v>West Coast</v>
      </c>
      <c r="C27" s="5">
        <f ca="1">OFFSET(Data!F20, $C$3, 0)</f>
        <v>998</v>
      </c>
      <c r="D27" s="5">
        <f ca="1">OFFSET(Data!D20, $C$3, 0)</f>
        <v>19404.5</v>
      </c>
      <c r="E27" s="5">
        <f ca="1">OFFSET(Data!E20, $C$3, 0)</f>
        <v>23957.33093077689</v>
      </c>
      <c r="G27" s="10">
        <f t="shared" ca="1" si="0"/>
        <v>0.81014111556446222</v>
      </c>
      <c r="H27" s="10">
        <f t="shared" ca="1" si="1"/>
        <v>0.80996084480646058</v>
      </c>
      <c r="I27" s="10">
        <f t="shared" ca="1" si="8"/>
        <v>1.2044769231936714</v>
      </c>
      <c r="K27" s="5" t="str">
        <f t="shared" ca="1" si="2"/>
        <v>West Coast</v>
      </c>
      <c r="L27" s="5">
        <f t="shared" ca="1" si="3"/>
        <v>998</v>
      </c>
      <c r="M27" s="5">
        <f t="shared" ca="1" si="4"/>
        <v>808.52083333333337</v>
      </c>
      <c r="N27" s="10">
        <f t="shared" ca="1" si="5"/>
        <v>0.81014111556446222</v>
      </c>
      <c r="O27" s="10">
        <f t="shared" ca="1" si="6"/>
        <v>1.2044769231936714</v>
      </c>
      <c r="P27" s="10">
        <f t="shared" ca="1" si="7"/>
        <v>1.4870804322417379</v>
      </c>
    </row>
    <row r="28" spans="2:16" x14ac:dyDescent="0.2">
      <c r="B28" s="5" t="str">
        <f ca="1">OFFSET(Data!C21, $C$3, 0)</f>
        <v>Whanganui</v>
      </c>
      <c r="C28" s="5">
        <f ca="1">OFFSET(Data!F21, $C$3, 0)</f>
        <v>2312</v>
      </c>
      <c r="D28" s="5">
        <f ca="1">OFFSET(Data!D21, $C$3, 0)</f>
        <v>72612</v>
      </c>
      <c r="E28" s="5">
        <f ca="1">OFFSET(Data!E21, $C$3, 0)</f>
        <v>71946.549406973179</v>
      </c>
      <c r="G28" s="10">
        <f t="shared" ca="1" si="0"/>
        <v>1.3086072664359862</v>
      </c>
      <c r="H28" s="10">
        <f t="shared" ca="1" si="1"/>
        <v>1.0092492356966647</v>
      </c>
      <c r="I28" s="10">
        <f t="shared" ca="1" si="8"/>
        <v>1.5008347896594356</v>
      </c>
      <c r="K28" s="5" t="str">
        <f t="shared" ca="1" si="2"/>
        <v>Whanganui</v>
      </c>
      <c r="L28" s="5">
        <f t="shared" ca="1" si="3"/>
        <v>2312</v>
      </c>
      <c r="M28" s="5">
        <f t="shared" ca="1" si="4"/>
        <v>3025.5</v>
      </c>
      <c r="N28" s="10">
        <f t="shared" ca="1" si="5"/>
        <v>1.3086072664359862</v>
      </c>
      <c r="O28" s="10">
        <f t="shared" ca="1" si="6"/>
        <v>1.5008347896594356</v>
      </c>
      <c r="P28" s="10">
        <f t="shared" ca="1" si="7"/>
        <v>1.4870804322417379</v>
      </c>
    </row>
    <row r="29" spans="2:16" x14ac:dyDescent="0.2">
      <c r="H29" s="10"/>
      <c r="I29" s="10"/>
      <c r="K29" s="5"/>
      <c r="L29" s="5"/>
      <c r="M29" s="5"/>
      <c r="N29" s="6"/>
      <c r="O29" s="6"/>
    </row>
    <row r="30" spans="2:16" x14ac:dyDescent="0.2">
      <c r="C30" s="5">
        <f ca="1">SUM(C9:C28)</f>
        <v>139459</v>
      </c>
      <c r="D30" s="5">
        <f ca="1">SUM(D9:D28)</f>
        <v>4977282</v>
      </c>
      <c r="E30" s="5">
        <f ca="1">SUM(E9:E28)</f>
        <v>4977281.999999987</v>
      </c>
      <c r="G30" s="10">
        <f t="shared" ca="1" si="0"/>
        <v>1.4870804322417339</v>
      </c>
      <c r="H30" s="10">
        <f t="shared" ca="1" si="1"/>
        <v>1.0000000000000027</v>
      </c>
      <c r="I30" s="10">
        <f t="shared" ca="1" si="8"/>
        <v>1.4870804322417379</v>
      </c>
      <c r="K30" s="5" t="s">
        <v>0</v>
      </c>
      <c r="L30" s="5">
        <f ca="1">SUM(L9:L28)</f>
        <v>139459</v>
      </c>
      <c r="M30" s="5">
        <f ca="1">SUM(M9:M28)</f>
        <v>207386.75000000003</v>
      </c>
      <c r="N30" s="10">
        <f t="shared" ca="1" si="5"/>
        <v>1.4870804322417339</v>
      </c>
      <c r="O30" s="10">
        <f t="shared" ca="1" si="6"/>
        <v>1.4870804322417379</v>
      </c>
    </row>
    <row r="33" spans="5:5" x14ac:dyDescent="0.2">
      <c r="E33" s="11"/>
    </row>
    <row r="35" spans="5:5" x14ac:dyDescent="0.2">
      <c r="E35" s="11"/>
    </row>
  </sheetData>
  <mergeCells count="3">
    <mergeCell ref="C7:E7"/>
    <mergeCell ref="G7:I7"/>
    <mergeCell ref="K7: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 by DHB</vt:lpstr>
      <vt:lpstr>Ethnicity</vt:lpstr>
      <vt:lpstr>Deprivation</vt:lpstr>
      <vt:lpstr>Technical Description</vt:lpstr>
      <vt:lpstr>pivots_deprivation</vt:lpstr>
      <vt:lpstr>Data</vt:lpstr>
      <vt:lpstr>Data2</vt:lpstr>
      <vt:lpstr>pivots_ethnicity</vt:lpstr>
      <vt:lpstr>Standardisation</vt:lpstr>
      <vt:lpstr>User Interaction</vt:lpstr>
    </vt:vector>
  </TitlesOfParts>
  <Company>Ministry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 Smith</dc:creator>
  <cp:lastModifiedBy>Odile Stotzer</cp:lastModifiedBy>
  <dcterms:created xsi:type="dcterms:W3CDTF">2013-06-18T03:48:33Z</dcterms:created>
  <dcterms:modified xsi:type="dcterms:W3CDTF">2021-12-14T04:10:15Z</dcterms:modified>
</cp:coreProperties>
</file>