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11 Hospital Care\ALOS\reports\2020-2021\Til end of June 2021\"/>
    </mc:Choice>
  </mc:AlternateContent>
  <xr:revisionPtr revIDLastSave="0" documentId="13_ncr:1_{AB5526DC-EFF2-4769-99E0-0EAC4B2E8C65}" xr6:coauthVersionLast="46" xr6:coauthVersionMax="46" xr10:uidLastSave="{00000000-0000-0000-0000-000000000000}"/>
  <bookViews>
    <workbookView xWindow="-110" yWindow="-110" windowWidth="19420" windowHeight="10420" tabRatio="608" xr2:uid="{00000000-000D-0000-FFFF-FFFF00000000}"/>
  </bookViews>
  <sheets>
    <sheet name="Summary by DHB" sheetId="22" r:id="rId1"/>
    <sheet name="Ethnicity" sheetId="27" r:id="rId2"/>
    <sheet name="Deprivation" sheetId="32" r:id="rId3"/>
    <sheet name="Technical Description" sheetId="18" r:id="rId4"/>
    <sheet name="pivots_deprivation" sheetId="33" state="hidden" r:id="rId5"/>
    <sheet name="Data" sheetId="24" state="hidden" r:id="rId6"/>
    <sheet name="Data2" sheetId="29" state="hidden" r:id="rId7"/>
    <sheet name="pivots_ethnicity" sheetId="30" state="hidden" r:id="rId8"/>
    <sheet name="Standardisation" sheetId="25" state="hidden" r:id="rId9"/>
    <sheet name="User Interaction" sheetId="26" state="hidden" r:id="rId10"/>
  </sheets>
  <definedNames>
    <definedName name="_AMO_SingleObject_171447580_PivotTable_171447580" localSheetId="0" hidden="1">'Summary by DHB'!#REF!</definedName>
    <definedName name="_AMO_SingleObject_232306399_PivotTable_232306399" localSheetId="0" hidden="1">'Summary by DHB'!#REF!</definedName>
    <definedName name="_AMO_XmlVersion" hidden="1">"'1'"</definedName>
    <definedName name="_xlnm._FilterDatabase" localSheetId="5" hidden="1">Data!$A$1:$I$1</definedName>
    <definedName name="_xlnm._FilterDatabase" localSheetId="6" hidden="1">Data2!$A$1:$H$662</definedName>
  </definedNames>
  <calcPr calcId="191029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6" l="1"/>
  <c r="C41" i="26" l="1"/>
  <c r="C34" i="26" l="1"/>
  <c r="P308" i="33" l="1"/>
  <c r="P309" i="33"/>
  <c r="P310" i="33"/>
  <c r="P311" i="33"/>
  <c r="P312" i="33"/>
  <c r="P313" i="33"/>
  <c r="P314" i="33"/>
  <c r="P315" i="33"/>
  <c r="P316" i="33"/>
  <c r="P317" i="33"/>
  <c r="P318" i="33"/>
  <c r="P319" i="33"/>
  <c r="P320" i="33"/>
  <c r="P321" i="33"/>
  <c r="P322" i="33"/>
  <c r="P323" i="33"/>
  <c r="P324" i="33"/>
  <c r="P325" i="33"/>
  <c r="P326" i="33"/>
  <c r="P327" i="33"/>
  <c r="P307" i="33"/>
  <c r="P227" i="33"/>
  <c r="P228" i="33"/>
  <c r="P229" i="33"/>
  <c r="P230" i="33"/>
  <c r="P231" i="33"/>
  <c r="P232" i="33"/>
  <c r="P233" i="33"/>
  <c r="P234" i="33"/>
  <c r="P235" i="33"/>
  <c r="P236" i="33"/>
  <c r="P237" i="33"/>
  <c r="P238" i="33"/>
  <c r="P239" i="33"/>
  <c r="P240" i="33"/>
  <c r="P241" i="33"/>
  <c r="P242" i="33"/>
  <c r="P243" i="33"/>
  <c r="P244" i="33"/>
  <c r="P245" i="33"/>
  <c r="P246" i="33"/>
  <c r="P226" i="33"/>
  <c r="P199" i="33"/>
  <c r="P200" i="33"/>
  <c r="P201" i="33"/>
  <c r="P202" i="33"/>
  <c r="P203" i="33"/>
  <c r="P204" i="33"/>
  <c r="P205" i="33"/>
  <c r="P206" i="33"/>
  <c r="P207" i="33"/>
  <c r="P208" i="33"/>
  <c r="P209" i="33"/>
  <c r="P210" i="33"/>
  <c r="P211" i="33"/>
  <c r="P212" i="33"/>
  <c r="P213" i="33"/>
  <c r="P214" i="33"/>
  <c r="P215" i="33"/>
  <c r="P216" i="33"/>
  <c r="P217" i="33"/>
  <c r="P218" i="33"/>
  <c r="P198" i="33"/>
  <c r="P171" i="33"/>
  <c r="P172" i="33"/>
  <c r="P173" i="33"/>
  <c r="P174" i="33"/>
  <c r="P175" i="33"/>
  <c r="P176" i="33"/>
  <c r="P177" i="33"/>
  <c r="P178" i="33"/>
  <c r="P179" i="33"/>
  <c r="P180" i="33"/>
  <c r="P181" i="33"/>
  <c r="P182" i="33"/>
  <c r="P183" i="33"/>
  <c r="P184" i="33"/>
  <c r="P185" i="33"/>
  <c r="P186" i="33"/>
  <c r="P187" i="33"/>
  <c r="P188" i="33"/>
  <c r="P189" i="33"/>
  <c r="P190" i="33"/>
  <c r="P170" i="33"/>
  <c r="I308" i="33"/>
  <c r="I309" i="33"/>
  <c r="I310" i="33"/>
  <c r="I311" i="33"/>
  <c r="I312" i="33"/>
  <c r="I313" i="33"/>
  <c r="I314" i="33"/>
  <c r="I315" i="33"/>
  <c r="I316" i="33"/>
  <c r="I317" i="33"/>
  <c r="I318" i="33"/>
  <c r="I319" i="33"/>
  <c r="I320" i="33"/>
  <c r="I321" i="33"/>
  <c r="I322" i="33"/>
  <c r="I323" i="33"/>
  <c r="I324" i="33"/>
  <c r="I325" i="33"/>
  <c r="I326" i="33"/>
  <c r="I327" i="33"/>
  <c r="I307" i="33"/>
  <c r="H308" i="33"/>
  <c r="H309" i="33"/>
  <c r="H310" i="33"/>
  <c r="H311" i="33"/>
  <c r="H312" i="33"/>
  <c r="H313" i="33"/>
  <c r="R313" i="33" s="1"/>
  <c r="H314" i="33"/>
  <c r="H315" i="33"/>
  <c r="H316" i="33"/>
  <c r="H317" i="33"/>
  <c r="H318" i="33"/>
  <c r="H319" i="33"/>
  <c r="H320" i="33"/>
  <c r="H321" i="33"/>
  <c r="R321" i="33" s="1"/>
  <c r="H322" i="33"/>
  <c r="H323" i="33"/>
  <c r="R323" i="33" s="1"/>
  <c r="H324" i="33"/>
  <c r="H325" i="33"/>
  <c r="H326" i="33"/>
  <c r="H327" i="33"/>
  <c r="H307" i="33"/>
  <c r="G308" i="33"/>
  <c r="Q308" i="33" s="1"/>
  <c r="G309" i="33"/>
  <c r="Q309" i="33" s="1"/>
  <c r="G310" i="33"/>
  <c r="Q310" i="33" s="1"/>
  <c r="G311" i="33"/>
  <c r="Q311" i="33" s="1"/>
  <c r="G312" i="33"/>
  <c r="Q312" i="33" s="1"/>
  <c r="G313" i="33"/>
  <c r="Q313" i="33" s="1"/>
  <c r="G314" i="33"/>
  <c r="Q314" i="33" s="1"/>
  <c r="G315" i="33"/>
  <c r="Q315" i="33" s="1"/>
  <c r="G316" i="33"/>
  <c r="Q316" i="33" s="1"/>
  <c r="G317" i="33"/>
  <c r="Q317" i="33" s="1"/>
  <c r="G318" i="33"/>
  <c r="Q318" i="33" s="1"/>
  <c r="G319" i="33"/>
  <c r="Q319" i="33" s="1"/>
  <c r="G320" i="33"/>
  <c r="Q320" i="33" s="1"/>
  <c r="G321" i="33"/>
  <c r="Q321" i="33" s="1"/>
  <c r="G322" i="33"/>
  <c r="Q322" i="33" s="1"/>
  <c r="G323" i="33"/>
  <c r="Q323" i="33" s="1"/>
  <c r="G324" i="33"/>
  <c r="Q324" i="33" s="1"/>
  <c r="G325" i="33"/>
  <c r="Q325" i="33" s="1"/>
  <c r="G326" i="33"/>
  <c r="Q326" i="33" s="1"/>
  <c r="G327" i="33"/>
  <c r="Q327" i="33" s="1"/>
  <c r="G307" i="33"/>
  <c r="Q307" i="33" s="1"/>
  <c r="L326" i="33" l="1"/>
  <c r="L310" i="33"/>
  <c r="K315" i="33"/>
  <c r="L320" i="33"/>
  <c r="L307" i="33"/>
  <c r="K321" i="33"/>
  <c r="R318" i="33"/>
  <c r="K318" i="33"/>
  <c r="R310" i="33"/>
  <c r="K310" i="33"/>
  <c r="R325" i="33"/>
  <c r="K325" i="33"/>
  <c r="L325" i="33"/>
  <c r="R317" i="33"/>
  <c r="K317" i="33"/>
  <c r="L317" i="33"/>
  <c r="R309" i="33"/>
  <c r="K309" i="33"/>
  <c r="L309" i="33"/>
  <c r="R308" i="33"/>
  <c r="K308" i="33"/>
  <c r="L308" i="33"/>
  <c r="K313" i="33"/>
  <c r="L323" i="33"/>
  <c r="L315" i="33"/>
  <c r="R315" i="33"/>
  <c r="R316" i="33"/>
  <c r="K316" i="33"/>
  <c r="L316" i="33"/>
  <c r="R322" i="33"/>
  <c r="K322" i="33"/>
  <c r="L322" i="33"/>
  <c r="R314" i="33"/>
  <c r="K314" i="33"/>
  <c r="L314" i="33"/>
  <c r="R326" i="33"/>
  <c r="K326" i="33"/>
  <c r="R324" i="33"/>
  <c r="K324" i="33"/>
  <c r="L324" i="33"/>
  <c r="L321" i="33"/>
  <c r="L313" i="33"/>
  <c r="R307" i="33"/>
  <c r="K307" i="33"/>
  <c r="L318" i="33"/>
  <c r="R320" i="33"/>
  <c r="K320" i="33"/>
  <c r="R312" i="33"/>
  <c r="K312" i="33"/>
  <c r="L327" i="33"/>
  <c r="R327" i="33"/>
  <c r="K327" i="33"/>
  <c r="L319" i="33"/>
  <c r="R319" i="33"/>
  <c r="K319" i="33"/>
  <c r="L311" i="33"/>
  <c r="R311" i="33"/>
  <c r="K311" i="33"/>
  <c r="K323" i="33"/>
  <c r="L312" i="33"/>
  <c r="M312" i="33" s="1"/>
  <c r="I281" i="33"/>
  <c r="I282" i="33"/>
  <c r="I283" i="33"/>
  <c r="I284" i="33"/>
  <c r="I285" i="33"/>
  <c r="I286" i="33"/>
  <c r="I287" i="33"/>
  <c r="I288" i="33"/>
  <c r="I289" i="33"/>
  <c r="I290" i="33"/>
  <c r="I291" i="33"/>
  <c r="I292" i="33"/>
  <c r="I293" i="33"/>
  <c r="I294" i="33"/>
  <c r="I295" i="33"/>
  <c r="I296" i="33"/>
  <c r="I297" i="33"/>
  <c r="I298" i="33"/>
  <c r="I299" i="33"/>
  <c r="I300" i="33"/>
  <c r="I280" i="33"/>
  <c r="H281" i="33"/>
  <c r="H282" i="33"/>
  <c r="H283" i="33"/>
  <c r="H284" i="33"/>
  <c r="H285" i="33"/>
  <c r="H286" i="33"/>
  <c r="H287" i="33"/>
  <c r="H288" i="33"/>
  <c r="H289" i="33"/>
  <c r="H290" i="33"/>
  <c r="H291" i="33"/>
  <c r="H292" i="33"/>
  <c r="H293" i="33"/>
  <c r="H294" i="33"/>
  <c r="H295" i="33"/>
  <c r="H296" i="33"/>
  <c r="H297" i="33"/>
  <c r="H298" i="33"/>
  <c r="H299" i="33"/>
  <c r="H300" i="33"/>
  <c r="H280" i="33"/>
  <c r="G281" i="33"/>
  <c r="Q281" i="33" s="1"/>
  <c r="G282" i="33"/>
  <c r="Q282" i="33" s="1"/>
  <c r="G283" i="33"/>
  <c r="Q283" i="33" s="1"/>
  <c r="G284" i="33"/>
  <c r="Q284" i="33" s="1"/>
  <c r="G285" i="33"/>
  <c r="Q285" i="33" s="1"/>
  <c r="G286" i="33"/>
  <c r="Q286" i="33" s="1"/>
  <c r="G287" i="33"/>
  <c r="Q287" i="33" s="1"/>
  <c r="G288" i="33"/>
  <c r="Q288" i="33" s="1"/>
  <c r="G289" i="33"/>
  <c r="Q289" i="33" s="1"/>
  <c r="G290" i="33"/>
  <c r="Q290" i="33" s="1"/>
  <c r="G291" i="33"/>
  <c r="Q291" i="33" s="1"/>
  <c r="G292" i="33"/>
  <c r="Q292" i="33" s="1"/>
  <c r="G293" i="33"/>
  <c r="Q293" i="33" s="1"/>
  <c r="G294" i="33"/>
  <c r="Q294" i="33" s="1"/>
  <c r="G295" i="33"/>
  <c r="Q295" i="33" s="1"/>
  <c r="G296" i="33"/>
  <c r="Q296" i="33" s="1"/>
  <c r="G297" i="33"/>
  <c r="Q297" i="33" s="1"/>
  <c r="G298" i="33"/>
  <c r="Q298" i="33" s="1"/>
  <c r="G299" i="33"/>
  <c r="Q299" i="33" s="1"/>
  <c r="G300" i="33"/>
  <c r="Q300" i="33" s="1"/>
  <c r="G280" i="33"/>
  <c r="Q280" i="33" s="1"/>
  <c r="I254" i="33"/>
  <c r="I255" i="33"/>
  <c r="I256" i="33"/>
  <c r="I257" i="33"/>
  <c r="I258" i="33"/>
  <c r="I259" i="33"/>
  <c r="I260" i="33"/>
  <c r="I261" i="33"/>
  <c r="I262" i="33"/>
  <c r="I263" i="33"/>
  <c r="I264" i="33"/>
  <c r="I265" i="33"/>
  <c r="I266" i="33"/>
  <c r="I267" i="33"/>
  <c r="I268" i="33"/>
  <c r="I269" i="33"/>
  <c r="I270" i="33"/>
  <c r="I271" i="33"/>
  <c r="I272" i="33"/>
  <c r="I273" i="33"/>
  <c r="I253" i="33"/>
  <c r="H254" i="33"/>
  <c r="H255" i="33"/>
  <c r="H256" i="33"/>
  <c r="H257" i="33"/>
  <c r="H258" i="33"/>
  <c r="H259" i="33"/>
  <c r="H260" i="33"/>
  <c r="H261" i="33"/>
  <c r="H262" i="33"/>
  <c r="H263" i="33"/>
  <c r="H264" i="33"/>
  <c r="H265" i="33"/>
  <c r="H266" i="33"/>
  <c r="H267" i="33"/>
  <c r="H268" i="33"/>
  <c r="H269" i="33"/>
  <c r="H270" i="33"/>
  <c r="H271" i="33"/>
  <c r="H272" i="33"/>
  <c r="H273" i="33"/>
  <c r="H253" i="33"/>
  <c r="G254" i="33"/>
  <c r="Q254" i="33" s="1"/>
  <c r="G255" i="33"/>
  <c r="Q255" i="33" s="1"/>
  <c r="G256" i="33"/>
  <c r="Q256" i="33" s="1"/>
  <c r="G257" i="33"/>
  <c r="Q257" i="33" s="1"/>
  <c r="G258" i="33"/>
  <c r="Q258" i="33" s="1"/>
  <c r="G259" i="33"/>
  <c r="Q259" i="33" s="1"/>
  <c r="G260" i="33"/>
  <c r="Q260" i="33" s="1"/>
  <c r="G261" i="33"/>
  <c r="Q261" i="33" s="1"/>
  <c r="G262" i="33"/>
  <c r="Q262" i="33" s="1"/>
  <c r="G263" i="33"/>
  <c r="Q263" i="33" s="1"/>
  <c r="G264" i="33"/>
  <c r="Q264" i="33" s="1"/>
  <c r="G265" i="33"/>
  <c r="Q265" i="33" s="1"/>
  <c r="G266" i="33"/>
  <c r="Q266" i="33" s="1"/>
  <c r="G267" i="33"/>
  <c r="Q267" i="33" s="1"/>
  <c r="G268" i="33"/>
  <c r="Q268" i="33" s="1"/>
  <c r="G269" i="33"/>
  <c r="Q269" i="33" s="1"/>
  <c r="G270" i="33"/>
  <c r="Q270" i="33" s="1"/>
  <c r="G271" i="33"/>
  <c r="Q271" i="33" s="1"/>
  <c r="G272" i="33"/>
  <c r="Q272" i="33" s="1"/>
  <c r="G273" i="33"/>
  <c r="Q273" i="33" s="1"/>
  <c r="G253" i="33"/>
  <c r="Q253" i="33" s="1"/>
  <c r="I227" i="33"/>
  <c r="I228" i="33"/>
  <c r="I229" i="33"/>
  <c r="I230" i="33"/>
  <c r="I231" i="33"/>
  <c r="I232" i="33"/>
  <c r="I233" i="33"/>
  <c r="I234" i="33"/>
  <c r="I235" i="33"/>
  <c r="I236" i="33"/>
  <c r="I237" i="33"/>
  <c r="I238" i="33"/>
  <c r="I239" i="33"/>
  <c r="I240" i="33"/>
  <c r="I241" i="33"/>
  <c r="I242" i="33"/>
  <c r="I243" i="33"/>
  <c r="I244" i="33"/>
  <c r="I245" i="33"/>
  <c r="I246" i="33"/>
  <c r="I226" i="33"/>
  <c r="H227" i="33"/>
  <c r="H228" i="33"/>
  <c r="H229" i="33"/>
  <c r="H230" i="33"/>
  <c r="H231" i="33"/>
  <c r="H232" i="33"/>
  <c r="H233" i="33"/>
  <c r="H234" i="33"/>
  <c r="H235" i="33"/>
  <c r="H236" i="33"/>
  <c r="H237" i="33"/>
  <c r="H238" i="33"/>
  <c r="H239" i="33"/>
  <c r="H240" i="33"/>
  <c r="H241" i="33"/>
  <c r="H242" i="33"/>
  <c r="H243" i="33"/>
  <c r="H244" i="33"/>
  <c r="H245" i="33"/>
  <c r="H246" i="33"/>
  <c r="H226" i="33"/>
  <c r="G227" i="33"/>
  <c r="Q227" i="33" s="1"/>
  <c r="G228" i="33"/>
  <c r="Q228" i="33" s="1"/>
  <c r="G229" i="33"/>
  <c r="Q229" i="33" s="1"/>
  <c r="G230" i="33"/>
  <c r="Q230" i="33" s="1"/>
  <c r="G231" i="33"/>
  <c r="Q231" i="33" s="1"/>
  <c r="G232" i="33"/>
  <c r="Q232" i="33" s="1"/>
  <c r="G233" i="33"/>
  <c r="Q233" i="33" s="1"/>
  <c r="G234" i="33"/>
  <c r="Q234" i="33" s="1"/>
  <c r="G235" i="33"/>
  <c r="Q235" i="33" s="1"/>
  <c r="G236" i="33"/>
  <c r="Q236" i="33" s="1"/>
  <c r="G237" i="33"/>
  <c r="Q237" i="33" s="1"/>
  <c r="G238" i="33"/>
  <c r="Q238" i="33" s="1"/>
  <c r="G239" i="33"/>
  <c r="Q239" i="33" s="1"/>
  <c r="G240" i="33"/>
  <c r="Q240" i="33" s="1"/>
  <c r="G241" i="33"/>
  <c r="Q241" i="33" s="1"/>
  <c r="G242" i="33"/>
  <c r="Q242" i="33" s="1"/>
  <c r="G243" i="33"/>
  <c r="Q243" i="33" s="1"/>
  <c r="G244" i="33"/>
  <c r="Q244" i="33" s="1"/>
  <c r="G245" i="33"/>
  <c r="Q245" i="33" s="1"/>
  <c r="G246" i="33"/>
  <c r="Q246" i="33" s="1"/>
  <c r="G226" i="33"/>
  <c r="Q226" i="33" s="1"/>
  <c r="G199" i="33"/>
  <c r="Q199" i="33" s="1"/>
  <c r="G200" i="33"/>
  <c r="Q200" i="33" s="1"/>
  <c r="G201" i="33"/>
  <c r="Q201" i="33" s="1"/>
  <c r="G202" i="33"/>
  <c r="Q202" i="33" s="1"/>
  <c r="G203" i="33"/>
  <c r="Q203" i="33" s="1"/>
  <c r="G204" i="33"/>
  <c r="Q204" i="33" s="1"/>
  <c r="G205" i="33"/>
  <c r="Q205" i="33" s="1"/>
  <c r="G206" i="33"/>
  <c r="Q206" i="33" s="1"/>
  <c r="G207" i="33"/>
  <c r="Q207" i="33" s="1"/>
  <c r="G208" i="33"/>
  <c r="Q208" i="33" s="1"/>
  <c r="G209" i="33"/>
  <c r="Q209" i="33" s="1"/>
  <c r="G210" i="33"/>
  <c r="Q210" i="33" s="1"/>
  <c r="G211" i="33"/>
  <c r="Q211" i="33" s="1"/>
  <c r="G212" i="33"/>
  <c r="Q212" i="33" s="1"/>
  <c r="G213" i="33"/>
  <c r="Q213" i="33" s="1"/>
  <c r="G214" i="33"/>
  <c r="Q214" i="33" s="1"/>
  <c r="G215" i="33"/>
  <c r="Q215" i="33" s="1"/>
  <c r="G216" i="33"/>
  <c r="Q216" i="33" s="1"/>
  <c r="G217" i="33"/>
  <c r="Q217" i="33" s="1"/>
  <c r="G218" i="33"/>
  <c r="Q218" i="33" s="1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I199" i="33"/>
  <c r="I200" i="33"/>
  <c r="I201" i="33"/>
  <c r="I202" i="33"/>
  <c r="I203" i="33"/>
  <c r="I204" i="33"/>
  <c r="I205" i="33"/>
  <c r="I206" i="33"/>
  <c r="I207" i="33"/>
  <c r="I208" i="33"/>
  <c r="I209" i="33"/>
  <c r="I210" i="33"/>
  <c r="I211" i="33"/>
  <c r="I212" i="33"/>
  <c r="I213" i="33"/>
  <c r="I214" i="33"/>
  <c r="I215" i="33"/>
  <c r="I216" i="33"/>
  <c r="I217" i="33"/>
  <c r="I218" i="33"/>
  <c r="I198" i="33"/>
  <c r="H198" i="33"/>
  <c r="G198" i="33"/>
  <c r="Q198" i="33" s="1"/>
  <c r="I171" i="33"/>
  <c r="I172" i="33"/>
  <c r="I173" i="33"/>
  <c r="I174" i="33"/>
  <c r="I175" i="33"/>
  <c r="I176" i="33"/>
  <c r="I177" i="33"/>
  <c r="I178" i="33"/>
  <c r="I179" i="33"/>
  <c r="I180" i="33"/>
  <c r="I181" i="33"/>
  <c r="I182" i="33"/>
  <c r="I183" i="33"/>
  <c r="I184" i="33"/>
  <c r="I185" i="33"/>
  <c r="I186" i="33"/>
  <c r="I187" i="33"/>
  <c r="I188" i="33"/>
  <c r="I189" i="33"/>
  <c r="I190" i="33"/>
  <c r="I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70" i="33"/>
  <c r="G171" i="33"/>
  <c r="Q171" i="33" s="1"/>
  <c r="G172" i="33"/>
  <c r="Q172" i="33" s="1"/>
  <c r="G173" i="33"/>
  <c r="Q173" i="33" s="1"/>
  <c r="G174" i="33"/>
  <c r="Q174" i="33" s="1"/>
  <c r="G175" i="33"/>
  <c r="Q175" i="33" s="1"/>
  <c r="G176" i="33"/>
  <c r="Q176" i="33" s="1"/>
  <c r="G177" i="33"/>
  <c r="Q177" i="33" s="1"/>
  <c r="G178" i="33"/>
  <c r="Q178" i="33" s="1"/>
  <c r="G179" i="33"/>
  <c r="Q179" i="33" s="1"/>
  <c r="G180" i="33"/>
  <c r="Q180" i="33" s="1"/>
  <c r="G181" i="33"/>
  <c r="Q181" i="33" s="1"/>
  <c r="G182" i="33"/>
  <c r="Q182" i="33" s="1"/>
  <c r="G183" i="33"/>
  <c r="Q183" i="33" s="1"/>
  <c r="G184" i="33"/>
  <c r="Q184" i="33" s="1"/>
  <c r="G185" i="33"/>
  <c r="Q185" i="33" s="1"/>
  <c r="G186" i="33"/>
  <c r="Q186" i="33" s="1"/>
  <c r="G187" i="33"/>
  <c r="Q187" i="33" s="1"/>
  <c r="G188" i="33"/>
  <c r="Q188" i="33" s="1"/>
  <c r="G189" i="33"/>
  <c r="Q189" i="33" s="1"/>
  <c r="G190" i="33"/>
  <c r="Q190" i="33" s="1"/>
  <c r="G170" i="33"/>
  <c r="Q170" i="33" s="1"/>
  <c r="I144" i="33"/>
  <c r="I145" i="33"/>
  <c r="I146" i="33"/>
  <c r="I147" i="33"/>
  <c r="I148" i="33"/>
  <c r="I149" i="33"/>
  <c r="I150" i="33"/>
  <c r="I151" i="33"/>
  <c r="I152" i="33"/>
  <c r="I153" i="33"/>
  <c r="I154" i="33"/>
  <c r="I155" i="33"/>
  <c r="I156" i="33"/>
  <c r="I157" i="33"/>
  <c r="I158" i="33"/>
  <c r="I159" i="33"/>
  <c r="I160" i="33"/>
  <c r="I161" i="33"/>
  <c r="I162" i="33"/>
  <c r="I163" i="33"/>
  <c r="I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43" i="33"/>
  <c r="G144" i="33"/>
  <c r="Q144" i="33" s="1"/>
  <c r="G145" i="33"/>
  <c r="Q145" i="33" s="1"/>
  <c r="G146" i="33"/>
  <c r="Q146" i="33" s="1"/>
  <c r="G147" i="33"/>
  <c r="Q147" i="33" s="1"/>
  <c r="G148" i="33"/>
  <c r="Q148" i="33" s="1"/>
  <c r="G149" i="33"/>
  <c r="Q149" i="33" s="1"/>
  <c r="G150" i="33"/>
  <c r="Q150" i="33" s="1"/>
  <c r="G151" i="33"/>
  <c r="Q151" i="33" s="1"/>
  <c r="G152" i="33"/>
  <c r="Q152" i="33" s="1"/>
  <c r="G153" i="33"/>
  <c r="Q153" i="33" s="1"/>
  <c r="G154" i="33"/>
  <c r="Q154" i="33" s="1"/>
  <c r="G155" i="33"/>
  <c r="Q155" i="33" s="1"/>
  <c r="G156" i="33"/>
  <c r="Q156" i="33" s="1"/>
  <c r="G157" i="33"/>
  <c r="Q157" i="33" s="1"/>
  <c r="G158" i="33"/>
  <c r="Q158" i="33" s="1"/>
  <c r="G159" i="33"/>
  <c r="Q159" i="33" s="1"/>
  <c r="G160" i="33"/>
  <c r="Q160" i="33" s="1"/>
  <c r="G161" i="33"/>
  <c r="Q161" i="33" s="1"/>
  <c r="G162" i="33"/>
  <c r="Q162" i="33" s="1"/>
  <c r="G163" i="33"/>
  <c r="Q163" i="33" s="1"/>
  <c r="G143" i="33"/>
  <c r="Q143" i="33" s="1"/>
  <c r="I117" i="33"/>
  <c r="I118" i="33"/>
  <c r="I119" i="33"/>
  <c r="I120" i="33"/>
  <c r="I121" i="33"/>
  <c r="I122" i="33"/>
  <c r="I123" i="33"/>
  <c r="I124" i="33"/>
  <c r="I125" i="33"/>
  <c r="I126" i="33"/>
  <c r="I127" i="33"/>
  <c r="I128" i="33"/>
  <c r="I129" i="33"/>
  <c r="I130" i="33"/>
  <c r="I131" i="33"/>
  <c r="I132" i="33"/>
  <c r="I133" i="33"/>
  <c r="I134" i="33"/>
  <c r="I135" i="33"/>
  <c r="I136" i="33"/>
  <c r="I116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G117" i="33"/>
  <c r="Q117" i="33" s="1"/>
  <c r="G118" i="33"/>
  <c r="Q118" i="33" s="1"/>
  <c r="G119" i="33"/>
  <c r="Q119" i="33" s="1"/>
  <c r="G120" i="33"/>
  <c r="Q120" i="33" s="1"/>
  <c r="G121" i="33"/>
  <c r="Q121" i="33" s="1"/>
  <c r="G122" i="33"/>
  <c r="Q122" i="33" s="1"/>
  <c r="G123" i="33"/>
  <c r="Q123" i="33" s="1"/>
  <c r="G124" i="33"/>
  <c r="Q124" i="33" s="1"/>
  <c r="G125" i="33"/>
  <c r="Q125" i="33" s="1"/>
  <c r="G126" i="33"/>
  <c r="Q126" i="33" s="1"/>
  <c r="G127" i="33"/>
  <c r="Q127" i="33" s="1"/>
  <c r="G128" i="33"/>
  <c r="Q128" i="33" s="1"/>
  <c r="G129" i="33"/>
  <c r="Q129" i="33" s="1"/>
  <c r="G130" i="33"/>
  <c r="Q130" i="33" s="1"/>
  <c r="G131" i="33"/>
  <c r="Q131" i="33" s="1"/>
  <c r="G132" i="33"/>
  <c r="Q132" i="33" s="1"/>
  <c r="G133" i="33"/>
  <c r="Q133" i="33" s="1"/>
  <c r="G134" i="33"/>
  <c r="Q134" i="33" s="1"/>
  <c r="G135" i="33"/>
  <c r="Q135" i="33" s="1"/>
  <c r="G136" i="33"/>
  <c r="Q136" i="33" s="1"/>
  <c r="G116" i="33"/>
  <c r="Q116" i="33" s="1"/>
  <c r="I90" i="33"/>
  <c r="I91" i="33"/>
  <c r="I92" i="33"/>
  <c r="I93" i="33"/>
  <c r="I94" i="33"/>
  <c r="I95" i="33"/>
  <c r="I96" i="33"/>
  <c r="I97" i="33"/>
  <c r="I98" i="33"/>
  <c r="I99" i="33"/>
  <c r="I100" i="33"/>
  <c r="I101" i="33"/>
  <c r="I102" i="33"/>
  <c r="I103" i="33"/>
  <c r="I104" i="33"/>
  <c r="I105" i="33"/>
  <c r="I106" i="33"/>
  <c r="I107" i="33"/>
  <c r="I108" i="33"/>
  <c r="I109" i="33"/>
  <c r="I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89" i="33"/>
  <c r="G90" i="33"/>
  <c r="Q90" i="33" s="1"/>
  <c r="G91" i="33"/>
  <c r="Q91" i="33" s="1"/>
  <c r="G92" i="33"/>
  <c r="Q92" i="33" s="1"/>
  <c r="G93" i="33"/>
  <c r="Q93" i="33" s="1"/>
  <c r="G94" i="33"/>
  <c r="Q94" i="33" s="1"/>
  <c r="G95" i="33"/>
  <c r="Q95" i="33" s="1"/>
  <c r="G96" i="33"/>
  <c r="Q96" i="33" s="1"/>
  <c r="G97" i="33"/>
  <c r="Q97" i="33" s="1"/>
  <c r="G98" i="33"/>
  <c r="Q98" i="33" s="1"/>
  <c r="G99" i="33"/>
  <c r="Q99" i="33" s="1"/>
  <c r="G100" i="33"/>
  <c r="Q100" i="33" s="1"/>
  <c r="G101" i="33"/>
  <c r="Q101" i="33" s="1"/>
  <c r="G102" i="33"/>
  <c r="Q102" i="33" s="1"/>
  <c r="G103" i="33"/>
  <c r="Q103" i="33" s="1"/>
  <c r="G104" i="33"/>
  <c r="Q104" i="33" s="1"/>
  <c r="G105" i="33"/>
  <c r="Q105" i="33" s="1"/>
  <c r="G106" i="33"/>
  <c r="Q106" i="33" s="1"/>
  <c r="G107" i="33"/>
  <c r="Q107" i="33" s="1"/>
  <c r="G108" i="33"/>
  <c r="Q108" i="33" s="1"/>
  <c r="G109" i="33"/>
  <c r="Q109" i="33" s="1"/>
  <c r="G89" i="33"/>
  <c r="Q89" i="33" s="1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62" i="33"/>
  <c r="G63" i="33"/>
  <c r="Q63" i="33" s="1"/>
  <c r="G64" i="33"/>
  <c r="Q64" i="33" s="1"/>
  <c r="G65" i="33"/>
  <c r="Q65" i="33" s="1"/>
  <c r="G66" i="33"/>
  <c r="Q66" i="33" s="1"/>
  <c r="G67" i="33"/>
  <c r="Q67" i="33" s="1"/>
  <c r="G68" i="33"/>
  <c r="Q68" i="33" s="1"/>
  <c r="G69" i="33"/>
  <c r="Q69" i="33" s="1"/>
  <c r="G70" i="33"/>
  <c r="Q70" i="33" s="1"/>
  <c r="G71" i="33"/>
  <c r="Q71" i="33" s="1"/>
  <c r="G72" i="33"/>
  <c r="Q72" i="33" s="1"/>
  <c r="G73" i="33"/>
  <c r="Q73" i="33" s="1"/>
  <c r="G74" i="33"/>
  <c r="Q74" i="33" s="1"/>
  <c r="G75" i="33"/>
  <c r="Q75" i="33" s="1"/>
  <c r="G76" i="33"/>
  <c r="Q76" i="33" s="1"/>
  <c r="G77" i="33"/>
  <c r="Q77" i="33" s="1"/>
  <c r="G78" i="33"/>
  <c r="Q78" i="33" s="1"/>
  <c r="G79" i="33"/>
  <c r="Q79" i="33" s="1"/>
  <c r="G80" i="33"/>
  <c r="Q80" i="33" s="1"/>
  <c r="G81" i="33"/>
  <c r="Q81" i="33" s="1"/>
  <c r="G82" i="33"/>
  <c r="Q82" i="33" s="1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62" i="33"/>
  <c r="G62" i="33"/>
  <c r="Q62" i="33" s="1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G35" i="33"/>
  <c r="Q35" i="33" s="1"/>
  <c r="G36" i="33"/>
  <c r="Q36" i="33" s="1"/>
  <c r="G37" i="33"/>
  <c r="Q37" i="33" s="1"/>
  <c r="G38" i="33"/>
  <c r="Q38" i="33" s="1"/>
  <c r="G39" i="33"/>
  <c r="Q39" i="33" s="1"/>
  <c r="G40" i="33"/>
  <c r="Q40" i="33" s="1"/>
  <c r="G41" i="33"/>
  <c r="Q41" i="33" s="1"/>
  <c r="G42" i="33"/>
  <c r="Q42" i="33" s="1"/>
  <c r="G43" i="33"/>
  <c r="Q43" i="33" s="1"/>
  <c r="G44" i="33"/>
  <c r="Q44" i="33" s="1"/>
  <c r="G45" i="33"/>
  <c r="Q45" i="33" s="1"/>
  <c r="G46" i="33"/>
  <c r="Q46" i="33" s="1"/>
  <c r="G47" i="33"/>
  <c r="Q47" i="33" s="1"/>
  <c r="G48" i="33"/>
  <c r="Q48" i="33" s="1"/>
  <c r="G49" i="33"/>
  <c r="Q49" i="33" s="1"/>
  <c r="G50" i="33"/>
  <c r="Q50" i="33" s="1"/>
  <c r="G51" i="33"/>
  <c r="Q51" i="33" s="1"/>
  <c r="G52" i="33"/>
  <c r="Q52" i="33" s="1"/>
  <c r="G53" i="33"/>
  <c r="Q53" i="33" s="1"/>
  <c r="G54" i="33"/>
  <c r="Q54" i="33" s="1"/>
  <c r="I34" i="33"/>
  <c r="H34" i="33"/>
  <c r="G34" i="33"/>
  <c r="Q34" i="33" s="1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I6" i="33"/>
  <c r="H6" i="33"/>
  <c r="G6" i="33"/>
  <c r="D50" i="32" l="1"/>
  <c r="D42" i="32"/>
  <c r="D49" i="32"/>
  <c r="D41" i="32"/>
  <c r="D48" i="32"/>
  <c r="D40" i="32"/>
  <c r="D34" i="32"/>
  <c r="D47" i="32"/>
  <c r="D39" i="32"/>
  <c r="D54" i="32"/>
  <c r="D46" i="32"/>
  <c r="D38" i="32"/>
  <c r="D53" i="32"/>
  <c r="D45" i="32"/>
  <c r="D37" i="32"/>
  <c r="D52" i="32"/>
  <c r="D44" i="32"/>
  <c r="D36" i="32"/>
  <c r="D51" i="32"/>
  <c r="D43" i="32"/>
  <c r="D35" i="32"/>
  <c r="M326" i="33"/>
  <c r="M319" i="33"/>
  <c r="M318" i="33"/>
  <c r="T318" i="33" s="1"/>
  <c r="M327" i="33"/>
  <c r="U315" i="33" s="1"/>
  <c r="M313" i="33"/>
  <c r="T313" i="33" s="1"/>
  <c r="L37" i="33"/>
  <c r="K37" i="33"/>
  <c r="R37" i="33"/>
  <c r="K76" i="33"/>
  <c r="S76" i="33" s="1"/>
  <c r="R76" i="33"/>
  <c r="L76" i="33"/>
  <c r="K149" i="33"/>
  <c r="S149" i="33" s="1"/>
  <c r="R149" i="33"/>
  <c r="L149" i="33"/>
  <c r="L183" i="33"/>
  <c r="R183" i="33"/>
  <c r="K183" i="33"/>
  <c r="S183" i="33" s="1"/>
  <c r="L211" i="33"/>
  <c r="R211" i="33"/>
  <c r="K211" i="33"/>
  <c r="S211" i="33" s="1"/>
  <c r="L229" i="33"/>
  <c r="R229" i="33"/>
  <c r="K229" i="33"/>
  <c r="S229" i="33" s="1"/>
  <c r="R271" i="33"/>
  <c r="L271" i="33"/>
  <c r="K271" i="33"/>
  <c r="S271" i="33" s="1"/>
  <c r="R255" i="33"/>
  <c r="L255" i="33"/>
  <c r="K255" i="33"/>
  <c r="S255" i="33" s="1"/>
  <c r="R34" i="33"/>
  <c r="L34" i="33"/>
  <c r="K34" i="33"/>
  <c r="S34" i="33" s="1"/>
  <c r="K52" i="33"/>
  <c r="S52" i="33" s="1"/>
  <c r="R52" i="33"/>
  <c r="L52" i="33"/>
  <c r="K44" i="33"/>
  <c r="S44" i="33" s="1"/>
  <c r="R44" i="33"/>
  <c r="L44" i="33"/>
  <c r="K36" i="33"/>
  <c r="R36" i="33"/>
  <c r="L36" i="33"/>
  <c r="K62" i="33"/>
  <c r="S62" i="33" s="1"/>
  <c r="R62" i="33"/>
  <c r="L62" i="33"/>
  <c r="K75" i="33"/>
  <c r="S75" i="33" s="1"/>
  <c r="R75" i="33"/>
  <c r="L75" i="33"/>
  <c r="K67" i="33"/>
  <c r="S67" i="33" s="1"/>
  <c r="R67" i="33"/>
  <c r="L67" i="33"/>
  <c r="K104" i="33"/>
  <c r="S104" i="33" s="1"/>
  <c r="R104" i="33"/>
  <c r="L104" i="33"/>
  <c r="K96" i="33"/>
  <c r="S96" i="33" s="1"/>
  <c r="R96" i="33"/>
  <c r="L96" i="33"/>
  <c r="K129" i="33"/>
  <c r="S129" i="33" s="1"/>
  <c r="R129" i="33"/>
  <c r="E47" i="32" s="1"/>
  <c r="L129" i="33"/>
  <c r="K121" i="33"/>
  <c r="S121" i="33" s="1"/>
  <c r="R121" i="33"/>
  <c r="L121" i="33"/>
  <c r="R143" i="33"/>
  <c r="L143" i="33"/>
  <c r="K143" i="33"/>
  <c r="S143" i="33" s="1"/>
  <c r="R156" i="33"/>
  <c r="L156" i="33"/>
  <c r="K156" i="33"/>
  <c r="S156" i="33" s="1"/>
  <c r="R148" i="33"/>
  <c r="L148" i="33"/>
  <c r="K148" i="33"/>
  <c r="L190" i="33"/>
  <c r="R190" i="33"/>
  <c r="K190" i="33"/>
  <c r="M183" i="33" s="1"/>
  <c r="T183" i="33" s="1"/>
  <c r="L182" i="33"/>
  <c r="R182" i="33"/>
  <c r="K182" i="33"/>
  <c r="S182" i="33" s="1"/>
  <c r="L174" i="33"/>
  <c r="R174" i="33"/>
  <c r="K174" i="33"/>
  <c r="S174" i="33" s="1"/>
  <c r="K218" i="33"/>
  <c r="L218" i="33"/>
  <c r="R218" i="33"/>
  <c r="K210" i="33"/>
  <c r="S210" i="33" s="1"/>
  <c r="L210" i="33"/>
  <c r="R210" i="33"/>
  <c r="K202" i="33"/>
  <c r="S202" i="33" s="1"/>
  <c r="L202" i="33"/>
  <c r="R202" i="33"/>
  <c r="K244" i="33"/>
  <c r="L244" i="33"/>
  <c r="R244" i="33"/>
  <c r="K236" i="33"/>
  <c r="S236" i="33" s="1"/>
  <c r="L236" i="33"/>
  <c r="R236" i="33"/>
  <c r="K228" i="33"/>
  <c r="S228" i="33" s="1"/>
  <c r="L228" i="33"/>
  <c r="R228" i="33"/>
  <c r="L270" i="33"/>
  <c r="K270" i="33"/>
  <c r="S270" i="33" s="1"/>
  <c r="R270" i="33"/>
  <c r="L262" i="33"/>
  <c r="K262" i="33"/>
  <c r="S262" i="33" s="1"/>
  <c r="R262" i="33"/>
  <c r="L254" i="33"/>
  <c r="K254" i="33"/>
  <c r="S254" i="33" s="1"/>
  <c r="R254" i="33"/>
  <c r="R296" i="33"/>
  <c r="K296" i="33"/>
  <c r="S296" i="33" s="1"/>
  <c r="L296" i="33"/>
  <c r="R288" i="33"/>
  <c r="K288" i="33"/>
  <c r="S288" i="33" s="1"/>
  <c r="L288" i="33"/>
  <c r="M321" i="33"/>
  <c r="T321" i="33" s="1"/>
  <c r="M315" i="33"/>
  <c r="L45" i="33"/>
  <c r="K45" i="33"/>
  <c r="S45" i="33" s="1"/>
  <c r="R45" i="33"/>
  <c r="K105" i="33"/>
  <c r="S105" i="33" s="1"/>
  <c r="R105" i="33"/>
  <c r="L105" i="33"/>
  <c r="K157" i="33"/>
  <c r="S157" i="33" s="1"/>
  <c r="R157" i="33"/>
  <c r="L157" i="33"/>
  <c r="L245" i="33"/>
  <c r="R245" i="33"/>
  <c r="K245" i="33"/>
  <c r="S245" i="33" s="1"/>
  <c r="R263" i="33"/>
  <c r="L263" i="33"/>
  <c r="K263" i="33"/>
  <c r="S263" i="33" s="1"/>
  <c r="K297" i="33"/>
  <c r="S297" i="33" s="1"/>
  <c r="L297" i="33"/>
  <c r="R297" i="33"/>
  <c r="K281" i="33"/>
  <c r="S281" i="33" s="1"/>
  <c r="L281" i="33"/>
  <c r="R281" i="33"/>
  <c r="K51" i="33"/>
  <c r="S51" i="33" s="1"/>
  <c r="R51" i="33"/>
  <c r="L51" i="33"/>
  <c r="K43" i="33"/>
  <c r="S43" i="33" s="1"/>
  <c r="R43" i="33"/>
  <c r="L43" i="33"/>
  <c r="K35" i="33"/>
  <c r="S35" i="33" s="1"/>
  <c r="R35" i="33"/>
  <c r="L35" i="33"/>
  <c r="K82" i="33"/>
  <c r="R82" i="33"/>
  <c r="L82" i="33"/>
  <c r="K74" i="33"/>
  <c r="S74" i="33" s="1"/>
  <c r="R74" i="33"/>
  <c r="L74" i="33"/>
  <c r="K66" i="33"/>
  <c r="S66" i="33" s="1"/>
  <c r="R66" i="33"/>
  <c r="L66" i="33"/>
  <c r="K103" i="33"/>
  <c r="S103" i="33" s="1"/>
  <c r="R103" i="33"/>
  <c r="L103" i="33"/>
  <c r="K95" i="33"/>
  <c r="S95" i="33" s="1"/>
  <c r="R95" i="33"/>
  <c r="L95" i="33"/>
  <c r="K136" i="33"/>
  <c r="S136" i="33" s="1"/>
  <c r="R136" i="33"/>
  <c r="L136" i="33"/>
  <c r="K128" i="33"/>
  <c r="S128" i="33" s="1"/>
  <c r="R128" i="33"/>
  <c r="E46" i="32" s="1"/>
  <c r="L128" i="33"/>
  <c r="K120" i="33"/>
  <c r="S120" i="33" s="1"/>
  <c r="F38" i="32" s="1"/>
  <c r="R120" i="33"/>
  <c r="L120" i="33"/>
  <c r="M120" i="33" s="1"/>
  <c r="T120" i="33" s="1"/>
  <c r="L163" i="33"/>
  <c r="K163" i="33"/>
  <c r="R163" i="33"/>
  <c r="L155" i="33"/>
  <c r="K155" i="33"/>
  <c r="S155" i="33" s="1"/>
  <c r="R155" i="33"/>
  <c r="R147" i="33"/>
  <c r="L147" i="33"/>
  <c r="K147" i="33"/>
  <c r="S147" i="33" s="1"/>
  <c r="K189" i="33"/>
  <c r="S189" i="33" s="1"/>
  <c r="L189" i="33"/>
  <c r="R189" i="33"/>
  <c r="K181" i="33"/>
  <c r="S181" i="33" s="1"/>
  <c r="L181" i="33"/>
  <c r="R181" i="33"/>
  <c r="K173" i="33"/>
  <c r="S173" i="33" s="1"/>
  <c r="L173" i="33"/>
  <c r="M173" i="33" s="1"/>
  <c r="T173" i="33" s="1"/>
  <c r="R173" i="33"/>
  <c r="R217" i="33"/>
  <c r="K217" i="33"/>
  <c r="S217" i="33" s="1"/>
  <c r="L217" i="33"/>
  <c r="R209" i="33"/>
  <c r="K209" i="33"/>
  <c r="S209" i="33" s="1"/>
  <c r="L209" i="33"/>
  <c r="R201" i="33"/>
  <c r="K201" i="33"/>
  <c r="S201" i="33" s="1"/>
  <c r="L201" i="33"/>
  <c r="R243" i="33"/>
  <c r="K243" i="33"/>
  <c r="S243" i="33" s="1"/>
  <c r="L243" i="33"/>
  <c r="R235" i="33"/>
  <c r="L235" i="33"/>
  <c r="K235" i="33"/>
  <c r="S235" i="33" s="1"/>
  <c r="R227" i="33"/>
  <c r="K227" i="33"/>
  <c r="S227" i="33" s="1"/>
  <c r="L227" i="33"/>
  <c r="K269" i="33"/>
  <c r="S269" i="33" s="1"/>
  <c r="L269" i="33"/>
  <c r="R269" i="33"/>
  <c r="K261" i="33"/>
  <c r="S261" i="33" s="1"/>
  <c r="L261" i="33"/>
  <c r="R261" i="33"/>
  <c r="K295" i="33"/>
  <c r="S295" i="33" s="1"/>
  <c r="L295" i="33"/>
  <c r="R295" i="33"/>
  <c r="K287" i="33"/>
  <c r="S287" i="33" s="1"/>
  <c r="L287" i="33"/>
  <c r="R287" i="33"/>
  <c r="M311" i="33"/>
  <c r="M324" i="33"/>
  <c r="M322" i="33"/>
  <c r="T322" i="33" s="1"/>
  <c r="M323" i="33"/>
  <c r="M317" i="33"/>
  <c r="T317" i="33" s="1"/>
  <c r="K97" i="33"/>
  <c r="S97" i="33" s="1"/>
  <c r="R97" i="33"/>
  <c r="L97" i="33"/>
  <c r="L175" i="33"/>
  <c r="R175" i="33"/>
  <c r="K175" i="33"/>
  <c r="S175" i="33" s="1"/>
  <c r="L203" i="33"/>
  <c r="R203" i="33"/>
  <c r="K203" i="33"/>
  <c r="S203" i="33" s="1"/>
  <c r="L237" i="33"/>
  <c r="R237" i="33"/>
  <c r="K237" i="33"/>
  <c r="S237" i="33" s="1"/>
  <c r="K289" i="33"/>
  <c r="S289" i="33" s="1"/>
  <c r="L289" i="33"/>
  <c r="R289" i="33"/>
  <c r="K50" i="33"/>
  <c r="S50" i="33" s="1"/>
  <c r="R50" i="33"/>
  <c r="L50" i="33"/>
  <c r="K42" i="33"/>
  <c r="S42" i="33" s="1"/>
  <c r="R42" i="33"/>
  <c r="L42" i="33"/>
  <c r="K81" i="33"/>
  <c r="S81" i="33" s="1"/>
  <c r="R81" i="33"/>
  <c r="L81" i="33"/>
  <c r="K73" i="33"/>
  <c r="S73" i="33" s="1"/>
  <c r="R73" i="33"/>
  <c r="L73" i="33"/>
  <c r="K65" i="33"/>
  <c r="S65" i="33" s="1"/>
  <c r="R65" i="33"/>
  <c r="L65" i="33"/>
  <c r="R89" i="33"/>
  <c r="L89" i="33"/>
  <c r="K89" i="33"/>
  <c r="S89" i="33" s="1"/>
  <c r="R102" i="33"/>
  <c r="L102" i="33"/>
  <c r="K102" i="33"/>
  <c r="S102" i="33" s="1"/>
  <c r="R94" i="33"/>
  <c r="L94" i="33"/>
  <c r="K94" i="33"/>
  <c r="S94" i="33" s="1"/>
  <c r="K135" i="33"/>
  <c r="S135" i="33" s="1"/>
  <c r="R135" i="33"/>
  <c r="L135" i="33"/>
  <c r="K127" i="33"/>
  <c r="S127" i="33" s="1"/>
  <c r="R127" i="33"/>
  <c r="E45" i="32" s="1"/>
  <c r="L127" i="33"/>
  <c r="K119" i="33"/>
  <c r="S119" i="33" s="1"/>
  <c r="R119" i="33"/>
  <c r="L119" i="33"/>
  <c r="L162" i="33"/>
  <c r="K162" i="33"/>
  <c r="S162" i="33" s="1"/>
  <c r="R162" i="33"/>
  <c r="L154" i="33"/>
  <c r="K154" i="33"/>
  <c r="S154" i="33" s="1"/>
  <c r="R154" i="33"/>
  <c r="L146" i="33"/>
  <c r="K146" i="33"/>
  <c r="S146" i="33" s="1"/>
  <c r="R146" i="33"/>
  <c r="R188" i="33"/>
  <c r="K188" i="33"/>
  <c r="S188" i="33" s="1"/>
  <c r="L188" i="33"/>
  <c r="R180" i="33"/>
  <c r="K180" i="33"/>
  <c r="S180" i="33" s="1"/>
  <c r="L180" i="33"/>
  <c r="R172" i="33"/>
  <c r="K172" i="33"/>
  <c r="S172" i="33" s="1"/>
  <c r="L172" i="33"/>
  <c r="L198" i="33"/>
  <c r="R198" i="33"/>
  <c r="K198" i="33"/>
  <c r="S198" i="33" s="1"/>
  <c r="K216" i="33"/>
  <c r="S216" i="33" s="1"/>
  <c r="L216" i="33"/>
  <c r="R216" i="33"/>
  <c r="K208" i="33"/>
  <c r="S208" i="33" s="1"/>
  <c r="R208" i="33"/>
  <c r="L208" i="33"/>
  <c r="K200" i="33"/>
  <c r="S200" i="33" s="1"/>
  <c r="L200" i="33"/>
  <c r="R200" i="33"/>
  <c r="K242" i="33"/>
  <c r="S242" i="33" s="1"/>
  <c r="L242" i="33"/>
  <c r="R242" i="33"/>
  <c r="K234" i="33"/>
  <c r="S234" i="33" s="1"/>
  <c r="R234" i="33"/>
  <c r="L234" i="33"/>
  <c r="R268" i="33"/>
  <c r="K268" i="33"/>
  <c r="S268" i="33" s="1"/>
  <c r="L268" i="33"/>
  <c r="R260" i="33"/>
  <c r="K260" i="33"/>
  <c r="S260" i="33" s="1"/>
  <c r="L260" i="33"/>
  <c r="L294" i="33"/>
  <c r="K294" i="33"/>
  <c r="S294" i="33" s="1"/>
  <c r="R294" i="33"/>
  <c r="L286" i="33"/>
  <c r="K286" i="33"/>
  <c r="S286" i="33" s="1"/>
  <c r="R286" i="33"/>
  <c r="K68" i="33"/>
  <c r="S68" i="33" s="1"/>
  <c r="R68" i="33"/>
  <c r="L68" i="33"/>
  <c r="K130" i="33"/>
  <c r="S130" i="33" s="1"/>
  <c r="F48" i="32" s="1"/>
  <c r="R130" i="33"/>
  <c r="E48" i="32" s="1"/>
  <c r="L130" i="33"/>
  <c r="L170" i="33"/>
  <c r="R170" i="33"/>
  <c r="K170" i="33"/>
  <c r="S170" i="33" s="1"/>
  <c r="K49" i="33"/>
  <c r="S49" i="33" s="1"/>
  <c r="R49" i="33"/>
  <c r="L49" i="33"/>
  <c r="K41" i="33"/>
  <c r="S41" i="33" s="1"/>
  <c r="R41" i="33"/>
  <c r="L41" i="33"/>
  <c r="K80" i="33"/>
  <c r="S80" i="33" s="1"/>
  <c r="R80" i="33"/>
  <c r="L80" i="33"/>
  <c r="K72" i="33"/>
  <c r="S72" i="33" s="1"/>
  <c r="R72" i="33"/>
  <c r="L72" i="33"/>
  <c r="K64" i="33"/>
  <c r="S64" i="33" s="1"/>
  <c r="R64" i="33"/>
  <c r="L64" i="33"/>
  <c r="L109" i="33"/>
  <c r="K109" i="33"/>
  <c r="R109" i="33"/>
  <c r="L101" i="33"/>
  <c r="K101" i="33"/>
  <c r="S101" i="33" s="1"/>
  <c r="R101" i="33"/>
  <c r="L93" i="33"/>
  <c r="K93" i="33"/>
  <c r="S93" i="33" s="1"/>
  <c r="R93" i="33"/>
  <c r="K134" i="33"/>
  <c r="S134" i="33" s="1"/>
  <c r="F52" i="32" s="1"/>
  <c r="R134" i="33"/>
  <c r="L134" i="33"/>
  <c r="K126" i="33"/>
  <c r="S126" i="33" s="1"/>
  <c r="R126" i="33"/>
  <c r="L126" i="33"/>
  <c r="K118" i="33"/>
  <c r="S118" i="33" s="1"/>
  <c r="R118" i="33"/>
  <c r="L118" i="33"/>
  <c r="K161" i="33"/>
  <c r="S161" i="33" s="1"/>
  <c r="R161" i="33"/>
  <c r="L161" i="33"/>
  <c r="M161" i="33" s="1"/>
  <c r="T161" i="33" s="1"/>
  <c r="K153" i="33"/>
  <c r="S153" i="33" s="1"/>
  <c r="R153" i="33"/>
  <c r="L153" i="33"/>
  <c r="K145" i="33"/>
  <c r="S145" i="33" s="1"/>
  <c r="R145" i="33"/>
  <c r="L145" i="33"/>
  <c r="K187" i="33"/>
  <c r="S187" i="33" s="1"/>
  <c r="R187" i="33"/>
  <c r="L187" i="33"/>
  <c r="K179" i="33"/>
  <c r="S179" i="33" s="1"/>
  <c r="L179" i="33"/>
  <c r="R179" i="33"/>
  <c r="K171" i="33"/>
  <c r="S171" i="33" s="1"/>
  <c r="R171" i="33"/>
  <c r="L171" i="33"/>
  <c r="L215" i="33"/>
  <c r="K215" i="33"/>
  <c r="S215" i="33" s="1"/>
  <c r="R215" i="33"/>
  <c r="L207" i="33"/>
  <c r="K207" i="33"/>
  <c r="S207" i="33" s="1"/>
  <c r="R207" i="33"/>
  <c r="L199" i="33"/>
  <c r="K199" i="33"/>
  <c r="S199" i="33" s="1"/>
  <c r="R199" i="33"/>
  <c r="L241" i="33"/>
  <c r="K241" i="33"/>
  <c r="S241" i="33" s="1"/>
  <c r="R241" i="33"/>
  <c r="L233" i="33"/>
  <c r="K233" i="33"/>
  <c r="S233" i="33" s="1"/>
  <c r="R233" i="33"/>
  <c r="K267" i="33"/>
  <c r="S267" i="33" s="1"/>
  <c r="R267" i="33"/>
  <c r="L267" i="33"/>
  <c r="K259" i="33"/>
  <c r="S259" i="33" s="1"/>
  <c r="R259" i="33"/>
  <c r="L259" i="33"/>
  <c r="K280" i="33"/>
  <c r="S280" i="33" s="1"/>
  <c r="R280" i="33"/>
  <c r="L280" i="33"/>
  <c r="K293" i="33"/>
  <c r="S293" i="33" s="1"/>
  <c r="R293" i="33"/>
  <c r="L293" i="33"/>
  <c r="K285" i="33"/>
  <c r="S285" i="33" s="1"/>
  <c r="R285" i="33"/>
  <c r="L285" i="33"/>
  <c r="M308" i="33"/>
  <c r="K122" i="33"/>
  <c r="S122" i="33" s="1"/>
  <c r="F40" i="32" s="1"/>
  <c r="R122" i="33"/>
  <c r="E40" i="32" s="1"/>
  <c r="L122" i="33"/>
  <c r="K48" i="33"/>
  <c r="S48" i="33" s="1"/>
  <c r="R48" i="33"/>
  <c r="L48" i="33"/>
  <c r="K40" i="33"/>
  <c r="S40" i="33" s="1"/>
  <c r="R40" i="33"/>
  <c r="L40" i="33"/>
  <c r="R79" i="33"/>
  <c r="L79" i="33"/>
  <c r="K79" i="33"/>
  <c r="S79" i="33" s="1"/>
  <c r="R71" i="33"/>
  <c r="L71" i="33"/>
  <c r="K71" i="33"/>
  <c r="S71" i="33" s="1"/>
  <c r="R63" i="33"/>
  <c r="L63" i="33"/>
  <c r="K63" i="33"/>
  <c r="S63" i="33" s="1"/>
  <c r="L108" i="33"/>
  <c r="K108" i="33"/>
  <c r="S108" i="33" s="1"/>
  <c r="R108" i="33"/>
  <c r="L100" i="33"/>
  <c r="K100" i="33"/>
  <c r="S100" i="33" s="1"/>
  <c r="R100" i="33"/>
  <c r="L92" i="33"/>
  <c r="K92" i="33"/>
  <c r="S92" i="33" s="1"/>
  <c r="R92" i="33"/>
  <c r="R133" i="33"/>
  <c r="L133" i="33"/>
  <c r="K133" i="33"/>
  <c r="S133" i="33" s="1"/>
  <c r="R125" i="33"/>
  <c r="E43" i="32" s="1"/>
  <c r="L125" i="33"/>
  <c r="K125" i="33"/>
  <c r="S125" i="33" s="1"/>
  <c r="F43" i="32" s="1"/>
  <c r="R117" i="33"/>
  <c r="L117" i="33"/>
  <c r="K117" i="33"/>
  <c r="S117" i="33" s="1"/>
  <c r="K160" i="33"/>
  <c r="S160" i="33" s="1"/>
  <c r="R160" i="33"/>
  <c r="L160" i="33"/>
  <c r="K152" i="33"/>
  <c r="S152" i="33" s="1"/>
  <c r="R152" i="33"/>
  <c r="L152" i="33"/>
  <c r="R144" i="33"/>
  <c r="K144" i="33"/>
  <c r="S144" i="33" s="1"/>
  <c r="L144" i="33"/>
  <c r="L186" i="33"/>
  <c r="K186" i="33"/>
  <c r="S186" i="33" s="1"/>
  <c r="R186" i="33"/>
  <c r="L178" i="33"/>
  <c r="K178" i="33"/>
  <c r="S178" i="33" s="1"/>
  <c r="R178" i="33"/>
  <c r="R214" i="33"/>
  <c r="K214" i="33"/>
  <c r="S214" i="33" s="1"/>
  <c r="L214" i="33"/>
  <c r="R206" i="33"/>
  <c r="K206" i="33"/>
  <c r="S206" i="33" s="1"/>
  <c r="L206" i="33"/>
  <c r="R240" i="33"/>
  <c r="K240" i="33"/>
  <c r="S240" i="33" s="1"/>
  <c r="L240" i="33"/>
  <c r="R232" i="33"/>
  <c r="K232" i="33"/>
  <c r="S232" i="33" s="1"/>
  <c r="L232" i="33"/>
  <c r="L253" i="33"/>
  <c r="K253" i="33"/>
  <c r="S253" i="33" s="1"/>
  <c r="R253" i="33"/>
  <c r="L266" i="33"/>
  <c r="K266" i="33"/>
  <c r="S266" i="33" s="1"/>
  <c r="R266" i="33"/>
  <c r="L258" i="33"/>
  <c r="K258" i="33"/>
  <c r="S258" i="33" s="1"/>
  <c r="R258" i="33"/>
  <c r="K300" i="33"/>
  <c r="S300" i="33" s="1"/>
  <c r="R300" i="33"/>
  <c r="L300" i="33"/>
  <c r="K292" i="33"/>
  <c r="S292" i="33" s="1"/>
  <c r="R292" i="33"/>
  <c r="L292" i="33"/>
  <c r="K284" i="33"/>
  <c r="S284" i="33" s="1"/>
  <c r="R284" i="33"/>
  <c r="L284" i="33"/>
  <c r="M316" i="33"/>
  <c r="T316" i="33" s="1"/>
  <c r="M325" i="33"/>
  <c r="T325" i="33" s="1"/>
  <c r="M320" i="33"/>
  <c r="L53" i="33"/>
  <c r="K53" i="33"/>
  <c r="S53" i="33" s="1"/>
  <c r="R53" i="33"/>
  <c r="R47" i="33"/>
  <c r="L47" i="33"/>
  <c r="K47" i="33"/>
  <c r="S47" i="33" s="1"/>
  <c r="R39" i="33"/>
  <c r="L39" i="33"/>
  <c r="K39" i="33"/>
  <c r="S39" i="33" s="1"/>
  <c r="L78" i="33"/>
  <c r="K78" i="33"/>
  <c r="S78" i="33" s="1"/>
  <c r="R78" i="33"/>
  <c r="L70" i="33"/>
  <c r="K70" i="33"/>
  <c r="S70" i="33" s="1"/>
  <c r="R70" i="33"/>
  <c r="K107" i="33"/>
  <c r="S107" i="33" s="1"/>
  <c r="R107" i="33"/>
  <c r="L107" i="33"/>
  <c r="K99" i="33"/>
  <c r="S99" i="33" s="1"/>
  <c r="R99" i="33"/>
  <c r="L99" i="33"/>
  <c r="K91" i="33"/>
  <c r="S91" i="33" s="1"/>
  <c r="R91" i="33"/>
  <c r="L91" i="33"/>
  <c r="L132" i="33"/>
  <c r="K132" i="33"/>
  <c r="S132" i="33" s="1"/>
  <c r="R132" i="33"/>
  <c r="L124" i="33"/>
  <c r="K124" i="33"/>
  <c r="S124" i="33" s="1"/>
  <c r="R124" i="33"/>
  <c r="K116" i="33"/>
  <c r="S116" i="33" s="1"/>
  <c r="R116" i="33"/>
  <c r="L116" i="33"/>
  <c r="K159" i="33"/>
  <c r="S159" i="33" s="1"/>
  <c r="R159" i="33"/>
  <c r="L159" i="33"/>
  <c r="K151" i="33"/>
  <c r="S151" i="33" s="1"/>
  <c r="R151" i="33"/>
  <c r="L151" i="33"/>
  <c r="R185" i="33"/>
  <c r="K185" i="33"/>
  <c r="S185" i="33" s="1"/>
  <c r="L185" i="33"/>
  <c r="R177" i="33"/>
  <c r="K177" i="33"/>
  <c r="S177" i="33" s="1"/>
  <c r="L177" i="33"/>
  <c r="K213" i="33"/>
  <c r="S213" i="33" s="1"/>
  <c r="L213" i="33"/>
  <c r="R213" i="33"/>
  <c r="K205" i="33"/>
  <c r="S205" i="33" s="1"/>
  <c r="L205" i="33"/>
  <c r="R205" i="33"/>
  <c r="K226" i="33"/>
  <c r="S226" i="33" s="1"/>
  <c r="L226" i="33"/>
  <c r="R226" i="33"/>
  <c r="K239" i="33"/>
  <c r="S239" i="33" s="1"/>
  <c r="L239" i="33"/>
  <c r="R239" i="33"/>
  <c r="K231" i="33"/>
  <c r="S231" i="33" s="1"/>
  <c r="L231" i="33"/>
  <c r="R231" i="33"/>
  <c r="K273" i="33"/>
  <c r="R273" i="33"/>
  <c r="L273" i="33"/>
  <c r="K265" i="33"/>
  <c r="S265" i="33" s="1"/>
  <c r="R265" i="33"/>
  <c r="L265" i="33"/>
  <c r="K257" i="33"/>
  <c r="S257" i="33" s="1"/>
  <c r="R257" i="33"/>
  <c r="L257" i="33"/>
  <c r="R299" i="33"/>
  <c r="L299" i="33"/>
  <c r="K299" i="33"/>
  <c r="S299" i="33" s="1"/>
  <c r="R291" i="33"/>
  <c r="L291" i="33"/>
  <c r="K291" i="33"/>
  <c r="S291" i="33" s="1"/>
  <c r="R283" i="33"/>
  <c r="L283" i="33"/>
  <c r="K283" i="33"/>
  <c r="S283" i="33" s="1"/>
  <c r="M310" i="33"/>
  <c r="T310" i="33" s="1"/>
  <c r="L54" i="33"/>
  <c r="K54" i="33"/>
  <c r="R54" i="33"/>
  <c r="L46" i="33"/>
  <c r="K46" i="33"/>
  <c r="S46" i="33" s="1"/>
  <c r="R46" i="33"/>
  <c r="L38" i="33"/>
  <c r="K38" i="33"/>
  <c r="S38" i="33" s="1"/>
  <c r="R38" i="33"/>
  <c r="L77" i="33"/>
  <c r="K77" i="33"/>
  <c r="S77" i="33" s="1"/>
  <c r="R77" i="33"/>
  <c r="L69" i="33"/>
  <c r="K69" i="33"/>
  <c r="S69" i="33" s="1"/>
  <c r="R69" i="33"/>
  <c r="K106" i="33"/>
  <c r="S106" i="33" s="1"/>
  <c r="R106" i="33"/>
  <c r="L106" i="33"/>
  <c r="K98" i="33"/>
  <c r="S98" i="33" s="1"/>
  <c r="R98" i="33"/>
  <c r="L98" i="33"/>
  <c r="K90" i="33"/>
  <c r="S90" i="33" s="1"/>
  <c r="R90" i="33"/>
  <c r="L90" i="33"/>
  <c r="L131" i="33"/>
  <c r="K131" i="33"/>
  <c r="S131" i="33" s="1"/>
  <c r="R131" i="33"/>
  <c r="L123" i="33"/>
  <c r="K123" i="33"/>
  <c r="S123" i="33" s="1"/>
  <c r="R123" i="33"/>
  <c r="K158" i="33"/>
  <c r="S158" i="33" s="1"/>
  <c r="R158" i="33"/>
  <c r="L158" i="33"/>
  <c r="K150" i="33"/>
  <c r="S150" i="33" s="1"/>
  <c r="R150" i="33"/>
  <c r="L150" i="33"/>
  <c r="K184" i="33"/>
  <c r="S184" i="33" s="1"/>
  <c r="L184" i="33"/>
  <c r="R184" i="33"/>
  <c r="K176" i="33"/>
  <c r="S176" i="33" s="1"/>
  <c r="L176" i="33"/>
  <c r="R176" i="33"/>
  <c r="L212" i="33"/>
  <c r="R212" i="33"/>
  <c r="K212" i="33"/>
  <c r="S212" i="33" s="1"/>
  <c r="L204" i="33"/>
  <c r="R204" i="33"/>
  <c r="K204" i="33"/>
  <c r="S204" i="33" s="1"/>
  <c r="L246" i="33"/>
  <c r="R246" i="33"/>
  <c r="K246" i="33"/>
  <c r="L238" i="33"/>
  <c r="R238" i="33"/>
  <c r="K238" i="33"/>
  <c r="S238" i="33" s="1"/>
  <c r="L230" i="33"/>
  <c r="R230" i="33"/>
  <c r="K230" i="33"/>
  <c r="S230" i="33" s="1"/>
  <c r="K272" i="33"/>
  <c r="S272" i="33" s="1"/>
  <c r="R272" i="33"/>
  <c r="L272" i="33"/>
  <c r="K264" i="33"/>
  <c r="S264" i="33" s="1"/>
  <c r="R264" i="33"/>
  <c r="L264" i="33"/>
  <c r="K256" i="33"/>
  <c r="S256" i="33" s="1"/>
  <c r="R256" i="33"/>
  <c r="L256" i="33"/>
  <c r="R298" i="33"/>
  <c r="L298" i="33"/>
  <c r="K298" i="33"/>
  <c r="S298" i="33" s="1"/>
  <c r="R290" i="33"/>
  <c r="L290" i="33"/>
  <c r="K290" i="33"/>
  <c r="S290" i="33" s="1"/>
  <c r="R282" i="33"/>
  <c r="L282" i="33"/>
  <c r="K282" i="33"/>
  <c r="S282" i="33" s="1"/>
  <c r="M314" i="33"/>
  <c r="T314" i="33" s="1"/>
  <c r="M309" i="33"/>
  <c r="T309" i="33" s="1"/>
  <c r="L25" i="33"/>
  <c r="L17" i="33"/>
  <c r="R7" i="33"/>
  <c r="R8" i="33"/>
  <c r="R9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26" i="33"/>
  <c r="R6" i="33"/>
  <c r="Q7" i="33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6" i="33"/>
  <c r="L7" i="33"/>
  <c r="L8" i="33"/>
  <c r="L9" i="33"/>
  <c r="L10" i="33"/>
  <c r="L11" i="33"/>
  <c r="L12" i="33"/>
  <c r="L13" i="33"/>
  <c r="L14" i="33"/>
  <c r="L15" i="33"/>
  <c r="L16" i="33"/>
  <c r="L18" i="33"/>
  <c r="L19" i="33"/>
  <c r="L20" i="33"/>
  <c r="L21" i="33"/>
  <c r="L22" i="33"/>
  <c r="L23" i="33"/>
  <c r="L24" i="33"/>
  <c r="L26" i="33"/>
  <c r="L6" i="33"/>
  <c r="K7" i="33"/>
  <c r="S7" i="33" s="1"/>
  <c r="K8" i="33"/>
  <c r="S8" i="33" s="1"/>
  <c r="K9" i="33"/>
  <c r="S9" i="33" s="1"/>
  <c r="K10" i="33"/>
  <c r="S10" i="33" s="1"/>
  <c r="K11" i="33"/>
  <c r="S11" i="33" s="1"/>
  <c r="K12" i="33"/>
  <c r="S12" i="33" s="1"/>
  <c r="K13" i="33"/>
  <c r="S13" i="33" s="1"/>
  <c r="K14" i="33"/>
  <c r="S14" i="33" s="1"/>
  <c r="K15" i="33"/>
  <c r="S15" i="33" s="1"/>
  <c r="K16" i="33"/>
  <c r="S16" i="33" s="1"/>
  <c r="K17" i="33"/>
  <c r="S17" i="33" s="1"/>
  <c r="K18" i="33"/>
  <c r="S18" i="33" s="1"/>
  <c r="K19" i="33"/>
  <c r="S19" i="33" s="1"/>
  <c r="K20" i="33"/>
  <c r="S20" i="33" s="1"/>
  <c r="K21" i="33"/>
  <c r="S21" i="33" s="1"/>
  <c r="K22" i="33"/>
  <c r="S22" i="33" s="1"/>
  <c r="K23" i="33"/>
  <c r="S23" i="33" s="1"/>
  <c r="K24" i="33"/>
  <c r="S24" i="33" s="1"/>
  <c r="K25" i="33"/>
  <c r="S25" i="33" s="1"/>
  <c r="K26" i="33"/>
  <c r="S26" i="33" s="1"/>
  <c r="K6" i="33"/>
  <c r="S6" i="33" s="1"/>
  <c r="S326" i="33"/>
  <c r="S325" i="33"/>
  <c r="S324" i="33"/>
  <c r="S323" i="33"/>
  <c r="S322" i="33"/>
  <c r="S321" i="33"/>
  <c r="S320" i="33"/>
  <c r="S319" i="33"/>
  <c r="S318" i="33"/>
  <c r="S317" i="33"/>
  <c r="S316" i="33"/>
  <c r="S315" i="33"/>
  <c r="S314" i="33"/>
  <c r="S313" i="33"/>
  <c r="S312" i="33"/>
  <c r="S311" i="33"/>
  <c r="S310" i="33"/>
  <c r="S309" i="33"/>
  <c r="S308" i="33"/>
  <c r="S307" i="33"/>
  <c r="P299" i="33"/>
  <c r="P298" i="33"/>
  <c r="P297" i="33"/>
  <c r="P296" i="33"/>
  <c r="P295" i="33"/>
  <c r="P294" i="33"/>
  <c r="P293" i="33"/>
  <c r="P292" i="33"/>
  <c r="P291" i="33"/>
  <c r="P290" i="33"/>
  <c r="P289" i="33"/>
  <c r="P288" i="33"/>
  <c r="P287" i="33"/>
  <c r="P286" i="33"/>
  <c r="P285" i="33"/>
  <c r="P284" i="33"/>
  <c r="P283" i="33"/>
  <c r="P282" i="33"/>
  <c r="P281" i="33"/>
  <c r="P280" i="33"/>
  <c r="P272" i="33"/>
  <c r="P271" i="33"/>
  <c r="P270" i="33"/>
  <c r="P269" i="33"/>
  <c r="P268" i="33"/>
  <c r="P267" i="33"/>
  <c r="P266" i="33"/>
  <c r="P265" i="33"/>
  <c r="P264" i="33"/>
  <c r="P263" i="33"/>
  <c r="P262" i="33"/>
  <c r="P261" i="33"/>
  <c r="P260" i="33"/>
  <c r="P259" i="33"/>
  <c r="P258" i="33"/>
  <c r="P257" i="33"/>
  <c r="P256" i="33"/>
  <c r="P255" i="33"/>
  <c r="P254" i="33"/>
  <c r="P253" i="33"/>
  <c r="S244" i="33"/>
  <c r="P162" i="33"/>
  <c r="P161" i="33"/>
  <c r="P160" i="33"/>
  <c r="P159" i="33"/>
  <c r="P158" i="33"/>
  <c r="P157" i="33"/>
  <c r="P156" i="33"/>
  <c r="P155" i="33"/>
  <c r="P154" i="33"/>
  <c r="P153" i="33"/>
  <c r="P152" i="33"/>
  <c r="P151" i="33"/>
  <c r="P150" i="33"/>
  <c r="P149" i="33"/>
  <c r="P148" i="33"/>
  <c r="S148" i="33"/>
  <c r="P147" i="33"/>
  <c r="P146" i="33"/>
  <c r="P145" i="33"/>
  <c r="P144" i="33"/>
  <c r="P143" i="33"/>
  <c r="P135" i="33"/>
  <c r="P134" i="33"/>
  <c r="P133" i="33"/>
  <c r="P132" i="33"/>
  <c r="P131" i="33"/>
  <c r="P130" i="33"/>
  <c r="P129" i="33"/>
  <c r="P128" i="33"/>
  <c r="P127" i="33"/>
  <c r="P126" i="33"/>
  <c r="P125" i="33"/>
  <c r="P124" i="33"/>
  <c r="P123" i="33"/>
  <c r="P122" i="33"/>
  <c r="P121" i="33"/>
  <c r="P120" i="33"/>
  <c r="P119" i="33"/>
  <c r="P118" i="33"/>
  <c r="P117" i="33"/>
  <c r="P116" i="33"/>
  <c r="P108" i="33"/>
  <c r="P107" i="33"/>
  <c r="P106" i="33"/>
  <c r="P105" i="33"/>
  <c r="P104" i="33"/>
  <c r="P103" i="33"/>
  <c r="P102" i="33"/>
  <c r="P101" i="33"/>
  <c r="P100" i="33"/>
  <c r="P99" i="33"/>
  <c r="P98" i="33"/>
  <c r="P97" i="33"/>
  <c r="P96" i="33"/>
  <c r="P95" i="33"/>
  <c r="P94" i="33"/>
  <c r="P93" i="33"/>
  <c r="P92" i="33"/>
  <c r="P91" i="33"/>
  <c r="P90" i="33"/>
  <c r="P89" i="33"/>
  <c r="P81" i="33"/>
  <c r="P80" i="33"/>
  <c r="P79" i="33"/>
  <c r="P78" i="33"/>
  <c r="P77" i="33"/>
  <c r="P76" i="33"/>
  <c r="P75" i="33"/>
  <c r="P74" i="33"/>
  <c r="P73" i="33"/>
  <c r="P72" i="33"/>
  <c r="P71" i="33"/>
  <c r="P70" i="33"/>
  <c r="P69" i="33"/>
  <c r="P68" i="33"/>
  <c r="P67" i="33"/>
  <c r="P66" i="33"/>
  <c r="P65" i="33"/>
  <c r="P64" i="33"/>
  <c r="P63" i="33"/>
  <c r="P62" i="33"/>
  <c r="P53" i="33"/>
  <c r="P52" i="33"/>
  <c r="P51" i="33"/>
  <c r="P50" i="33"/>
  <c r="P49" i="33"/>
  <c r="P48" i="33"/>
  <c r="P47" i="33"/>
  <c r="P46" i="33"/>
  <c r="P45" i="33"/>
  <c r="P44" i="33"/>
  <c r="P43" i="33"/>
  <c r="P42" i="33"/>
  <c r="P41" i="33"/>
  <c r="P40" i="33"/>
  <c r="P39" i="33"/>
  <c r="P38" i="33"/>
  <c r="P37" i="33"/>
  <c r="S37" i="33"/>
  <c r="P36" i="33"/>
  <c r="S36" i="33"/>
  <c r="P35" i="33"/>
  <c r="P34" i="33"/>
  <c r="P25" i="33"/>
  <c r="P24" i="33"/>
  <c r="P23" i="33"/>
  <c r="P22" i="33"/>
  <c r="P21" i="33"/>
  <c r="P20" i="33"/>
  <c r="P19" i="33"/>
  <c r="P18" i="33"/>
  <c r="P17" i="33"/>
  <c r="P16" i="33"/>
  <c r="P15" i="33"/>
  <c r="P14" i="33"/>
  <c r="P13" i="33"/>
  <c r="P12" i="33"/>
  <c r="P11" i="33"/>
  <c r="P10" i="33"/>
  <c r="P9" i="33"/>
  <c r="P8" i="33"/>
  <c r="P7" i="33"/>
  <c r="P6" i="33"/>
  <c r="C54" i="32"/>
  <c r="G33" i="32"/>
  <c r="F33" i="32"/>
  <c r="E33" i="32"/>
  <c r="D33" i="32"/>
  <c r="C33" i="32"/>
  <c r="C25" i="26"/>
  <c r="E52" i="32" l="1"/>
  <c r="F45" i="32"/>
  <c r="E39" i="32"/>
  <c r="E49" i="32"/>
  <c r="M180" i="33"/>
  <c r="T180" i="33" s="1"/>
  <c r="F34" i="32"/>
  <c r="E41" i="32"/>
  <c r="F42" i="32"/>
  <c r="E54" i="32"/>
  <c r="F50" i="32"/>
  <c r="E34" i="32"/>
  <c r="F35" i="32"/>
  <c r="E51" i="32"/>
  <c r="E37" i="32"/>
  <c r="F39" i="32"/>
  <c r="E44" i="32"/>
  <c r="F37" i="32"/>
  <c r="F46" i="32"/>
  <c r="E42" i="32"/>
  <c r="E35" i="32"/>
  <c r="F44" i="32"/>
  <c r="F41" i="32"/>
  <c r="F47" i="32"/>
  <c r="E50" i="32"/>
  <c r="E38" i="32"/>
  <c r="F51" i="32"/>
  <c r="E36" i="32"/>
  <c r="E53" i="32"/>
  <c r="F49" i="32"/>
  <c r="F36" i="32"/>
  <c r="F53" i="32"/>
  <c r="M211" i="33"/>
  <c r="T211" i="33" s="1"/>
  <c r="M186" i="33"/>
  <c r="T186" i="33" s="1"/>
  <c r="C26" i="26"/>
  <c r="C42" i="26"/>
  <c r="M121" i="33"/>
  <c r="T121" i="33" s="1"/>
  <c r="U327" i="33"/>
  <c r="U321" i="33"/>
  <c r="M129" i="33"/>
  <c r="T129" i="33" s="1"/>
  <c r="M116" i="33"/>
  <c r="T116" i="33" s="1"/>
  <c r="M133" i="33"/>
  <c r="T133" i="33" s="1"/>
  <c r="M119" i="33"/>
  <c r="T119" i="33" s="1"/>
  <c r="M176" i="33"/>
  <c r="T176" i="33" s="1"/>
  <c r="M117" i="33"/>
  <c r="T117" i="33" s="1"/>
  <c r="M184" i="33"/>
  <c r="T184" i="33" s="1"/>
  <c r="M177" i="33"/>
  <c r="T177" i="33" s="1"/>
  <c r="M123" i="33"/>
  <c r="T123" i="33" s="1"/>
  <c r="U314" i="33"/>
  <c r="M174" i="33"/>
  <c r="T174" i="33" s="1"/>
  <c r="M53" i="33"/>
  <c r="T53" i="33" s="1"/>
  <c r="M45" i="33"/>
  <c r="T45" i="33" s="1"/>
  <c r="M49" i="33"/>
  <c r="T49" i="33" s="1"/>
  <c r="M189" i="33"/>
  <c r="T189" i="33" s="1"/>
  <c r="M42" i="33"/>
  <c r="T42" i="33" s="1"/>
  <c r="M145" i="33"/>
  <c r="T145" i="33" s="1"/>
  <c r="M51" i="33"/>
  <c r="T51" i="33" s="1"/>
  <c r="M226" i="33"/>
  <c r="T226" i="33" s="1"/>
  <c r="M178" i="33"/>
  <c r="T178" i="33" s="1"/>
  <c r="M171" i="33"/>
  <c r="T171" i="33" s="1"/>
  <c r="M234" i="33"/>
  <c r="T234" i="33" s="1"/>
  <c r="M188" i="33"/>
  <c r="T188" i="33" s="1"/>
  <c r="M74" i="33"/>
  <c r="T74" i="33" s="1"/>
  <c r="M118" i="33"/>
  <c r="T118" i="33" s="1"/>
  <c r="M97" i="33"/>
  <c r="T97" i="33" s="1"/>
  <c r="U312" i="33"/>
  <c r="U313" i="33"/>
  <c r="M154" i="33"/>
  <c r="T154" i="33" s="1"/>
  <c r="M73" i="33"/>
  <c r="T73" i="33" s="1"/>
  <c r="M264" i="33"/>
  <c r="T264" i="33" s="1"/>
  <c r="M246" i="33"/>
  <c r="U229" i="33" s="1"/>
  <c r="M179" i="33"/>
  <c r="T179" i="33" s="1"/>
  <c r="M185" i="33"/>
  <c r="T185" i="33" s="1"/>
  <c r="M78" i="33"/>
  <c r="T78" i="33" s="1"/>
  <c r="U325" i="33"/>
  <c r="M81" i="33"/>
  <c r="T81" i="33" s="1"/>
  <c r="M77" i="33"/>
  <c r="T77" i="33" s="1"/>
  <c r="U324" i="33"/>
  <c r="M255" i="33"/>
  <c r="T255" i="33" s="1"/>
  <c r="M187" i="33"/>
  <c r="T187" i="33" s="1"/>
  <c r="M296" i="33"/>
  <c r="T296" i="33" s="1"/>
  <c r="M181" i="33"/>
  <c r="T181" i="33" s="1"/>
  <c r="U310" i="33"/>
  <c r="M89" i="33"/>
  <c r="T89" i="33" s="1"/>
  <c r="M126" i="33"/>
  <c r="T126" i="33" s="1"/>
  <c r="M41" i="33"/>
  <c r="T41" i="33" s="1"/>
  <c r="M170" i="33"/>
  <c r="T170" i="33" s="1"/>
  <c r="U317" i="33"/>
  <c r="M175" i="33"/>
  <c r="T175" i="33" s="1"/>
  <c r="U309" i="33"/>
  <c r="U316" i="33"/>
  <c r="M272" i="33"/>
  <c r="T272" i="33" s="1"/>
  <c r="M46" i="33"/>
  <c r="T46" i="33" s="1"/>
  <c r="M94" i="33"/>
  <c r="T94" i="33" s="1"/>
  <c r="M172" i="33"/>
  <c r="T172" i="33" s="1"/>
  <c r="U318" i="33"/>
  <c r="U322" i="33"/>
  <c r="M291" i="33"/>
  <c r="T291" i="33" s="1"/>
  <c r="M259" i="33"/>
  <c r="T259" i="33" s="1"/>
  <c r="U307" i="33"/>
  <c r="U308" i="33"/>
  <c r="U319" i="33"/>
  <c r="M90" i="33"/>
  <c r="T90" i="33" s="1"/>
  <c r="M122" i="33"/>
  <c r="T122" i="33" s="1"/>
  <c r="M286" i="33"/>
  <c r="T286" i="33" s="1"/>
  <c r="U326" i="33"/>
  <c r="U323" i="33"/>
  <c r="U311" i="33"/>
  <c r="U320" i="33"/>
  <c r="M280" i="33"/>
  <c r="T280" i="33" s="1"/>
  <c r="M281" i="33"/>
  <c r="T281" i="33" s="1"/>
  <c r="M268" i="33"/>
  <c r="T268" i="33" s="1"/>
  <c r="M98" i="33"/>
  <c r="T98" i="33" s="1"/>
  <c r="M132" i="33"/>
  <c r="T132" i="33" s="1"/>
  <c r="G50" i="32" s="1"/>
  <c r="M260" i="33"/>
  <c r="T260" i="33" s="1"/>
  <c r="M95" i="33"/>
  <c r="T95" i="33" s="1"/>
  <c r="M292" i="33"/>
  <c r="T292" i="33" s="1"/>
  <c r="M297" i="33"/>
  <c r="T297" i="33" s="1"/>
  <c r="M92" i="33"/>
  <c r="T92" i="33" s="1"/>
  <c r="M256" i="33"/>
  <c r="T256" i="33" s="1"/>
  <c r="M100" i="33"/>
  <c r="T100" i="33" s="1"/>
  <c r="M293" i="33"/>
  <c r="T293" i="33" s="1"/>
  <c r="M93" i="33"/>
  <c r="T93" i="33" s="1"/>
  <c r="M96" i="33"/>
  <c r="T96" i="33" s="1"/>
  <c r="M102" i="33"/>
  <c r="T102" i="33" s="1"/>
  <c r="S109" i="33"/>
  <c r="M91" i="33"/>
  <c r="T91" i="33" s="1"/>
  <c r="M99" i="33"/>
  <c r="T99" i="33" s="1"/>
  <c r="M106" i="33"/>
  <c r="T106" i="33" s="1"/>
  <c r="M109" i="33"/>
  <c r="U94" i="33" s="1"/>
  <c r="M12" i="33"/>
  <c r="T12" i="33" s="1"/>
  <c r="M17" i="33"/>
  <c r="T17" i="33" s="1"/>
  <c r="M25" i="33"/>
  <c r="T25" i="33" s="1"/>
  <c r="M10" i="33"/>
  <c r="T10" i="33" s="1"/>
  <c r="M18" i="33"/>
  <c r="T18" i="33" s="1"/>
  <c r="M26" i="33"/>
  <c r="M14" i="33"/>
  <c r="T14" i="33" s="1"/>
  <c r="M22" i="33"/>
  <c r="T22" i="33" s="1"/>
  <c r="M9" i="33"/>
  <c r="T9" i="33" s="1"/>
  <c r="M24" i="33"/>
  <c r="T24" i="33" s="1"/>
  <c r="M16" i="33"/>
  <c r="T16" i="33" s="1"/>
  <c r="M8" i="33"/>
  <c r="T8" i="33" s="1"/>
  <c r="M23" i="33"/>
  <c r="T23" i="33" s="1"/>
  <c r="M15" i="33"/>
  <c r="T15" i="33" s="1"/>
  <c r="M7" i="33"/>
  <c r="T7" i="33" s="1"/>
  <c r="M21" i="33"/>
  <c r="T21" i="33" s="1"/>
  <c r="M13" i="33"/>
  <c r="T13" i="33" s="1"/>
  <c r="M20" i="33"/>
  <c r="T20" i="33" s="1"/>
  <c r="M19" i="33"/>
  <c r="T19" i="33" s="1"/>
  <c r="M11" i="33"/>
  <c r="T11" i="33" s="1"/>
  <c r="M6" i="33"/>
  <c r="T6" i="33" s="1"/>
  <c r="M105" i="33"/>
  <c r="T105" i="33" s="1"/>
  <c r="M231" i="33"/>
  <c r="T231" i="33" s="1"/>
  <c r="M240" i="33"/>
  <c r="T240" i="33" s="1"/>
  <c r="M294" i="33"/>
  <c r="T294" i="33" s="1"/>
  <c r="M79" i="33"/>
  <c r="T79" i="33" s="1"/>
  <c r="M101" i="33"/>
  <c r="T101" i="33" s="1"/>
  <c r="M153" i="33"/>
  <c r="T153" i="33" s="1"/>
  <c r="M108" i="33"/>
  <c r="T108" i="33" s="1"/>
  <c r="M125" i="33"/>
  <c r="T125" i="33" s="1"/>
  <c r="M128" i="33"/>
  <c r="T128" i="33" s="1"/>
  <c r="G46" i="32" s="1"/>
  <c r="M135" i="33"/>
  <c r="T135" i="33" s="1"/>
  <c r="M150" i="33"/>
  <c r="T150" i="33" s="1"/>
  <c r="M162" i="33"/>
  <c r="T162" i="33" s="1"/>
  <c r="M239" i="33"/>
  <c r="T239" i="33" s="1"/>
  <c r="M104" i="33"/>
  <c r="T104" i="33" s="1"/>
  <c r="M131" i="33"/>
  <c r="T131" i="33" s="1"/>
  <c r="G49" i="32" s="1"/>
  <c r="M242" i="33"/>
  <c r="T242" i="33" s="1"/>
  <c r="M124" i="33"/>
  <c r="T124" i="33" s="1"/>
  <c r="M127" i="33"/>
  <c r="T127" i="33" s="1"/>
  <c r="G45" i="32" s="1"/>
  <c r="M134" i="33"/>
  <c r="T134" i="33" s="1"/>
  <c r="M146" i="33"/>
  <c r="T146" i="33" s="1"/>
  <c r="M149" i="33"/>
  <c r="T149" i="33" s="1"/>
  <c r="M271" i="33"/>
  <c r="T271" i="33" s="1"/>
  <c r="M130" i="33"/>
  <c r="T130" i="33" s="1"/>
  <c r="M158" i="33"/>
  <c r="T158" i="33" s="1"/>
  <c r="M232" i="33"/>
  <c r="T232" i="33" s="1"/>
  <c r="M136" i="33"/>
  <c r="U131" i="33" s="1"/>
  <c r="M157" i="33"/>
  <c r="T157" i="33" s="1"/>
  <c r="M50" i="33"/>
  <c r="T50" i="33" s="1"/>
  <c r="M54" i="33"/>
  <c r="U38" i="33" s="1"/>
  <c r="M82" i="33"/>
  <c r="U62" i="33" s="1"/>
  <c r="M227" i="33"/>
  <c r="T227" i="33" s="1"/>
  <c r="M236" i="33"/>
  <c r="T236" i="33" s="1"/>
  <c r="M241" i="33"/>
  <c r="T241" i="33" s="1"/>
  <c r="T326" i="33"/>
  <c r="M37" i="33"/>
  <c r="T37" i="33" s="1"/>
  <c r="M65" i="33"/>
  <c r="T65" i="33" s="1"/>
  <c r="M69" i="33"/>
  <c r="T69" i="33" s="1"/>
  <c r="M182" i="33"/>
  <c r="T182" i="33" s="1"/>
  <c r="M217" i="33"/>
  <c r="T217" i="33" s="1"/>
  <c r="M230" i="33"/>
  <c r="T230" i="33" s="1"/>
  <c r="M235" i="33"/>
  <c r="T235" i="33" s="1"/>
  <c r="M245" i="33"/>
  <c r="T245" i="33" s="1"/>
  <c r="M290" i="33"/>
  <c r="T290" i="33" s="1"/>
  <c r="M295" i="33"/>
  <c r="T295" i="33" s="1"/>
  <c r="M299" i="33"/>
  <c r="T299" i="33" s="1"/>
  <c r="M36" i="33"/>
  <c r="T36" i="33" s="1"/>
  <c r="M64" i="33"/>
  <c r="T64" i="33" s="1"/>
  <c r="M68" i="33"/>
  <c r="T68" i="33" s="1"/>
  <c r="M190" i="33"/>
  <c r="M203" i="33"/>
  <c r="T203" i="33" s="1"/>
  <c r="M284" i="33"/>
  <c r="T284" i="33" s="1"/>
  <c r="M285" i="33"/>
  <c r="T285" i="33" s="1"/>
  <c r="M289" i="33"/>
  <c r="T289" i="33" s="1"/>
  <c r="M40" i="33"/>
  <c r="T40" i="33" s="1"/>
  <c r="M44" i="33"/>
  <c r="T44" i="33" s="1"/>
  <c r="S54" i="33"/>
  <c r="M72" i="33"/>
  <c r="T72" i="33" s="1"/>
  <c r="M76" i="33"/>
  <c r="T76" i="33" s="1"/>
  <c r="S82" i="33"/>
  <c r="F54" i="32" s="1"/>
  <c r="M103" i="33"/>
  <c r="T103" i="33" s="1"/>
  <c r="M107" i="33"/>
  <c r="T107" i="33" s="1"/>
  <c r="M238" i="33"/>
  <c r="T238" i="33" s="1"/>
  <c r="M244" i="33"/>
  <c r="T244" i="33" s="1"/>
  <c r="M298" i="33"/>
  <c r="T298" i="33" s="1"/>
  <c r="M35" i="33"/>
  <c r="T35" i="33" s="1"/>
  <c r="M48" i="33"/>
  <c r="T48" i="33" s="1"/>
  <c r="M52" i="33"/>
  <c r="T52" i="33" s="1"/>
  <c r="M63" i="33"/>
  <c r="T63" i="33" s="1"/>
  <c r="M67" i="33"/>
  <c r="T67" i="33" s="1"/>
  <c r="M80" i="33"/>
  <c r="T80" i="33" s="1"/>
  <c r="M229" i="33"/>
  <c r="T229" i="33" s="1"/>
  <c r="M243" i="33"/>
  <c r="T243" i="33" s="1"/>
  <c r="M283" i="33"/>
  <c r="T283" i="33" s="1"/>
  <c r="M288" i="33"/>
  <c r="T288" i="33" s="1"/>
  <c r="M39" i="33"/>
  <c r="T39" i="33" s="1"/>
  <c r="M43" i="33"/>
  <c r="T43" i="33" s="1"/>
  <c r="M62" i="33"/>
  <c r="T62" i="33" s="1"/>
  <c r="M71" i="33"/>
  <c r="T71" i="33" s="1"/>
  <c r="M75" i="33"/>
  <c r="T75" i="33" s="1"/>
  <c r="M208" i="33"/>
  <c r="T208" i="33" s="1"/>
  <c r="M34" i="33"/>
  <c r="T34" i="33" s="1"/>
  <c r="M38" i="33"/>
  <c r="T38" i="33" s="1"/>
  <c r="M47" i="33"/>
  <c r="T47" i="33" s="1"/>
  <c r="M66" i="33"/>
  <c r="T66" i="33" s="1"/>
  <c r="G38" i="32" s="1"/>
  <c r="M70" i="33"/>
  <c r="T70" i="33" s="1"/>
  <c r="M228" i="33"/>
  <c r="T228" i="33" s="1"/>
  <c r="M233" i="33"/>
  <c r="T233" i="33" s="1"/>
  <c r="M237" i="33"/>
  <c r="T237" i="33" s="1"/>
  <c r="M282" i="33"/>
  <c r="T282" i="33" s="1"/>
  <c r="M287" i="33"/>
  <c r="T287" i="33" s="1"/>
  <c r="M300" i="33"/>
  <c r="M201" i="33"/>
  <c r="T201" i="33" s="1"/>
  <c r="M205" i="33"/>
  <c r="T205" i="33" s="1"/>
  <c r="M209" i="33"/>
  <c r="T209" i="33" s="1"/>
  <c r="M213" i="33"/>
  <c r="T213" i="33" s="1"/>
  <c r="M216" i="33"/>
  <c r="T216" i="33" s="1"/>
  <c r="M263" i="33"/>
  <c r="T263" i="33" s="1"/>
  <c r="M267" i="33"/>
  <c r="T267" i="33" s="1"/>
  <c r="M200" i="33"/>
  <c r="T200" i="33" s="1"/>
  <c r="M204" i="33"/>
  <c r="T204" i="33" s="1"/>
  <c r="M212" i="33"/>
  <c r="T212" i="33" s="1"/>
  <c r="M215" i="33"/>
  <c r="T215" i="33" s="1"/>
  <c r="M207" i="33"/>
  <c r="T207" i="33" s="1"/>
  <c r="M199" i="33"/>
  <c r="T199" i="33" s="1"/>
  <c r="M214" i="33"/>
  <c r="T214" i="33" s="1"/>
  <c r="M198" i="33"/>
  <c r="T198" i="33" s="1"/>
  <c r="S218" i="33"/>
  <c r="M218" i="33"/>
  <c r="M210" i="33"/>
  <c r="T210" i="33" s="1"/>
  <c r="M202" i="33"/>
  <c r="T202" i="33" s="1"/>
  <c r="M270" i="33"/>
  <c r="T270" i="33" s="1"/>
  <c r="M262" i="33"/>
  <c r="T262" i="33" s="1"/>
  <c r="M254" i="33"/>
  <c r="T254" i="33" s="1"/>
  <c r="M269" i="33"/>
  <c r="T269" i="33" s="1"/>
  <c r="M261" i="33"/>
  <c r="T261" i="33" s="1"/>
  <c r="M253" i="33"/>
  <c r="T253" i="33" s="1"/>
  <c r="S273" i="33"/>
  <c r="M266" i="33"/>
  <c r="T266" i="33" s="1"/>
  <c r="M258" i="33"/>
  <c r="T258" i="33" s="1"/>
  <c r="M273" i="33"/>
  <c r="M265" i="33"/>
  <c r="T265" i="33" s="1"/>
  <c r="M257" i="33"/>
  <c r="T257" i="33" s="1"/>
  <c r="T324" i="33"/>
  <c r="T323" i="33"/>
  <c r="T315" i="33"/>
  <c r="M307" i="33"/>
  <c r="T307" i="33" s="1"/>
  <c r="S327" i="33"/>
  <c r="T320" i="33"/>
  <c r="T312" i="33"/>
  <c r="T327" i="33"/>
  <c r="T319" i="33"/>
  <c r="T311" i="33"/>
  <c r="M148" i="33"/>
  <c r="T148" i="33" s="1"/>
  <c r="M156" i="33"/>
  <c r="T156" i="33" s="1"/>
  <c r="T308" i="33"/>
  <c r="M160" i="33"/>
  <c r="T160" i="33" s="1"/>
  <c r="M152" i="33"/>
  <c r="T152" i="33" s="1"/>
  <c r="M144" i="33"/>
  <c r="T144" i="33" s="1"/>
  <c r="M159" i="33"/>
  <c r="T159" i="33" s="1"/>
  <c r="S163" i="33"/>
  <c r="M163" i="33"/>
  <c r="M155" i="33"/>
  <c r="T155" i="33" s="1"/>
  <c r="M147" i="33"/>
  <c r="T147" i="33" s="1"/>
  <c r="M206" i="33"/>
  <c r="T206" i="33" s="1"/>
  <c r="M143" i="33"/>
  <c r="T143" i="33" s="1"/>
  <c r="M151" i="33"/>
  <c r="T151" i="33" s="1"/>
  <c r="S190" i="33"/>
  <c r="S246" i="33"/>
  <c r="G53" i="32" l="1"/>
  <c r="G51" i="32"/>
  <c r="G43" i="32"/>
  <c r="G36" i="32"/>
  <c r="G41" i="32"/>
  <c r="G47" i="32"/>
  <c r="G44" i="32"/>
  <c r="G35" i="32"/>
  <c r="G39" i="32"/>
  <c r="G52" i="32"/>
  <c r="G37" i="32"/>
  <c r="G42" i="32"/>
  <c r="G34" i="32"/>
  <c r="G40" i="32"/>
  <c r="G48" i="32"/>
  <c r="U243" i="33"/>
  <c r="U234" i="33"/>
  <c r="U42" i="33"/>
  <c r="U96" i="33"/>
  <c r="U109" i="33"/>
  <c r="U244" i="33"/>
  <c r="U232" i="33"/>
  <c r="U106" i="33"/>
  <c r="U246" i="33"/>
  <c r="U240" i="33"/>
  <c r="U93" i="33"/>
  <c r="U231" i="33"/>
  <c r="T246" i="33"/>
  <c r="U230" i="33"/>
  <c r="U228" i="33"/>
  <c r="U241" i="33"/>
  <c r="U121" i="33"/>
  <c r="U91" i="33"/>
  <c r="U101" i="33"/>
  <c r="U226" i="33"/>
  <c r="U233" i="33"/>
  <c r="U129" i="33"/>
  <c r="U89" i="33"/>
  <c r="U99" i="33"/>
  <c r="U102" i="33"/>
  <c r="T109" i="33"/>
  <c r="U104" i="33"/>
  <c r="U92" i="33"/>
  <c r="U103" i="33"/>
  <c r="U239" i="33"/>
  <c r="U235" i="33"/>
  <c r="U245" i="33"/>
  <c r="U97" i="33"/>
  <c r="U95" i="33"/>
  <c r="U90" i="33"/>
  <c r="U100" i="33"/>
  <c r="U238" i="33"/>
  <c r="U227" i="33"/>
  <c r="U237" i="33"/>
  <c r="U98" i="33"/>
  <c r="U108" i="33"/>
  <c r="U236" i="33"/>
  <c r="U242" i="33"/>
  <c r="U105" i="33"/>
  <c r="U107" i="33"/>
  <c r="U44" i="33"/>
  <c r="U70" i="33"/>
  <c r="U79" i="33"/>
  <c r="T218" i="33"/>
  <c r="U203" i="33"/>
  <c r="U211" i="33"/>
  <c r="U198" i="33"/>
  <c r="U206" i="33"/>
  <c r="U214" i="33"/>
  <c r="U199" i="33"/>
  <c r="U207" i="33"/>
  <c r="U215" i="33"/>
  <c r="U200" i="33"/>
  <c r="U208" i="33"/>
  <c r="U216" i="33"/>
  <c r="U201" i="33"/>
  <c r="U209" i="33"/>
  <c r="U217" i="33"/>
  <c r="U210" i="33"/>
  <c r="U212" i="33"/>
  <c r="U213" i="33"/>
  <c r="U218" i="33"/>
  <c r="U202" i="33"/>
  <c r="U204" i="33"/>
  <c r="U205" i="33"/>
  <c r="U64" i="33"/>
  <c r="T300" i="33"/>
  <c r="U282" i="33"/>
  <c r="U290" i="33"/>
  <c r="U298" i="33"/>
  <c r="U284" i="33"/>
  <c r="U292" i="33"/>
  <c r="U300" i="33"/>
  <c r="U285" i="33"/>
  <c r="U293" i="33"/>
  <c r="U280" i="33"/>
  <c r="U286" i="33"/>
  <c r="U294" i="33"/>
  <c r="U287" i="33"/>
  <c r="U295" i="33"/>
  <c r="U288" i="33"/>
  <c r="U296" i="33"/>
  <c r="U281" i="33"/>
  <c r="U283" i="33"/>
  <c r="U289" i="33"/>
  <c r="U291" i="33"/>
  <c r="U297" i="33"/>
  <c r="U299" i="33"/>
  <c r="T273" i="33"/>
  <c r="U257" i="33"/>
  <c r="U265" i="33"/>
  <c r="U273" i="33"/>
  <c r="U260" i="33"/>
  <c r="U268" i="33"/>
  <c r="U261" i="33"/>
  <c r="U269" i="33"/>
  <c r="U254" i="33"/>
  <c r="U262" i="33"/>
  <c r="U270" i="33"/>
  <c r="U255" i="33"/>
  <c r="U263" i="33"/>
  <c r="U271" i="33"/>
  <c r="U253" i="33"/>
  <c r="U256" i="33"/>
  <c r="U258" i="33"/>
  <c r="U259" i="33"/>
  <c r="U264" i="33"/>
  <c r="U266" i="33"/>
  <c r="U267" i="33"/>
  <c r="U272" i="33"/>
  <c r="U75" i="33"/>
  <c r="U65" i="33"/>
  <c r="T190" i="33"/>
  <c r="U171" i="33"/>
  <c r="U179" i="33"/>
  <c r="U187" i="33"/>
  <c r="U173" i="33"/>
  <c r="U181" i="33"/>
  <c r="U189" i="33"/>
  <c r="U174" i="33"/>
  <c r="U182" i="33"/>
  <c r="U190" i="33"/>
  <c r="U175" i="33"/>
  <c r="U183" i="33"/>
  <c r="U170" i="33"/>
  <c r="U176" i="33"/>
  <c r="U184" i="33"/>
  <c r="U177" i="33"/>
  <c r="U185" i="33"/>
  <c r="U172" i="33"/>
  <c r="U178" i="33"/>
  <c r="U180" i="33"/>
  <c r="U186" i="33"/>
  <c r="U188" i="33"/>
  <c r="U77" i="33"/>
  <c r="H49" i="32" s="1"/>
  <c r="U122" i="33"/>
  <c r="U132" i="33"/>
  <c r="U136" i="33"/>
  <c r="U117" i="33"/>
  <c r="H35" i="32" s="1"/>
  <c r="T136" i="33"/>
  <c r="U128" i="33"/>
  <c r="U130" i="33"/>
  <c r="U126" i="33"/>
  <c r="U125" i="33"/>
  <c r="U133" i="33"/>
  <c r="U135" i="33"/>
  <c r="U72" i="33"/>
  <c r="U50" i="33"/>
  <c r="U52" i="33"/>
  <c r="U46" i="33"/>
  <c r="U39" i="33"/>
  <c r="U43" i="33"/>
  <c r="U49" i="33"/>
  <c r="U47" i="33"/>
  <c r="U51" i="33"/>
  <c r="U37" i="33"/>
  <c r="U40" i="33"/>
  <c r="T54" i="33"/>
  <c r="U45" i="33"/>
  <c r="U48" i="33"/>
  <c r="U35" i="33"/>
  <c r="U41" i="33"/>
  <c r="U53" i="33"/>
  <c r="U34" i="33"/>
  <c r="U36" i="33"/>
  <c r="U54" i="33"/>
  <c r="U18" i="33"/>
  <c r="U9" i="33"/>
  <c r="U10" i="33"/>
  <c r="U7" i="33"/>
  <c r="U15" i="33"/>
  <c r="T26" i="33"/>
  <c r="U11" i="33"/>
  <c r="U25" i="33"/>
  <c r="U23" i="33"/>
  <c r="U19" i="33"/>
  <c r="U6" i="33"/>
  <c r="U12" i="33"/>
  <c r="U14" i="33"/>
  <c r="U26" i="33"/>
  <c r="U20" i="33"/>
  <c r="U22" i="33"/>
  <c r="U8" i="33"/>
  <c r="U13" i="33"/>
  <c r="U17" i="33"/>
  <c r="U16" i="33"/>
  <c r="U120" i="33"/>
  <c r="U116" i="33"/>
  <c r="H34" i="32" s="1"/>
  <c r="U118" i="33"/>
  <c r="U123" i="33"/>
  <c r="U119" i="33"/>
  <c r="H37" i="32" s="1"/>
  <c r="U134" i="33"/>
  <c r="U127" i="33"/>
  <c r="U124" i="33"/>
  <c r="H42" i="32" s="1"/>
  <c r="U21" i="33"/>
  <c r="U24" i="33"/>
  <c r="U68" i="33"/>
  <c r="U78" i="33"/>
  <c r="U80" i="33"/>
  <c r="U81" i="33"/>
  <c r="U76" i="33"/>
  <c r="U73" i="33"/>
  <c r="T82" i="33"/>
  <c r="U66" i="33"/>
  <c r="U82" i="33"/>
  <c r="U63" i="33"/>
  <c r="U74" i="33"/>
  <c r="U69" i="33"/>
  <c r="U71" i="33"/>
  <c r="U67" i="33"/>
  <c r="U163" i="33"/>
  <c r="U162" i="33"/>
  <c r="U154" i="33"/>
  <c r="U146" i="33"/>
  <c r="T163" i="33"/>
  <c r="U161" i="33"/>
  <c r="U153" i="33"/>
  <c r="U145" i="33"/>
  <c r="U160" i="33"/>
  <c r="U152" i="33"/>
  <c r="U144" i="33"/>
  <c r="U159" i="33"/>
  <c r="U151" i="33"/>
  <c r="U143" i="33"/>
  <c r="U158" i="33"/>
  <c r="U150" i="33"/>
  <c r="U157" i="33"/>
  <c r="U149" i="33"/>
  <c r="U156" i="33"/>
  <c r="U148" i="33"/>
  <c r="U155" i="33"/>
  <c r="U147" i="33"/>
  <c r="H36" i="32" l="1"/>
  <c r="H38" i="32"/>
  <c r="H45" i="32"/>
  <c r="H50" i="32"/>
  <c r="H52" i="32"/>
  <c r="H51" i="32"/>
  <c r="H47" i="32"/>
  <c r="H46" i="32"/>
  <c r="H43" i="32"/>
  <c r="H40" i="32"/>
  <c r="H44" i="32"/>
  <c r="H41" i="32"/>
  <c r="H48" i="32"/>
  <c r="G54" i="32"/>
  <c r="H39" i="32"/>
  <c r="H53" i="32"/>
  <c r="H54" i="32"/>
  <c r="M163" i="30"/>
  <c r="L163" i="30"/>
  <c r="M162" i="30"/>
  <c r="L162" i="30"/>
  <c r="K162" i="30"/>
  <c r="M161" i="30"/>
  <c r="L161" i="30"/>
  <c r="K161" i="30"/>
  <c r="M160" i="30"/>
  <c r="L160" i="30"/>
  <c r="K160" i="30"/>
  <c r="M159" i="30"/>
  <c r="L159" i="30"/>
  <c r="K159" i="30"/>
  <c r="M158" i="30"/>
  <c r="L158" i="30"/>
  <c r="K158" i="30"/>
  <c r="M157" i="30"/>
  <c r="L157" i="30"/>
  <c r="K157" i="30"/>
  <c r="M156" i="30"/>
  <c r="L156" i="30"/>
  <c r="K156" i="30"/>
  <c r="M155" i="30"/>
  <c r="L155" i="30"/>
  <c r="K155" i="30"/>
  <c r="M154" i="30"/>
  <c r="L154" i="30"/>
  <c r="K154" i="30"/>
  <c r="M153" i="30"/>
  <c r="L153" i="30"/>
  <c r="K153" i="30"/>
  <c r="M152" i="30"/>
  <c r="L152" i="30"/>
  <c r="K152" i="30"/>
  <c r="M151" i="30"/>
  <c r="L151" i="30"/>
  <c r="K151" i="30"/>
  <c r="M150" i="30"/>
  <c r="L150" i="30"/>
  <c r="K150" i="30"/>
  <c r="M149" i="30"/>
  <c r="L149" i="30"/>
  <c r="K149" i="30"/>
  <c r="M148" i="30"/>
  <c r="L148" i="30"/>
  <c r="K148" i="30"/>
  <c r="M147" i="30"/>
  <c r="L147" i="30"/>
  <c r="K147" i="30"/>
  <c r="M146" i="30"/>
  <c r="L146" i="30"/>
  <c r="K146" i="30"/>
  <c r="M145" i="30"/>
  <c r="L145" i="30"/>
  <c r="K145" i="30"/>
  <c r="M144" i="30"/>
  <c r="L144" i="30"/>
  <c r="K144" i="30"/>
  <c r="M143" i="30"/>
  <c r="L143" i="30"/>
  <c r="K143" i="30"/>
  <c r="M136" i="30"/>
  <c r="L136" i="30"/>
  <c r="M135" i="30"/>
  <c r="L135" i="30"/>
  <c r="K135" i="30"/>
  <c r="M134" i="30"/>
  <c r="L134" i="30"/>
  <c r="K134" i="30"/>
  <c r="M133" i="30"/>
  <c r="L133" i="30"/>
  <c r="K133" i="30"/>
  <c r="M132" i="30"/>
  <c r="L132" i="30"/>
  <c r="K132" i="30"/>
  <c r="M131" i="30"/>
  <c r="L131" i="30"/>
  <c r="K131" i="30"/>
  <c r="M130" i="30"/>
  <c r="L130" i="30"/>
  <c r="K130" i="30"/>
  <c r="M129" i="30"/>
  <c r="L129" i="30"/>
  <c r="K129" i="30"/>
  <c r="M128" i="30"/>
  <c r="L128" i="30"/>
  <c r="K128" i="30"/>
  <c r="M127" i="30"/>
  <c r="L127" i="30"/>
  <c r="K127" i="30"/>
  <c r="M126" i="30"/>
  <c r="L126" i="30"/>
  <c r="K126" i="30"/>
  <c r="M125" i="30"/>
  <c r="L125" i="30"/>
  <c r="K125" i="30"/>
  <c r="M124" i="30"/>
  <c r="L124" i="30"/>
  <c r="K124" i="30"/>
  <c r="M123" i="30"/>
  <c r="L123" i="30"/>
  <c r="K123" i="30"/>
  <c r="M122" i="30"/>
  <c r="L122" i="30"/>
  <c r="K122" i="30"/>
  <c r="M121" i="30"/>
  <c r="L121" i="30"/>
  <c r="K121" i="30"/>
  <c r="M120" i="30"/>
  <c r="L120" i="30"/>
  <c r="K120" i="30"/>
  <c r="M119" i="30"/>
  <c r="L119" i="30"/>
  <c r="K119" i="30"/>
  <c r="M118" i="30"/>
  <c r="L118" i="30"/>
  <c r="K118" i="30"/>
  <c r="M117" i="30"/>
  <c r="L117" i="30"/>
  <c r="K117" i="30"/>
  <c r="M116" i="30"/>
  <c r="L116" i="30"/>
  <c r="K116" i="30"/>
  <c r="M109" i="30"/>
  <c r="L109" i="30"/>
  <c r="M108" i="30"/>
  <c r="L108" i="30"/>
  <c r="K108" i="30"/>
  <c r="M107" i="30"/>
  <c r="L107" i="30"/>
  <c r="K107" i="30"/>
  <c r="M106" i="30"/>
  <c r="L106" i="30"/>
  <c r="K106" i="30"/>
  <c r="M105" i="30"/>
  <c r="L105" i="30"/>
  <c r="K105" i="30"/>
  <c r="M104" i="30"/>
  <c r="L104" i="30"/>
  <c r="K104" i="30"/>
  <c r="M103" i="30"/>
  <c r="L103" i="30"/>
  <c r="K103" i="30"/>
  <c r="M102" i="30"/>
  <c r="L102" i="30"/>
  <c r="K102" i="30"/>
  <c r="M101" i="30"/>
  <c r="L101" i="30"/>
  <c r="K101" i="30"/>
  <c r="M100" i="30"/>
  <c r="L100" i="30"/>
  <c r="K100" i="30"/>
  <c r="M99" i="30"/>
  <c r="L99" i="30"/>
  <c r="K99" i="30"/>
  <c r="M98" i="30"/>
  <c r="L98" i="30"/>
  <c r="K98" i="30"/>
  <c r="M97" i="30"/>
  <c r="L97" i="30"/>
  <c r="K97" i="30"/>
  <c r="M96" i="30"/>
  <c r="L96" i="30"/>
  <c r="K96" i="30"/>
  <c r="M95" i="30"/>
  <c r="L95" i="30"/>
  <c r="K95" i="30"/>
  <c r="M94" i="30"/>
  <c r="L94" i="30"/>
  <c r="K94" i="30"/>
  <c r="M93" i="30"/>
  <c r="L93" i="30"/>
  <c r="K93" i="30"/>
  <c r="M92" i="30"/>
  <c r="L92" i="30"/>
  <c r="K92" i="30"/>
  <c r="M91" i="30"/>
  <c r="L91" i="30"/>
  <c r="K91" i="30"/>
  <c r="M90" i="30"/>
  <c r="L90" i="30"/>
  <c r="K90" i="30"/>
  <c r="M89" i="30"/>
  <c r="L89" i="30"/>
  <c r="K89" i="30"/>
  <c r="G163" i="30"/>
  <c r="F163" i="30"/>
  <c r="G162" i="30"/>
  <c r="F162" i="30"/>
  <c r="N162" i="30" s="1"/>
  <c r="G161" i="30"/>
  <c r="F161" i="30"/>
  <c r="N161" i="30" s="1"/>
  <c r="G160" i="30"/>
  <c r="F160" i="30"/>
  <c r="N160" i="30" s="1"/>
  <c r="G159" i="30"/>
  <c r="F159" i="30"/>
  <c r="N159" i="30" s="1"/>
  <c r="G158" i="30"/>
  <c r="F158" i="30"/>
  <c r="N158" i="30" s="1"/>
  <c r="G157" i="30"/>
  <c r="F157" i="30"/>
  <c r="N157" i="30" s="1"/>
  <c r="G156" i="30"/>
  <c r="F156" i="30"/>
  <c r="N156" i="30" s="1"/>
  <c r="G155" i="30"/>
  <c r="F155" i="30"/>
  <c r="N155" i="30" s="1"/>
  <c r="G154" i="30"/>
  <c r="F154" i="30"/>
  <c r="N154" i="30" s="1"/>
  <c r="G153" i="30"/>
  <c r="F153" i="30"/>
  <c r="N153" i="30" s="1"/>
  <c r="G152" i="30"/>
  <c r="F152" i="30"/>
  <c r="N152" i="30" s="1"/>
  <c r="G151" i="30"/>
  <c r="F151" i="30"/>
  <c r="N151" i="30" s="1"/>
  <c r="G150" i="30"/>
  <c r="F150" i="30"/>
  <c r="N150" i="30" s="1"/>
  <c r="G149" i="30"/>
  <c r="F149" i="30"/>
  <c r="N149" i="30" s="1"/>
  <c r="G148" i="30"/>
  <c r="F148" i="30"/>
  <c r="N148" i="30" s="1"/>
  <c r="G147" i="30"/>
  <c r="F147" i="30"/>
  <c r="N147" i="30" s="1"/>
  <c r="G146" i="30"/>
  <c r="F146" i="30"/>
  <c r="N146" i="30" s="1"/>
  <c r="G145" i="30"/>
  <c r="F145" i="30"/>
  <c r="N145" i="30" s="1"/>
  <c r="G144" i="30"/>
  <c r="F144" i="30"/>
  <c r="N144" i="30" s="1"/>
  <c r="G143" i="30"/>
  <c r="F143" i="30"/>
  <c r="N143" i="30" s="1"/>
  <c r="G136" i="30"/>
  <c r="F136" i="30"/>
  <c r="N136" i="30" s="1"/>
  <c r="G135" i="30"/>
  <c r="F135" i="30"/>
  <c r="N135" i="30" s="1"/>
  <c r="G134" i="30"/>
  <c r="F134" i="30"/>
  <c r="N134" i="30" s="1"/>
  <c r="G133" i="30"/>
  <c r="F133" i="30"/>
  <c r="N133" i="30" s="1"/>
  <c r="G132" i="30"/>
  <c r="F132" i="30"/>
  <c r="N132" i="30" s="1"/>
  <c r="G131" i="30"/>
  <c r="F131" i="30"/>
  <c r="N131" i="30" s="1"/>
  <c r="G130" i="30"/>
  <c r="F130" i="30"/>
  <c r="N130" i="30" s="1"/>
  <c r="G129" i="30"/>
  <c r="F129" i="30"/>
  <c r="N129" i="30" s="1"/>
  <c r="G128" i="30"/>
  <c r="F128" i="30"/>
  <c r="N128" i="30" s="1"/>
  <c r="G127" i="30"/>
  <c r="F127" i="30"/>
  <c r="N127" i="30" s="1"/>
  <c r="G126" i="30"/>
  <c r="F126" i="30"/>
  <c r="N126" i="30" s="1"/>
  <c r="G125" i="30"/>
  <c r="F125" i="30"/>
  <c r="N125" i="30" s="1"/>
  <c r="G124" i="30"/>
  <c r="F124" i="30"/>
  <c r="N124" i="30" s="1"/>
  <c r="G123" i="30"/>
  <c r="F123" i="30"/>
  <c r="N123" i="30" s="1"/>
  <c r="G122" i="30"/>
  <c r="F122" i="30"/>
  <c r="N122" i="30" s="1"/>
  <c r="G121" i="30"/>
  <c r="F121" i="30"/>
  <c r="N121" i="30" s="1"/>
  <c r="G120" i="30"/>
  <c r="F120" i="30"/>
  <c r="N120" i="30" s="1"/>
  <c r="G119" i="30"/>
  <c r="F119" i="30"/>
  <c r="N119" i="30" s="1"/>
  <c r="G118" i="30"/>
  <c r="F118" i="30"/>
  <c r="N118" i="30" s="1"/>
  <c r="G117" i="30"/>
  <c r="F117" i="30"/>
  <c r="N117" i="30" s="1"/>
  <c r="G116" i="30"/>
  <c r="F116" i="30"/>
  <c r="N116" i="30" s="1"/>
  <c r="G109" i="30"/>
  <c r="F109" i="30"/>
  <c r="G108" i="30"/>
  <c r="F108" i="30"/>
  <c r="N108" i="30" s="1"/>
  <c r="G107" i="30"/>
  <c r="F107" i="30"/>
  <c r="N107" i="30" s="1"/>
  <c r="G106" i="30"/>
  <c r="F106" i="30"/>
  <c r="N106" i="30" s="1"/>
  <c r="G105" i="30"/>
  <c r="F105" i="30"/>
  <c r="N105" i="30" s="1"/>
  <c r="G104" i="30"/>
  <c r="F104" i="30"/>
  <c r="N104" i="30" s="1"/>
  <c r="G103" i="30"/>
  <c r="F103" i="30"/>
  <c r="N103" i="30" s="1"/>
  <c r="G102" i="30"/>
  <c r="F102" i="30"/>
  <c r="N102" i="30" s="1"/>
  <c r="G101" i="30"/>
  <c r="F101" i="30"/>
  <c r="N101" i="30" s="1"/>
  <c r="G100" i="30"/>
  <c r="F100" i="30"/>
  <c r="N100" i="30" s="1"/>
  <c r="G99" i="30"/>
  <c r="F99" i="30"/>
  <c r="N99" i="30" s="1"/>
  <c r="G98" i="30"/>
  <c r="F98" i="30"/>
  <c r="N98" i="30" s="1"/>
  <c r="G97" i="30"/>
  <c r="F97" i="30"/>
  <c r="N97" i="30" s="1"/>
  <c r="G96" i="30"/>
  <c r="F96" i="30"/>
  <c r="N96" i="30" s="1"/>
  <c r="G95" i="30"/>
  <c r="F95" i="30"/>
  <c r="N95" i="30" s="1"/>
  <c r="G94" i="30"/>
  <c r="F94" i="30"/>
  <c r="N94" i="30" s="1"/>
  <c r="G93" i="30"/>
  <c r="F93" i="30"/>
  <c r="N93" i="30" s="1"/>
  <c r="G92" i="30"/>
  <c r="F92" i="30"/>
  <c r="N92" i="30" s="1"/>
  <c r="G91" i="30"/>
  <c r="F91" i="30"/>
  <c r="N91" i="30" s="1"/>
  <c r="G90" i="30"/>
  <c r="F90" i="30"/>
  <c r="N90" i="30" s="1"/>
  <c r="G89" i="30"/>
  <c r="F89" i="30"/>
  <c r="N89" i="30" s="1"/>
  <c r="H146" i="30" l="1"/>
  <c r="O146" i="30" s="1"/>
  <c r="H150" i="30"/>
  <c r="O150" i="30" s="1"/>
  <c r="H154" i="30"/>
  <c r="O154" i="30" s="1"/>
  <c r="H151" i="30"/>
  <c r="O151" i="30" s="1"/>
  <c r="H159" i="30"/>
  <c r="O159" i="30" s="1"/>
  <c r="H158" i="30"/>
  <c r="O158" i="30" s="1"/>
  <c r="H162" i="30"/>
  <c r="O162" i="30" s="1"/>
  <c r="H97" i="30"/>
  <c r="O97" i="30" s="1"/>
  <c r="H101" i="30"/>
  <c r="O101" i="30" s="1"/>
  <c r="H132" i="30"/>
  <c r="O132" i="30" s="1"/>
  <c r="H133" i="30"/>
  <c r="O133" i="30" s="1"/>
  <c r="H93" i="30"/>
  <c r="O93" i="30" s="1"/>
  <c r="H117" i="30"/>
  <c r="O117" i="30" s="1"/>
  <c r="H129" i="30"/>
  <c r="O129" i="30" s="1"/>
  <c r="H124" i="30"/>
  <c r="O124" i="30" s="1"/>
  <c r="H121" i="30"/>
  <c r="O121" i="30" s="1"/>
  <c r="H125" i="30"/>
  <c r="O125" i="30" s="1"/>
  <c r="H118" i="30"/>
  <c r="O118" i="30" s="1"/>
  <c r="H122" i="30"/>
  <c r="O122" i="30" s="1"/>
  <c r="H126" i="30"/>
  <c r="O126" i="30" s="1"/>
  <c r="H109" i="30"/>
  <c r="P96" i="30" s="1"/>
  <c r="H99" i="30"/>
  <c r="O99" i="30" s="1"/>
  <c r="H103" i="30"/>
  <c r="O103" i="30" s="1"/>
  <c r="H107" i="30"/>
  <c r="O107" i="30" s="1"/>
  <c r="H95" i="30"/>
  <c r="O95" i="30" s="1"/>
  <c r="H91" i="30"/>
  <c r="O91" i="30" s="1"/>
  <c r="H92" i="30"/>
  <c r="O92" i="30" s="1"/>
  <c r="H96" i="30"/>
  <c r="O96" i="30" s="1"/>
  <c r="H100" i="30"/>
  <c r="O100" i="30" s="1"/>
  <c r="H104" i="30"/>
  <c r="O104" i="30" s="1"/>
  <c r="H108" i="30"/>
  <c r="O108" i="30" s="1"/>
  <c r="H130" i="30"/>
  <c r="O130" i="30" s="1"/>
  <c r="H134" i="30"/>
  <c r="O134" i="30" s="1"/>
  <c r="H155" i="30"/>
  <c r="O155" i="30" s="1"/>
  <c r="H143" i="30"/>
  <c r="O143" i="30" s="1"/>
  <c r="H89" i="30"/>
  <c r="O89" i="30" s="1"/>
  <c r="H119" i="30"/>
  <c r="O119" i="30" s="1"/>
  <c r="H123" i="30"/>
  <c r="O123" i="30" s="1"/>
  <c r="H127" i="30"/>
  <c r="O127" i="30" s="1"/>
  <c r="H131" i="30"/>
  <c r="O131" i="30" s="1"/>
  <c r="H135" i="30"/>
  <c r="O135" i="30" s="1"/>
  <c r="H144" i="30"/>
  <c r="O144" i="30" s="1"/>
  <c r="H148" i="30"/>
  <c r="O148" i="30" s="1"/>
  <c r="H152" i="30"/>
  <c r="O152" i="30" s="1"/>
  <c r="H156" i="30"/>
  <c r="O156" i="30" s="1"/>
  <c r="H160" i="30"/>
  <c r="O160" i="30" s="1"/>
  <c r="H90" i="30"/>
  <c r="O90" i="30" s="1"/>
  <c r="H98" i="30"/>
  <c r="O98" i="30" s="1"/>
  <c r="H106" i="30"/>
  <c r="O106" i="30" s="1"/>
  <c r="H116" i="30"/>
  <c r="O116" i="30" s="1"/>
  <c r="H120" i="30"/>
  <c r="O120" i="30" s="1"/>
  <c r="H128" i="30"/>
  <c r="O128" i="30" s="1"/>
  <c r="H136" i="30"/>
  <c r="P128" i="30" s="1"/>
  <c r="H145" i="30"/>
  <c r="O145" i="30" s="1"/>
  <c r="H149" i="30"/>
  <c r="O149" i="30" s="1"/>
  <c r="H153" i="30"/>
  <c r="O153" i="30" s="1"/>
  <c r="H157" i="30"/>
  <c r="O157" i="30" s="1"/>
  <c r="H161" i="30"/>
  <c r="O161" i="30" s="1"/>
  <c r="H94" i="30"/>
  <c r="O94" i="30" s="1"/>
  <c r="H102" i="30"/>
  <c r="O102" i="30" s="1"/>
  <c r="N163" i="30"/>
  <c r="H163" i="30"/>
  <c r="H105" i="30"/>
  <c r="O105" i="30" s="1"/>
  <c r="H147" i="30"/>
  <c r="O147" i="30" s="1"/>
  <c r="N109" i="30"/>
  <c r="C13" i="26"/>
  <c r="M82" i="30"/>
  <c r="L82" i="30"/>
  <c r="G82" i="30"/>
  <c r="F82" i="30"/>
  <c r="N82" i="30" s="1"/>
  <c r="M81" i="30"/>
  <c r="L81" i="30"/>
  <c r="K81" i="30"/>
  <c r="G81" i="30"/>
  <c r="F81" i="30"/>
  <c r="N81" i="30" s="1"/>
  <c r="M80" i="30"/>
  <c r="L80" i="30"/>
  <c r="K80" i="30"/>
  <c r="G80" i="30"/>
  <c r="F80" i="30"/>
  <c r="N80" i="30" s="1"/>
  <c r="M79" i="30"/>
  <c r="L79" i="30"/>
  <c r="K79" i="30"/>
  <c r="G79" i="30"/>
  <c r="F79" i="30"/>
  <c r="N79" i="30" s="1"/>
  <c r="M78" i="30"/>
  <c r="L78" i="30"/>
  <c r="K78" i="30"/>
  <c r="G78" i="30"/>
  <c r="F78" i="30"/>
  <c r="N78" i="30" s="1"/>
  <c r="M77" i="30"/>
  <c r="L77" i="30"/>
  <c r="K77" i="30"/>
  <c r="G77" i="30"/>
  <c r="H77" i="30" s="1"/>
  <c r="F77" i="30"/>
  <c r="N77" i="30" s="1"/>
  <c r="M76" i="30"/>
  <c r="L76" i="30"/>
  <c r="K76" i="30"/>
  <c r="G76" i="30"/>
  <c r="F76" i="30"/>
  <c r="N76" i="30" s="1"/>
  <c r="M75" i="30"/>
  <c r="L75" i="30"/>
  <c r="K75" i="30"/>
  <c r="G75" i="30"/>
  <c r="F75" i="30"/>
  <c r="N75" i="30" s="1"/>
  <c r="M74" i="30"/>
  <c r="L74" i="30"/>
  <c r="K74" i="30"/>
  <c r="G74" i="30"/>
  <c r="F74" i="30"/>
  <c r="N74" i="30" s="1"/>
  <c r="M73" i="30"/>
  <c r="L73" i="30"/>
  <c r="K73" i="30"/>
  <c r="G73" i="30"/>
  <c r="F73" i="30"/>
  <c r="N73" i="30" s="1"/>
  <c r="M72" i="30"/>
  <c r="L72" i="30"/>
  <c r="K72" i="30"/>
  <c r="G72" i="30"/>
  <c r="F72" i="30"/>
  <c r="N72" i="30" s="1"/>
  <c r="M71" i="30"/>
  <c r="L71" i="30"/>
  <c r="K71" i="30"/>
  <c r="G71" i="30"/>
  <c r="F71" i="30"/>
  <c r="N71" i="30" s="1"/>
  <c r="M70" i="30"/>
  <c r="L70" i="30"/>
  <c r="K70" i="30"/>
  <c r="G70" i="30"/>
  <c r="F70" i="30"/>
  <c r="N70" i="30" s="1"/>
  <c r="M69" i="30"/>
  <c r="L69" i="30"/>
  <c r="K69" i="30"/>
  <c r="G69" i="30"/>
  <c r="H69" i="30" s="1"/>
  <c r="F69" i="30"/>
  <c r="N69" i="30" s="1"/>
  <c r="M68" i="30"/>
  <c r="L68" i="30"/>
  <c r="K68" i="30"/>
  <c r="G68" i="30"/>
  <c r="F68" i="30"/>
  <c r="N68" i="30" s="1"/>
  <c r="M67" i="30"/>
  <c r="L67" i="30"/>
  <c r="K67" i="30"/>
  <c r="G67" i="30"/>
  <c r="F67" i="30"/>
  <c r="N67" i="30" s="1"/>
  <c r="M66" i="30"/>
  <c r="L66" i="30"/>
  <c r="K66" i="30"/>
  <c r="G66" i="30"/>
  <c r="F66" i="30"/>
  <c r="N66" i="30" s="1"/>
  <c r="M65" i="30"/>
  <c r="L65" i="30"/>
  <c r="K65" i="30"/>
  <c r="G65" i="30"/>
  <c r="F65" i="30"/>
  <c r="N65" i="30" s="1"/>
  <c r="M64" i="30"/>
  <c r="L64" i="30"/>
  <c r="K64" i="30"/>
  <c r="G64" i="30"/>
  <c r="F64" i="30"/>
  <c r="N64" i="30" s="1"/>
  <c r="M63" i="30"/>
  <c r="L63" i="30"/>
  <c r="K63" i="30"/>
  <c r="G63" i="30"/>
  <c r="F63" i="30"/>
  <c r="N63" i="30" s="1"/>
  <c r="M62" i="30"/>
  <c r="L62" i="30"/>
  <c r="K62" i="30"/>
  <c r="G62" i="30"/>
  <c r="F62" i="30"/>
  <c r="N62" i="30" s="1"/>
  <c r="M54" i="30"/>
  <c r="L54" i="30"/>
  <c r="G54" i="30"/>
  <c r="F54" i="30"/>
  <c r="N54" i="30" s="1"/>
  <c r="M53" i="30"/>
  <c r="L53" i="30"/>
  <c r="K53" i="30"/>
  <c r="G53" i="30"/>
  <c r="F53" i="30"/>
  <c r="N53" i="30" s="1"/>
  <c r="M52" i="30"/>
  <c r="L52" i="30"/>
  <c r="K52" i="30"/>
  <c r="G52" i="30"/>
  <c r="F52" i="30"/>
  <c r="N52" i="30" s="1"/>
  <c r="M51" i="30"/>
  <c r="L51" i="30"/>
  <c r="K51" i="30"/>
  <c r="G51" i="30"/>
  <c r="F51" i="30"/>
  <c r="N51" i="30" s="1"/>
  <c r="M50" i="30"/>
  <c r="L50" i="30"/>
  <c r="K50" i="30"/>
  <c r="G50" i="30"/>
  <c r="F50" i="30"/>
  <c r="N50" i="30" s="1"/>
  <c r="M49" i="30"/>
  <c r="L49" i="30"/>
  <c r="K49" i="30"/>
  <c r="G49" i="30"/>
  <c r="F49" i="30"/>
  <c r="N49" i="30" s="1"/>
  <c r="M48" i="30"/>
  <c r="L48" i="30"/>
  <c r="K48" i="30"/>
  <c r="G48" i="30"/>
  <c r="F48" i="30"/>
  <c r="N48" i="30" s="1"/>
  <c r="M47" i="30"/>
  <c r="L47" i="30"/>
  <c r="K47" i="30"/>
  <c r="G47" i="30"/>
  <c r="F47" i="30"/>
  <c r="N47" i="30" s="1"/>
  <c r="M46" i="30"/>
  <c r="L46" i="30"/>
  <c r="K46" i="30"/>
  <c r="G46" i="30"/>
  <c r="F46" i="30"/>
  <c r="N46" i="30" s="1"/>
  <c r="M45" i="30"/>
  <c r="L45" i="30"/>
  <c r="K45" i="30"/>
  <c r="G45" i="30"/>
  <c r="F45" i="30"/>
  <c r="N45" i="30" s="1"/>
  <c r="M44" i="30"/>
  <c r="L44" i="30"/>
  <c r="K44" i="30"/>
  <c r="G44" i="30"/>
  <c r="F44" i="30"/>
  <c r="N44" i="30" s="1"/>
  <c r="M43" i="30"/>
  <c r="L43" i="30"/>
  <c r="K43" i="30"/>
  <c r="G43" i="30"/>
  <c r="F43" i="30"/>
  <c r="N43" i="30" s="1"/>
  <c r="M42" i="30"/>
  <c r="L42" i="30"/>
  <c r="K42" i="30"/>
  <c r="G42" i="30"/>
  <c r="F42" i="30"/>
  <c r="N42" i="30" s="1"/>
  <c r="M41" i="30"/>
  <c r="L41" i="30"/>
  <c r="K41" i="30"/>
  <c r="G41" i="30"/>
  <c r="H41" i="30" s="1"/>
  <c r="F41" i="30"/>
  <c r="N41" i="30" s="1"/>
  <c r="M40" i="30"/>
  <c r="L40" i="30"/>
  <c r="K40" i="30"/>
  <c r="G40" i="30"/>
  <c r="F40" i="30"/>
  <c r="N40" i="30" s="1"/>
  <c r="M39" i="30"/>
  <c r="L39" i="30"/>
  <c r="K39" i="30"/>
  <c r="G39" i="30"/>
  <c r="F39" i="30"/>
  <c r="N39" i="30" s="1"/>
  <c r="M38" i="30"/>
  <c r="L38" i="30"/>
  <c r="K38" i="30"/>
  <c r="G38" i="30"/>
  <c r="F38" i="30"/>
  <c r="N38" i="30" s="1"/>
  <c r="M37" i="30"/>
  <c r="L37" i="30"/>
  <c r="K37" i="30"/>
  <c r="G37" i="30"/>
  <c r="F37" i="30"/>
  <c r="N37" i="30" s="1"/>
  <c r="M36" i="30"/>
  <c r="L36" i="30"/>
  <c r="K36" i="30"/>
  <c r="G36" i="30"/>
  <c r="F36" i="30"/>
  <c r="N36" i="30" s="1"/>
  <c r="M35" i="30"/>
  <c r="L35" i="30"/>
  <c r="K35" i="30"/>
  <c r="G35" i="30"/>
  <c r="F35" i="30"/>
  <c r="N35" i="30" s="1"/>
  <c r="M34" i="30"/>
  <c r="L34" i="30"/>
  <c r="K34" i="30"/>
  <c r="G34" i="30"/>
  <c r="F34" i="30"/>
  <c r="N34" i="30" s="1"/>
  <c r="M26" i="30"/>
  <c r="L26" i="30"/>
  <c r="D33" i="27"/>
  <c r="E33" i="27"/>
  <c r="F33" i="27"/>
  <c r="G33" i="27"/>
  <c r="C33" i="27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6" i="30"/>
  <c r="G26" i="30"/>
  <c r="F26" i="30"/>
  <c r="G25" i="30"/>
  <c r="F25" i="30"/>
  <c r="N25" i="30" s="1"/>
  <c r="G24" i="30"/>
  <c r="F24" i="30"/>
  <c r="N24" i="30" s="1"/>
  <c r="G23" i="30"/>
  <c r="F23" i="30"/>
  <c r="N23" i="30" s="1"/>
  <c r="G22" i="30"/>
  <c r="F22" i="30"/>
  <c r="N22" i="30" s="1"/>
  <c r="G21" i="30"/>
  <c r="F21" i="30"/>
  <c r="N21" i="30" s="1"/>
  <c r="G20" i="30"/>
  <c r="F20" i="30"/>
  <c r="N20" i="30" s="1"/>
  <c r="G19" i="30"/>
  <c r="F19" i="30"/>
  <c r="N19" i="30" s="1"/>
  <c r="G18" i="30"/>
  <c r="F18" i="30"/>
  <c r="N18" i="30" s="1"/>
  <c r="G17" i="30"/>
  <c r="F17" i="30"/>
  <c r="N17" i="30" s="1"/>
  <c r="G16" i="30"/>
  <c r="F16" i="30"/>
  <c r="N16" i="30" s="1"/>
  <c r="G15" i="30"/>
  <c r="F15" i="30"/>
  <c r="N15" i="30" s="1"/>
  <c r="G14" i="30"/>
  <c r="F14" i="30"/>
  <c r="N14" i="30" s="1"/>
  <c r="G13" i="30"/>
  <c r="F13" i="30"/>
  <c r="N13" i="30" s="1"/>
  <c r="G12" i="30"/>
  <c r="F12" i="30"/>
  <c r="N12" i="30" s="1"/>
  <c r="G11" i="30"/>
  <c r="F11" i="30"/>
  <c r="N11" i="30" s="1"/>
  <c r="G10" i="30"/>
  <c r="F10" i="30"/>
  <c r="N10" i="30" s="1"/>
  <c r="G9" i="30"/>
  <c r="F9" i="30"/>
  <c r="N9" i="30" s="1"/>
  <c r="G8" i="30"/>
  <c r="F8" i="30"/>
  <c r="N8" i="30" s="1"/>
  <c r="G7" i="30"/>
  <c r="F7" i="30"/>
  <c r="N7" i="30" s="1"/>
  <c r="G6" i="30"/>
  <c r="F6" i="30"/>
  <c r="N6" i="30" s="1"/>
  <c r="F35" i="27" l="1"/>
  <c r="D35" i="27"/>
  <c r="D34" i="27"/>
  <c r="P103" i="30"/>
  <c r="H35" i="30"/>
  <c r="O35" i="30" s="1"/>
  <c r="P120" i="30"/>
  <c r="H34" i="30"/>
  <c r="O34" i="30" s="1"/>
  <c r="H42" i="30"/>
  <c r="O42" i="30" s="1"/>
  <c r="H50" i="30"/>
  <c r="O50" i="30" s="1"/>
  <c r="H62" i="30"/>
  <c r="O62" i="30" s="1"/>
  <c r="H70" i="30"/>
  <c r="O70" i="30" s="1"/>
  <c r="H78" i="30"/>
  <c r="O78" i="30" s="1"/>
  <c r="P97" i="30"/>
  <c r="H63" i="30"/>
  <c r="O63" i="30" s="1"/>
  <c r="H71" i="30"/>
  <c r="O71" i="30" s="1"/>
  <c r="H36" i="30"/>
  <c r="O36" i="30" s="1"/>
  <c r="H44" i="30"/>
  <c r="H52" i="30"/>
  <c r="O52" i="30" s="1"/>
  <c r="H64" i="30"/>
  <c r="O64" i="30" s="1"/>
  <c r="H72" i="30"/>
  <c r="O72" i="30" s="1"/>
  <c r="H49" i="30"/>
  <c r="O49" i="30" s="1"/>
  <c r="H38" i="30"/>
  <c r="O38" i="30" s="1"/>
  <c r="H46" i="30"/>
  <c r="H66" i="30"/>
  <c r="O66" i="30" s="1"/>
  <c r="H74" i="30"/>
  <c r="O74" i="30" s="1"/>
  <c r="H43" i="30"/>
  <c r="O43" i="30" s="1"/>
  <c r="H40" i="30"/>
  <c r="O40" i="30" s="1"/>
  <c r="H68" i="30"/>
  <c r="O68" i="30" s="1"/>
  <c r="P92" i="30"/>
  <c r="P91" i="30"/>
  <c r="P90" i="30"/>
  <c r="P99" i="30"/>
  <c r="P94" i="30"/>
  <c r="P98" i="30"/>
  <c r="P107" i="30"/>
  <c r="P102" i="30"/>
  <c r="P106" i="30"/>
  <c r="P108" i="30"/>
  <c r="P126" i="30"/>
  <c r="P135" i="30"/>
  <c r="P100" i="30"/>
  <c r="P93" i="30"/>
  <c r="P125" i="30"/>
  <c r="P104" i="30"/>
  <c r="P95" i="30"/>
  <c r="P136" i="30"/>
  <c r="E39" i="27"/>
  <c r="D47" i="27"/>
  <c r="D37" i="27"/>
  <c r="D46" i="27"/>
  <c r="E35" i="27"/>
  <c r="E38" i="27"/>
  <c r="F47" i="27"/>
  <c r="F49" i="27"/>
  <c r="F45" i="27"/>
  <c r="E49" i="27"/>
  <c r="D50" i="27"/>
  <c r="F42" i="27"/>
  <c r="D40" i="27"/>
  <c r="E51" i="27"/>
  <c r="E40" i="27"/>
  <c r="E36" i="27"/>
  <c r="E46" i="27"/>
  <c r="F48" i="27"/>
  <c r="F46" i="27"/>
  <c r="F52" i="27"/>
  <c r="D41" i="27"/>
  <c r="D43" i="27"/>
  <c r="F50" i="27"/>
  <c r="E48" i="27"/>
  <c r="E42" i="27"/>
  <c r="D38" i="27"/>
  <c r="D51" i="27"/>
  <c r="E44" i="27"/>
  <c r="F38" i="27"/>
  <c r="F44" i="27"/>
  <c r="F43" i="27"/>
  <c r="F51" i="27"/>
  <c r="F34" i="27"/>
  <c r="D53" i="27"/>
  <c r="F40" i="27"/>
  <c r="D36" i="27"/>
  <c r="D54" i="27"/>
  <c r="E45" i="27"/>
  <c r="E52" i="27"/>
  <c r="F37" i="27"/>
  <c r="F41" i="27"/>
  <c r="D45" i="27"/>
  <c r="E34" i="27"/>
  <c r="D49" i="27"/>
  <c r="D44" i="27"/>
  <c r="E41" i="27"/>
  <c r="D48" i="27"/>
  <c r="E50" i="27"/>
  <c r="D39" i="27"/>
  <c r="F53" i="27"/>
  <c r="F36" i="27"/>
  <c r="D52" i="27"/>
  <c r="E54" i="27"/>
  <c r="E43" i="27"/>
  <c r="E53" i="27"/>
  <c r="F39" i="27"/>
  <c r="E47" i="27"/>
  <c r="D42" i="27"/>
  <c r="E37" i="27"/>
  <c r="P89" i="30"/>
  <c r="H80" i="30"/>
  <c r="O80" i="30" s="1"/>
  <c r="P133" i="30"/>
  <c r="P117" i="30"/>
  <c r="P131" i="30"/>
  <c r="H82" i="30"/>
  <c r="P72" i="30" s="1"/>
  <c r="P116" i="30"/>
  <c r="P105" i="30"/>
  <c r="P101" i="30"/>
  <c r="P127" i="30"/>
  <c r="P123" i="30"/>
  <c r="O109" i="30"/>
  <c r="P109" i="30"/>
  <c r="P134" i="30"/>
  <c r="P122" i="30"/>
  <c r="P121" i="30"/>
  <c r="P130" i="30"/>
  <c r="P124" i="30"/>
  <c r="H54" i="30"/>
  <c r="P43" i="30" s="1"/>
  <c r="H37" i="30"/>
  <c r="O37" i="30" s="1"/>
  <c r="H45" i="30"/>
  <c r="O45" i="30" s="1"/>
  <c r="H53" i="30"/>
  <c r="O53" i="30" s="1"/>
  <c r="H65" i="30"/>
  <c r="O65" i="30" s="1"/>
  <c r="H73" i="30"/>
  <c r="O73" i="30" s="1"/>
  <c r="H81" i="30"/>
  <c r="O81" i="30" s="1"/>
  <c r="H39" i="30"/>
  <c r="O39" i="30" s="1"/>
  <c r="H47" i="30"/>
  <c r="O47" i="30" s="1"/>
  <c r="H67" i="30"/>
  <c r="O67" i="30" s="1"/>
  <c r="H75" i="30"/>
  <c r="O75" i="30" s="1"/>
  <c r="P119" i="30"/>
  <c r="P132" i="30"/>
  <c r="P129" i="30"/>
  <c r="P118" i="30"/>
  <c r="O136" i="30"/>
  <c r="C41" i="32"/>
  <c r="P144" i="30"/>
  <c r="P152" i="30"/>
  <c r="P160" i="30"/>
  <c r="P145" i="30"/>
  <c r="P153" i="30"/>
  <c r="P161" i="30"/>
  <c r="P146" i="30"/>
  <c r="P154" i="30"/>
  <c r="P162" i="30"/>
  <c r="P143" i="30"/>
  <c r="P147" i="30"/>
  <c r="P155" i="30"/>
  <c r="P163" i="30"/>
  <c r="P148" i="30"/>
  <c r="P156" i="30"/>
  <c r="P149" i="30"/>
  <c r="P157" i="30"/>
  <c r="O163" i="30"/>
  <c r="P159" i="30"/>
  <c r="P150" i="30"/>
  <c r="P158" i="30"/>
  <c r="P151" i="30"/>
  <c r="C40" i="32"/>
  <c r="C47" i="32"/>
  <c r="C39" i="32"/>
  <c r="C50" i="32"/>
  <c r="C49" i="32"/>
  <c r="C48" i="32"/>
  <c r="C34" i="32"/>
  <c r="C46" i="32"/>
  <c r="C38" i="32"/>
  <c r="C53" i="32"/>
  <c r="C45" i="32"/>
  <c r="C52" i="32"/>
  <c r="C36" i="32"/>
  <c r="H51" i="30"/>
  <c r="O51" i="30" s="1"/>
  <c r="H79" i="30"/>
  <c r="O79" i="30" s="1"/>
  <c r="C42" i="32"/>
  <c r="C37" i="32"/>
  <c r="P39" i="30"/>
  <c r="C44" i="32"/>
  <c r="C51" i="32"/>
  <c r="C43" i="32"/>
  <c r="C35" i="32"/>
  <c r="H48" i="30"/>
  <c r="O48" i="30" s="1"/>
  <c r="H76" i="30"/>
  <c r="O76" i="30" s="1"/>
  <c r="O77" i="30"/>
  <c r="N26" i="30"/>
  <c r="F54" i="27" s="1"/>
  <c r="O69" i="30"/>
  <c r="O41" i="30"/>
  <c r="O46" i="30"/>
  <c r="O44" i="30"/>
  <c r="H26" i="30"/>
  <c r="H7" i="30"/>
  <c r="O7" i="30" s="1"/>
  <c r="H11" i="30"/>
  <c r="O11" i="30" s="1"/>
  <c r="H15" i="30"/>
  <c r="O15" i="30" s="1"/>
  <c r="H19" i="30"/>
  <c r="O19" i="30" s="1"/>
  <c r="G47" i="27" s="1"/>
  <c r="H23" i="30"/>
  <c r="O23" i="30" s="1"/>
  <c r="H9" i="30"/>
  <c r="O9" i="30" s="1"/>
  <c r="H13" i="30"/>
  <c r="O13" i="30" s="1"/>
  <c r="H17" i="30"/>
  <c r="O17" i="30" s="1"/>
  <c r="H21" i="30"/>
  <c r="O21" i="30" s="1"/>
  <c r="H25" i="30"/>
  <c r="O25" i="30" s="1"/>
  <c r="H18" i="30"/>
  <c r="O18" i="30" s="1"/>
  <c r="H6" i="30"/>
  <c r="O6" i="30" s="1"/>
  <c r="G34" i="27" s="1"/>
  <c r="H10" i="30"/>
  <c r="O10" i="30" s="1"/>
  <c r="H14" i="30"/>
  <c r="O14" i="30" s="1"/>
  <c r="G42" i="27" s="1"/>
  <c r="H22" i="30"/>
  <c r="O22" i="30" s="1"/>
  <c r="H8" i="30"/>
  <c r="O8" i="30" s="1"/>
  <c r="H20" i="30"/>
  <c r="O20" i="30" s="1"/>
  <c r="H12" i="30"/>
  <c r="O12" i="30" s="1"/>
  <c r="H24" i="30"/>
  <c r="O24" i="30" s="1"/>
  <c r="H16" i="30"/>
  <c r="O16" i="30" s="1"/>
  <c r="G37" i="27" l="1"/>
  <c r="G40" i="27"/>
  <c r="G45" i="27"/>
  <c r="G41" i="27"/>
  <c r="G39" i="27"/>
  <c r="G36" i="27"/>
  <c r="G38" i="27"/>
  <c r="G51" i="27"/>
  <c r="G53" i="27"/>
  <c r="G49" i="27"/>
  <c r="G35" i="27"/>
  <c r="G50" i="27"/>
  <c r="G44" i="27"/>
  <c r="G52" i="27"/>
  <c r="G43" i="27"/>
  <c r="G48" i="27"/>
  <c r="G46" i="27"/>
  <c r="P67" i="30"/>
  <c r="P69" i="30"/>
  <c r="P74" i="30"/>
  <c r="P66" i="30"/>
  <c r="P65" i="30"/>
  <c r="O82" i="30"/>
  <c r="P78" i="30"/>
  <c r="P68" i="30"/>
  <c r="P71" i="30"/>
  <c r="P64" i="30"/>
  <c r="P77" i="30"/>
  <c r="P51" i="30"/>
  <c r="P54" i="30"/>
  <c r="P37" i="30"/>
  <c r="P62" i="30"/>
  <c r="P81" i="30"/>
  <c r="P52" i="30"/>
  <c r="P63" i="30"/>
  <c r="P75" i="30"/>
  <c r="P73" i="30"/>
  <c r="P36" i="30"/>
  <c r="P70" i="30"/>
  <c r="P76" i="30"/>
  <c r="P80" i="30"/>
  <c r="P41" i="30"/>
  <c r="P79" i="30"/>
  <c r="P82" i="30"/>
  <c r="P48" i="30"/>
  <c r="O54" i="30"/>
  <c r="P38" i="30"/>
  <c r="P35" i="30"/>
  <c r="P40" i="30"/>
  <c r="P53" i="30"/>
  <c r="P50" i="30"/>
  <c r="P34" i="30"/>
  <c r="P45" i="30"/>
  <c r="P42" i="30"/>
  <c r="P47" i="30"/>
  <c r="P46" i="30"/>
  <c r="P49" i="30"/>
  <c r="P44" i="30"/>
  <c r="P26" i="30"/>
  <c r="O26" i="30"/>
  <c r="P10" i="30"/>
  <c r="P18" i="30"/>
  <c r="P6" i="30"/>
  <c r="P12" i="30"/>
  <c r="P15" i="30"/>
  <c r="H43" i="27" s="1"/>
  <c r="P8" i="30"/>
  <c r="P17" i="30"/>
  <c r="P11" i="30"/>
  <c r="H39" i="27" s="1"/>
  <c r="P19" i="30"/>
  <c r="P20" i="30"/>
  <c r="P23" i="30"/>
  <c r="P24" i="30"/>
  <c r="P9" i="30"/>
  <c r="P13" i="30"/>
  <c r="P21" i="30"/>
  <c r="P14" i="30"/>
  <c r="P22" i="30"/>
  <c r="P7" i="30"/>
  <c r="P16" i="30"/>
  <c r="P25" i="30"/>
  <c r="H41" i="27" l="1"/>
  <c r="H51" i="27"/>
  <c r="H48" i="27"/>
  <c r="H49" i="27"/>
  <c r="H34" i="27"/>
  <c r="H46" i="27"/>
  <c r="H35" i="27"/>
  <c r="H45" i="27"/>
  <c r="H50" i="27"/>
  <c r="H53" i="27"/>
  <c r="H52" i="27"/>
  <c r="H44" i="27"/>
  <c r="H38" i="27"/>
  <c r="G54" i="27"/>
  <c r="H47" i="27"/>
  <c r="H54" i="27"/>
  <c r="H36" i="27"/>
  <c r="H42" i="27"/>
  <c r="H37" i="27"/>
  <c r="H40" i="27"/>
  <c r="C4" i="25"/>
  <c r="C3" i="25" l="1"/>
  <c r="B10" i="25" l="1"/>
  <c r="C9" i="25"/>
  <c r="B9" i="25"/>
  <c r="B25" i="25"/>
  <c r="B21" i="25"/>
  <c r="B17" i="25"/>
  <c r="B13" i="25"/>
  <c r="B27" i="25"/>
  <c r="B23" i="25"/>
  <c r="B19" i="25"/>
  <c r="B15" i="25"/>
  <c r="B11" i="25"/>
  <c r="B28" i="25"/>
  <c r="B26" i="25"/>
  <c r="B24" i="25"/>
  <c r="B22" i="25"/>
  <c r="B20" i="25"/>
  <c r="B18" i="25"/>
  <c r="B16" i="25"/>
  <c r="B14" i="25"/>
  <c r="B12" i="25"/>
  <c r="C2" i="25" l="1"/>
  <c r="C5" i="25" s="1"/>
  <c r="K10" i="25" l="1"/>
  <c r="K12" i="25"/>
  <c r="K14" i="25"/>
  <c r="K16" i="25"/>
  <c r="K18" i="25"/>
  <c r="K20" i="25"/>
  <c r="K22" i="25"/>
  <c r="K24" i="25"/>
  <c r="K26" i="25"/>
  <c r="K28" i="25"/>
  <c r="K11" i="25"/>
  <c r="K13" i="25"/>
  <c r="K15" i="25"/>
  <c r="K17" i="25"/>
  <c r="K19" i="25"/>
  <c r="K21" i="25"/>
  <c r="K23" i="25"/>
  <c r="K25" i="25"/>
  <c r="K27" i="25"/>
  <c r="K9" i="25"/>
  <c r="D10" i="25" l="1"/>
  <c r="E27" i="25"/>
  <c r="D9" i="25"/>
  <c r="M9" i="25" s="1"/>
  <c r="C13" i="25"/>
  <c r="C17" i="25"/>
  <c r="C21" i="25"/>
  <c r="C25" i="25"/>
  <c r="E26" i="25"/>
  <c r="E28" i="25"/>
  <c r="C11" i="25"/>
  <c r="C15" i="25"/>
  <c r="C19" i="25"/>
  <c r="C23" i="25"/>
  <c r="C27" i="25"/>
  <c r="E25" i="25"/>
  <c r="E23" i="25"/>
  <c r="E21" i="25"/>
  <c r="E19" i="25"/>
  <c r="E17" i="25"/>
  <c r="E15" i="25"/>
  <c r="E13" i="25"/>
  <c r="E11" i="25"/>
  <c r="C28" i="25"/>
  <c r="C24" i="25"/>
  <c r="C20" i="25"/>
  <c r="C16" i="25"/>
  <c r="C12" i="25"/>
  <c r="E9" i="25"/>
  <c r="D27" i="25"/>
  <c r="D25" i="25"/>
  <c r="D23" i="25"/>
  <c r="D21" i="25"/>
  <c r="D19" i="25"/>
  <c r="D17" i="25"/>
  <c r="D15" i="25"/>
  <c r="D13" i="25"/>
  <c r="D11" i="25"/>
  <c r="E24" i="25"/>
  <c r="E22" i="25"/>
  <c r="E20" i="25"/>
  <c r="E18" i="25"/>
  <c r="E16" i="25"/>
  <c r="E14" i="25"/>
  <c r="E12" i="25"/>
  <c r="E10" i="25"/>
  <c r="C26" i="25"/>
  <c r="C22" i="25"/>
  <c r="C18" i="25"/>
  <c r="C14" i="25"/>
  <c r="C10" i="25"/>
  <c r="D28" i="25"/>
  <c r="D26" i="25"/>
  <c r="D24" i="25"/>
  <c r="D22" i="25"/>
  <c r="D20" i="25"/>
  <c r="D18" i="25"/>
  <c r="D16" i="25"/>
  <c r="D14" i="25"/>
  <c r="D12" i="25"/>
  <c r="H10" i="25" l="1"/>
  <c r="H26" i="25"/>
  <c r="H28" i="25"/>
  <c r="H22" i="25"/>
  <c r="H12" i="25"/>
  <c r="H16" i="25"/>
  <c r="H20" i="25"/>
  <c r="H24" i="25"/>
  <c r="H11" i="25"/>
  <c r="H15" i="25"/>
  <c r="H19" i="25"/>
  <c r="H23" i="25"/>
  <c r="H27" i="25"/>
  <c r="G9" i="25"/>
  <c r="N9" i="25" s="1"/>
  <c r="H21" i="25"/>
  <c r="H18" i="25"/>
  <c r="H17" i="25"/>
  <c r="H25" i="25"/>
  <c r="H9" i="25"/>
  <c r="H14" i="25"/>
  <c r="M12" i="25"/>
  <c r="G12" i="25"/>
  <c r="N12" i="25" s="1"/>
  <c r="M16" i="25"/>
  <c r="G16" i="25"/>
  <c r="N16" i="25" s="1"/>
  <c r="M20" i="25"/>
  <c r="G20" i="25"/>
  <c r="N20" i="25" s="1"/>
  <c r="M24" i="25"/>
  <c r="G24" i="25"/>
  <c r="N24" i="25" s="1"/>
  <c r="M28" i="25"/>
  <c r="G28" i="25"/>
  <c r="N28" i="25" s="1"/>
  <c r="M11" i="25"/>
  <c r="G11" i="25"/>
  <c r="N11" i="25" s="1"/>
  <c r="M15" i="25"/>
  <c r="G15" i="25"/>
  <c r="N15" i="25" s="1"/>
  <c r="M19" i="25"/>
  <c r="G19" i="25"/>
  <c r="N19" i="25" s="1"/>
  <c r="M23" i="25"/>
  <c r="G23" i="25"/>
  <c r="N23" i="25" s="1"/>
  <c r="M27" i="25"/>
  <c r="G27" i="25"/>
  <c r="N27" i="25" s="1"/>
  <c r="M14" i="25"/>
  <c r="G14" i="25"/>
  <c r="N14" i="25" s="1"/>
  <c r="M18" i="25"/>
  <c r="G18" i="25"/>
  <c r="N18" i="25" s="1"/>
  <c r="M22" i="25"/>
  <c r="G22" i="25"/>
  <c r="N22" i="25" s="1"/>
  <c r="M26" i="25"/>
  <c r="G26" i="25"/>
  <c r="N26" i="25" s="1"/>
  <c r="H13" i="25"/>
  <c r="G13" i="25"/>
  <c r="N13" i="25" s="1"/>
  <c r="M13" i="25"/>
  <c r="M17" i="25"/>
  <c r="G17" i="25"/>
  <c r="N17" i="25" s="1"/>
  <c r="M21" i="25"/>
  <c r="G21" i="25"/>
  <c r="N21" i="25" s="1"/>
  <c r="M25" i="25"/>
  <c r="G25" i="25"/>
  <c r="N25" i="25" s="1"/>
  <c r="M10" i="25"/>
  <c r="G10" i="25"/>
  <c r="N10" i="25" s="1"/>
  <c r="L9" i="25" l="1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30" i="25" l="1"/>
  <c r="C30" i="25"/>
  <c r="D30" i="25"/>
  <c r="L10" i="25"/>
  <c r="G30" i="25" l="1"/>
  <c r="I9" i="25" s="1"/>
  <c r="H30" i="25"/>
  <c r="M30" i="25"/>
  <c r="L30" i="25"/>
  <c r="D24" i="22"/>
  <c r="E24" i="22"/>
  <c r="F24" i="22"/>
  <c r="G24" i="22"/>
  <c r="C24" i="22"/>
  <c r="C46" i="22"/>
  <c r="I10" i="25" l="1"/>
  <c r="O10" i="25" s="1"/>
  <c r="I15" i="25"/>
  <c r="O15" i="25" s="1"/>
  <c r="O9" i="25"/>
  <c r="I13" i="25"/>
  <c r="O13" i="25" s="1"/>
  <c r="I21" i="25"/>
  <c r="O21" i="25" s="1"/>
  <c r="I18" i="25"/>
  <c r="O18" i="25" s="1"/>
  <c r="I26" i="25"/>
  <c r="O26" i="25" s="1"/>
  <c r="I23" i="25"/>
  <c r="O23" i="25" s="1"/>
  <c r="I12" i="25"/>
  <c r="O12" i="25" s="1"/>
  <c r="I20" i="25"/>
  <c r="O20" i="25" s="1"/>
  <c r="I28" i="25"/>
  <c r="O28" i="25" s="1"/>
  <c r="I17" i="25"/>
  <c r="O17" i="25" s="1"/>
  <c r="I25" i="25"/>
  <c r="O25" i="25" s="1"/>
  <c r="I14" i="25"/>
  <c r="O14" i="25" s="1"/>
  <c r="I22" i="25"/>
  <c r="O22" i="25" s="1"/>
  <c r="I11" i="25"/>
  <c r="O11" i="25" s="1"/>
  <c r="I19" i="25"/>
  <c r="O19" i="25" s="1"/>
  <c r="I27" i="25"/>
  <c r="O27" i="25" s="1"/>
  <c r="I16" i="25"/>
  <c r="O16" i="25" s="1"/>
  <c r="I24" i="25"/>
  <c r="O24" i="25" s="1"/>
  <c r="I30" i="25"/>
  <c r="O30" i="25" s="1"/>
  <c r="P9" i="25" s="1"/>
  <c r="H25" i="22" s="1"/>
  <c r="N30" i="25"/>
  <c r="D25" i="22"/>
  <c r="C25" i="22"/>
  <c r="C29" i="22"/>
  <c r="C31" i="22"/>
  <c r="C33" i="22"/>
  <c r="C35" i="22"/>
  <c r="C37" i="22"/>
  <c r="C41" i="22"/>
  <c r="C43" i="22"/>
  <c r="C26" i="22"/>
  <c r="C28" i="22"/>
  <c r="C30" i="22"/>
  <c r="C34" i="22"/>
  <c r="C36" i="22"/>
  <c r="C38" i="22"/>
  <c r="C40" i="22"/>
  <c r="C42" i="22"/>
  <c r="E30" i="22"/>
  <c r="D43" i="22"/>
  <c r="E26" i="22"/>
  <c r="D29" i="22"/>
  <c r="D33" i="22"/>
  <c r="E38" i="22"/>
  <c r="D26" i="22"/>
  <c r="D27" i="22"/>
  <c r="E34" i="22"/>
  <c r="D37" i="22"/>
  <c r="E40" i="22"/>
  <c r="C32" i="22"/>
  <c r="D36" i="22"/>
  <c r="D31" i="22"/>
  <c r="E32" i="22"/>
  <c r="D35" i="22"/>
  <c r="D39" i="22"/>
  <c r="E44" i="22"/>
  <c r="E41" i="22"/>
  <c r="C44" i="22"/>
  <c r="D28" i="22"/>
  <c r="E33" i="22"/>
  <c r="D44" i="22"/>
  <c r="D41" i="22"/>
  <c r="E42" i="22"/>
  <c r="E25" i="22"/>
  <c r="D32" i="22"/>
  <c r="E37" i="22"/>
  <c r="D40" i="22"/>
  <c r="E27" i="22"/>
  <c r="D30" i="22"/>
  <c r="E31" i="22"/>
  <c r="D34" i="22"/>
  <c r="E35" i="22"/>
  <c r="D38" i="22"/>
  <c r="E39" i="22"/>
  <c r="D42" i="22"/>
  <c r="E43" i="22"/>
  <c r="C27" i="22"/>
  <c r="C39" i="22"/>
  <c r="F30" i="22" l="1"/>
  <c r="F27" i="22"/>
  <c r="F26" i="22"/>
  <c r="G27" i="22"/>
  <c r="F35" i="22"/>
  <c r="F32" i="22"/>
  <c r="F36" i="22"/>
  <c r="F42" i="22"/>
  <c r="D46" i="22"/>
  <c r="F43" i="22"/>
  <c r="F38" i="22"/>
  <c r="F41" i="22"/>
  <c r="F33" i="22"/>
  <c r="F40" i="22"/>
  <c r="F28" i="22"/>
  <c r="E36" i="22"/>
  <c r="E28" i="22"/>
  <c r="F39" i="22"/>
  <c r="F31" i="22"/>
  <c r="F44" i="22"/>
  <c r="F34" i="22"/>
  <c r="F25" i="22"/>
  <c r="E29" i="22"/>
  <c r="G35" i="22" l="1"/>
  <c r="G30" i="22"/>
  <c r="G26" i="22"/>
  <c r="G32" i="22"/>
  <c r="G36" i="22"/>
  <c r="G40" i="22"/>
  <c r="G39" i="22"/>
  <c r="G42" i="22"/>
  <c r="G43" i="22"/>
  <c r="G44" i="22"/>
  <c r="G38" i="22"/>
  <c r="G33" i="22"/>
  <c r="G28" i="22"/>
  <c r="G31" i="22"/>
  <c r="G34" i="22"/>
  <c r="G41" i="22"/>
  <c r="G25" i="22"/>
  <c r="E46" i="22"/>
  <c r="F29" i="22"/>
  <c r="G29" i="22"/>
  <c r="G37" i="22"/>
  <c r="F37" i="22"/>
  <c r="F46" i="22" l="1"/>
  <c r="P12" i="25" l="1"/>
  <c r="H28" i="22" s="1"/>
  <c r="P16" i="25"/>
  <c r="H32" i="22" s="1"/>
  <c r="P20" i="25"/>
  <c r="H36" i="22" s="1"/>
  <c r="P24" i="25"/>
  <c r="H40" i="22" s="1"/>
  <c r="P28" i="25"/>
  <c r="H44" i="22" s="1"/>
  <c r="P13" i="25"/>
  <c r="H29" i="22" s="1"/>
  <c r="P17" i="25"/>
  <c r="H33" i="22" s="1"/>
  <c r="P21" i="25"/>
  <c r="H37" i="22" s="1"/>
  <c r="P25" i="25"/>
  <c r="H41" i="22" s="1"/>
  <c r="G46" i="22"/>
  <c r="P10" i="25"/>
  <c r="H26" i="22" s="1"/>
  <c r="P14" i="25"/>
  <c r="H30" i="22" s="1"/>
  <c r="P18" i="25"/>
  <c r="H34" i="22" s="1"/>
  <c r="P22" i="25"/>
  <c r="H38" i="22" s="1"/>
  <c r="P26" i="25"/>
  <c r="H42" i="22" s="1"/>
  <c r="P11" i="25"/>
  <c r="H27" i="22" s="1"/>
  <c r="P15" i="25"/>
  <c r="H31" i="22" s="1"/>
  <c r="P19" i="25"/>
  <c r="H35" i="22" s="1"/>
  <c r="P23" i="25"/>
  <c r="H39" i="22" s="1"/>
  <c r="P27" i="25"/>
  <c r="H43" i="22" s="1"/>
</calcChain>
</file>

<file path=xl/sharedStrings.xml><?xml version="1.0" encoding="utf-8"?>
<sst xmlns="http://schemas.openxmlformats.org/spreadsheetml/2006/main" count="3895" uniqueCount="124">
  <si>
    <t>Total</t>
  </si>
  <si>
    <t>Selected:</t>
  </si>
  <si>
    <t>Standardisation</t>
  </si>
  <si>
    <t>dhb_service</t>
  </si>
  <si>
    <t>DHB</t>
  </si>
  <si>
    <t>Raw Data</t>
  </si>
  <si>
    <t>Final Table</t>
  </si>
  <si>
    <t>Offset:</t>
  </si>
  <si>
    <t>National Rate</t>
  </si>
  <si>
    <t>Date:</t>
  </si>
  <si>
    <t>Standardised Average Length of Stay</t>
  </si>
  <si>
    <t>Unstandardised Average Length of Stay</t>
  </si>
  <si>
    <t>Acute</t>
  </si>
  <si>
    <t>Elective</t>
  </si>
  <si>
    <t>length of stay observed</t>
  </si>
  <si>
    <t>length of stay predicted</t>
  </si>
  <si>
    <t>average length of stay</t>
  </si>
  <si>
    <t>standardised average length of stay</t>
  </si>
  <si>
    <t>length_of_stay_predicted</t>
  </si>
  <si>
    <t>National Average Length of Stay</t>
  </si>
  <si>
    <t>average length of stay ratio</t>
  </si>
  <si>
    <t>time_period</t>
  </si>
  <si>
    <t>admission_type</t>
  </si>
  <si>
    <t>location_dhb</t>
  </si>
  <si>
    <t>length_of_stay</t>
  </si>
  <si>
    <t>Bed Day Equivalents</t>
  </si>
  <si>
    <t>stays</t>
  </si>
  <si>
    <t>Stays</t>
  </si>
  <si>
    <t>Source Data</t>
  </si>
  <si>
    <t>National Minimum Dataset (NMDS)</t>
  </si>
  <si>
    <t>nmds_v6</t>
  </si>
  <si>
    <t>Programmer's Notes:</t>
  </si>
  <si>
    <t>WIES Version</t>
  </si>
  <si>
    <t>webpage</t>
  </si>
  <si>
    <t>Direct Standardisation using DRG cluster and PCCL of highest cost-weighted event</t>
  </si>
  <si>
    <t>DHB Domicile or Service</t>
  </si>
  <si>
    <t>DHB of Service</t>
  </si>
  <si>
    <t>Joining Events into Stays</t>
  </si>
  <si>
    <t>The events have the same NHI</t>
  </si>
  <si>
    <t>The events have the same DHB of Service</t>
  </si>
  <si>
    <t>event_end_type in ('DA', 'DF', 'DO', 'DP', 'DT', 'DW', 'ET')</t>
  </si>
  <si>
    <t>Stays to Exclude</t>
  </si>
  <si>
    <t>No adjustment is made for leave days.</t>
  </si>
  <si>
    <t>Each event's length is calculated, rounded to the closest half hour, then summed together.</t>
  </si>
  <si>
    <t>Non-casemix events have their length set to zero</t>
  </si>
  <si>
    <t>If the first event in the stay doesn't have a valid DHB of service</t>
  </si>
  <si>
    <t>('AC', 'ZC') then 'Acute', ('AP', 'WN') then 'Elective'</t>
  </si>
  <si>
    <t>S00.01, S05.01, S15.01, S25.01, S30.01, S35.01, S40.01, S45.01, S55.01, S60.01, S70.01, S75.01</t>
  </si>
  <si>
    <t>If every event in the stay is non-casemix</t>
  </si>
  <si>
    <t>Calculating Length of Stay</t>
  </si>
  <si>
    <t>If an event starts before the end of a previous event with the same NHI, its start time is set to the end time of the prior event</t>
  </si>
  <si>
    <t>The quarter before the 12 month time period is also loaded to help detect long stays. Only stays which end within the 12 month time period are included.</t>
  </si>
  <si>
    <t>If an event ends before the end of a previous event with the same NHI, its end time is set to the end time of the prior event</t>
  </si>
  <si>
    <t>Events are considered to be part of the same stay if:</t>
  </si>
  <si>
    <t>The prior event ends in a transfer</t>
  </si>
  <si>
    <t>DHB; the first event's DHB</t>
  </si>
  <si>
    <t>Admission Type; the first event's admission type</t>
  </si>
  <si>
    <t>Length of Stay; the sum of every events' length</t>
  </si>
  <si>
    <t>If the stay is Elective and no event has a surgical purchase unit</t>
  </si>
  <si>
    <t>Admission Type:</t>
  </si>
  <si>
    <t>Chart Title:</t>
  </si>
  <si>
    <t>If the first event in the stay is not Elective or Acute</t>
  </si>
  <si>
    <t>WIES 14</t>
  </si>
  <si>
    <t>20, 34, 35</t>
  </si>
  <si>
    <t>wiesnz14</t>
  </si>
  <si>
    <t>There is less than 24 hours between the prior event ending and the next starting</t>
  </si>
  <si>
    <t>Start Date; the first event's start date</t>
  </si>
  <si>
    <t>End Date; the last event's end date</t>
  </si>
  <si>
    <t>If the last event in the stay ended in a transfer, i.e. the stay is ongoing</t>
  </si>
  <si>
    <t>If the first event in the stay does not have an accepted purchaser</t>
  </si>
  <si>
    <t>Auckland</t>
  </si>
  <si>
    <t>Bay of Plenty</t>
  </si>
  <si>
    <t>Canterbury</t>
  </si>
  <si>
    <t>Capital and Coast</t>
  </si>
  <si>
    <t>Counties Manukau</t>
  </si>
  <si>
    <t>Hawkes Bay</t>
  </si>
  <si>
    <t>Hutt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</si>
  <si>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</si>
  <si>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</si>
  <si>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</si>
  <si>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</si>
  <si>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</si>
  <si>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</si>
  <si>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</si>
  <si>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</si>
  <si>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</si>
  <si>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</si>
  <si>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</si>
  <si>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</si>
  <si>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</si>
  <si>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Determining Stay Information</t>
  </si>
  <si>
    <t>DRG; the DRG of the highest case-weight event</t>
  </si>
  <si>
    <t>PCCL; the PCCL of the highest case-weight event</t>
  </si>
  <si>
    <t>Case-weight; the sum of every events' case-weight</t>
  </si>
  <si>
    <t>3 Character DRG and PCCL into contingency table</t>
  </si>
  <si>
    <t>Admission type</t>
  </si>
  <si>
    <t>Ethnicity</t>
  </si>
  <si>
    <t>Maori</t>
  </si>
  <si>
    <t>Pacific</t>
  </si>
  <si>
    <t>Other</t>
  </si>
  <si>
    <t>Deprivation</t>
  </si>
  <si>
    <t>Selected (Linked to listbox)</t>
  </si>
  <si>
    <t>Selected Name</t>
  </si>
  <si>
    <t>ethnicity</t>
  </si>
  <si>
    <t>deprivation_quintile</t>
  </si>
  <si>
    <t>Row Labels</t>
  </si>
  <si>
    <t>Grand Total</t>
  </si>
  <si>
    <t>Sum of stays</t>
  </si>
  <si>
    <t>Sum of length_of_stay</t>
  </si>
  <si>
    <t>Sum of length_of_stay_predicted</t>
  </si>
  <si>
    <t xml:space="preserve">Selected (Linked to listbox) </t>
  </si>
  <si>
    <t>Date</t>
  </si>
  <si>
    <t>Chart Title Ethnicity</t>
  </si>
  <si>
    <t>Admission type for ethnicity report</t>
  </si>
  <si>
    <t>Admission type for deprivation report</t>
  </si>
  <si>
    <t>Deprivation quintile</t>
  </si>
  <si>
    <t xml:space="preserve">There is a small proportion of records with missing deprivation information.  
</t>
  </si>
  <si>
    <t>Admission type for DHB report</t>
  </si>
  <si>
    <t>Chart Title Deprivation</t>
  </si>
  <si>
    <t xml:space="preserve">Selected (linked to listbox) </t>
  </si>
  <si>
    <t>These records, although included in the other tabs, are not displayed in the "Deprivation" tables</t>
  </si>
  <si>
    <t>and graphs on the Deprivation tab (i.e. breakdowns are only available for Quintiles 1-5)</t>
  </si>
  <si>
    <t>data to 2021Q2</t>
  </si>
  <si>
    <t>Change from 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</si>
</sst>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1" tint="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2">
    <xf numFmtId="0" fontId="0" fillId="0" borderId="0" xfId="0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left" vertical="top" wrapText="1"/>
    </xf>
    <xf numFmtId="164" fontId="7" fillId="0" borderId="0" xfId="1" applyNumberFormat="1" applyFont="1"/>
    <xf numFmtId="165" fontId="7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17" fontId="9" fillId="0" borderId="0" xfId="0" applyNumberFormat="1" applyFont="1" applyAlignment="1">
      <alignment horizontal="left"/>
    </xf>
    <xf numFmtId="43" fontId="7" fillId="0" borderId="0" xfId="1" applyFont="1"/>
    <xf numFmtId="164" fontId="0" fillId="0" borderId="0" xfId="0" applyNumberFormat="1"/>
    <xf numFmtId="0" fontId="7" fillId="2" borderId="1" xfId="0" applyFont="1" applyFill="1" applyBorder="1"/>
    <xf numFmtId="0" fontId="0" fillId="2" borderId="4" xfId="0" applyFill="1" applyBorder="1"/>
    <xf numFmtId="0" fontId="9" fillId="2" borderId="8" xfId="0" applyFont="1" applyFill="1" applyBorder="1"/>
    <xf numFmtId="0" fontId="7" fillId="2" borderId="8" xfId="0" applyFont="1" applyFill="1" applyBorder="1"/>
    <xf numFmtId="0" fontId="13" fillId="2" borderId="0" xfId="15" applyFont="1" applyFill="1" applyBorder="1"/>
    <xf numFmtId="0" fontId="0" fillId="2" borderId="0" xfId="0" applyFill="1" applyBorder="1"/>
    <xf numFmtId="0" fontId="7" fillId="2" borderId="2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0" xfId="0" applyFont="1" applyAlignment="1">
      <alignment horizontal="left" vertical="top" wrapText="1"/>
    </xf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7" fillId="2" borderId="7" xfId="0" applyFont="1" applyFill="1" applyBorder="1"/>
    <xf numFmtId="0" fontId="7" fillId="2" borderId="6" xfId="0" applyFont="1" applyFill="1" applyBorder="1"/>
    <xf numFmtId="0" fontId="12" fillId="2" borderId="7" xfId="0" applyFon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7" fillId="2" borderId="0" xfId="0" quotePrefix="1" applyFont="1" applyFill="1" applyBorder="1"/>
    <xf numFmtId="0" fontId="7" fillId="2" borderId="0" xfId="0" applyFont="1" applyFill="1" applyBorder="1" applyAlignment="1">
      <alignment horizontal="left" indent="1"/>
    </xf>
    <xf numFmtId="0" fontId="9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 applyAlignment="1">
      <alignment horizontal="right" indent="1"/>
    </xf>
    <xf numFmtId="0" fontId="7" fillId="2" borderId="0" xfId="0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0" xfId="0" applyFill="1" applyBorder="1"/>
    <xf numFmtId="0" fontId="7" fillId="2" borderId="4" xfId="0" applyFont="1" applyFill="1" applyBorder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5" fillId="2" borderId="0" xfId="15" applyFill="1" applyBorder="1"/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 vertical="top" wrapText="1"/>
    </xf>
    <xf numFmtId="43" fontId="14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right" vertical="center" indent="1"/>
    </xf>
    <xf numFmtId="43" fontId="7" fillId="0" borderId="0" xfId="1" applyFont="1" applyFill="1" applyBorder="1" applyAlignment="1">
      <alignment horizontal="right" vertical="center" indent="1"/>
    </xf>
    <xf numFmtId="43" fontId="14" fillId="0" borderId="0" xfId="1" applyFont="1" applyFill="1" applyBorder="1" applyAlignment="1">
      <alignment horizontal="right" vertical="center" indent="1"/>
    </xf>
    <xf numFmtId="0" fontId="7" fillId="0" borderId="9" xfId="0" applyFont="1" applyFill="1" applyBorder="1" applyAlignment="1">
      <alignment vertical="center"/>
    </xf>
    <xf numFmtId="166" fontId="7" fillId="0" borderId="9" xfId="1" applyNumberFormat="1" applyFont="1" applyFill="1" applyBorder="1" applyAlignment="1">
      <alignment horizontal="right" vertical="center" indent="1"/>
    </xf>
    <xf numFmtId="43" fontId="7" fillId="0" borderId="9" xfId="1" applyFont="1" applyFill="1" applyBorder="1" applyAlignment="1">
      <alignment horizontal="right" vertical="center" indent="1"/>
    </xf>
    <xf numFmtId="3" fontId="7" fillId="0" borderId="0" xfId="0" applyNumberFormat="1" applyFont="1" applyFill="1"/>
    <xf numFmtId="0" fontId="0" fillId="0" borderId="0" xfId="0" applyFill="1"/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/>
    <xf numFmtId="43" fontId="7" fillId="0" borderId="0" xfId="1" applyFont="1" applyFill="1" applyBorder="1" applyAlignment="1">
      <alignment vertical="center"/>
    </xf>
    <xf numFmtId="43" fontId="14" fillId="0" borderId="0" xfId="1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3" fontId="7" fillId="0" borderId="16" xfId="0" applyNumberFormat="1" applyFont="1" applyFill="1" applyBorder="1"/>
    <xf numFmtId="0" fontId="7" fillId="0" borderId="17" xfId="0" applyFont="1" applyFill="1" applyBorder="1"/>
    <xf numFmtId="0" fontId="16" fillId="0" borderId="0" xfId="7" applyFont="1" applyBorder="1" applyAlignment="1">
      <alignment horizontal="right"/>
    </xf>
    <xf numFmtId="0" fontId="16" fillId="0" borderId="5" xfId="7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pivotButton="1" applyFont="1" applyAlignment="1">
      <alignment horizontal="left" vertical="top" wrapText="1"/>
    </xf>
    <xf numFmtId="0" fontId="15" fillId="3" borderId="18" xfId="0" applyFont="1" applyFill="1" applyBorder="1"/>
    <xf numFmtId="0" fontId="15" fillId="3" borderId="19" xfId="0" applyFont="1" applyFill="1" applyBorder="1" applyAlignment="1">
      <alignment horizontal="left"/>
    </xf>
    <xf numFmtId="0" fontId="17" fillId="0" borderId="0" xfId="7" applyFont="1" applyBorder="1"/>
    <xf numFmtId="0" fontId="16" fillId="0" borderId="0" xfId="7" applyFont="1" applyBorder="1"/>
    <xf numFmtId="0" fontId="0" fillId="0" borderId="0" xfId="0" applyBorder="1"/>
    <xf numFmtId="0" fontId="16" fillId="0" borderId="0" xfId="7" applyFont="1" applyFill="1" applyBorder="1"/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9" xfId="0" applyFont="1" applyBorder="1"/>
    <xf numFmtId="164" fontId="7" fillId="0" borderId="9" xfId="1" applyNumberFormat="1" applyFont="1" applyBorder="1"/>
    <xf numFmtId="43" fontId="7" fillId="0" borderId="9" xfId="1" applyNumberFormat="1" applyFont="1" applyBorder="1"/>
    <xf numFmtId="0" fontId="0" fillId="0" borderId="20" xfId="0" applyBorder="1"/>
    <xf numFmtId="0" fontId="0" fillId="0" borderId="21" xfId="0" applyBorder="1"/>
    <xf numFmtId="0" fontId="8" fillId="0" borderId="21" xfId="0" applyFont="1" applyFill="1" applyBorder="1" applyAlignment="1"/>
    <xf numFmtId="0" fontId="8" fillId="0" borderId="22" xfId="0" applyFont="1" applyFill="1" applyBorder="1" applyAlignment="1"/>
    <xf numFmtId="0" fontId="0" fillId="0" borderId="23" xfId="0" applyBorder="1"/>
    <xf numFmtId="0" fontId="0" fillId="0" borderId="24" xfId="0" applyBorder="1"/>
    <xf numFmtId="0" fontId="7" fillId="0" borderId="0" xfId="0" applyFont="1" applyBorder="1" applyAlignment="1">
      <alignment horizontal="right" indent="1"/>
    </xf>
    <xf numFmtId="0" fontId="9" fillId="0" borderId="0" xfId="0" applyFont="1" applyBorder="1"/>
    <xf numFmtId="17" fontId="9" fillId="0" borderId="0" xfId="0" applyNumberFormat="1" applyFont="1" applyBorder="1" applyAlignment="1">
      <alignment horizontal="left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0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7" fillId="0" borderId="0" xfId="0" applyFont="1" applyBorder="1"/>
    <xf numFmtId="164" fontId="7" fillId="0" borderId="0" xfId="1" applyNumberFormat="1" applyFont="1" applyBorder="1"/>
    <xf numFmtId="43" fontId="7" fillId="0" borderId="0" xfId="1" applyNumberFormat="1" applyFont="1" applyBorder="1"/>
    <xf numFmtId="43" fontId="14" fillId="0" borderId="0" xfId="1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64" fontId="7" fillId="0" borderId="0" xfId="1" applyNumberFormat="1" applyFont="1" applyBorder="1" applyAlignment="1">
      <alignment wrapText="1"/>
    </xf>
    <xf numFmtId="2" fontId="7" fillId="0" borderId="0" xfId="1" applyNumberFormat="1" applyFont="1" applyBorder="1" applyAlignment="1">
      <alignment wrapText="1"/>
    </xf>
    <xf numFmtId="0" fontId="8" fillId="0" borderId="0" xfId="0" applyFont="1"/>
    <xf numFmtId="164" fontId="7" fillId="0" borderId="9" xfId="1" applyNumberFormat="1" applyFont="1" applyBorder="1" applyAlignment="1">
      <alignment wrapText="1"/>
    </xf>
    <xf numFmtId="2" fontId="7" fillId="0" borderId="9" xfId="1" applyNumberFormat="1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7" fillId="2" borderId="0" xfId="0" applyFont="1" applyFill="1" applyBorder="1" applyAlignment="1"/>
    <xf numFmtId="166" fontId="9" fillId="0" borderId="0" xfId="1" applyNumberFormat="1" applyFont="1" applyFill="1" applyBorder="1" applyAlignment="1">
      <alignment horizontal="right" vertical="center" indent="1"/>
    </xf>
    <xf numFmtId="0" fontId="7" fillId="4" borderId="0" xfId="0" applyFont="1" applyFill="1"/>
    <xf numFmtId="0" fontId="9" fillId="4" borderId="0" xfId="0" applyFont="1" applyFill="1"/>
    <xf numFmtId="0" fontId="20" fillId="0" borderId="3" xfId="7" applyFont="1" applyBorder="1"/>
    <xf numFmtId="0" fontId="21" fillId="0" borderId="0" xfId="0" applyFont="1"/>
    <xf numFmtId="0" fontId="0" fillId="0" borderId="8" xfId="0" applyBorder="1"/>
    <xf numFmtId="0" fontId="15" fillId="0" borderId="8" xfId="0" applyFont="1" applyBorder="1"/>
    <xf numFmtId="0" fontId="7" fillId="0" borderId="8" xfId="0" applyFont="1" applyBorder="1"/>
    <xf numFmtId="0" fontId="22" fillId="5" borderId="8" xfId="0" applyFont="1" applyFill="1" applyBorder="1"/>
    <xf numFmtId="0" fontId="22" fillId="4" borderId="0" xfId="0" applyFont="1" applyFill="1"/>
    <xf numFmtId="0" fontId="16" fillId="5" borderId="0" xfId="7" applyFont="1" applyFill="1" applyBorder="1" applyAlignment="1">
      <alignment horizontal="right"/>
    </xf>
    <xf numFmtId="0" fontId="15" fillId="6" borderId="8" xfId="0" applyFont="1" applyFill="1" applyBorder="1"/>
    <xf numFmtId="0" fontId="23" fillId="6" borderId="8" xfId="7" applyFont="1" applyFill="1" applyBorder="1"/>
    <xf numFmtId="0" fontId="16" fillId="6" borderId="8" xfId="7" applyFont="1" applyFill="1" applyBorder="1" applyAlignment="1">
      <alignment horizontal="right"/>
    </xf>
    <xf numFmtId="0" fontId="0" fillId="6" borderId="8" xfId="0" applyFill="1" applyBorder="1"/>
    <xf numFmtId="0" fontId="0" fillId="6" borderId="0" xfId="0" applyFill="1"/>
    <xf numFmtId="0" fontId="16" fillId="6" borderId="0" xfId="7" applyFont="1" applyFill="1" applyBorder="1" applyAlignment="1">
      <alignment horizontal="right"/>
    </xf>
    <xf numFmtId="0" fontId="7" fillId="5" borderId="0" xfId="0" applyFont="1" applyFill="1"/>
    <xf numFmtId="0" fontId="24" fillId="0" borderId="0" xfId="0" applyFont="1"/>
    <xf numFmtId="0" fontId="23" fillId="5" borderId="0" xfId="7" applyFont="1" applyFill="1" applyBorder="1"/>
    <xf numFmtId="0" fontId="0" fillId="5" borderId="0" xfId="0" applyFill="1" applyBorder="1"/>
    <xf numFmtId="2" fontId="14" fillId="0" borderId="0" xfId="1" applyNumberFormat="1" applyFont="1" applyBorder="1" applyAlignment="1">
      <alignment wrapText="1"/>
    </xf>
    <xf numFmtId="0" fontId="27" fillId="2" borderId="0" xfId="0" applyFont="1" applyFill="1" applyBorder="1"/>
    <xf numFmtId="0" fontId="28" fillId="2" borderId="0" xfId="0" applyFont="1" applyFill="1" applyBorder="1"/>
    <xf numFmtId="0" fontId="28" fillId="2" borderId="0" xfId="0" applyFont="1" applyFill="1" applyBorder="1" applyAlignment="1"/>
    <xf numFmtId="0" fontId="28" fillId="2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7" fillId="2" borderId="20" xfId="0" applyFont="1" applyFill="1" applyBorder="1"/>
    <xf numFmtId="0" fontId="28" fillId="2" borderId="21" xfId="0" applyFont="1" applyFill="1" applyBorder="1"/>
    <xf numFmtId="0" fontId="28" fillId="2" borderId="22" xfId="0" applyFont="1" applyFill="1" applyBorder="1"/>
    <xf numFmtId="0" fontId="27" fillId="2" borderId="23" xfId="0" applyFont="1" applyFill="1" applyBorder="1"/>
    <xf numFmtId="0" fontId="28" fillId="2" borderId="24" xfId="0" applyFont="1" applyFill="1" applyBorder="1"/>
    <xf numFmtId="0" fontId="28" fillId="2" borderId="23" xfId="0" applyFont="1" applyFill="1" applyBorder="1" applyAlignment="1"/>
    <xf numFmtId="0" fontId="28" fillId="2" borderId="24" xfId="0" applyFont="1" applyFill="1" applyBorder="1" applyAlignment="1"/>
    <xf numFmtId="0" fontId="28" fillId="2" borderId="23" xfId="0" applyFont="1" applyFill="1" applyBorder="1" applyAlignment="1">
      <alignment horizontal="left"/>
    </xf>
    <xf numFmtId="0" fontId="28" fillId="2" borderId="25" xfId="0" applyFont="1" applyFill="1" applyBorder="1"/>
    <xf numFmtId="0" fontId="28" fillId="2" borderId="26" xfId="0" applyFont="1" applyFill="1" applyBorder="1"/>
    <xf numFmtId="0" fontId="28" fillId="2" borderId="27" xfId="0" applyFont="1" applyFill="1" applyBorder="1"/>
  </cellXfs>
  <cellStyles count="30">
    <cellStyle name="Comma" xfId="1" builtinId="3"/>
    <cellStyle name="Comma 2" xfId="5" xr:uid="{00000000-0005-0000-0000-000001000000}"/>
    <cellStyle name="Comma 2 2" xfId="18" xr:uid="{00000000-0005-0000-0000-000002000000}"/>
    <cellStyle name="Comma 3" xfId="6" xr:uid="{00000000-0005-0000-0000-000003000000}"/>
    <cellStyle name="Comma 3 2" xfId="19" xr:uid="{00000000-0005-0000-0000-000004000000}"/>
    <cellStyle name="Comma 4" xfId="4" xr:uid="{00000000-0005-0000-0000-000005000000}"/>
    <cellStyle name="Comma 4 2" xfId="28" xr:uid="{00000000-0005-0000-0000-000006000000}"/>
    <cellStyle name="Comma 5" xfId="17" xr:uid="{00000000-0005-0000-0000-000007000000}"/>
    <cellStyle name="Hyperlink" xfId="15" builtinId="8"/>
    <cellStyle name="Normal" xfId="0" builtinId="0"/>
    <cellStyle name="Normal 2" xfId="7" xr:uid="{00000000-0005-0000-0000-00000A000000}"/>
    <cellStyle name="Normal 2 2" xfId="20" xr:uid="{00000000-0005-0000-0000-00000B000000}"/>
    <cellStyle name="Normal 3" xfId="8" xr:uid="{00000000-0005-0000-0000-00000C000000}"/>
    <cellStyle name="Normal 4" xfId="3" xr:uid="{00000000-0005-0000-0000-00000D000000}"/>
    <cellStyle name="Normal 4 2" xfId="27" xr:uid="{00000000-0005-0000-0000-00000E000000}"/>
    <cellStyle name="Normal 5" xfId="16" xr:uid="{00000000-0005-0000-0000-00000F000000}"/>
    <cellStyle name="Percent" xfId="2" builtinId="5"/>
    <cellStyle name="Percent 2" xfId="10" xr:uid="{00000000-0005-0000-0000-000011000000}"/>
    <cellStyle name="Percent 2 2" xfId="11" xr:uid="{00000000-0005-0000-0000-000012000000}"/>
    <cellStyle name="Percent 2 2 2" xfId="23" xr:uid="{00000000-0005-0000-0000-000013000000}"/>
    <cellStyle name="Percent 2 3" xfId="12" xr:uid="{00000000-0005-0000-0000-000014000000}"/>
    <cellStyle name="Percent 2 3 2" xfId="24" xr:uid="{00000000-0005-0000-0000-000015000000}"/>
    <cellStyle name="Percent 2 4" xfId="22" xr:uid="{00000000-0005-0000-0000-000016000000}"/>
    <cellStyle name="Percent 3" xfId="13" xr:uid="{00000000-0005-0000-0000-000017000000}"/>
    <cellStyle name="Percent 3 2" xfId="25" xr:uid="{00000000-0005-0000-0000-000018000000}"/>
    <cellStyle name="Percent 4" xfId="14" xr:uid="{00000000-0005-0000-0000-000019000000}"/>
    <cellStyle name="Percent 4 2" xfId="26" xr:uid="{00000000-0005-0000-0000-00001A000000}"/>
    <cellStyle name="Percent 5" xfId="9" xr:uid="{00000000-0005-0000-0000-00001B000000}"/>
    <cellStyle name="Percent 5 2" xfId="29" xr:uid="{00000000-0005-0000-0000-00001C000000}"/>
    <cellStyle name="Percent 6" xfId="21" xr:uid="{00000000-0005-0000-0000-00001D000000}"/>
  </cellStyles>
  <dxfs count="0"/>
  <tableStyles count="0" defaultTableStyle="TableStyleMedium2" defaultPivotStyle="PivotStyleLight16"/>
  <colors>
    <mruColors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Standardisation!$C$5</c:f>
          <c:strCache>
            <c:ptCount val="1"/>
            <c:pt idx="0">
              <c:v>Elective Average Length of Stay, 12 months to end of June 2021</c:v>
            </c:pt>
          </c:strCache>
        </c:strRef>
      </c:tx>
      <c:overlay val="1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32770903637043E-2"/>
          <c:y val="0.1095963910214257"/>
          <c:w val="0.90873848461250029"/>
          <c:h val="0.542188410143360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by DHB'!$G$24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DHB'!$G$25:$G$44</c:f>
              <c:numCache>
                <c:formatCode>_(* #,##0.00_);_(* \(#,##0.00\);_(* "-"??_);_(@_)</c:formatCode>
                <c:ptCount val="20"/>
                <c:pt idx="0">
                  <c:v>1.5081815888436738</c:v>
                </c:pt>
                <c:pt idx="1">
                  <c:v>1.4966430553445216</c:v>
                </c:pt>
                <c:pt idx="2">
                  <c:v>1.4708412131249606</c:v>
                </c:pt>
                <c:pt idx="3">
                  <c:v>1.4663597328105988</c:v>
                </c:pt>
                <c:pt idx="4">
                  <c:v>1.4504104404156781</c:v>
                </c:pt>
                <c:pt idx="5">
                  <c:v>1.5051801827897962</c:v>
                </c:pt>
                <c:pt idx="6">
                  <c:v>1.4535206469643953</c:v>
                </c:pt>
                <c:pt idx="7">
                  <c:v>1.3962853215093016</c:v>
                </c:pt>
                <c:pt idx="8">
                  <c:v>1.5743093872716483</c:v>
                </c:pt>
                <c:pt idx="9">
                  <c:v>1.2957249489142657</c:v>
                </c:pt>
                <c:pt idx="10">
                  <c:v>1.5527384379118585</c:v>
                </c:pt>
                <c:pt idx="11">
                  <c:v>1.3196876960388595</c:v>
                </c:pt>
                <c:pt idx="12">
                  <c:v>1.5560248134118644</c:v>
                </c:pt>
                <c:pt idx="13">
                  <c:v>1.6065459987267854</c:v>
                </c:pt>
                <c:pt idx="14">
                  <c:v>1.4075470571124822</c:v>
                </c:pt>
                <c:pt idx="15">
                  <c:v>1.5572312380430884</c:v>
                </c:pt>
                <c:pt idx="16">
                  <c:v>1.2929384960271237</c:v>
                </c:pt>
                <c:pt idx="17">
                  <c:v>1.2987286062291099</c:v>
                </c:pt>
                <c:pt idx="18">
                  <c:v>1.1764478292289446</c:v>
                </c:pt>
                <c:pt idx="19">
                  <c:v>1.484814904494794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BBC-B8F6-2512656C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969688"/>
        <c:axId val="469065584"/>
      </c:barChart>
      <c:lineChart>
        <c:grouping val="standard"/>
        <c:varyColors val="0"/>
        <c:ser>
          <c:idx val="0"/>
          <c:order val="0"/>
          <c:tx>
            <c:strRef>
              <c:f>'Summary by DHB'!$F$24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DHB'!$F$25:$F$44</c:f>
              <c:numCache>
                <c:formatCode>_(* #,##0.00_);_(* \(#,##0.00\);_(* "-"??_);_(@_)</c:formatCode>
                <c:ptCount val="20"/>
                <c:pt idx="0">
                  <c:v>1.5406694056361572</c:v>
                </c:pt>
                <c:pt idx="1">
                  <c:v>1.3589088788350063</c:v>
                </c:pt>
                <c:pt idx="2">
                  <c:v>1.6765728175925363</c:v>
                </c:pt>
                <c:pt idx="3">
                  <c:v>1.6385553301248781</c:v>
                </c:pt>
                <c:pt idx="4">
                  <c:v>1.2373759754738016</c:v>
                </c:pt>
                <c:pt idx="5">
                  <c:v>1.373466121287569</c:v>
                </c:pt>
                <c:pt idx="6">
                  <c:v>1.2973420086119554</c:v>
                </c:pt>
                <c:pt idx="7">
                  <c:v>1.2092288011695906</c:v>
                </c:pt>
                <c:pt idx="8">
                  <c:v>1.5473171981047509</c:v>
                </c:pt>
                <c:pt idx="9">
                  <c:v>1.1515347497431381</c:v>
                </c:pt>
                <c:pt idx="10">
                  <c:v>1.4720943789887089</c:v>
                </c:pt>
                <c:pt idx="11">
                  <c:v>1.1412244245524297</c:v>
                </c:pt>
                <c:pt idx="12">
                  <c:v>1.7304168018164126</c:v>
                </c:pt>
                <c:pt idx="13">
                  <c:v>1.3190241872307089</c:v>
                </c:pt>
                <c:pt idx="14">
                  <c:v>1.2853236424599281</c:v>
                </c:pt>
                <c:pt idx="15">
                  <c:v>1.6222182097895528</c:v>
                </c:pt>
                <c:pt idx="16">
                  <c:v>0.91578500522466033</c:v>
                </c:pt>
                <c:pt idx="17">
                  <c:v>1.4591472068592164</c:v>
                </c:pt>
                <c:pt idx="18">
                  <c:v>0.82014638534510953</c:v>
                </c:pt>
                <c:pt idx="19">
                  <c:v>1.3736660220598769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3-4BBC-B8F6-2512656C3A03}"/>
            </c:ext>
          </c:extLst>
        </c:ser>
        <c:ser>
          <c:idx val="2"/>
          <c:order val="2"/>
          <c:tx>
            <c:strRef>
              <c:f>'Summary by DHB'!$H$24</c:f>
              <c:strCache>
                <c:ptCount val="1"/>
                <c:pt idx="0">
                  <c:v> National Average Length of Stay </c:v>
                </c:pt>
              </c:strCache>
            </c:strRef>
          </c:tx>
          <c:spPr>
            <a:ln w="25400" cap="sq"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DHB'!$H$25:$H$44</c:f>
              <c:numCache>
                <c:formatCode>_(* #,##0.00_);_(* \(#,##0.00\);_(* "-"??_);_(@_)</c:formatCode>
                <c:ptCount val="20"/>
                <c:pt idx="0">
                  <c:v>1.4713828517052558</c:v>
                </c:pt>
                <c:pt idx="1">
                  <c:v>1.4713828517052558</c:v>
                </c:pt>
                <c:pt idx="2">
                  <c:v>1.4713828517052558</c:v>
                </c:pt>
                <c:pt idx="3">
                  <c:v>1.4713828517052558</c:v>
                </c:pt>
                <c:pt idx="4">
                  <c:v>1.4713828517052558</c:v>
                </c:pt>
                <c:pt idx="5">
                  <c:v>1.4713828517052558</c:v>
                </c:pt>
                <c:pt idx="6">
                  <c:v>1.4713828517052558</c:v>
                </c:pt>
                <c:pt idx="7">
                  <c:v>1.4713828517052558</c:v>
                </c:pt>
                <c:pt idx="8">
                  <c:v>1.4713828517052558</c:v>
                </c:pt>
                <c:pt idx="9">
                  <c:v>1.4713828517052558</c:v>
                </c:pt>
                <c:pt idx="10">
                  <c:v>1.4713828517052558</c:v>
                </c:pt>
                <c:pt idx="11">
                  <c:v>1.4713828517052558</c:v>
                </c:pt>
                <c:pt idx="12">
                  <c:v>1.4713828517052558</c:v>
                </c:pt>
                <c:pt idx="13">
                  <c:v>1.4713828517052558</c:v>
                </c:pt>
                <c:pt idx="14">
                  <c:v>1.4713828517052558</c:v>
                </c:pt>
                <c:pt idx="15">
                  <c:v>1.4713828517052558</c:v>
                </c:pt>
                <c:pt idx="16">
                  <c:v>1.4713828517052558</c:v>
                </c:pt>
                <c:pt idx="17">
                  <c:v>1.4713828517052558</c:v>
                </c:pt>
                <c:pt idx="18">
                  <c:v>1.4713828517052558</c:v>
                </c:pt>
                <c:pt idx="19">
                  <c:v>1.4713828517052558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C3-4BBC-B8F6-2512656C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69688"/>
        <c:axId val="469065584"/>
      </c:lineChart>
      <c:catAx>
        <c:axId val="15496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69065584"/>
        <c:crosses val="autoZero"/>
        <c:auto val="1"/>
        <c:lblAlgn val="ctr"/>
        <c:lblOffset val="100"/>
        <c:noMultiLvlLbl val="0"/>
      </c:catAx>
      <c:valAx>
        <c:axId val="46906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 Days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54969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3259900204782098E-2"/>
          <c:y val="0.93518507082042401"/>
          <c:w val="0.96062288367800186"/>
          <c:h val="6.481492917957593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'User Interaction'!$C$26</c:f>
          <c:strCache>
            <c:ptCount val="1"/>
            <c:pt idx="0">
              <c:v>Elective Average Length of Stay, 12 months to end of June 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Ethnicity!$G$33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Ethnicity!$G$34:$G$54</c:f>
              <c:numCache>
                <c:formatCode>_(* #,##0.00_);_(* \(#,##0.00\);_(* "-"??_);_(@_)</c:formatCode>
                <c:ptCount val="21"/>
                <c:pt idx="0">
                  <c:v>1.5411026737419871</c:v>
                </c:pt>
                <c:pt idx="1">
                  <c:v>1.5493982841242575</c:v>
                </c:pt>
                <c:pt idx="2">
                  <c:v>1.4911047174918985</c:v>
                </c:pt>
                <c:pt idx="3">
                  <c:v>1.4953956749725617</c:v>
                </c:pt>
                <c:pt idx="4">
                  <c:v>1.485364771268916</c:v>
                </c:pt>
                <c:pt idx="5">
                  <c:v>1.5605043612288954</c:v>
                </c:pt>
                <c:pt idx="6">
                  <c:v>1.4966615034397599</c:v>
                </c:pt>
                <c:pt idx="7">
                  <c:v>1.4722888319292291</c:v>
                </c:pt>
                <c:pt idx="8">
                  <c:v>1.606216312118061</c:v>
                </c:pt>
                <c:pt idx="9">
                  <c:v>1.3084063124926162</c:v>
                </c:pt>
                <c:pt idx="10">
                  <c:v>1.5888375394116434</c:v>
                </c:pt>
                <c:pt idx="11">
                  <c:v>1.3471524318088963</c:v>
                </c:pt>
                <c:pt idx="12">
                  <c:v>1.598452092006416</c:v>
                </c:pt>
                <c:pt idx="13">
                  <c:v>1.6993885325792717</c:v>
                </c:pt>
                <c:pt idx="14">
                  <c:v>1.4191933002726727</c:v>
                </c:pt>
                <c:pt idx="15">
                  <c:v>1.5754177984735744</c:v>
                </c:pt>
                <c:pt idx="16">
                  <c:v>1.3180850313012256</c:v>
                </c:pt>
                <c:pt idx="17">
                  <c:v>1.3146626013573111</c:v>
                </c:pt>
                <c:pt idx="18">
                  <c:v>1.1727543869035026</c:v>
                </c:pt>
                <c:pt idx="19">
                  <c:v>1.5239440052921629</c:v>
                </c:pt>
                <c:pt idx="20">
                  <c:v>1.4991922593575873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16F-B86D-674690C9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402072"/>
        <c:axId val="813571664"/>
      </c:barChart>
      <c:lineChart>
        <c:grouping val="standard"/>
        <c:varyColors val="0"/>
        <c:ser>
          <c:idx val="0"/>
          <c:order val="0"/>
          <c:tx>
            <c:strRef>
              <c:f>Ethnicity!$F$33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Ethnicity!$C$34:$C$54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Ethnicity!$F$34:$F$54</c:f>
              <c:numCache>
                <c:formatCode>_(* #,##0.00_);_(* \(#,##0.00\);_(* "-"??_);_(@_)</c:formatCode>
                <c:ptCount val="21"/>
                <c:pt idx="0">
                  <c:v>1.5021458173747373</c:v>
                </c:pt>
                <c:pt idx="1">
                  <c:v>1.4066795924574211</c:v>
                </c:pt>
                <c:pt idx="2">
                  <c:v>1.6984153818411325</c:v>
                </c:pt>
                <c:pt idx="3">
                  <c:v>1.6514798450550783</c:v>
                </c:pt>
                <c:pt idx="4">
                  <c:v>1.2873599369296833</c:v>
                </c:pt>
                <c:pt idx="5">
                  <c:v>1.4468103648617243</c:v>
                </c:pt>
                <c:pt idx="6">
                  <c:v>1.3199180777673252</c:v>
                </c:pt>
                <c:pt idx="7">
                  <c:v>1.3712514736221635</c:v>
                </c:pt>
                <c:pt idx="8">
                  <c:v>1.5611104744441897</c:v>
                </c:pt>
                <c:pt idx="9">
                  <c:v>1.1560468336142546</c:v>
                </c:pt>
                <c:pt idx="10">
                  <c:v>1.5165552985522144</c:v>
                </c:pt>
                <c:pt idx="11">
                  <c:v>1.1756507381507382</c:v>
                </c:pt>
                <c:pt idx="12">
                  <c:v>1.7732955903441683</c:v>
                </c:pt>
                <c:pt idx="13">
                  <c:v>1.4076719576719576</c:v>
                </c:pt>
                <c:pt idx="14">
                  <c:v>1.3020149395756018</c:v>
                </c:pt>
                <c:pt idx="15">
                  <c:v>1.6294102937164681</c:v>
                </c:pt>
                <c:pt idx="16">
                  <c:v>0.90787701974865354</c:v>
                </c:pt>
                <c:pt idx="17">
                  <c:v>1.4725869304556356</c:v>
                </c:pt>
                <c:pt idx="18">
                  <c:v>0.8172328379334749</c:v>
                </c:pt>
                <c:pt idx="19">
                  <c:v>1.4417855183763029</c:v>
                </c:pt>
                <c:pt idx="20">
                  <c:v>1.4980753832316926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5-416F-B86D-674690C99676}"/>
            </c:ext>
          </c:extLst>
        </c:ser>
        <c:ser>
          <c:idx val="2"/>
          <c:order val="2"/>
          <c:tx>
            <c:strRef>
              <c:f>Ethnicity!$H$33</c:f>
              <c:strCache>
                <c:ptCount val="1"/>
                <c:pt idx="0">
                  <c:v>National Average Length of Stay</c:v>
                </c:pt>
              </c:strCache>
            </c:strRef>
          </c:tx>
          <c:spPr>
            <a:ln w="2540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dash"/>
              </a:ln>
              <a:effectLst/>
            </c:spPr>
          </c:marker>
          <c:cat>
            <c:strRef>
              <c:f>Ethnicity!$C$34:$C$54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Ethnicity!$H$34:$H$54</c:f>
              <c:numCache>
                <c:formatCode>_(* #,##0.00_);_(* \(#,##0.00\);_(* "-"??_);_(@_)</c:formatCode>
                <c:ptCount val="21"/>
                <c:pt idx="0">
                  <c:v>1.4991922593575873</c:v>
                </c:pt>
                <c:pt idx="1">
                  <c:v>1.4991922593575873</c:v>
                </c:pt>
                <c:pt idx="2">
                  <c:v>1.4991922593575873</c:v>
                </c:pt>
                <c:pt idx="3">
                  <c:v>1.4991922593575873</c:v>
                </c:pt>
                <c:pt idx="4">
                  <c:v>1.4991922593575873</c:v>
                </c:pt>
                <c:pt idx="5">
                  <c:v>1.4991922593575873</c:v>
                </c:pt>
                <c:pt idx="6">
                  <c:v>1.4991922593575873</c:v>
                </c:pt>
                <c:pt idx="7">
                  <c:v>1.4991922593575873</c:v>
                </c:pt>
                <c:pt idx="8">
                  <c:v>1.4991922593575873</c:v>
                </c:pt>
                <c:pt idx="9">
                  <c:v>1.4991922593575873</c:v>
                </c:pt>
                <c:pt idx="10">
                  <c:v>1.4991922593575873</c:v>
                </c:pt>
                <c:pt idx="11">
                  <c:v>1.4991922593575873</c:v>
                </c:pt>
                <c:pt idx="12">
                  <c:v>1.4991922593575873</c:v>
                </c:pt>
                <c:pt idx="13">
                  <c:v>1.4991922593575873</c:v>
                </c:pt>
                <c:pt idx="14">
                  <c:v>1.4991922593575873</c:v>
                </c:pt>
                <c:pt idx="15">
                  <c:v>1.4991922593575873</c:v>
                </c:pt>
                <c:pt idx="16">
                  <c:v>1.4991922593575873</c:v>
                </c:pt>
                <c:pt idx="17">
                  <c:v>1.4991922593575873</c:v>
                </c:pt>
                <c:pt idx="18">
                  <c:v>1.4991922593575873</c:v>
                </c:pt>
                <c:pt idx="19">
                  <c:v>1.4991922593575873</c:v>
                </c:pt>
                <c:pt idx="20">
                  <c:v>1.4991922593575873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5-43DC-BEC1-B5CBA72D7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402072"/>
        <c:axId val="813571664"/>
      </c:lineChart>
      <c:catAx>
        <c:axId val="7494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571664"/>
        <c:crosses val="autoZero"/>
        <c:auto val="1"/>
        <c:lblAlgn val="ctr"/>
        <c:lblOffset val="100"/>
        <c:noMultiLvlLbl val="0"/>
      </c:catAx>
      <c:valAx>
        <c:axId val="8135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'User Interaction'!$C$42</c:f>
          <c:strCache>
            <c:ptCount val="1"/>
            <c:pt idx="0">
              <c:v>Acute Average Length of Stay, 12 months to end of June 2021</c:v>
            </c:pt>
          </c:strCache>
        </c:strRef>
      </c:tx>
      <c:layout>
        <c:manualLayout>
          <c:xMode val="edge"/>
          <c:yMode val="edge"/>
          <c:x val="0.25628587326874558"/>
          <c:y val="1.2060907583295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Deprivation!$G$33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Deprivation!$C$34:$C$54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Deprivation!$G$34:$G$54</c:f>
              <c:numCache>
                <c:formatCode>0.00</c:formatCode>
                <c:ptCount val="21"/>
                <c:pt idx="0">
                  <c:v>2.5115765404491186</c:v>
                </c:pt>
                <c:pt idx="1">
                  <c:v>2.6033877010167967</c:v>
                </c:pt>
                <c:pt idx="2">
                  <c:v>2.5613918026867708</c:v>
                </c:pt>
                <c:pt idx="3">
                  <c:v>2.3254012988034374</c:v>
                </c:pt>
                <c:pt idx="4">
                  <c:v>3.0749310681729494</c:v>
                </c:pt>
                <c:pt idx="5">
                  <c:v>2.5317971033970381</c:v>
                </c:pt>
                <c:pt idx="6">
                  <c:v>2.1356359150366777</c:v>
                </c:pt>
                <c:pt idx="7">
                  <c:v>2.5255762569985323</c:v>
                </c:pt>
                <c:pt idx="8">
                  <c:v>2.6280090193625889</c:v>
                </c:pt>
                <c:pt idx="9">
                  <c:v>2.2237973188945279</c:v>
                </c:pt>
                <c:pt idx="10">
                  <c:v>2.0276294399442829</c:v>
                </c:pt>
                <c:pt idx="11">
                  <c:v>2.4789192067838859</c:v>
                </c:pt>
                <c:pt idx="12">
                  <c:v>2.3854559402088653</c:v>
                </c:pt>
                <c:pt idx="13">
                  <c:v>2.3675464330167015</c:v>
                </c:pt>
                <c:pt idx="14">
                  <c:v>2.5820544800398064</c:v>
                </c:pt>
                <c:pt idx="15">
                  <c:v>2.4356924722248823</c:v>
                </c:pt>
                <c:pt idx="16">
                  <c:v>2.2970096529935491</c:v>
                </c:pt>
                <c:pt idx="17">
                  <c:v>2.6704957274754664</c:v>
                </c:pt>
                <c:pt idx="18">
                  <c:v>1.6049533508133018</c:v>
                </c:pt>
                <c:pt idx="19">
                  <c:v>2.7378010052348598</c:v>
                </c:pt>
                <c:pt idx="20">
                  <c:v>2.5376633632548287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5-4836-AF0D-B6521B8C1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402072"/>
        <c:axId val="813571664"/>
      </c:barChart>
      <c:lineChart>
        <c:grouping val="standard"/>
        <c:varyColors val="0"/>
        <c:ser>
          <c:idx val="0"/>
          <c:order val="0"/>
          <c:tx>
            <c:strRef>
              <c:f>Deprivation!$F$33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Deprivation!$C$34:$C$54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Deprivation!$F$34:$F$54</c:f>
              <c:numCache>
                <c:formatCode>0.00</c:formatCode>
                <c:ptCount val="21"/>
                <c:pt idx="0">
                  <c:v>2.5650337837837838</c:v>
                </c:pt>
                <c:pt idx="1">
                  <c:v>2.5400693090751569</c:v>
                </c:pt>
                <c:pt idx="2">
                  <c:v>3.003831161102184</c:v>
                </c:pt>
                <c:pt idx="3">
                  <c:v>2.2034372355659699</c:v>
                </c:pt>
                <c:pt idx="4">
                  <c:v>3.2160729021610188</c:v>
                </c:pt>
                <c:pt idx="5">
                  <c:v>2.4430316091954025</c:v>
                </c:pt>
                <c:pt idx="6">
                  <c:v>1.8241139846743295</c:v>
                </c:pt>
                <c:pt idx="7">
                  <c:v>2.0501497005988023</c:v>
                </c:pt>
                <c:pt idx="8">
                  <c:v>2.4151210103572183</c:v>
                </c:pt>
                <c:pt idx="9">
                  <c:v>1.8559143222506396</c:v>
                </c:pt>
                <c:pt idx="10">
                  <c:v>1.4659919766593728</c:v>
                </c:pt>
                <c:pt idx="11">
                  <c:v>2.4608749229821316</c:v>
                </c:pt>
                <c:pt idx="12">
                  <c:v>2.4250804670613664</c:v>
                </c:pt>
                <c:pt idx="13">
                  <c:v>1.8651452282157674</c:v>
                </c:pt>
                <c:pt idx="14">
                  <c:v>2.2274319193506154</c:v>
                </c:pt>
                <c:pt idx="15">
                  <c:v>2.549982307147912</c:v>
                </c:pt>
                <c:pt idx="16">
                  <c:v>1.7935859854829703</c:v>
                </c:pt>
                <c:pt idx="17">
                  <c:v>2.6044374164708048</c:v>
                </c:pt>
                <c:pt idx="18">
                  <c:v>1.1676493710691824</c:v>
                </c:pt>
                <c:pt idx="19">
                  <c:v>1.9676724137931034</c:v>
                </c:pt>
                <c:pt idx="20">
                  <c:v>2.5630463969027102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5-4836-AF0D-B6521B8C1C9F}"/>
            </c:ext>
          </c:extLst>
        </c:ser>
        <c:ser>
          <c:idx val="2"/>
          <c:order val="2"/>
          <c:tx>
            <c:strRef>
              <c:f>Deprivation!$H$33</c:f>
              <c:strCache>
                <c:ptCount val="1"/>
                <c:pt idx="0">
                  <c:v>National Average Length of Stay</c:v>
                </c:pt>
              </c:strCache>
            </c:strRef>
          </c:tx>
          <c:spPr>
            <a:ln w="2540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dash"/>
              </a:ln>
              <a:effectLst/>
            </c:spPr>
          </c:marker>
          <c:cat>
            <c:strRef>
              <c:f>Deprivation!$C$34:$C$54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Deprivation!$H$34:$H$54</c:f>
              <c:numCache>
                <c:formatCode>0.00</c:formatCode>
                <c:ptCount val="21"/>
                <c:pt idx="0">
                  <c:v>2.5376633632548287</c:v>
                </c:pt>
                <c:pt idx="1">
                  <c:v>2.5376633632548287</c:v>
                </c:pt>
                <c:pt idx="2">
                  <c:v>2.5376633632548287</c:v>
                </c:pt>
                <c:pt idx="3">
                  <c:v>2.5376633632548287</c:v>
                </c:pt>
                <c:pt idx="4">
                  <c:v>2.5376633632548287</c:v>
                </c:pt>
                <c:pt idx="5">
                  <c:v>2.5376633632548287</c:v>
                </c:pt>
                <c:pt idx="6">
                  <c:v>2.5376633632548287</c:v>
                </c:pt>
                <c:pt idx="7">
                  <c:v>2.5376633632548287</c:v>
                </c:pt>
                <c:pt idx="8">
                  <c:v>2.5376633632548287</c:v>
                </c:pt>
                <c:pt idx="9">
                  <c:v>2.5376633632548287</c:v>
                </c:pt>
                <c:pt idx="10">
                  <c:v>2.5376633632548287</c:v>
                </c:pt>
                <c:pt idx="11">
                  <c:v>2.5376633632548287</c:v>
                </c:pt>
                <c:pt idx="12">
                  <c:v>2.5376633632548287</c:v>
                </c:pt>
                <c:pt idx="13">
                  <c:v>2.5376633632548287</c:v>
                </c:pt>
                <c:pt idx="14">
                  <c:v>2.5376633632548287</c:v>
                </c:pt>
                <c:pt idx="15">
                  <c:v>2.5376633632548287</c:v>
                </c:pt>
                <c:pt idx="16">
                  <c:v>2.5376633632548287</c:v>
                </c:pt>
                <c:pt idx="17">
                  <c:v>2.5376633632548287</c:v>
                </c:pt>
                <c:pt idx="18">
                  <c:v>2.5376633632548287</c:v>
                </c:pt>
                <c:pt idx="19">
                  <c:v>2.5376633632548287</c:v>
                </c:pt>
                <c:pt idx="20">
                  <c:v>2.5376633632548287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65-4836-AF0D-B6521B8C1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402072"/>
        <c:axId val="813571664"/>
      </c:lineChart>
      <c:catAx>
        <c:axId val="7494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571664"/>
        <c:crosses val="autoZero"/>
        <c:auto val="1"/>
        <c:lblAlgn val="ctr"/>
        <c:lblOffset val="100"/>
        <c:noMultiLvlLbl val="0"/>
      </c:catAx>
      <c:valAx>
        <c:axId val="8135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" dropStyle="combo" dx="26" fmlaLink="'User Interaction'!$C$4" fmlaRange="'User Interaction'!$B$2:$B$3" noThreeD="1" sel="2" val="0"/>
</file>

<file path=xl/ctrlProps/ctrlProp2.xml><?xml version="1.0" encoding="utf-8"?>
<formControlPr xmlns="http://schemas.microsoft.com/office/spreadsheetml/2009/9/main" objectType="Drop" dropStyle="combo" dx="26" fmlaLink="'User Interaction'!$C$33" fmlaRange="'User Interaction'!$B$31:$B$32" noThreeD="1" sel="2" val="0"/>
</file>

<file path=xl/ctrlProps/ctrlProp3.xml><?xml version="1.0" encoding="utf-8"?>
<formControlPr xmlns="http://schemas.microsoft.com/office/spreadsheetml/2009/9/main" objectType="Drop" dropLines="3" dropStyle="combo" dx="16" fmlaLink="'User Interaction'!$C$12" fmlaRange="'User Interaction'!$B$8:$B$10" noThreeD="1" sel="3" val="0"/>
</file>

<file path=xl/ctrlProps/ctrlProp4.xml><?xml version="1.0" encoding="utf-8"?>
<formControlPr xmlns="http://schemas.microsoft.com/office/spreadsheetml/2009/9/main" objectType="Drop" dropStyle="combo" dx="26" fmlaLink="'User Interaction'!$C$40" fmlaRange="'User Interaction'!$B$38:$B$39" noThreeD="1" sel="1" val="0"/>
</file>

<file path=xl/ctrlProps/ctrlProp5.xml><?xml version="1.0" encoding="utf-8"?>
<formControlPr xmlns="http://schemas.microsoft.com/office/spreadsheetml/2009/9/main" objectType="Drop" dropStyle="combo" dx="26" fmlaLink="'User Interaction'!$C$23" fmlaRange="'User Interaction'!$B$17:$B$21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141514</xdr:colOff>
      <xdr:row>3</xdr:row>
      <xdr:rowOff>97971</xdr:rowOff>
    </xdr:from>
    <xdr:to>
      <xdr:col>8</xdr:col>
      <xdr:colOff>674914</xdr:colOff>
      <xdr:row>21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133350</xdr:rowOff>
        </xdr:from>
        <xdr:to>
          <xdr:col>8</xdr:col>
          <xdr:colOff>222250</xdr:colOff>
          <xdr:row>6</xdr:row>
          <xdr:rowOff>95250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0.81505</cdr:x>
      <cdr:y>0.05231</cdr:y>
    </cdr:from>
    <cdr:to>
      <cdr:x>0.95681</cdr:x>
      <cdr:y>0.09718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D56EC21-3795-44DD-9EE9-095F421A76A4}"/>
            </a:ext>
          </a:extLst>
        </cdr:cNvPr>
        <cdr:cNvSpPr txBox="1"/>
      </cdr:nvSpPr>
      <cdr:spPr>
        <a:xfrm xmlns:a="http://schemas.openxmlformats.org/drawingml/2006/main">
          <a:off x="7272746" y="222069"/>
          <a:ext cx="126492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050" b="1"/>
            <a:t>Admission Type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</xdr:colOff>
      <xdr:row>5</xdr:row>
      <xdr:rowOff>7620</xdr:rowOff>
    </xdr:from>
    <xdr:to>
      <xdr:col>11</xdr:col>
      <xdr:colOff>455295</xdr:colOff>
      <xdr:row>31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5</xdr:row>
          <xdr:rowOff>38100</xdr:rowOff>
        </xdr:from>
        <xdr:to>
          <xdr:col>3</xdr:col>
          <xdr:colOff>57150</xdr:colOff>
          <xdr:row>6</xdr:row>
          <xdr:rowOff>76200</xdr:rowOff>
        </xdr:to>
        <xdr:sp macro="" textlink="">
          <xdr:nvSpPr>
            <xdr:cNvPr id="15362" name="Drop Dow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812800</xdr:colOff>
          <xdr:row>5</xdr:row>
          <xdr:rowOff>31750</xdr:rowOff>
        </xdr:from>
        <xdr:to>
          <xdr:col>11</xdr:col>
          <xdr:colOff>469900</xdr:colOff>
          <xdr:row>6</xdr:row>
          <xdr:rowOff>57150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186690</xdr:colOff>
      <xdr:row>5</xdr:row>
      <xdr:rowOff>26670</xdr:rowOff>
    </xdr:from>
    <xdr:to>
      <xdr:col>11</xdr:col>
      <xdr:colOff>491490</xdr:colOff>
      <xdr:row>31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5</xdr:row>
          <xdr:rowOff>57150</xdr:rowOff>
        </xdr:from>
        <xdr:to>
          <xdr:col>3</xdr:col>
          <xdr:colOff>0</xdr:colOff>
          <xdr:row>6</xdr:row>
          <xdr:rowOff>95250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2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57150</xdr:rowOff>
        </xdr:from>
        <xdr:to>
          <xdr:col>10</xdr:col>
          <xdr:colOff>393700</xdr:colOff>
          <xdr:row>6</xdr:row>
          <xdr:rowOff>133350</xdr:rowOff>
        </xdr:to>
        <xdr:sp macro="" textlink="">
          <xdr:nvSpPr>
            <xdr:cNvPr id="24579" name="Drop Down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2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dile Stotzer" refreshedDate="44431.495513657406" createdVersion="6" refreshedVersion="6" minRefreshableVersion="3" recordCount="658" xr:uid="{6F7B2813-BBC7-4CFC-8983-8BC554DA512E}">
  <cacheSource type="worksheet">
    <worksheetSource ref="A1:H671" sheet="Data2"/>
  </cacheSource>
  <cacheFields count="8">
    <cacheField name="time_period" numFmtId="0">
      <sharedItems containsBlank="1"/>
    </cacheField>
    <cacheField name="admission_type" numFmtId="0">
      <sharedItems containsBlank="1" count="3">
        <s v="Acute"/>
        <s v="Elective"/>
        <m/>
      </sharedItems>
    </cacheField>
    <cacheField name="location_dhb" numFmtId="0">
      <sharedItems containsBlank="1" count="21">
        <s v="Auckland"/>
        <s v="Bay of Plenty"/>
        <s v="Canterbury"/>
        <s v="Capital and Coast"/>
        <s v="Counties Manukau"/>
        <s v="Hawkes Bay"/>
        <s v="Hutt"/>
        <s v="Lakes"/>
        <s v="MidCentral"/>
        <s v="Nelson Marlborough"/>
        <s v="Northland"/>
        <s v="South Canterbury"/>
        <s v="Southern"/>
        <s v="Tairawhiti"/>
        <s v="Taranaki"/>
        <s v="Waikato"/>
        <s v="Wairarapa"/>
        <s v="Waitemata"/>
        <s v="West Coast"/>
        <s v="Whanganui"/>
        <m/>
      </sharedItems>
    </cacheField>
    <cacheField name="ethnicity" numFmtId="0">
      <sharedItems containsBlank="1" count="4">
        <s v="Maori"/>
        <s v="Other"/>
        <s v="Pacific"/>
        <m/>
      </sharedItems>
    </cacheField>
    <cacheField name="deprivation_quintile" numFmtId="0">
      <sharedItems containsString="0" containsBlank="1" containsNumber="1" containsInteger="1" minValue="0" maxValue="5" count="7">
        <n v="0"/>
        <n v="1"/>
        <n v="2"/>
        <n v="3"/>
        <n v="4"/>
        <n v="5"/>
        <m/>
      </sharedItems>
    </cacheField>
    <cacheField name="length_of_stay" numFmtId="0">
      <sharedItems containsString="0" containsBlank="1" containsNumber="1" minValue="2" maxValue="1138201.5"/>
    </cacheField>
    <cacheField name="length_of_stay_predicted" numFmtId="0">
      <sharedItems containsString="0" containsBlank="1" containsNumber="1" minValue="4.3657951547133607" maxValue="1133932.2319688359"/>
    </cacheField>
    <cacheField name="stays" numFmtId="0">
      <sharedItems containsString="0" containsBlank="1" containsNumber="1" containsInteger="1" minValue="1" maxValue="154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8">
  <r>
    <s v="data to 2021Q2"/>
    <x v="0"/>
    <x v="0"/>
    <x v="0"/>
    <x v="0"/>
    <n v="117.5"/>
    <n v="119.57166460556418"/>
    <n v="3"/>
  </r>
  <r>
    <s v="data to 2021Q2"/>
    <x v="0"/>
    <x v="0"/>
    <x v="0"/>
    <x v="1"/>
    <n v="36642.5"/>
    <n v="41271.740105631688"/>
    <n v="702"/>
  </r>
  <r>
    <s v="data to 2021Q2"/>
    <x v="0"/>
    <x v="0"/>
    <x v="0"/>
    <x v="2"/>
    <n v="79294"/>
    <n v="82854.613488373798"/>
    <n v="1332"/>
  </r>
  <r>
    <s v="data to 2021Q2"/>
    <x v="0"/>
    <x v="0"/>
    <x v="0"/>
    <x v="3"/>
    <n v="130672"/>
    <n v="122467.04984311065"/>
    <n v="1719"/>
  </r>
  <r>
    <s v="data to 2021Q2"/>
    <x v="0"/>
    <x v="0"/>
    <x v="0"/>
    <x v="4"/>
    <n v="125210.5"/>
    <n v="116046.65933651097"/>
    <n v="1662"/>
  </r>
  <r>
    <s v="data to 2021Q2"/>
    <x v="0"/>
    <x v="0"/>
    <x v="0"/>
    <x v="5"/>
    <n v="275427"/>
    <n v="285823.44325917377"/>
    <n v="3810"/>
  </r>
  <r>
    <s v="data to 2021Q2"/>
    <x v="0"/>
    <x v="0"/>
    <x v="1"/>
    <x v="0"/>
    <n v="2023.5"/>
    <n v="2347.8746248713355"/>
    <n v="58"/>
  </r>
  <r>
    <s v="data to 2021Q2"/>
    <x v="0"/>
    <x v="0"/>
    <x v="1"/>
    <x v="1"/>
    <n v="793089"/>
    <n v="801928.52734464174"/>
    <n v="12712"/>
  </r>
  <r>
    <s v="data to 2021Q2"/>
    <x v="0"/>
    <x v="0"/>
    <x v="1"/>
    <x v="2"/>
    <n v="866559.5"/>
    <n v="891377.07829032734"/>
    <n v="13698"/>
  </r>
  <r>
    <s v="data to 2021Q2"/>
    <x v="0"/>
    <x v="0"/>
    <x v="1"/>
    <x v="3"/>
    <n v="859256"/>
    <n v="871786.3993444806"/>
    <n v="13527"/>
  </r>
  <r>
    <s v="data to 2021Q2"/>
    <x v="0"/>
    <x v="0"/>
    <x v="1"/>
    <x v="4"/>
    <n v="478719"/>
    <n v="491545.40382769716"/>
    <n v="7981"/>
  </r>
  <r>
    <s v="data to 2021Q2"/>
    <x v="0"/>
    <x v="0"/>
    <x v="1"/>
    <x v="5"/>
    <n v="570859"/>
    <n v="586049.75215672946"/>
    <n v="9847"/>
  </r>
  <r>
    <s v="data to 2021Q2"/>
    <x v="0"/>
    <x v="0"/>
    <x v="2"/>
    <x v="0"/>
    <n v="14108"/>
    <n v="8185.2829245244975"/>
    <n v="49"/>
  </r>
  <r>
    <s v="data to 2021Q2"/>
    <x v="0"/>
    <x v="0"/>
    <x v="2"/>
    <x v="1"/>
    <n v="26702.5"/>
    <n v="30784.67488895261"/>
    <n v="498"/>
  </r>
  <r>
    <s v="data to 2021Q2"/>
    <x v="0"/>
    <x v="0"/>
    <x v="2"/>
    <x v="2"/>
    <n v="86131.5"/>
    <n v="87971.48008430512"/>
    <n v="1295"/>
  </r>
  <r>
    <s v="data to 2021Q2"/>
    <x v="0"/>
    <x v="0"/>
    <x v="2"/>
    <x v="3"/>
    <n v="114216"/>
    <n v="112166.11932929375"/>
    <n v="1587"/>
  </r>
  <r>
    <s v="data to 2021Q2"/>
    <x v="0"/>
    <x v="0"/>
    <x v="2"/>
    <x v="4"/>
    <n v="149245.5"/>
    <n v="156972.69977092237"/>
    <n v="2303"/>
  </r>
  <r>
    <s v="data to 2021Q2"/>
    <x v="0"/>
    <x v="0"/>
    <x v="2"/>
    <x v="5"/>
    <n v="441915"/>
    <n v="436158.91237832734"/>
    <n v="6025"/>
  </r>
  <r>
    <s v="data to 2021Q2"/>
    <x v="0"/>
    <x v="1"/>
    <x v="0"/>
    <x v="0"/>
    <n v="376.5"/>
    <n v="474.98577612538958"/>
    <n v="11"/>
  </r>
  <r>
    <s v="data to 2021Q2"/>
    <x v="0"/>
    <x v="1"/>
    <x v="0"/>
    <x v="1"/>
    <n v="12874.5"/>
    <n v="13562.490314543995"/>
    <n v="291"/>
  </r>
  <r>
    <s v="data to 2021Q2"/>
    <x v="0"/>
    <x v="1"/>
    <x v="0"/>
    <x v="2"/>
    <n v="18178.5"/>
    <n v="21933.035730483763"/>
    <n v="467"/>
  </r>
  <r>
    <s v="data to 2021Q2"/>
    <x v="0"/>
    <x v="1"/>
    <x v="0"/>
    <x v="3"/>
    <n v="71632"/>
    <n v="74055.858335908095"/>
    <n v="1386"/>
  </r>
  <r>
    <s v="data to 2021Q2"/>
    <x v="0"/>
    <x v="1"/>
    <x v="0"/>
    <x v="4"/>
    <n v="122981"/>
    <n v="126296.68638671996"/>
    <n v="2346"/>
  </r>
  <r>
    <s v="data to 2021Q2"/>
    <x v="0"/>
    <x v="1"/>
    <x v="0"/>
    <x v="5"/>
    <n v="248172"/>
    <n v="262828.55973111762"/>
    <n v="4638"/>
  </r>
  <r>
    <s v="data to 2021Q2"/>
    <x v="0"/>
    <x v="1"/>
    <x v="1"/>
    <x v="0"/>
    <n v="217"/>
    <n v="443.98622728489966"/>
    <n v="14"/>
  </r>
  <r>
    <s v="data to 2021Q2"/>
    <x v="0"/>
    <x v="1"/>
    <x v="1"/>
    <x v="1"/>
    <n v="173529"/>
    <n v="170047.54807796105"/>
    <n v="2753"/>
  </r>
  <r>
    <s v="data to 2021Q2"/>
    <x v="0"/>
    <x v="1"/>
    <x v="1"/>
    <x v="2"/>
    <n v="232566"/>
    <n v="225557.24328554579"/>
    <n v="3770"/>
  </r>
  <r>
    <s v="data to 2021Q2"/>
    <x v="0"/>
    <x v="1"/>
    <x v="1"/>
    <x v="3"/>
    <n v="405303"/>
    <n v="380537.90144660737"/>
    <n v="6476"/>
  </r>
  <r>
    <s v="data to 2021Q2"/>
    <x v="0"/>
    <x v="1"/>
    <x v="1"/>
    <x v="4"/>
    <n v="507731.5"/>
    <n v="462814.04897648381"/>
    <n v="7353"/>
  </r>
  <r>
    <s v="data to 2021Q2"/>
    <x v="0"/>
    <x v="1"/>
    <x v="1"/>
    <x v="5"/>
    <n v="320735.5"/>
    <n v="304527.53737319325"/>
    <n v="5050"/>
  </r>
  <r>
    <s v="data to 2021Q2"/>
    <x v="0"/>
    <x v="1"/>
    <x v="2"/>
    <x v="0"/>
    <n v="3.5"/>
    <n v="8.1896551724137936"/>
    <n v="1"/>
  </r>
  <r>
    <s v="data to 2021Q2"/>
    <x v="0"/>
    <x v="1"/>
    <x v="2"/>
    <x v="1"/>
    <n v="1236.5"/>
    <n v="1122.3492295880035"/>
    <n v="34"/>
  </r>
  <r>
    <s v="data to 2021Q2"/>
    <x v="0"/>
    <x v="1"/>
    <x v="2"/>
    <x v="2"/>
    <n v="1667.5"/>
    <n v="2023.7642994836144"/>
    <n v="42"/>
  </r>
  <r>
    <s v="data to 2021Q2"/>
    <x v="0"/>
    <x v="1"/>
    <x v="2"/>
    <x v="3"/>
    <n v="4660.5"/>
    <n v="5580.840906890161"/>
    <n v="120"/>
  </r>
  <r>
    <s v="data to 2021Q2"/>
    <x v="0"/>
    <x v="1"/>
    <x v="2"/>
    <x v="4"/>
    <n v="6648.5"/>
    <n v="8193.1220065332182"/>
    <n v="159"/>
  </r>
  <r>
    <s v="data to 2021Q2"/>
    <x v="0"/>
    <x v="1"/>
    <x v="2"/>
    <x v="5"/>
    <n v="13512"/>
    <n v="13244.930175466054"/>
    <n v="243"/>
  </r>
  <r>
    <s v="data to 2021Q2"/>
    <x v="0"/>
    <x v="2"/>
    <x v="0"/>
    <x v="0"/>
    <n v="202"/>
    <n v="305.07025195915418"/>
    <n v="3"/>
  </r>
  <r>
    <s v="data to 2021Q2"/>
    <x v="0"/>
    <x v="2"/>
    <x v="0"/>
    <x v="1"/>
    <n v="59088"/>
    <n v="63854.009118410766"/>
    <n v="1106"/>
  </r>
  <r>
    <s v="data to 2021Q2"/>
    <x v="0"/>
    <x v="2"/>
    <x v="0"/>
    <x v="2"/>
    <n v="72641.5"/>
    <n v="72995.222839000911"/>
    <n v="1037"/>
  </r>
  <r>
    <s v="data to 2021Q2"/>
    <x v="0"/>
    <x v="2"/>
    <x v="0"/>
    <x v="3"/>
    <n v="60457.5"/>
    <n v="63780.186959011568"/>
    <n v="930"/>
  </r>
  <r>
    <s v="data to 2021Q2"/>
    <x v="0"/>
    <x v="2"/>
    <x v="0"/>
    <x v="4"/>
    <n v="151336.5"/>
    <n v="146362.19875442935"/>
    <n v="1954"/>
  </r>
  <r>
    <s v="data to 2021Q2"/>
    <x v="0"/>
    <x v="2"/>
    <x v="0"/>
    <x v="5"/>
    <n v="60589"/>
    <n v="62154.406969661752"/>
    <n v="922"/>
  </r>
  <r>
    <s v="data to 2021Q2"/>
    <x v="0"/>
    <x v="2"/>
    <x v="1"/>
    <x v="0"/>
    <n v="1828"/>
    <n v="1709.6314002307236"/>
    <n v="40"/>
  </r>
  <r>
    <s v="data to 2021Q2"/>
    <x v="0"/>
    <x v="2"/>
    <x v="1"/>
    <x v="1"/>
    <n v="1138201.5"/>
    <n v="1133932.2319688359"/>
    <n v="15468"/>
  </r>
  <r>
    <s v="data to 2021Q2"/>
    <x v="0"/>
    <x v="2"/>
    <x v="1"/>
    <x v="2"/>
    <n v="866818"/>
    <n v="842208.62266623473"/>
    <n v="11047"/>
  </r>
  <r>
    <s v="data to 2021Q2"/>
    <x v="0"/>
    <x v="2"/>
    <x v="1"/>
    <x v="3"/>
    <n v="618937.5"/>
    <n v="604910.13959210494"/>
    <n v="7767"/>
  </r>
  <r>
    <s v="data to 2021Q2"/>
    <x v="0"/>
    <x v="2"/>
    <x v="1"/>
    <x v="4"/>
    <n v="931563"/>
    <n v="923870.50906398532"/>
    <n v="11867"/>
  </r>
  <r>
    <s v="data to 2021Q2"/>
    <x v="0"/>
    <x v="2"/>
    <x v="1"/>
    <x v="5"/>
    <n v="231473.5"/>
    <n v="223280.51015085817"/>
    <n v="3037"/>
  </r>
  <r>
    <s v="data to 2021Q2"/>
    <x v="0"/>
    <x v="2"/>
    <x v="2"/>
    <x v="0"/>
    <n v="2"/>
    <n v="22.920212765957448"/>
    <n v="1"/>
  </r>
  <r>
    <s v="data to 2021Q2"/>
    <x v="0"/>
    <x v="2"/>
    <x v="2"/>
    <x v="1"/>
    <n v="14071.5"/>
    <n v="14357.267430939391"/>
    <n v="229"/>
  </r>
  <r>
    <s v="data to 2021Q2"/>
    <x v="0"/>
    <x v="2"/>
    <x v="2"/>
    <x v="2"/>
    <n v="10574"/>
    <n v="12575.736222310381"/>
    <n v="220"/>
  </r>
  <r>
    <s v="data to 2021Q2"/>
    <x v="0"/>
    <x v="2"/>
    <x v="2"/>
    <x v="3"/>
    <n v="16573"/>
    <n v="15702.553851822331"/>
    <n v="238"/>
  </r>
  <r>
    <s v="data to 2021Q2"/>
    <x v="0"/>
    <x v="2"/>
    <x v="2"/>
    <x v="4"/>
    <n v="53040"/>
    <n v="53160.647797681195"/>
    <n v="761"/>
  </r>
  <r>
    <s v="data to 2021Q2"/>
    <x v="0"/>
    <x v="2"/>
    <x v="2"/>
    <x v="5"/>
    <n v="26072.5"/>
    <n v="25983.474676458987"/>
    <n v="358"/>
  </r>
  <r>
    <s v="data to 2021Q2"/>
    <x v="0"/>
    <x v="3"/>
    <x v="0"/>
    <x v="0"/>
    <n v="767.5"/>
    <n v="569.5918800107678"/>
    <n v="8"/>
  </r>
  <r>
    <s v="data to 2021Q2"/>
    <x v="0"/>
    <x v="3"/>
    <x v="0"/>
    <x v="1"/>
    <n v="37187"/>
    <n v="40826.021118717224"/>
    <n v="838"/>
  </r>
  <r>
    <s v="data to 2021Q2"/>
    <x v="0"/>
    <x v="3"/>
    <x v="0"/>
    <x v="2"/>
    <n v="36078.5"/>
    <n v="35659.023754105372"/>
    <n v="669"/>
  </r>
  <r>
    <s v="data to 2021Q2"/>
    <x v="0"/>
    <x v="3"/>
    <x v="0"/>
    <x v="3"/>
    <n v="45356"/>
    <n v="49797.381924016205"/>
    <n v="933"/>
  </r>
  <r>
    <s v="data to 2021Q2"/>
    <x v="0"/>
    <x v="3"/>
    <x v="0"/>
    <x v="4"/>
    <n v="90149.5"/>
    <n v="107241.99756373752"/>
    <n v="1776"/>
  </r>
  <r>
    <s v="data to 2021Q2"/>
    <x v="0"/>
    <x v="3"/>
    <x v="0"/>
    <x v="5"/>
    <n v="108650"/>
    <n v="119067.46359921926"/>
    <n v="1752"/>
  </r>
  <r>
    <s v="data to 2021Q2"/>
    <x v="0"/>
    <x v="3"/>
    <x v="1"/>
    <x v="0"/>
    <n v="461"/>
    <n v="727.52455090927333"/>
    <n v="18"/>
  </r>
  <r>
    <s v="data to 2021Q2"/>
    <x v="0"/>
    <x v="3"/>
    <x v="1"/>
    <x v="1"/>
    <n v="486924.5"/>
    <n v="532904.87973948068"/>
    <n v="9021"/>
  </r>
  <r>
    <s v="data to 2021Q2"/>
    <x v="0"/>
    <x v="3"/>
    <x v="1"/>
    <x v="2"/>
    <n v="277954.5"/>
    <n v="310578.8667329232"/>
    <n v="5395"/>
  </r>
  <r>
    <s v="data to 2021Q2"/>
    <x v="0"/>
    <x v="3"/>
    <x v="1"/>
    <x v="3"/>
    <n v="409169.5"/>
    <n v="433677.85457242344"/>
    <n v="6905"/>
  </r>
  <r>
    <s v="data to 2021Q2"/>
    <x v="0"/>
    <x v="3"/>
    <x v="1"/>
    <x v="4"/>
    <n v="353677.5"/>
    <n v="396328.31183749193"/>
    <n v="6872"/>
  </r>
  <r>
    <s v="data to 2021Q2"/>
    <x v="0"/>
    <x v="3"/>
    <x v="1"/>
    <x v="5"/>
    <n v="140189"/>
    <n v="160085.61786713256"/>
    <n v="2365"/>
  </r>
  <r>
    <s v="data to 2021Q2"/>
    <x v="0"/>
    <x v="3"/>
    <x v="2"/>
    <x v="0"/>
    <n v="376.5"/>
    <n v="274.90332331030589"/>
    <n v="4"/>
  </r>
  <r>
    <s v="data to 2021Q2"/>
    <x v="0"/>
    <x v="3"/>
    <x v="2"/>
    <x v="1"/>
    <n v="17511"/>
    <n v="23242.876451015203"/>
    <n v="383"/>
  </r>
  <r>
    <s v="data to 2021Q2"/>
    <x v="0"/>
    <x v="3"/>
    <x v="2"/>
    <x v="2"/>
    <n v="13510.5"/>
    <n v="17206.180796307537"/>
    <n v="338"/>
  </r>
  <r>
    <s v="data to 2021Q2"/>
    <x v="0"/>
    <x v="3"/>
    <x v="2"/>
    <x v="3"/>
    <n v="20382.5"/>
    <n v="22121.048345845069"/>
    <n v="391"/>
  </r>
  <r>
    <s v="data to 2021Q2"/>
    <x v="0"/>
    <x v="3"/>
    <x v="2"/>
    <x v="4"/>
    <n v="51442.5"/>
    <n v="53770.012234178968"/>
    <n v="883"/>
  </r>
  <r>
    <s v="data to 2021Q2"/>
    <x v="0"/>
    <x v="3"/>
    <x v="2"/>
    <x v="5"/>
    <n v="96383.5"/>
    <n v="108668.49185328512"/>
    <n v="1668"/>
  </r>
  <r>
    <s v="data to 2021Q2"/>
    <x v="0"/>
    <x v="4"/>
    <x v="0"/>
    <x v="0"/>
    <n v="323"/>
    <n v="516.41069951893292"/>
    <n v="7"/>
  </r>
  <r>
    <s v="data to 2021Q2"/>
    <x v="0"/>
    <x v="4"/>
    <x v="0"/>
    <x v="1"/>
    <n v="29020.5"/>
    <n v="22880.379225838493"/>
    <n v="380"/>
  </r>
  <r>
    <s v="data to 2021Q2"/>
    <x v="0"/>
    <x v="4"/>
    <x v="0"/>
    <x v="2"/>
    <n v="65325"/>
    <n v="52155.988239289552"/>
    <n v="871"/>
  </r>
  <r>
    <s v="data to 2021Q2"/>
    <x v="0"/>
    <x v="4"/>
    <x v="0"/>
    <x v="3"/>
    <n v="57442"/>
    <n v="51708.240842022919"/>
    <n v="844"/>
  </r>
  <r>
    <s v="data to 2021Q2"/>
    <x v="0"/>
    <x v="4"/>
    <x v="0"/>
    <x v="4"/>
    <n v="101885"/>
    <n v="88226.492051457972"/>
    <n v="1462"/>
  </r>
  <r>
    <s v="data to 2021Q2"/>
    <x v="0"/>
    <x v="4"/>
    <x v="0"/>
    <x v="5"/>
    <n v="541314.5"/>
    <n v="507341.95090672158"/>
    <n v="7881"/>
  </r>
  <r>
    <s v="data to 2021Q2"/>
    <x v="0"/>
    <x v="4"/>
    <x v="1"/>
    <x v="0"/>
    <n v="537.5"/>
    <n v="482.00529857428279"/>
    <n v="13"/>
  </r>
  <r>
    <s v="data to 2021Q2"/>
    <x v="0"/>
    <x v="4"/>
    <x v="1"/>
    <x v="1"/>
    <n v="452893"/>
    <n v="376849.5658089114"/>
    <n v="5803"/>
  </r>
  <r>
    <s v="data to 2021Q2"/>
    <x v="0"/>
    <x v="4"/>
    <x v="1"/>
    <x v="2"/>
    <n v="484196"/>
    <n v="423980.24839281617"/>
    <n v="6715"/>
  </r>
  <r>
    <s v="data to 2021Q2"/>
    <x v="0"/>
    <x v="4"/>
    <x v="1"/>
    <x v="3"/>
    <n v="358974"/>
    <n v="298666.28278935427"/>
    <n v="4577"/>
  </r>
  <r>
    <s v="data to 2021Q2"/>
    <x v="0"/>
    <x v="4"/>
    <x v="1"/>
    <x v="4"/>
    <n v="396516.5"/>
    <n v="323089.46562756144"/>
    <n v="4813"/>
  </r>
  <r>
    <s v="data to 2021Q2"/>
    <x v="0"/>
    <x v="4"/>
    <x v="1"/>
    <x v="5"/>
    <n v="773344.5"/>
    <n v="654770.85430095124"/>
    <n v="9983"/>
  </r>
  <r>
    <s v="data to 2021Q2"/>
    <x v="0"/>
    <x v="4"/>
    <x v="2"/>
    <x v="0"/>
    <n v="1893.5"/>
    <n v="1572.1779636686763"/>
    <n v="12"/>
  </r>
  <r>
    <s v="data to 2021Q2"/>
    <x v="0"/>
    <x v="4"/>
    <x v="2"/>
    <x v="1"/>
    <n v="16938"/>
    <n v="16077.6003435644"/>
    <n v="280"/>
  </r>
  <r>
    <s v="data to 2021Q2"/>
    <x v="0"/>
    <x v="4"/>
    <x v="2"/>
    <x v="2"/>
    <n v="49076"/>
    <n v="44426.620524712103"/>
    <n v="786"/>
  </r>
  <r>
    <s v="data to 2021Q2"/>
    <x v="0"/>
    <x v="4"/>
    <x v="2"/>
    <x v="3"/>
    <n v="38723.5"/>
    <n v="36781.174893921139"/>
    <n v="605"/>
  </r>
  <r>
    <s v="data to 2021Q2"/>
    <x v="0"/>
    <x v="4"/>
    <x v="2"/>
    <x v="4"/>
    <n v="113480.5"/>
    <n v="108417.80051296456"/>
    <n v="1797"/>
  </r>
  <r>
    <s v="data to 2021Q2"/>
    <x v="0"/>
    <x v="4"/>
    <x v="2"/>
    <x v="5"/>
    <n v="939320.5"/>
    <n v="890897.53526361263"/>
    <n v="14164"/>
  </r>
  <r>
    <s v="data to 2021Q2"/>
    <x v="0"/>
    <x v="5"/>
    <x v="0"/>
    <x v="0"/>
    <n v="2864.5"/>
    <n v="872.45147247545162"/>
    <n v="19"/>
  </r>
  <r>
    <s v="data to 2021Q2"/>
    <x v="0"/>
    <x v="5"/>
    <x v="0"/>
    <x v="1"/>
    <n v="7785.5"/>
    <n v="10373.106714564952"/>
    <n v="186"/>
  </r>
  <r>
    <s v="data to 2021Q2"/>
    <x v="0"/>
    <x v="5"/>
    <x v="0"/>
    <x v="2"/>
    <n v="37456.5"/>
    <n v="39653.474461865437"/>
    <n v="674"/>
  </r>
  <r>
    <s v="data to 2021Q2"/>
    <x v="0"/>
    <x v="5"/>
    <x v="0"/>
    <x v="3"/>
    <n v="33847.5"/>
    <n v="38394.311706447916"/>
    <n v="627"/>
  </r>
  <r>
    <s v="data to 2021Q2"/>
    <x v="0"/>
    <x v="5"/>
    <x v="0"/>
    <x v="4"/>
    <n v="90609"/>
    <n v="92860.827725223018"/>
    <n v="1517"/>
  </r>
  <r>
    <s v="data to 2021Q2"/>
    <x v="0"/>
    <x v="5"/>
    <x v="0"/>
    <x v="5"/>
    <n v="234677"/>
    <n v="260284.6331918932"/>
    <n v="4528"/>
  </r>
  <r>
    <s v="data to 2021Q2"/>
    <x v="0"/>
    <x v="5"/>
    <x v="1"/>
    <x v="0"/>
    <n v="1713"/>
    <n v="2015.5831522006583"/>
    <n v="27"/>
  </r>
  <r>
    <s v="data to 2021Q2"/>
    <x v="0"/>
    <x v="5"/>
    <x v="1"/>
    <x v="1"/>
    <n v="110213"/>
    <n v="109126.64680815107"/>
    <n v="1823"/>
  </r>
  <r>
    <s v="data to 2021Q2"/>
    <x v="0"/>
    <x v="5"/>
    <x v="1"/>
    <x v="2"/>
    <n v="247005"/>
    <n v="257086.96822661997"/>
    <n v="4034"/>
  </r>
  <r>
    <s v="data to 2021Q2"/>
    <x v="0"/>
    <x v="5"/>
    <x v="1"/>
    <x v="3"/>
    <n v="215025.5"/>
    <n v="202690.23149357081"/>
    <n v="2936"/>
  </r>
  <r>
    <s v="data to 2021Q2"/>
    <x v="0"/>
    <x v="5"/>
    <x v="1"/>
    <x v="4"/>
    <n v="256338.5"/>
    <n v="244846.00281816476"/>
    <n v="3761"/>
  </r>
  <r>
    <s v="data to 2021Q2"/>
    <x v="0"/>
    <x v="5"/>
    <x v="1"/>
    <x v="5"/>
    <n v="331103"/>
    <n v="327246.08469597006"/>
    <n v="5212"/>
  </r>
  <r>
    <s v="data to 2021Q2"/>
    <x v="0"/>
    <x v="5"/>
    <x v="2"/>
    <x v="0"/>
    <n v="144.5"/>
    <n v="291.85876682710852"/>
    <n v="4"/>
  </r>
  <r>
    <s v="data to 2021Q2"/>
    <x v="0"/>
    <x v="5"/>
    <x v="2"/>
    <x v="1"/>
    <n v="1026"/>
    <n v="993.8340000856017"/>
    <n v="21"/>
  </r>
  <r>
    <s v="data to 2021Q2"/>
    <x v="0"/>
    <x v="5"/>
    <x v="2"/>
    <x v="2"/>
    <n v="1417.5"/>
    <n v="2176.8546693329813"/>
    <n v="54"/>
  </r>
  <r>
    <s v="data to 2021Q2"/>
    <x v="0"/>
    <x v="5"/>
    <x v="2"/>
    <x v="3"/>
    <n v="4897.5"/>
    <n v="3325.5030816692238"/>
    <n v="69"/>
  </r>
  <r>
    <s v="data to 2021Q2"/>
    <x v="0"/>
    <x v="5"/>
    <x v="2"/>
    <x v="4"/>
    <n v="9719.5"/>
    <n v="7717.7627498411575"/>
    <n v="173"/>
  </r>
  <r>
    <s v="data to 2021Q2"/>
    <x v="0"/>
    <x v="5"/>
    <x v="2"/>
    <x v="5"/>
    <n v="37140.5"/>
    <n v="44424.662738299165"/>
    <n v="848"/>
  </r>
  <r>
    <s v="data to 2021Q2"/>
    <x v="0"/>
    <x v="6"/>
    <x v="0"/>
    <x v="0"/>
    <n v="41.5"/>
    <n v="112.90630791624692"/>
    <n v="4"/>
  </r>
  <r>
    <s v="data to 2021Q2"/>
    <x v="0"/>
    <x v="6"/>
    <x v="0"/>
    <x v="1"/>
    <n v="8369.5"/>
    <n v="11932.885771739278"/>
    <n v="291"/>
  </r>
  <r>
    <s v="data to 2021Q2"/>
    <x v="0"/>
    <x v="6"/>
    <x v="0"/>
    <x v="2"/>
    <n v="9488"/>
    <n v="11290.744818876346"/>
    <n v="236"/>
  </r>
  <r>
    <s v="data to 2021Q2"/>
    <x v="0"/>
    <x v="6"/>
    <x v="0"/>
    <x v="3"/>
    <n v="20343"/>
    <n v="25563.327196667342"/>
    <n v="499"/>
  </r>
  <r>
    <s v="data to 2021Q2"/>
    <x v="0"/>
    <x v="6"/>
    <x v="0"/>
    <x v="4"/>
    <n v="68204.5"/>
    <n v="77306.588075976571"/>
    <n v="1468"/>
  </r>
  <r>
    <s v="data to 2021Q2"/>
    <x v="0"/>
    <x v="6"/>
    <x v="0"/>
    <x v="5"/>
    <n v="60992.5"/>
    <n v="72569.94293332618"/>
    <n v="1348"/>
  </r>
  <r>
    <s v="data to 2021Q2"/>
    <x v="0"/>
    <x v="6"/>
    <x v="1"/>
    <x v="0"/>
    <n v="795.5"/>
    <n v="969.1106466488626"/>
    <n v="13"/>
  </r>
  <r>
    <s v="data to 2021Q2"/>
    <x v="0"/>
    <x v="6"/>
    <x v="1"/>
    <x v="1"/>
    <n v="132515"/>
    <n v="156751.7214305941"/>
    <n v="2914"/>
  </r>
  <r>
    <s v="data to 2021Q2"/>
    <x v="0"/>
    <x v="6"/>
    <x v="1"/>
    <x v="2"/>
    <n v="99091"/>
    <n v="100911.39215847573"/>
    <n v="1780"/>
  </r>
  <r>
    <s v="data to 2021Q2"/>
    <x v="0"/>
    <x v="6"/>
    <x v="1"/>
    <x v="3"/>
    <n v="144677"/>
    <n v="159522.24118236196"/>
    <n v="2705"/>
  </r>
  <r>
    <s v="data to 2021Q2"/>
    <x v="0"/>
    <x v="6"/>
    <x v="1"/>
    <x v="4"/>
    <n v="222799"/>
    <n v="248694.74643352578"/>
    <n v="4376"/>
  </r>
  <r>
    <s v="data to 2021Q2"/>
    <x v="0"/>
    <x v="6"/>
    <x v="1"/>
    <x v="5"/>
    <n v="104381.5"/>
    <n v="123989.24431380507"/>
    <n v="2074"/>
  </r>
  <r>
    <s v="data to 2021Q2"/>
    <x v="0"/>
    <x v="6"/>
    <x v="2"/>
    <x v="0"/>
    <n v="4"/>
    <n v="35.61937377690802"/>
    <n v="1"/>
  </r>
  <r>
    <s v="data to 2021Q2"/>
    <x v="0"/>
    <x v="6"/>
    <x v="2"/>
    <x v="1"/>
    <n v="3848"/>
    <n v="5013.5920215500701"/>
    <n v="101"/>
  </r>
  <r>
    <s v="data to 2021Q2"/>
    <x v="0"/>
    <x v="6"/>
    <x v="2"/>
    <x v="2"/>
    <n v="6096"/>
    <n v="5858.3407590927773"/>
    <n v="97"/>
  </r>
  <r>
    <s v="data to 2021Q2"/>
    <x v="0"/>
    <x v="6"/>
    <x v="2"/>
    <x v="3"/>
    <n v="15971"/>
    <n v="16529.646039536528"/>
    <n v="269"/>
  </r>
  <r>
    <s v="data to 2021Q2"/>
    <x v="0"/>
    <x v="6"/>
    <x v="2"/>
    <x v="4"/>
    <n v="21194.5"/>
    <n v="26975.689161714814"/>
    <n v="502"/>
  </r>
  <r>
    <s v="data to 2021Q2"/>
    <x v="0"/>
    <x v="6"/>
    <x v="2"/>
    <x v="5"/>
    <n v="35689"/>
    <n v="44361.103066855358"/>
    <n v="796"/>
  </r>
  <r>
    <s v="data to 2021Q2"/>
    <x v="0"/>
    <x v="7"/>
    <x v="0"/>
    <x v="0"/>
    <n v="54"/>
    <n v="42.163793103448278"/>
    <n v="1"/>
  </r>
  <r>
    <s v="data to 2021Q2"/>
    <x v="0"/>
    <x v="7"/>
    <x v="0"/>
    <x v="1"/>
    <n v="5558"/>
    <n v="4758.0488425530884"/>
    <n v="95"/>
  </r>
  <r>
    <s v="data to 2021Q2"/>
    <x v="0"/>
    <x v="7"/>
    <x v="0"/>
    <x v="2"/>
    <n v="19524.5"/>
    <n v="21230.070839613283"/>
    <n v="388"/>
  </r>
  <r>
    <s v="data to 2021Q2"/>
    <x v="0"/>
    <x v="7"/>
    <x v="0"/>
    <x v="3"/>
    <n v="15786"/>
    <n v="20097.668788167819"/>
    <n v="407"/>
  </r>
  <r>
    <s v="data to 2021Q2"/>
    <x v="0"/>
    <x v="7"/>
    <x v="0"/>
    <x v="4"/>
    <n v="59622.5"/>
    <n v="70399.905655699404"/>
    <n v="1248"/>
  </r>
  <r>
    <s v="data to 2021Q2"/>
    <x v="0"/>
    <x v="7"/>
    <x v="0"/>
    <x v="5"/>
    <n v="226727"/>
    <n v="237909.76451753546"/>
    <n v="4099"/>
  </r>
  <r>
    <s v="data to 2021Q2"/>
    <x v="0"/>
    <x v="7"/>
    <x v="1"/>
    <x v="0"/>
    <n v="401"/>
    <n v="704.92587638055954"/>
    <n v="8"/>
  </r>
  <r>
    <s v="data to 2021Q2"/>
    <x v="0"/>
    <x v="7"/>
    <x v="1"/>
    <x v="1"/>
    <n v="35083"/>
    <n v="36426.689862507897"/>
    <n v="730"/>
  </r>
  <r>
    <s v="data to 2021Q2"/>
    <x v="0"/>
    <x v="7"/>
    <x v="1"/>
    <x v="2"/>
    <n v="100209.5"/>
    <n v="101158.88192403366"/>
    <n v="1883"/>
  </r>
  <r>
    <s v="data to 2021Q2"/>
    <x v="0"/>
    <x v="7"/>
    <x v="1"/>
    <x v="3"/>
    <n v="77702.5"/>
    <n v="79002.587562490371"/>
    <n v="1365"/>
  </r>
  <r>
    <s v="data to 2021Q2"/>
    <x v="0"/>
    <x v="7"/>
    <x v="1"/>
    <x v="4"/>
    <n v="135457.5"/>
    <n v="138593.18103487679"/>
    <n v="2207"/>
  </r>
  <r>
    <s v="data to 2021Q2"/>
    <x v="0"/>
    <x v="7"/>
    <x v="1"/>
    <x v="5"/>
    <n v="211486"/>
    <n v="214347.03323024116"/>
    <n v="3530"/>
  </r>
  <r>
    <s v="data to 2021Q2"/>
    <x v="0"/>
    <x v="7"/>
    <x v="2"/>
    <x v="0"/>
    <n v="3.5"/>
    <n v="53.507806401249027"/>
    <n v="1"/>
  </r>
  <r>
    <s v="data to 2021Q2"/>
    <x v="0"/>
    <x v="7"/>
    <x v="2"/>
    <x v="1"/>
    <n v="444"/>
    <n v="509.80958859960344"/>
    <n v="10"/>
  </r>
  <r>
    <s v="data to 2021Q2"/>
    <x v="0"/>
    <x v="7"/>
    <x v="2"/>
    <x v="2"/>
    <n v="1241.5"/>
    <n v="1323.2935373453372"/>
    <n v="19"/>
  </r>
  <r>
    <s v="data to 2021Q2"/>
    <x v="0"/>
    <x v="7"/>
    <x v="2"/>
    <x v="3"/>
    <n v="481"/>
    <n v="811.33512929982317"/>
    <n v="18"/>
  </r>
  <r>
    <s v="data to 2021Q2"/>
    <x v="0"/>
    <x v="7"/>
    <x v="2"/>
    <x v="4"/>
    <n v="4451"/>
    <n v="4446.411020051326"/>
    <n v="88"/>
  </r>
  <r>
    <s v="data to 2021Q2"/>
    <x v="0"/>
    <x v="7"/>
    <x v="2"/>
    <x v="5"/>
    <n v="14317.5"/>
    <n v="16131.307182748515"/>
    <n v="289"/>
  </r>
  <r>
    <s v="data to 2021Q2"/>
    <x v="0"/>
    <x v="8"/>
    <x v="0"/>
    <x v="0"/>
    <n v="246.5"/>
    <n v="220.94792666287873"/>
    <n v="5"/>
  </r>
  <r>
    <s v="data to 2021Q2"/>
    <x v="0"/>
    <x v="8"/>
    <x v="0"/>
    <x v="1"/>
    <n v="8217.5"/>
    <n v="7647.1568539945556"/>
    <n v="150"/>
  </r>
  <r>
    <s v="data to 2021Q2"/>
    <x v="0"/>
    <x v="8"/>
    <x v="0"/>
    <x v="2"/>
    <n v="23640"/>
    <n v="24692.440476847354"/>
    <n v="435"/>
  </r>
  <r>
    <s v="data to 2021Q2"/>
    <x v="0"/>
    <x v="8"/>
    <x v="0"/>
    <x v="3"/>
    <n v="32002"/>
    <n v="34422.07349961195"/>
    <n v="674"/>
  </r>
  <r>
    <s v="data to 2021Q2"/>
    <x v="0"/>
    <x v="8"/>
    <x v="0"/>
    <x v="4"/>
    <n v="58335.5"/>
    <n v="55017.815180238147"/>
    <n v="960"/>
  </r>
  <r>
    <s v="data to 2021Q2"/>
    <x v="0"/>
    <x v="8"/>
    <x v="0"/>
    <x v="5"/>
    <n v="139997.5"/>
    <n v="138603.43709074464"/>
    <n v="2411"/>
  </r>
  <r>
    <s v="data to 2021Q2"/>
    <x v="0"/>
    <x v="8"/>
    <x v="1"/>
    <x v="0"/>
    <n v="346.5"/>
    <n v="268.47255566867665"/>
    <n v="6"/>
  </r>
  <r>
    <s v="data to 2021Q2"/>
    <x v="0"/>
    <x v="8"/>
    <x v="1"/>
    <x v="1"/>
    <n v="82459.5"/>
    <n v="80623.50329801772"/>
    <n v="1419"/>
  </r>
  <r>
    <s v="data to 2021Q2"/>
    <x v="0"/>
    <x v="8"/>
    <x v="1"/>
    <x v="2"/>
    <n v="163240.5"/>
    <n v="146206.04068226094"/>
    <n v="2648"/>
  </r>
  <r>
    <s v="data to 2021Q2"/>
    <x v="0"/>
    <x v="8"/>
    <x v="1"/>
    <x v="3"/>
    <n v="215622.5"/>
    <n v="193953.75317520689"/>
    <n v="3225"/>
  </r>
  <r>
    <s v="data to 2021Q2"/>
    <x v="0"/>
    <x v="8"/>
    <x v="1"/>
    <x v="4"/>
    <n v="267931"/>
    <n v="235616.99249413944"/>
    <n v="3967"/>
  </r>
  <r>
    <s v="data to 2021Q2"/>
    <x v="0"/>
    <x v="8"/>
    <x v="1"/>
    <x v="5"/>
    <n v="511009"/>
    <n v="452049.2070528784"/>
    <n v="7046"/>
  </r>
  <r>
    <s v="data to 2021Q2"/>
    <x v="0"/>
    <x v="8"/>
    <x v="2"/>
    <x v="1"/>
    <n v="730.5"/>
    <n v="877.30768171623242"/>
    <n v="8"/>
  </r>
  <r>
    <s v="data to 2021Q2"/>
    <x v="0"/>
    <x v="8"/>
    <x v="2"/>
    <x v="2"/>
    <n v="5057"/>
    <n v="3902.3139708502599"/>
    <n v="72"/>
  </r>
  <r>
    <s v="data to 2021Q2"/>
    <x v="0"/>
    <x v="8"/>
    <x v="2"/>
    <x v="3"/>
    <n v="4288.5"/>
    <n v="3974.079789632955"/>
    <n v="95"/>
  </r>
  <r>
    <s v="data to 2021Q2"/>
    <x v="0"/>
    <x v="8"/>
    <x v="2"/>
    <x v="4"/>
    <n v="6133"/>
    <n v="4632.5041566439722"/>
    <n v="105"/>
  </r>
  <r>
    <s v="data to 2021Q2"/>
    <x v="0"/>
    <x v="8"/>
    <x v="2"/>
    <x v="5"/>
    <n v="19833.5"/>
    <n v="19179.811543447177"/>
    <n v="372"/>
  </r>
  <r>
    <s v="data to 2021Q2"/>
    <x v="0"/>
    <x v="9"/>
    <x v="0"/>
    <x v="0"/>
    <n v="562"/>
    <n v="459.16403601261209"/>
    <n v="5"/>
  </r>
  <r>
    <s v="data to 2021Q2"/>
    <x v="0"/>
    <x v="9"/>
    <x v="0"/>
    <x v="1"/>
    <n v="3410.5"/>
    <n v="5023.3751439319276"/>
    <n v="119"/>
  </r>
  <r>
    <s v="data to 2021Q2"/>
    <x v="0"/>
    <x v="9"/>
    <x v="0"/>
    <x v="2"/>
    <n v="18196"/>
    <n v="22141.57730466246"/>
    <n v="488"/>
  </r>
  <r>
    <s v="data to 2021Q2"/>
    <x v="0"/>
    <x v="9"/>
    <x v="0"/>
    <x v="3"/>
    <n v="12499"/>
    <n v="16686.928655789859"/>
    <n v="332"/>
  </r>
  <r>
    <s v="data to 2021Q2"/>
    <x v="0"/>
    <x v="9"/>
    <x v="0"/>
    <x v="4"/>
    <n v="31487"/>
    <n v="39267.29241565532"/>
    <n v="833"/>
  </r>
  <r>
    <s v="data to 2021Q2"/>
    <x v="0"/>
    <x v="9"/>
    <x v="0"/>
    <x v="5"/>
    <n v="10093.5"/>
    <n v="10905.192492054008"/>
    <n v="256"/>
  </r>
  <r>
    <s v="data to 2021Q2"/>
    <x v="0"/>
    <x v="9"/>
    <x v="1"/>
    <x v="0"/>
    <n v="1835"/>
    <n v="2038.8815312168333"/>
    <n v="45"/>
  </r>
  <r>
    <s v="data to 2021Q2"/>
    <x v="0"/>
    <x v="9"/>
    <x v="1"/>
    <x v="1"/>
    <n v="83180"/>
    <n v="94458.527581824863"/>
    <n v="1813"/>
  </r>
  <r>
    <s v="data to 2021Q2"/>
    <x v="0"/>
    <x v="9"/>
    <x v="1"/>
    <x v="2"/>
    <n v="269450"/>
    <n v="309213.14701280108"/>
    <n v="5601"/>
  </r>
  <r>
    <s v="data to 2021Q2"/>
    <x v="0"/>
    <x v="9"/>
    <x v="1"/>
    <x v="3"/>
    <n v="154369.5"/>
    <n v="177642.92422092939"/>
    <n v="3203"/>
  </r>
  <r>
    <s v="data to 2021Q2"/>
    <x v="0"/>
    <x v="9"/>
    <x v="1"/>
    <x v="4"/>
    <n v="263336.5"/>
    <n v="297605.77598199755"/>
    <n v="5433"/>
  </r>
  <r>
    <s v="data to 2021Q2"/>
    <x v="0"/>
    <x v="9"/>
    <x v="1"/>
    <x v="5"/>
    <n v="45471"/>
    <n v="50706.176463013173"/>
    <n v="945"/>
  </r>
  <r>
    <s v="data to 2021Q2"/>
    <x v="0"/>
    <x v="9"/>
    <x v="2"/>
    <x v="0"/>
    <n v="823"/>
    <n v="773.09808716321686"/>
    <n v="16"/>
  </r>
  <r>
    <s v="data to 2021Q2"/>
    <x v="0"/>
    <x v="9"/>
    <x v="2"/>
    <x v="1"/>
    <n v="489"/>
    <n v="881.91947276935332"/>
    <n v="23"/>
  </r>
  <r>
    <s v="data to 2021Q2"/>
    <x v="0"/>
    <x v="9"/>
    <x v="2"/>
    <x v="2"/>
    <n v="3450"/>
    <n v="3948.6724089140425"/>
    <n v="82"/>
  </r>
  <r>
    <s v="data to 2021Q2"/>
    <x v="0"/>
    <x v="9"/>
    <x v="2"/>
    <x v="3"/>
    <n v="2241.5"/>
    <n v="2050.2513786410809"/>
    <n v="50"/>
  </r>
  <r>
    <s v="data to 2021Q2"/>
    <x v="0"/>
    <x v="9"/>
    <x v="2"/>
    <x v="4"/>
    <n v="3550.5"/>
    <n v="5706.4183594449214"/>
    <n v="129"/>
  </r>
  <r>
    <s v="data to 2021Q2"/>
    <x v="0"/>
    <x v="9"/>
    <x v="2"/>
    <x v="5"/>
    <n v="1448"/>
    <n v="1870.700931834667"/>
    <n v="45"/>
  </r>
  <r>
    <s v="data to 2021Q2"/>
    <x v="0"/>
    <x v="10"/>
    <x v="0"/>
    <x v="0"/>
    <n v="121.5"/>
    <n v="100.58309339950436"/>
    <n v="4"/>
  </r>
  <r>
    <s v="data to 2021Q2"/>
    <x v="0"/>
    <x v="10"/>
    <x v="0"/>
    <x v="1"/>
    <n v="1527"/>
    <n v="1915.0234676770417"/>
    <n v="48"/>
  </r>
  <r>
    <s v="data to 2021Q2"/>
    <x v="0"/>
    <x v="10"/>
    <x v="0"/>
    <x v="2"/>
    <n v="28332.5"/>
    <n v="28242.075941816449"/>
    <n v="598"/>
  </r>
  <r>
    <s v="data to 2021Q2"/>
    <x v="0"/>
    <x v="10"/>
    <x v="0"/>
    <x v="3"/>
    <n v="32501"/>
    <n v="35413.972540362673"/>
    <n v="730"/>
  </r>
  <r>
    <s v="data to 2021Q2"/>
    <x v="0"/>
    <x v="10"/>
    <x v="0"/>
    <x v="4"/>
    <n v="101730.5"/>
    <n v="99869.611930431987"/>
    <n v="1887"/>
  </r>
  <r>
    <s v="data to 2021Q2"/>
    <x v="0"/>
    <x v="10"/>
    <x v="0"/>
    <x v="5"/>
    <n v="328298"/>
    <n v="334786.03766201565"/>
    <n v="6112"/>
  </r>
  <r>
    <s v="data to 2021Q2"/>
    <x v="0"/>
    <x v="10"/>
    <x v="1"/>
    <x v="0"/>
    <n v="995.5"/>
    <n v="780.17365466459023"/>
    <n v="14"/>
  </r>
  <r>
    <s v="data to 2021Q2"/>
    <x v="0"/>
    <x v="10"/>
    <x v="1"/>
    <x v="1"/>
    <n v="14499.5"/>
    <n v="18236.756206795246"/>
    <n v="402"/>
  </r>
  <r>
    <s v="data to 2021Q2"/>
    <x v="0"/>
    <x v="10"/>
    <x v="1"/>
    <x v="2"/>
    <n v="99685.5"/>
    <n v="103387.85932695364"/>
    <n v="2145"/>
  </r>
  <r>
    <s v="data to 2021Q2"/>
    <x v="0"/>
    <x v="10"/>
    <x v="1"/>
    <x v="3"/>
    <n v="184381.5"/>
    <n v="170358.30586667088"/>
    <n v="3011"/>
  </r>
  <r>
    <s v="data to 2021Q2"/>
    <x v="0"/>
    <x v="10"/>
    <x v="1"/>
    <x v="4"/>
    <n v="322253.5"/>
    <n v="290072.02999718196"/>
    <n v="5173"/>
  </r>
  <r>
    <s v="data to 2021Q2"/>
    <x v="0"/>
    <x v="10"/>
    <x v="1"/>
    <x v="5"/>
    <n v="367569"/>
    <n v="330039.09979652491"/>
    <n v="5659"/>
  </r>
  <r>
    <s v="data to 2021Q2"/>
    <x v="0"/>
    <x v="10"/>
    <x v="2"/>
    <x v="0"/>
    <n v="4.5"/>
    <n v="14.464638482813116"/>
    <n v="1"/>
  </r>
  <r>
    <s v="data to 2021Q2"/>
    <x v="0"/>
    <x v="10"/>
    <x v="2"/>
    <x v="1"/>
    <n v="52.5"/>
    <n v="173.05000295196393"/>
    <n v="7"/>
  </r>
  <r>
    <s v="data to 2021Q2"/>
    <x v="0"/>
    <x v="10"/>
    <x v="2"/>
    <x v="2"/>
    <n v="2005"/>
    <n v="2384.6893558866186"/>
    <n v="42"/>
  </r>
  <r>
    <s v="data to 2021Q2"/>
    <x v="0"/>
    <x v="10"/>
    <x v="2"/>
    <x v="3"/>
    <n v="3776.5"/>
    <n v="2004.4789349319617"/>
    <n v="33"/>
  </r>
  <r>
    <s v="data to 2021Q2"/>
    <x v="0"/>
    <x v="10"/>
    <x v="2"/>
    <x v="4"/>
    <n v="4960"/>
    <n v="6159.6925620332067"/>
    <n v="116"/>
  </r>
  <r>
    <s v="data to 2021Q2"/>
    <x v="0"/>
    <x v="10"/>
    <x v="2"/>
    <x v="5"/>
    <n v="12342.5"/>
    <n v="13871.831669651501"/>
    <n v="275"/>
  </r>
  <r>
    <s v="data to 2021Q2"/>
    <x v="0"/>
    <x v="11"/>
    <x v="0"/>
    <x v="1"/>
    <n v="1224.5"/>
    <n v="1778.7475318977592"/>
    <n v="48"/>
  </r>
  <r>
    <s v="data to 2021Q2"/>
    <x v="0"/>
    <x v="11"/>
    <x v="0"/>
    <x v="2"/>
    <n v="4539"/>
    <n v="6305.8136905818828"/>
    <n v="115"/>
  </r>
  <r>
    <s v="data to 2021Q2"/>
    <x v="0"/>
    <x v="11"/>
    <x v="0"/>
    <x v="3"/>
    <n v="10664.5"/>
    <n v="11449.21725420831"/>
    <n v="237"/>
  </r>
  <r>
    <s v="data to 2021Q2"/>
    <x v="0"/>
    <x v="11"/>
    <x v="0"/>
    <x v="4"/>
    <n v="8443"/>
    <n v="9481.9842883391357"/>
    <n v="204"/>
  </r>
  <r>
    <s v="data to 2021Q2"/>
    <x v="0"/>
    <x v="11"/>
    <x v="0"/>
    <x v="5"/>
    <n v="2189"/>
    <n v="2231.941426959399"/>
    <n v="46"/>
  </r>
  <r>
    <s v="data to 2021Q2"/>
    <x v="0"/>
    <x v="11"/>
    <x v="1"/>
    <x v="0"/>
    <n v="296"/>
    <n v="336.2043010752688"/>
    <n v="1"/>
  </r>
  <r>
    <s v="data to 2021Q2"/>
    <x v="0"/>
    <x v="11"/>
    <x v="1"/>
    <x v="1"/>
    <n v="62558"/>
    <n v="63953.359099989153"/>
    <n v="1027"/>
  </r>
  <r>
    <s v="data to 2021Q2"/>
    <x v="0"/>
    <x v="11"/>
    <x v="1"/>
    <x v="2"/>
    <n v="78488"/>
    <n v="83134.028803685491"/>
    <n v="1389"/>
  </r>
  <r>
    <s v="data to 2021Q2"/>
    <x v="0"/>
    <x v="11"/>
    <x v="1"/>
    <x v="3"/>
    <n v="155697"/>
    <n v="160056.79960046563"/>
    <n v="2526"/>
  </r>
  <r>
    <s v="data to 2021Q2"/>
    <x v="0"/>
    <x v="11"/>
    <x v="1"/>
    <x v="4"/>
    <n v="111824.5"/>
    <n v="121070.41794537997"/>
    <n v="2005"/>
  </r>
  <r>
    <s v="data to 2021Q2"/>
    <x v="0"/>
    <x v="11"/>
    <x v="1"/>
    <x v="5"/>
    <n v="41527.5"/>
    <n v="41897.26407168078"/>
    <n v="626"/>
  </r>
  <r>
    <s v="data to 2021Q2"/>
    <x v="0"/>
    <x v="11"/>
    <x v="2"/>
    <x v="1"/>
    <n v="121.5"/>
    <n v="340.60622597510564"/>
    <n v="7"/>
  </r>
  <r>
    <s v="data to 2021Q2"/>
    <x v="0"/>
    <x v="11"/>
    <x v="2"/>
    <x v="2"/>
    <n v="764.5"/>
    <n v="897.81496917651521"/>
    <n v="23"/>
  </r>
  <r>
    <s v="data to 2021Q2"/>
    <x v="0"/>
    <x v="11"/>
    <x v="2"/>
    <x v="3"/>
    <n v="1859"/>
    <n v="2214.0301136390385"/>
    <n v="41"/>
  </r>
  <r>
    <s v="data to 2021Q2"/>
    <x v="0"/>
    <x v="11"/>
    <x v="2"/>
    <x v="4"/>
    <n v="2547.5"/>
    <n v="3698.3860923651901"/>
    <n v="72"/>
  </r>
  <r>
    <s v="data to 2021Q2"/>
    <x v="0"/>
    <x v="11"/>
    <x v="2"/>
    <x v="5"/>
    <n v="140"/>
    <n v="360.1798875813829"/>
    <n v="11"/>
  </r>
  <r>
    <s v="data to 2021Q2"/>
    <x v="0"/>
    <x v="12"/>
    <x v="0"/>
    <x v="1"/>
    <n v="25651"/>
    <n v="30508.534145732483"/>
    <n v="545"/>
  </r>
  <r>
    <s v="data to 2021Q2"/>
    <x v="0"/>
    <x v="12"/>
    <x v="0"/>
    <x v="2"/>
    <n v="25855"/>
    <n v="29382.4107407505"/>
    <n v="527"/>
  </r>
  <r>
    <s v="data to 2021Q2"/>
    <x v="0"/>
    <x v="12"/>
    <x v="0"/>
    <x v="3"/>
    <n v="37969.5"/>
    <n v="42119.872047394652"/>
    <n v="791"/>
  </r>
  <r>
    <s v="data to 2021Q2"/>
    <x v="0"/>
    <x v="12"/>
    <x v="0"/>
    <x v="4"/>
    <n v="52305"/>
    <n v="62676.51394511792"/>
    <n v="1155"/>
  </r>
  <r>
    <s v="data to 2021Q2"/>
    <x v="0"/>
    <x v="12"/>
    <x v="0"/>
    <x v="5"/>
    <n v="48162"/>
    <n v="59834.596432251441"/>
    <n v="1085"/>
  </r>
  <r>
    <s v="data to 2021Q2"/>
    <x v="0"/>
    <x v="12"/>
    <x v="1"/>
    <x v="0"/>
    <n v="382.5"/>
    <n v="422.83361096554569"/>
    <n v="12"/>
  </r>
  <r>
    <s v="data to 2021Q2"/>
    <x v="0"/>
    <x v="12"/>
    <x v="1"/>
    <x v="1"/>
    <n v="381532.5"/>
    <n v="406343.68880693748"/>
    <n v="6444"/>
  </r>
  <r>
    <s v="data to 2021Q2"/>
    <x v="0"/>
    <x v="12"/>
    <x v="1"/>
    <x v="2"/>
    <n v="363096"/>
    <n v="404619.71093107678"/>
    <n v="6176"/>
  </r>
  <r>
    <s v="data to 2021Q2"/>
    <x v="0"/>
    <x v="12"/>
    <x v="1"/>
    <x v="3"/>
    <n v="517565.5"/>
    <n v="546898.41977041773"/>
    <n v="8085"/>
  </r>
  <r>
    <s v="data to 2021Q2"/>
    <x v="0"/>
    <x v="12"/>
    <x v="1"/>
    <x v="4"/>
    <n v="423282.5"/>
    <n v="474603.56753340398"/>
    <n v="7172"/>
  </r>
  <r>
    <s v="data to 2021Q2"/>
    <x v="0"/>
    <x v="12"/>
    <x v="1"/>
    <x v="5"/>
    <n v="261141.5"/>
    <n v="290103.62055562244"/>
    <n v="5073"/>
  </r>
  <r>
    <s v="data to 2021Q2"/>
    <x v="0"/>
    <x v="12"/>
    <x v="2"/>
    <x v="1"/>
    <n v="5701"/>
    <n v="6770.3618221800834"/>
    <n v="105"/>
  </r>
  <r>
    <s v="data to 2021Q2"/>
    <x v="0"/>
    <x v="12"/>
    <x v="2"/>
    <x v="2"/>
    <n v="7286"/>
    <n v="8049.5832481540947"/>
    <n v="137"/>
  </r>
  <r>
    <s v="data to 2021Q2"/>
    <x v="0"/>
    <x v="12"/>
    <x v="2"/>
    <x v="3"/>
    <n v="7450"/>
    <n v="10425.651266823006"/>
    <n v="204"/>
  </r>
  <r>
    <s v="data to 2021Q2"/>
    <x v="0"/>
    <x v="12"/>
    <x v="2"/>
    <x v="4"/>
    <n v="12746"/>
    <n v="15140.77995367674"/>
    <n v="278"/>
  </r>
  <r>
    <s v="data to 2021Q2"/>
    <x v="0"/>
    <x v="12"/>
    <x v="2"/>
    <x v="5"/>
    <n v="12357"/>
    <n v="13689.137276586693"/>
    <n v="264"/>
  </r>
  <r>
    <s v="data to 2021Q2"/>
    <x v="0"/>
    <x v="13"/>
    <x v="0"/>
    <x v="0"/>
    <n v="31"/>
    <n v="30.577167354715783"/>
    <n v="2"/>
  </r>
  <r>
    <s v="data to 2021Q2"/>
    <x v="0"/>
    <x v="13"/>
    <x v="0"/>
    <x v="1"/>
    <n v="2753.5"/>
    <n v="3320.6214747662921"/>
    <n v="52"/>
  </r>
  <r>
    <s v="data to 2021Q2"/>
    <x v="0"/>
    <x v="13"/>
    <x v="0"/>
    <x v="2"/>
    <n v="5804"/>
    <n v="6541.4500835656645"/>
    <n v="126"/>
  </r>
  <r>
    <s v="data to 2021Q2"/>
    <x v="0"/>
    <x v="13"/>
    <x v="0"/>
    <x v="3"/>
    <n v="25894"/>
    <n v="25478.611975203959"/>
    <n v="384"/>
  </r>
  <r>
    <s v="data to 2021Q2"/>
    <x v="0"/>
    <x v="13"/>
    <x v="0"/>
    <x v="4"/>
    <n v="11318.5"/>
    <n v="11008.978212878548"/>
    <n v="201"/>
  </r>
  <r>
    <s v="data to 2021Q2"/>
    <x v="0"/>
    <x v="13"/>
    <x v="0"/>
    <x v="5"/>
    <n v="152085.5"/>
    <n v="165845.9945503592"/>
    <n v="2653"/>
  </r>
  <r>
    <s v="data to 2021Q2"/>
    <x v="0"/>
    <x v="13"/>
    <x v="1"/>
    <x v="0"/>
    <n v="386"/>
    <n v="99.056246065042856"/>
    <n v="3"/>
  </r>
  <r>
    <s v="data to 2021Q2"/>
    <x v="0"/>
    <x v="13"/>
    <x v="1"/>
    <x v="1"/>
    <n v="7974"/>
    <n v="8184.9567296478062"/>
    <n v="186"/>
  </r>
  <r>
    <s v="data to 2021Q2"/>
    <x v="0"/>
    <x v="13"/>
    <x v="1"/>
    <x v="2"/>
    <n v="35304.5"/>
    <n v="32949.476566259436"/>
    <n v="544"/>
  </r>
  <r>
    <s v="data to 2021Q2"/>
    <x v="0"/>
    <x v="13"/>
    <x v="1"/>
    <x v="3"/>
    <n v="51604.5"/>
    <n v="50182.108644542386"/>
    <n v="801"/>
  </r>
  <r>
    <s v="data to 2021Q2"/>
    <x v="0"/>
    <x v="13"/>
    <x v="1"/>
    <x v="4"/>
    <n v="7224"/>
    <n v="7343.2438735440919"/>
    <n v="154"/>
  </r>
  <r>
    <s v="data to 2021Q2"/>
    <x v="0"/>
    <x v="13"/>
    <x v="1"/>
    <x v="5"/>
    <n v="88633"/>
    <n v="90780.469771019852"/>
    <n v="1436"/>
  </r>
  <r>
    <s v="data to 2021Q2"/>
    <x v="0"/>
    <x v="13"/>
    <x v="2"/>
    <x v="0"/>
    <n v="3.5"/>
    <n v="23.896459972235075"/>
    <n v="1"/>
  </r>
  <r>
    <s v="data to 2021Q2"/>
    <x v="0"/>
    <x v="13"/>
    <x v="2"/>
    <x v="1"/>
    <n v="60.5"/>
    <n v="173.24006254378764"/>
    <n v="3"/>
  </r>
  <r>
    <s v="data to 2021Q2"/>
    <x v="0"/>
    <x v="13"/>
    <x v="2"/>
    <x v="2"/>
    <n v="168.5"/>
    <n v="211.80032058514951"/>
    <n v="5"/>
  </r>
  <r>
    <s v="data to 2021Q2"/>
    <x v="0"/>
    <x v="13"/>
    <x v="2"/>
    <x v="3"/>
    <n v="553.5"/>
    <n v="1017.3791476854532"/>
    <n v="17"/>
  </r>
  <r>
    <s v="data to 2021Q2"/>
    <x v="0"/>
    <x v="13"/>
    <x v="2"/>
    <x v="4"/>
    <n v="48"/>
    <n v="44.650514695918602"/>
    <n v="3"/>
  </r>
  <r>
    <s v="data to 2021Q2"/>
    <x v="0"/>
    <x v="13"/>
    <x v="2"/>
    <x v="5"/>
    <n v="5838"/>
    <n v="7294.5326030435699"/>
    <n v="120"/>
  </r>
  <r>
    <s v="data to 2021Q2"/>
    <x v="0"/>
    <x v="14"/>
    <x v="0"/>
    <x v="0"/>
    <n v="407"/>
    <n v="299.49658499995002"/>
    <n v="8"/>
  </r>
  <r>
    <s v="data to 2021Q2"/>
    <x v="0"/>
    <x v="14"/>
    <x v="0"/>
    <x v="1"/>
    <n v="9477"/>
    <n v="9628.3755332870114"/>
    <n v="204"/>
  </r>
  <r>
    <s v="data to 2021Q2"/>
    <x v="0"/>
    <x v="14"/>
    <x v="0"/>
    <x v="2"/>
    <n v="7353"/>
    <n v="6791.1257390211549"/>
    <n v="168"/>
  </r>
  <r>
    <s v="data to 2021Q2"/>
    <x v="0"/>
    <x v="14"/>
    <x v="0"/>
    <x v="3"/>
    <n v="43397"/>
    <n v="46763.146973645802"/>
    <n v="948"/>
  </r>
  <r>
    <s v="data to 2021Q2"/>
    <x v="0"/>
    <x v="14"/>
    <x v="0"/>
    <x v="4"/>
    <n v="56960.5"/>
    <n v="56875.799645026833"/>
    <n v="1128"/>
  </r>
  <r>
    <s v="data to 2021Q2"/>
    <x v="0"/>
    <x v="14"/>
    <x v="0"/>
    <x v="5"/>
    <n v="64557"/>
    <n v="63953.367071363209"/>
    <n v="1260"/>
  </r>
  <r>
    <s v="data to 2021Q2"/>
    <x v="0"/>
    <x v="14"/>
    <x v="1"/>
    <x v="0"/>
    <n v="3217"/>
    <n v="2446.2063301555127"/>
    <n v="34"/>
  </r>
  <r>
    <s v="data to 2021Q2"/>
    <x v="0"/>
    <x v="14"/>
    <x v="1"/>
    <x v="1"/>
    <n v="126310.5"/>
    <n v="125246.63375444601"/>
    <n v="2334"/>
  </r>
  <r>
    <s v="data to 2021Q2"/>
    <x v="0"/>
    <x v="14"/>
    <x v="1"/>
    <x v="2"/>
    <n v="59937"/>
    <n v="59252.15320306956"/>
    <n v="1284"/>
  </r>
  <r>
    <s v="data to 2021Q2"/>
    <x v="0"/>
    <x v="14"/>
    <x v="1"/>
    <x v="3"/>
    <n v="268484"/>
    <n v="257622.49914425542"/>
    <n v="4749"/>
  </r>
  <r>
    <s v="data to 2021Q2"/>
    <x v="0"/>
    <x v="14"/>
    <x v="1"/>
    <x v="4"/>
    <n v="259198.5"/>
    <n v="239019.12485858254"/>
    <n v="4410"/>
  </r>
  <r>
    <s v="data to 2021Q2"/>
    <x v="0"/>
    <x v="14"/>
    <x v="1"/>
    <x v="5"/>
    <n v="134880"/>
    <n v="130990.74610687795"/>
    <n v="2432"/>
  </r>
  <r>
    <s v="data to 2021Q2"/>
    <x v="0"/>
    <x v="14"/>
    <x v="2"/>
    <x v="1"/>
    <n v="317.5"/>
    <n v="228.03851669033438"/>
    <n v="8"/>
  </r>
  <r>
    <s v="data to 2021Q2"/>
    <x v="0"/>
    <x v="14"/>
    <x v="2"/>
    <x v="2"/>
    <n v="372.5"/>
    <n v="485.86433467769388"/>
    <n v="16"/>
  </r>
  <r>
    <s v="data to 2021Q2"/>
    <x v="0"/>
    <x v="14"/>
    <x v="2"/>
    <x v="3"/>
    <n v="1690"/>
    <n v="1660.1597789473726"/>
    <n v="58"/>
  </r>
  <r>
    <s v="data to 2021Q2"/>
    <x v="0"/>
    <x v="14"/>
    <x v="2"/>
    <x v="4"/>
    <n v="2228.5"/>
    <n v="2300.2450222012394"/>
    <n v="61"/>
  </r>
  <r>
    <s v="data to 2021Q2"/>
    <x v="0"/>
    <x v="14"/>
    <x v="2"/>
    <x v="5"/>
    <n v="2083"/>
    <n v="2609.9929175586981"/>
    <n v="58"/>
  </r>
  <r>
    <s v="data to 2021Q2"/>
    <x v="0"/>
    <x v="15"/>
    <x v="0"/>
    <x v="0"/>
    <n v="80.5"/>
    <n v="61.342432582431627"/>
    <n v="3"/>
  </r>
  <r>
    <s v="data to 2021Q2"/>
    <x v="0"/>
    <x v="15"/>
    <x v="0"/>
    <x v="1"/>
    <n v="38706.5"/>
    <n v="41961.33487060677"/>
    <n v="654"/>
  </r>
  <r>
    <s v="data to 2021Q2"/>
    <x v="0"/>
    <x v="15"/>
    <x v="0"/>
    <x v="2"/>
    <n v="45630.5"/>
    <n v="47879.636686356796"/>
    <n v="727"/>
  </r>
  <r>
    <s v="data to 2021Q2"/>
    <x v="0"/>
    <x v="15"/>
    <x v="0"/>
    <x v="3"/>
    <n v="142860"/>
    <n v="151024.6114551271"/>
    <n v="2168"/>
  </r>
  <r>
    <s v="data to 2021Q2"/>
    <x v="0"/>
    <x v="15"/>
    <x v="0"/>
    <x v="4"/>
    <n v="254987"/>
    <n v="269106.95759702451"/>
    <n v="4141"/>
  </r>
  <r>
    <s v="data to 2021Q2"/>
    <x v="0"/>
    <x v="15"/>
    <x v="0"/>
    <x v="5"/>
    <n v="546056"/>
    <n v="566358.28908656468"/>
    <n v="8030"/>
  </r>
  <r>
    <s v="data to 2021Q2"/>
    <x v="0"/>
    <x v="15"/>
    <x v="1"/>
    <x v="0"/>
    <n v="1577"/>
    <n v="1228.2339648616069"/>
    <n v="17"/>
  </r>
  <r>
    <s v="data to 2021Q2"/>
    <x v="0"/>
    <x v="15"/>
    <x v="1"/>
    <x v="1"/>
    <n v="329081.5"/>
    <n v="345759.20202770707"/>
    <n v="5361"/>
  </r>
  <r>
    <s v="data to 2021Q2"/>
    <x v="0"/>
    <x v="15"/>
    <x v="1"/>
    <x v="2"/>
    <n v="243424.5"/>
    <n v="252178.51984289469"/>
    <n v="3882"/>
  </r>
  <r>
    <s v="data to 2021Q2"/>
    <x v="0"/>
    <x v="15"/>
    <x v="1"/>
    <x v="3"/>
    <n v="556118"/>
    <n v="552216.50403651432"/>
    <n v="8420"/>
  </r>
  <r>
    <s v="data to 2021Q2"/>
    <x v="0"/>
    <x v="15"/>
    <x v="1"/>
    <x v="4"/>
    <n v="775299"/>
    <n v="797377.41442206956"/>
    <n v="12111"/>
  </r>
  <r>
    <s v="data to 2021Q2"/>
    <x v="0"/>
    <x v="15"/>
    <x v="1"/>
    <x v="5"/>
    <n v="708682"/>
    <n v="703649.42589905486"/>
    <n v="10817"/>
  </r>
  <r>
    <s v="data to 2021Q2"/>
    <x v="0"/>
    <x v="15"/>
    <x v="2"/>
    <x v="0"/>
    <n v="310.5"/>
    <n v="515.9110227682919"/>
    <n v="3"/>
  </r>
  <r>
    <s v="data to 2021Q2"/>
    <x v="0"/>
    <x v="15"/>
    <x v="2"/>
    <x v="1"/>
    <n v="6937"/>
    <n v="6597.5356956605237"/>
    <n v="108"/>
  </r>
  <r>
    <s v="data to 2021Q2"/>
    <x v="0"/>
    <x v="15"/>
    <x v="2"/>
    <x v="2"/>
    <n v="7993"/>
    <n v="6949.3902550468474"/>
    <n v="99"/>
  </r>
  <r>
    <s v="data to 2021Q2"/>
    <x v="0"/>
    <x v="15"/>
    <x v="2"/>
    <x v="3"/>
    <n v="7343.5"/>
    <n v="7725.7235353931283"/>
    <n v="164"/>
  </r>
  <r>
    <s v="data to 2021Q2"/>
    <x v="0"/>
    <x v="15"/>
    <x v="2"/>
    <x v="4"/>
    <n v="27578"/>
    <n v="28162.460691595745"/>
    <n v="496"/>
  </r>
  <r>
    <s v="data to 2021Q2"/>
    <x v="0"/>
    <x v="15"/>
    <x v="2"/>
    <x v="5"/>
    <n v="69487"/>
    <n v="68798.837791037062"/>
    <n v="970"/>
  </r>
  <r>
    <s v="data to 2021Q2"/>
    <x v="0"/>
    <x v="16"/>
    <x v="0"/>
    <x v="0"/>
    <n v="26.5"/>
    <n v="91.754891712642831"/>
    <n v="3"/>
  </r>
  <r>
    <s v="data to 2021Q2"/>
    <x v="0"/>
    <x v="16"/>
    <x v="0"/>
    <x v="1"/>
    <n v="2506.5"/>
    <n v="2820.6288157812323"/>
    <n v="62"/>
  </r>
  <r>
    <s v="data to 2021Q2"/>
    <x v="0"/>
    <x v="16"/>
    <x v="0"/>
    <x v="2"/>
    <n v="1887.5"/>
    <n v="2528.1014897849686"/>
    <n v="71"/>
  </r>
  <r>
    <s v="data to 2021Q2"/>
    <x v="0"/>
    <x v="16"/>
    <x v="0"/>
    <x v="3"/>
    <n v="2549.5"/>
    <n v="2648.4276790684253"/>
    <n v="50"/>
  </r>
  <r>
    <s v="data to 2021Q2"/>
    <x v="0"/>
    <x v="16"/>
    <x v="0"/>
    <x v="4"/>
    <n v="22356.5"/>
    <n v="23387.357930993581"/>
    <n v="463"/>
  </r>
  <r>
    <s v="data to 2021Q2"/>
    <x v="0"/>
    <x v="16"/>
    <x v="0"/>
    <x v="5"/>
    <n v="12576"/>
    <n v="14018.12885259587"/>
    <n v="315"/>
  </r>
  <r>
    <s v="data to 2021Q2"/>
    <x v="0"/>
    <x v="16"/>
    <x v="1"/>
    <x v="0"/>
    <n v="140.5"/>
    <n v="140.20257539664144"/>
    <n v="6"/>
  </r>
  <r>
    <s v="data to 2021Q2"/>
    <x v="0"/>
    <x v="16"/>
    <x v="1"/>
    <x v="1"/>
    <n v="23004.5"/>
    <n v="25493.669635206152"/>
    <n v="527"/>
  </r>
  <r>
    <s v="data to 2021Q2"/>
    <x v="0"/>
    <x v="16"/>
    <x v="1"/>
    <x v="2"/>
    <n v="17529.5"/>
    <n v="19904.07151106618"/>
    <n v="402"/>
  </r>
  <r>
    <s v="data to 2021Q2"/>
    <x v="0"/>
    <x v="16"/>
    <x v="1"/>
    <x v="3"/>
    <n v="20157"/>
    <n v="21928.188890298461"/>
    <n v="396"/>
  </r>
  <r>
    <s v="data to 2021Q2"/>
    <x v="0"/>
    <x v="16"/>
    <x v="1"/>
    <x v="4"/>
    <n v="113541"/>
    <n v="120707.21513114427"/>
    <n v="2135"/>
  </r>
  <r>
    <s v="data to 2021Q2"/>
    <x v="0"/>
    <x v="16"/>
    <x v="1"/>
    <x v="5"/>
    <n v="41744.5"/>
    <n v="42664.378246641267"/>
    <n v="736"/>
  </r>
  <r>
    <s v="data to 2021Q2"/>
    <x v="0"/>
    <x v="16"/>
    <x v="2"/>
    <x v="1"/>
    <n v="187.5"/>
    <n v="360.56921661892159"/>
    <n v="8"/>
  </r>
  <r>
    <s v="data to 2021Q2"/>
    <x v="0"/>
    <x v="16"/>
    <x v="2"/>
    <x v="2"/>
    <n v="520.5"/>
    <n v="496.52642620783888"/>
    <n v="5"/>
  </r>
  <r>
    <s v="data to 2021Q2"/>
    <x v="0"/>
    <x v="16"/>
    <x v="2"/>
    <x v="3"/>
    <n v="477"/>
    <n v="492.75424961477296"/>
    <n v="8"/>
  </r>
  <r>
    <s v="data to 2021Q2"/>
    <x v="0"/>
    <x v="16"/>
    <x v="2"/>
    <x v="4"/>
    <n v="2681"/>
    <n v="2823.7918305010508"/>
    <n v="64"/>
  </r>
  <r>
    <s v="data to 2021Q2"/>
    <x v="0"/>
    <x v="16"/>
    <x v="2"/>
    <x v="5"/>
    <n v="1905.5"/>
    <n v="2294.8948985225661"/>
    <n v="34"/>
  </r>
  <r>
    <s v="data to 2021Q2"/>
    <x v="0"/>
    <x v="17"/>
    <x v="0"/>
    <x v="0"/>
    <n v="26.5"/>
    <n v="54.261631118133039"/>
    <n v="2"/>
  </r>
  <r>
    <s v="data to 2021Q2"/>
    <x v="0"/>
    <x v="17"/>
    <x v="0"/>
    <x v="1"/>
    <n v="45175"/>
    <n v="46342.150826615398"/>
    <n v="858"/>
  </r>
  <r>
    <s v="data to 2021Q2"/>
    <x v="0"/>
    <x v="17"/>
    <x v="0"/>
    <x v="2"/>
    <n v="63738.5"/>
    <n v="64301.299837255712"/>
    <n v="1202"/>
  </r>
  <r>
    <s v="data to 2021Q2"/>
    <x v="0"/>
    <x v="17"/>
    <x v="0"/>
    <x v="3"/>
    <n v="95033.5"/>
    <n v="96287.479866711976"/>
    <n v="1621"/>
  </r>
  <r>
    <s v="data to 2021Q2"/>
    <x v="0"/>
    <x v="17"/>
    <x v="0"/>
    <x v="4"/>
    <n v="110262"/>
    <n v="115605.02991776359"/>
    <n v="1947"/>
  </r>
  <r>
    <s v="data to 2021Q2"/>
    <x v="0"/>
    <x v="17"/>
    <x v="0"/>
    <x v="5"/>
    <n v="85726.5"/>
    <n v="94117.629093130745"/>
    <n v="1618"/>
  </r>
  <r>
    <s v="data to 2021Q2"/>
    <x v="0"/>
    <x v="17"/>
    <x v="1"/>
    <x v="0"/>
    <n v="1554"/>
    <n v="2086.0228587035235"/>
    <n v="37"/>
  </r>
  <r>
    <s v="data to 2021Q2"/>
    <x v="0"/>
    <x v="17"/>
    <x v="1"/>
    <x v="1"/>
    <n v="837122.5"/>
    <n v="798367.79093840776"/>
    <n v="13188"/>
  </r>
  <r>
    <s v="data to 2021Q2"/>
    <x v="0"/>
    <x v="17"/>
    <x v="1"/>
    <x v="2"/>
    <n v="1036634.5"/>
    <n v="985725.30292762758"/>
    <n v="15220"/>
  </r>
  <r>
    <s v="data to 2021Q2"/>
    <x v="0"/>
    <x v="17"/>
    <x v="1"/>
    <x v="3"/>
    <n v="902659.5"/>
    <n v="834620.21656677255"/>
    <n v="12680"/>
  </r>
  <r>
    <s v="data to 2021Q2"/>
    <x v="0"/>
    <x v="17"/>
    <x v="1"/>
    <x v="4"/>
    <n v="529830"/>
    <n v="494166.23759754549"/>
    <n v="7937"/>
  </r>
  <r>
    <s v="data to 2021Q2"/>
    <x v="0"/>
    <x v="17"/>
    <x v="1"/>
    <x v="5"/>
    <n v="296732.5"/>
    <n v="276335.61721666786"/>
    <n v="4413"/>
  </r>
  <r>
    <s v="data to 2021Q2"/>
    <x v="0"/>
    <x v="17"/>
    <x v="2"/>
    <x v="0"/>
    <n v="3131"/>
    <n v="850.30100832325468"/>
    <n v="9"/>
  </r>
  <r>
    <s v="data to 2021Q2"/>
    <x v="0"/>
    <x v="17"/>
    <x v="2"/>
    <x v="1"/>
    <n v="21921.5"/>
    <n v="23127.151594364295"/>
    <n v="420"/>
  </r>
  <r>
    <s v="data to 2021Q2"/>
    <x v="0"/>
    <x v="17"/>
    <x v="2"/>
    <x v="2"/>
    <n v="37908.5"/>
    <n v="36973.166598943397"/>
    <n v="645"/>
  </r>
  <r>
    <s v="data to 2021Q2"/>
    <x v="0"/>
    <x v="17"/>
    <x v="2"/>
    <x v="3"/>
    <n v="68130.5"/>
    <n v="71780.402414069729"/>
    <n v="1214"/>
  </r>
  <r>
    <s v="data to 2021Q2"/>
    <x v="0"/>
    <x v="17"/>
    <x v="2"/>
    <x v="4"/>
    <n v="134370.5"/>
    <n v="144921.22004198414"/>
    <n v="2284"/>
  </r>
  <r>
    <s v="data to 2021Q2"/>
    <x v="0"/>
    <x v="17"/>
    <x v="2"/>
    <x v="5"/>
    <n v="127436"/>
    <n v="134599.32049703013"/>
    <n v="2161"/>
  </r>
  <r>
    <s v="data to 2021Q2"/>
    <x v="0"/>
    <x v="18"/>
    <x v="0"/>
    <x v="1"/>
    <n v="1491.5"/>
    <n v="1649.4831269955919"/>
    <n v="31"/>
  </r>
  <r>
    <s v="data to 2021Q2"/>
    <x v="0"/>
    <x v="18"/>
    <x v="0"/>
    <x v="2"/>
    <n v="1944"/>
    <n v="4010.2204094788385"/>
    <n v="70"/>
  </r>
  <r>
    <s v="data to 2021Q2"/>
    <x v="0"/>
    <x v="18"/>
    <x v="0"/>
    <x v="3"/>
    <n v="3208.5"/>
    <n v="4827.3736455320995"/>
    <n v="93"/>
  </r>
  <r>
    <s v="data to 2021Q2"/>
    <x v="0"/>
    <x v="18"/>
    <x v="0"/>
    <x v="4"/>
    <n v="3484"/>
    <n v="5759.9989628378326"/>
    <n v="162"/>
  </r>
  <r>
    <s v="data to 2021Q2"/>
    <x v="0"/>
    <x v="18"/>
    <x v="0"/>
    <x v="5"/>
    <n v="1192"/>
    <n v="2050.3743160665017"/>
    <n v="50"/>
  </r>
  <r>
    <s v="data to 2021Q2"/>
    <x v="0"/>
    <x v="18"/>
    <x v="1"/>
    <x v="0"/>
    <n v="17"/>
    <n v="77.201334471377919"/>
    <n v="2"/>
  </r>
  <r>
    <s v="data to 2021Q2"/>
    <x v="0"/>
    <x v="18"/>
    <x v="1"/>
    <x v="1"/>
    <n v="7377.5"/>
    <n v="12510.823140630911"/>
    <n v="285"/>
  </r>
  <r>
    <s v="data to 2021Q2"/>
    <x v="0"/>
    <x v="18"/>
    <x v="1"/>
    <x v="2"/>
    <n v="18380"/>
    <n v="26851.532581305652"/>
    <n v="532"/>
  </r>
  <r>
    <s v="data to 2021Q2"/>
    <x v="0"/>
    <x v="18"/>
    <x v="1"/>
    <x v="3"/>
    <n v="41869"/>
    <n v="53070.783605461431"/>
    <n v="943"/>
  </r>
  <r>
    <s v="data to 2021Q2"/>
    <x v="0"/>
    <x v="18"/>
    <x v="1"/>
    <x v="4"/>
    <n v="56215"/>
    <n v="66754.23359365236"/>
    <n v="1141"/>
  </r>
  <r>
    <s v="data to 2021Q2"/>
    <x v="0"/>
    <x v="18"/>
    <x v="1"/>
    <x v="5"/>
    <n v="10365"/>
    <n v="15226.318502854136"/>
    <n v="293"/>
  </r>
  <r>
    <s v="data to 2021Q2"/>
    <x v="0"/>
    <x v="18"/>
    <x v="2"/>
    <x v="1"/>
    <n v="42.5"/>
    <n v="71.00329313060621"/>
    <n v="2"/>
  </r>
  <r>
    <s v="data to 2021Q2"/>
    <x v="0"/>
    <x v="18"/>
    <x v="2"/>
    <x v="2"/>
    <n v="31"/>
    <n v="50.558397794568833"/>
    <n v="3"/>
  </r>
  <r>
    <s v="data to 2021Q2"/>
    <x v="0"/>
    <x v="18"/>
    <x v="2"/>
    <x v="3"/>
    <n v="185.5"/>
    <n v="249.73565953530107"/>
    <n v="12"/>
  </r>
  <r>
    <s v="data to 2021Q2"/>
    <x v="0"/>
    <x v="18"/>
    <x v="2"/>
    <x v="4"/>
    <n v="385.5"/>
    <n v="431.99375511010919"/>
    <n v="12"/>
  </r>
  <r>
    <s v="data to 2021Q2"/>
    <x v="0"/>
    <x v="18"/>
    <x v="2"/>
    <x v="5"/>
    <n v="76.5"/>
    <n v="91.343162265419139"/>
    <n v="4"/>
  </r>
  <r>
    <s v="data to 2021Q2"/>
    <x v="0"/>
    <x v="19"/>
    <x v="0"/>
    <x v="0"/>
    <n v="63"/>
    <n v="111.03354112107057"/>
    <n v="6"/>
  </r>
  <r>
    <s v="data to 2021Q2"/>
    <x v="0"/>
    <x v="19"/>
    <x v="0"/>
    <x v="1"/>
    <n v="3834"/>
    <n v="1325.4791510188529"/>
    <n v="15"/>
  </r>
  <r>
    <s v="data to 2021Q2"/>
    <x v="0"/>
    <x v="19"/>
    <x v="0"/>
    <x v="2"/>
    <n v="3837.5"/>
    <n v="4609.0629299986094"/>
    <n v="105"/>
  </r>
  <r>
    <s v="data to 2021Q2"/>
    <x v="0"/>
    <x v="19"/>
    <x v="0"/>
    <x v="3"/>
    <n v="6820"/>
    <n v="6735.5156140547215"/>
    <n v="162"/>
  </r>
  <r>
    <s v="data to 2021Q2"/>
    <x v="0"/>
    <x v="19"/>
    <x v="0"/>
    <x v="4"/>
    <n v="35293"/>
    <n v="35543.361724375864"/>
    <n v="748"/>
  </r>
  <r>
    <s v="data to 2021Q2"/>
    <x v="0"/>
    <x v="19"/>
    <x v="0"/>
    <x v="5"/>
    <n v="71364.5"/>
    <n v="79980.337084409533"/>
    <n v="1727"/>
  </r>
  <r>
    <s v="data to 2021Q2"/>
    <x v="0"/>
    <x v="19"/>
    <x v="1"/>
    <x v="0"/>
    <n v="509.5"/>
    <n v="667.63366846600979"/>
    <n v="13"/>
  </r>
  <r>
    <s v="data to 2021Q2"/>
    <x v="0"/>
    <x v="19"/>
    <x v="1"/>
    <x v="1"/>
    <n v="9782.5"/>
    <n v="11433.799654460847"/>
    <n v="272"/>
  </r>
  <r>
    <s v="data to 2021Q2"/>
    <x v="0"/>
    <x v="19"/>
    <x v="1"/>
    <x v="2"/>
    <n v="45727.5"/>
    <n v="46411.158001702912"/>
    <n v="987"/>
  </r>
  <r>
    <s v="data to 2021Q2"/>
    <x v="0"/>
    <x v="19"/>
    <x v="1"/>
    <x v="3"/>
    <n v="63716.5"/>
    <n v="64122.44659750865"/>
    <n v="1316"/>
  </r>
  <r>
    <s v="data to 2021Q2"/>
    <x v="0"/>
    <x v="19"/>
    <x v="1"/>
    <x v="4"/>
    <n v="84651"/>
    <n v="91320.550313468586"/>
    <n v="1869"/>
  </r>
  <r>
    <s v="data to 2021Q2"/>
    <x v="0"/>
    <x v="19"/>
    <x v="1"/>
    <x v="5"/>
    <n v="179130.5"/>
    <n v="175322.71449314264"/>
    <n v="3638"/>
  </r>
  <r>
    <s v="data to 2021Q2"/>
    <x v="0"/>
    <x v="19"/>
    <x v="2"/>
    <x v="1"/>
    <n v="78.5"/>
    <n v="61.565491993816892"/>
    <n v="3"/>
  </r>
  <r>
    <s v="data to 2021Q2"/>
    <x v="0"/>
    <x v="19"/>
    <x v="2"/>
    <x v="2"/>
    <n v="91"/>
    <n v="272.94256909294262"/>
    <n v="14"/>
  </r>
  <r>
    <s v="data to 2021Q2"/>
    <x v="0"/>
    <x v="19"/>
    <x v="2"/>
    <x v="3"/>
    <n v="437.5"/>
    <n v="731.82446158210996"/>
    <n v="15"/>
  </r>
  <r>
    <s v="data to 2021Q2"/>
    <x v="0"/>
    <x v="19"/>
    <x v="2"/>
    <x v="4"/>
    <n v="1111"/>
    <n v="2052.0976141883439"/>
    <n v="51"/>
  </r>
  <r>
    <s v="data to 2021Q2"/>
    <x v="0"/>
    <x v="19"/>
    <x v="2"/>
    <x v="5"/>
    <n v="4246.5"/>
    <n v="5168.4210097635932"/>
    <n v="150"/>
  </r>
  <r>
    <s v="data to 2021Q2"/>
    <x v="1"/>
    <x v="0"/>
    <x v="0"/>
    <x v="1"/>
    <n v="7682.5"/>
    <n v="7811.6192960378894"/>
    <n v="181"/>
  </r>
  <r>
    <s v="data to 2021Q2"/>
    <x v="1"/>
    <x v="0"/>
    <x v="0"/>
    <x v="2"/>
    <n v="11484.5"/>
    <n v="12562.389094681881"/>
    <n v="325"/>
  </r>
  <r>
    <s v="data to 2021Q2"/>
    <x v="1"/>
    <x v="0"/>
    <x v="0"/>
    <x v="3"/>
    <n v="17326"/>
    <n v="17171.137493223861"/>
    <n v="430"/>
  </r>
  <r>
    <s v="data to 2021Q2"/>
    <x v="1"/>
    <x v="0"/>
    <x v="0"/>
    <x v="4"/>
    <n v="21644.5"/>
    <n v="22515.652120322939"/>
    <n v="469"/>
  </r>
  <r>
    <s v="data to 2021Q2"/>
    <x v="1"/>
    <x v="0"/>
    <x v="0"/>
    <x v="5"/>
    <n v="49861.5"/>
    <n v="46318.730750435294"/>
    <n v="977"/>
  </r>
  <r>
    <s v="data to 2021Q2"/>
    <x v="1"/>
    <x v="0"/>
    <x v="1"/>
    <x v="1"/>
    <n v="128733.5"/>
    <n v="125115.31104496197"/>
    <n v="3380"/>
  </r>
  <r>
    <s v="data to 2021Q2"/>
    <x v="1"/>
    <x v="0"/>
    <x v="1"/>
    <x v="2"/>
    <n v="136514.5"/>
    <n v="132868.27735658604"/>
    <n v="4156"/>
  </r>
  <r>
    <s v="data to 2021Q2"/>
    <x v="1"/>
    <x v="0"/>
    <x v="1"/>
    <x v="3"/>
    <n v="138378.5"/>
    <n v="138407.7060962751"/>
    <n v="4125"/>
  </r>
  <r>
    <s v="data to 2021Q2"/>
    <x v="1"/>
    <x v="0"/>
    <x v="1"/>
    <x v="4"/>
    <n v="100780"/>
    <n v="94837.664705846473"/>
    <n v="2635"/>
  </r>
  <r>
    <s v="data to 2021Q2"/>
    <x v="1"/>
    <x v="0"/>
    <x v="1"/>
    <x v="5"/>
    <n v="107423.5"/>
    <n v="103518.86476649328"/>
    <n v="2675"/>
  </r>
  <r>
    <s v="data to 2021Q2"/>
    <x v="1"/>
    <x v="0"/>
    <x v="2"/>
    <x v="0"/>
    <n v="877.5"/>
    <n v="350.47324995030465"/>
    <n v="7"/>
  </r>
  <r>
    <s v="data to 2021Q2"/>
    <x v="1"/>
    <x v="0"/>
    <x v="2"/>
    <x v="1"/>
    <n v="4280.5"/>
    <n v="4342.2664671226748"/>
    <n v="132"/>
  </r>
  <r>
    <s v="data to 2021Q2"/>
    <x v="1"/>
    <x v="0"/>
    <x v="2"/>
    <x v="2"/>
    <n v="9622"/>
    <n v="9953.4805786000943"/>
    <n v="293"/>
  </r>
  <r>
    <s v="data to 2021Q2"/>
    <x v="1"/>
    <x v="0"/>
    <x v="2"/>
    <x v="3"/>
    <n v="12085.5"/>
    <n v="12300.626169361289"/>
    <n v="373"/>
  </r>
  <r>
    <s v="data to 2021Q2"/>
    <x v="1"/>
    <x v="0"/>
    <x v="2"/>
    <x v="4"/>
    <n v="21326"/>
    <n v="21799.758098354054"/>
    <n v="674"/>
  </r>
  <r>
    <s v="data to 2021Q2"/>
    <x v="1"/>
    <x v="0"/>
    <x v="2"/>
    <x v="5"/>
    <n v="57729"/>
    <n v="55727.744185741671"/>
    <n v="1500"/>
  </r>
  <r>
    <s v="data to 2021Q2"/>
    <x v="1"/>
    <x v="1"/>
    <x v="0"/>
    <x v="0"/>
    <n v="25.5"/>
    <n v="21.132624027381649"/>
    <n v="2"/>
  </r>
  <r>
    <s v="data to 2021Q2"/>
    <x v="1"/>
    <x v="1"/>
    <x v="0"/>
    <x v="1"/>
    <n v="1146.5"/>
    <n v="1247.5544205084398"/>
    <n v="42"/>
  </r>
  <r>
    <s v="data to 2021Q2"/>
    <x v="1"/>
    <x v="1"/>
    <x v="0"/>
    <x v="2"/>
    <n v="2890"/>
    <n v="2874.2657922969875"/>
    <n v="102"/>
  </r>
  <r>
    <s v="data to 2021Q2"/>
    <x v="1"/>
    <x v="1"/>
    <x v="0"/>
    <x v="3"/>
    <n v="6558.5"/>
    <n v="6918.7195952838174"/>
    <n v="236"/>
  </r>
  <r>
    <s v="data to 2021Q2"/>
    <x v="1"/>
    <x v="1"/>
    <x v="0"/>
    <x v="4"/>
    <n v="12263.5"/>
    <n v="12496.190175542662"/>
    <n v="356"/>
  </r>
  <r>
    <s v="data to 2021Q2"/>
    <x v="1"/>
    <x v="1"/>
    <x v="0"/>
    <x v="5"/>
    <n v="21220"/>
    <n v="22667.584876435354"/>
    <n v="782"/>
  </r>
  <r>
    <s v="data to 2021Q2"/>
    <x v="1"/>
    <x v="1"/>
    <x v="1"/>
    <x v="0"/>
    <n v="35.5"/>
    <n v="41.033970675221639"/>
    <n v="4"/>
  </r>
  <r>
    <s v="data to 2021Q2"/>
    <x v="1"/>
    <x v="1"/>
    <x v="1"/>
    <x v="1"/>
    <n v="20323.5"/>
    <n v="18877.876451521526"/>
    <n v="528"/>
  </r>
  <r>
    <s v="data to 2021Q2"/>
    <x v="1"/>
    <x v="1"/>
    <x v="1"/>
    <x v="2"/>
    <n v="28664"/>
    <n v="27927.588143360867"/>
    <n v="834"/>
  </r>
  <r>
    <s v="data to 2021Q2"/>
    <x v="1"/>
    <x v="1"/>
    <x v="1"/>
    <x v="3"/>
    <n v="46178"/>
    <n v="45387.356655720389"/>
    <n v="1372"/>
  </r>
  <r>
    <s v="data to 2021Q2"/>
    <x v="1"/>
    <x v="1"/>
    <x v="1"/>
    <x v="4"/>
    <n v="53695"/>
    <n v="52066.207753631112"/>
    <n v="1560"/>
  </r>
  <r>
    <s v="data to 2021Q2"/>
    <x v="1"/>
    <x v="1"/>
    <x v="1"/>
    <x v="5"/>
    <n v="36110.5"/>
    <n v="34578.206239455867"/>
    <n v="1182"/>
  </r>
  <r>
    <s v="data to 2021Q2"/>
    <x v="1"/>
    <x v="1"/>
    <x v="2"/>
    <x v="1"/>
    <n v="120"/>
    <n v="99.888804723623352"/>
    <n v="7"/>
  </r>
  <r>
    <s v="data to 2021Q2"/>
    <x v="1"/>
    <x v="1"/>
    <x v="2"/>
    <x v="2"/>
    <n v="108"/>
    <n v="86.588540026126566"/>
    <n v="6"/>
  </r>
  <r>
    <s v="data to 2021Q2"/>
    <x v="1"/>
    <x v="1"/>
    <x v="2"/>
    <x v="3"/>
    <n v="131.5"/>
    <n v="201.6754165457084"/>
    <n v="16"/>
  </r>
  <r>
    <s v="data to 2021Q2"/>
    <x v="1"/>
    <x v="1"/>
    <x v="2"/>
    <x v="4"/>
    <n v="643"/>
    <n v="679.21502270818394"/>
    <n v="19"/>
  </r>
  <r>
    <s v="data to 2021Q2"/>
    <x v="1"/>
    <x v="1"/>
    <x v="2"/>
    <x v="5"/>
    <n v="564.5"/>
    <n v="613.06191916694388"/>
    <n v="25"/>
  </r>
  <r>
    <s v="data to 2021Q2"/>
    <x v="1"/>
    <x v="2"/>
    <x v="0"/>
    <x v="0"/>
    <n v="259.5"/>
    <n v="130.18678368828421"/>
    <n v="3"/>
  </r>
  <r>
    <s v="data to 2021Q2"/>
    <x v="1"/>
    <x v="2"/>
    <x v="0"/>
    <x v="1"/>
    <n v="9859.5"/>
    <n v="9557.8160033258846"/>
    <n v="284"/>
  </r>
  <r>
    <s v="data to 2021Q2"/>
    <x v="1"/>
    <x v="2"/>
    <x v="0"/>
    <x v="2"/>
    <n v="7789.5"/>
    <n v="7763.1684016669224"/>
    <n v="233"/>
  </r>
  <r>
    <s v="data to 2021Q2"/>
    <x v="1"/>
    <x v="2"/>
    <x v="0"/>
    <x v="3"/>
    <n v="10425"/>
    <n v="8958.1515991493434"/>
    <n v="223"/>
  </r>
  <r>
    <s v="data to 2021Q2"/>
    <x v="1"/>
    <x v="2"/>
    <x v="0"/>
    <x v="4"/>
    <n v="14736"/>
    <n v="15647.364286470791"/>
    <n v="447"/>
  </r>
  <r>
    <s v="data to 2021Q2"/>
    <x v="1"/>
    <x v="2"/>
    <x v="0"/>
    <x v="5"/>
    <n v="5368"/>
    <n v="5339.9521594158687"/>
    <n v="162"/>
  </r>
  <r>
    <s v="data to 2021Q2"/>
    <x v="1"/>
    <x v="2"/>
    <x v="1"/>
    <x v="0"/>
    <n v="126.5"/>
    <n v="114.01592518795655"/>
    <n v="7"/>
  </r>
  <r>
    <s v="data to 2021Q2"/>
    <x v="1"/>
    <x v="2"/>
    <x v="1"/>
    <x v="1"/>
    <n v="179349.5"/>
    <n v="186451.61403141799"/>
    <n v="4507"/>
  </r>
  <r>
    <s v="data to 2021Q2"/>
    <x v="1"/>
    <x v="2"/>
    <x v="1"/>
    <x v="2"/>
    <n v="142981.5"/>
    <n v="142091.3166213776"/>
    <n v="3486"/>
  </r>
  <r>
    <s v="data to 2021Q2"/>
    <x v="1"/>
    <x v="2"/>
    <x v="1"/>
    <x v="3"/>
    <n v="106091.5"/>
    <n v="101947.38115464988"/>
    <n v="2475"/>
  </r>
  <r>
    <s v="data to 2021Q2"/>
    <x v="1"/>
    <x v="2"/>
    <x v="1"/>
    <x v="4"/>
    <n v="142943"/>
    <n v="143202.64167160753"/>
    <n v="3483"/>
  </r>
  <r>
    <s v="data to 2021Q2"/>
    <x v="1"/>
    <x v="2"/>
    <x v="1"/>
    <x v="5"/>
    <n v="31296"/>
    <n v="31798.96391101721"/>
    <n v="830"/>
  </r>
  <r>
    <s v="data to 2021Q2"/>
    <x v="1"/>
    <x v="2"/>
    <x v="2"/>
    <x v="1"/>
    <n v="2826"/>
    <n v="2435.7350693979561"/>
    <n v="64"/>
  </r>
  <r>
    <s v="data to 2021Q2"/>
    <x v="1"/>
    <x v="2"/>
    <x v="2"/>
    <x v="2"/>
    <n v="1324"/>
    <n v="1275.8278408598849"/>
    <n v="58"/>
  </r>
  <r>
    <s v="data to 2021Q2"/>
    <x v="1"/>
    <x v="2"/>
    <x v="2"/>
    <x v="3"/>
    <n v="2002.5"/>
    <n v="2360.3470533994073"/>
    <n v="62"/>
  </r>
  <r>
    <s v="data to 2021Q2"/>
    <x v="1"/>
    <x v="2"/>
    <x v="2"/>
    <x v="4"/>
    <n v="5487.5"/>
    <n v="3960.2998346081085"/>
    <n v="128"/>
  </r>
  <r>
    <s v="data to 2021Q2"/>
    <x v="1"/>
    <x v="2"/>
    <x v="2"/>
    <x v="5"/>
    <n v="1339"/>
    <n v="1414.311548549274"/>
    <n v="55"/>
  </r>
  <r>
    <s v="data to 2021Q2"/>
    <x v="1"/>
    <x v="3"/>
    <x v="0"/>
    <x v="0"/>
    <n v="4.5"/>
    <n v="7.0776515151515156"/>
    <n v="1"/>
  </r>
  <r>
    <s v="data to 2021Q2"/>
    <x v="1"/>
    <x v="3"/>
    <x v="0"/>
    <x v="1"/>
    <n v="11651"/>
    <n v="8482.7214633061012"/>
    <n v="210"/>
  </r>
  <r>
    <s v="data to 2021Q2"/>
    <x v="1"/>
    <x v="3"/>
    <x v="0"/>
    <x v="2"/>
    <n v="4864.5"/>
    <n v="5197.4655308984566"/>
    <n v="142"/>
  </r>
  <r>
    <s v="data to 2021Q2"/>
    <x v="1"/>
    <x v="3"/>
    <x v="0"/>
    <x v="3"/>
    <n v="7993"/>
    <n v="8949.8249113368947"/>
    <n v="242"/>
  </r>
  <r>
    <s v="data to 2021Q2"/>
    <x v="1"/>
    <x v="3"/>
    <x v="0"/>
    <x v="4"/>
    <n v="14271.5"/>
    <n v="15467.870176273831"/>
    <n v="393"/>
  </r>
  <r>
    <s v="data to 2021Q2"/>
    <x v="1"/>
    <x v="3"/>
    <x v="0"/>
    <x v="5"/>
    <n v="19049.5"/>
    <n v="20251.083807333562"/>
    <n v="469"/>
  </r>
  <r>
    <s v="data to 2021Q2"/>
    <x v="1"/>
    <x v="3"/>
    <x v="1"/>
    <x v="0"/>
    <n v="115"/>
    <n v="102.95520581113801"/>
    <n v="2"/>
  </r>
  <r>
    <s v="data to 2021Q2"/>
    <x v="1"/>
    <x v="3"/>
    <x v="1"/>
    <x v="1"/>
    <n v="81781"/>
    <n v="80763.35633560679"/>
    <n v="2088"/>
  </r>
  <r>
    <s v="data to 2021Q2"/>
    <x v="1"/>
    <x v="3"/>
    <x v="1"/>
    <x v="2"/>
    <n v="59267"/>
    <n v="59628.785024685087"/>
    <n v="1495"/>
  </r>
  <r>
    <s v="data to 2021Q2"/>
    <x v="1"/>
    <x v="3"/>
    <x v="1"/>
    <x v="3"/>
    <n v="78105"/>
    <n v="78909.337768568963"/>
    <n v="1982"/>
  </r>
  <r>
    <s v="data to 2021Q2"/>
    <x v="1"/>
    <x v="3"/>
    <x v="1"/>
    <x v="4"/>
    <n v="74587.5"/>
    <n v="75956.413903500958"/>
    <n v="1869"/>
  </r>
  <r>
    <s v="data to 2021Q2"/>
    <x v="1"/>
    <x v="3"/>
    <x v="1"/>
    <x v="5"/>
    <n v="33573.5"/>
    <n v="32654.89559843417"/>
    <n v="825"/>
  </r>
  <r>
    <s v="data to 2021Q2"/>
    <x v="1"/>
    <x v="3"/>
    <x v="2"/>
    <x v="1"/>
    <n v="5920.5"/>
    <n v="5881.6795884854164"/>
    <n v="120"/>
  </r>
  <r>
    <s v="data to 2021Q2"/>
    <x v="1"/>
    <x v="3"/>
    <x v="2"/>
    <x v="2"/>
    <n v="1893"/>
    <n v="2018.6826954746396"/>
    <n v="61"/>
  </r>
  <r>
    <s v="data to 2021Q2"/>
    <x v="1"/>
    <x v="3"/>
    <x v="2"/>
    <x v="3"/>
    <n v="4842.5"/>
    <n v="3700.6427929435204"/>
    <n v="111"/>
  </r>
  <r>
    <s v="data to 2021Q2"/>
    <x v="1"/>
    <x v="3"/>
    <x v="2"/>
    <x v="4"/>
    <n v="6466.5"/>
    <n v="6958.680154969521"/>
    <n v="211"/>
  </r>
  <r>
    <s v="data to 2021Q2"/>
    <x v="1"/>
    <x v="3"/>
    <x v="2"/>
    <x v="5"/>
    <n v="12345"/>
    <n v="13226.567169588236"/>
    <n v="376"/>
  </r>
  <r>
    <s v="data to 2021Q2"/>
    <x v="1"/>
    <x v="4"/>
    <x v="0"/>
    <x v="0"/>
    <n v="29"/>
    <n v="11.310720562390157"/>
    <n v="1"/>
  </r>
  <r>
    <s v="data to 2021Q2"/>
    <x v="1"/>
    <x v="4"/>
    <x v="0"/>
    <x v="1"/>
    <n v="3158.5"/>
    <n v="3243.3378931982843"/>
    <n v="92"/>
  </r>
  <r>
    <s v="data to 2021Q2"/>
    <x v="1"/>
    <x v="4"/>
    <x v="0"/>
    <x v="2"/>
    <n v="6414"/>
    <n v="7053.5089169572711"/>
    <n v="188"/>
  </r>
  <r>
    <s v="data to 2021Q2"/>
    <x v="1"/>
    <x v="4"/>
    <x v="0"/>
    <x v="3"/>
    <n v="6995"/>
    <n v="6267.8401716412218"/>
    <n v="180"/>
  </r>
  <r>
    <s v="data to 2021Q2"/>
    <x v="1"/>
    <x v="4"/>
    <x v="0"/>
    <x v="4"/>
    <n v="8827.5"/>
    <n v="8927.2453979666479"/>
    <n v="245"/>
  </r>
  <r>
    <s v="data to 2021Q2"/>
    <x v="1"/>
    <x v="4"/>
    <x v="0"/>
    <x v="5"/>
    <n v="34143.5"/>
    <n v="34477.889005877762"/>
    <n v="1191"/>
  </r>
  <r>
    <s v="data to 2021Q2"/>
    <x v="1"/>
    <x v="4"/>
    <x v="1"/>
    <x v="1"/>
    <n v="55418"/>
    <n v="60476.910686624644"/>
    <n v="1884"/>
  </r>
  <r>
    <s v="data to 2021Q2"/>
    <x v="1"/>
    <x v="4"/>
    <x v="1"/>
    <x v="2"/>
    <n v="72876"/>
    <n v="73960.776506799419"/>
    <n v="2321"/>
  </r>
  <r>
    <s v="data to 2021Q2"/>
    <x v="1"/>
    <x v="4"/>
    <x v="1"/>
    <x v="3"/>
    <n v="48474.5"/>
    <n v="49164.566985392674"/>
    <n v="1548"/>
  </r>
  <r>
    <s v="data to 2021Q2"/>
    <x v="1"/>
    <x v="4"/>
    <x v="1"/>
    <x v="4"/>
    <n v="43686.5"/>
    <n v="41501.156967958595"/>
    <n v="1485"/>
  </r>
  <r>
    <s v="data to 2021Q2"/>
    <x v="1"/>
    <x v="4"/>
    <x v="1"/>
    <x v="5"/>
    <n v="86534"/>
    <n v="84512.565156498255"/>
    <n v="2698"/>
  </r>
  <r>
    <s v="data to 2021Q2"/>
    <x v="1"/>
    <x v="4"/>
    <x v="2"/>
    <x v="1"/>
    <n v="1654.5"/>
    <n v="1841.8383516244585"/>
    <n v="76"/>
  </r>
  <r>
    <s v="data to 2021Q2"/>
    <x v="1"/>
    <x v="4"/>
    <x v="2"/>
    <x v="2"/>
    <n v="5814"/>
    <n v="5250.0608116766089"/>
    <n v="169"/>
  </r>
  <r>
    <s v="data to 2021Q2"/>
    <x v="1"/>
    <x v="4"/>
    <x v="2"/>
    <x v="3"/>
    <n v="2556"/>
    <n v="3380.6614058206292"/>
    <n v="139"/>
  </r>
  <r>
    <s v="data to 2021Q2"/>
    <x v="1"/>
    <x v="4"/>
    <x v="2"/>
    <x v="4"/>
    <n v="10258.5"/>
    <n v="10294.21797000062"/>
    <n v="353"/>
  </r>
  <r>
    <s v="data to 2021Q2"/>
    <x v="1"/>
    <x v="4"/>
    <x v="2"/>
    <x v="5"/>
    <n v="57131"/>
    <n v="60026.266183359599"/>
    <n v="2380"/>
  </r>
  <r>
    <s v="data to 2021Q2"/>
    <x v="1"/>
    <x v="5"/>
    <x v="0"/>
    <x v="1"/>
    <n v="709"/>
    <n v="830.24182951135549"/>
    <n v="33"/>
  </r>
  <r>
    <s v="data to 2021Q2"/>
    <x v="1"/>
    <x v="5"/>
    <x v="0"/>
    <x v="2"/>
    <n v="3972.5"/>
    <n v="3978.3597654341343"/>
    <n v="124"/>
  </r>
  <r>
    <s v="data to 2021Q2"/>
    <x v="1"/>
    <x v="5"/>
    <x v="0"/>
    <x v="3"/>
    <n v="3433"/>
    <n v="3592.0055913342499"/>
    <n v="123"/>
  </r>
  <r>
    <s v="data to 2021Q2"/>
    <x v="1"/>
    <x v="5"/>
    <x v="0"/>
    <x v="4"/>
    <n v="6855.5"/>
    <n v="6768.121968338377"/>
    <n v="230"/>
  </r>
  <r>
    <s v="data to 2021Q2"/>
    <x v="1"/>
    <x v="5"/>
    <x v="0"/>
    <x v="5"/>
    <n v="17839.5"/>
    <n v="19370.908598155707"/>
    <n v="669"/>
  </r>
  <r>
    <s v="data to 2021Q2"/>
    <x v="1"/>
    <x v="5"/>
    <x v="1"/>
    <x v="0"/>
    <n v="5"/>
    <n v="8.645539906103286"/>
    <n v="1"/>
  </r>
  <r>
    <s v="data to 2021Q2"/>
    <x v="1"/>
    <x v="5"/>
    <x v="1"/>
    <x v="1"/>
    <n v="14585.5"/>
    <n v="12621.670957396023"/>
    <n v="401"/>
  </r>
  <r>
    <s v="data to 2021Q2"/>
    <x v="1"/>
    <x v="5"/>
    <x v="1"/>
    <x v="2"/>
    <n v="37040.5"/>
    <n v="35543.255875431423"/>
    <n v="1000"/>
  </r>
  <r>
    <s v="data to 2021Q2"/>
    <x v="1"/>
    <x v="5"/>
    <x v="1"/>
    <x v="3"/>
    <n v="23833"/>
    <n v="22944.6398295699"/>
    <n v="710"/>
  </r>
  <r>
    <s v="data to 2021Q2"/>
    <x v="1"/>
    <x v="5"/>
    <x v="1"/>
    <x v="4"/>
    <n v="31985"/>
    <n v="31350.423069414432"/>
    <n v="967"/>
  </r>
  <r>
    <s v="data to 2021Q2"/>
    <x v="1"/>
    <x v="5"/>
    <x v="1"/>
    <x v="5"/>
    <n v="41966"/>
    <n v="40968.921807131657"/>
    <n v="1224"/>
  </r>
  <r>
    <s v="data to 2021Q2"/>
    <x v="1"/>
    <x v="5"/>
    <x v="2"/>
    <x v="1"/>
    <n v="198.5"/>
    <n v="61.360335624301733"/>
    <n v="3"/>
  </r>
  <r>
    <s v="data to 2021Q2"/>
    <x v="1"/>
    <x v="5"/>
    <x v="2"/>
    <x v="2"/>
    <n v="97"/>
    <n v="167.61359665523835"/>
    <n v="10"/>
  </r>
  <r>
    <s v="data to 2021Q2"/>
    <x v="1"/>
    <x v="5"/>
    <x v="2"/>
    <x v="3"/>
    <n v="317.5"/>
    <n v="290.21477554787026"/>
    <n v="9"/>
  </r>
  <r>
    <s v="data to 2021Q2"/>
    <x v="1"/>
    <x v="5"/>
    <x v="2"/>
    <x v="4"/>
    <n v="500.5"/>
    <n v="525.06784231153631"/>
    <n v="16"/>
  </r>
  <r>
    <s v="data to 2021Q2"/>
    <x v="1"/>
    <x v="5"/>
    <x v="2"/>
    <x v="5"/>
    <n v="2014"/>
    <n v="2168.6529310554979"/>
    <n v="103"/>
  </r>
  <r>
    <s v="data to 2021Q2"/>
    <x v="1"/>
    <x v="6"/>
    <x v="0"/>
    <x v="1"/>
    <n v="1370"/>
    <n v="1871.2803609061793"/>
    <n v="69"/>
  </r>
  <r>
    <s v="data to 2021Q2"/>
    <x v="1"/>
    <x v="6"/>
    <x v="0"/>
    <x v="2"/>
    <n v="2141"/>
    <n v="2154.6575866597086"/>
    <n v="72"/>
  </r>
  <r>
    <s v="data to 2021Q2"/>
    <x v="1"/>
    <x v="6"/>
    <x v="0"/>
    <x v="3"/>
    <n v="1806.5"/>
    <n v="2202.0480340005506"/>
    <n v="78"/>
  </r>
  <r>
    <s v="data to 2021Q2"/>
    <x v="1"/>
    <x v="6"/>
    <x v="0"/>
    <x v="4"/>
    <n v="9499.5"/>
    <n v="9790.3889383935657"/>
    <n v="302"/>
  </r>
  <r>
    <s v="data to 2021Q2"/>
    <x v="1"/>
    <x v="6"/>
    <x v="0"/>
    <x v="5"/>
    <n v="5985"/>
    <n v="6330.1827059986699"/>
    <n v="186"/>
  </r>
  <r>
    <s v="data to 2021Q2"/>
    <x v="1"/>
    <x v="6"/>
    <x v="1"/>
    <x v="0"/>
    <n v="23"/>
    <n v="47.414874453651848"/>
    <n v="4"/>
  </r>
  <r>
    <s v="data to 2021Q2"/>
    <x v="1"/>
    <x v="6"/>
    <x v="1"/>
    <x v="1"/>
    <n v="24484.5"/>
    <n v="27878.349158946581"/>
    <n v="867"/>
  </r>
  <r>
    <s v="data to 2021Q2"/>
    <x v="1"/>
    <x v="6"/>
    <x v="1"/>
    <x v="2"/>
    <n v="22514.5"/>
    <n v="21495.316460996521"/>
    <n v="628"/>
  </r>
  <r>
    <s v="data to 2021Q2"/>
    <x v="1"/>
    <x v="6"/>
    <x v="1"/>
    <x v="3"/>
    <n v="28413.5"/>
    <n v="27540.83690482573"/>
    <n v="892"/>
  </r>
  <r>
    <s v="data to 2021Q2"/>
    <x v="1"/>
    <x v="6"/>
    <x v="1"/>
    <x v="4"/>
    <n v="38567.5"/>
    <n v="38316.569364310511"/>
    <n v="1241"/>
  </r>
  <r>
    <s v="data to 2021Q2"/>
    <x v="1"/>
    <x v="6"/>
    <x v="1"/>
    <x v="5"/>
    <n v="20692"/>
    <n v="19543.758133283485"/>
    <n v="620"/>
  </r>
  <r>
    <s v="data to 2021Q2"/>
    <x v="1"/>
    <x v="6"/>
    <x v="2"/>
    <x v="1"/>
    <n v="578"/>
    <n v="754.79141117070378"/>
    <n v="24"/>
  </r>
  <r>
    <s v="data to 2021Q2"/>
    <x v="1"/>
    <x v="6"/>
    <x v="2"/>
    <x v="2"/>
    <n v="505"/>
    <n v="574.61484540582148"/>
    <n v="18"/>
  </r>
  <r>
    <s v="data to 2021Q2"/>
    <x v="1"/>
    <x v="6"/>
    <x v="2"/>
    <x v="3"/>
    <n v="1310"/>
    <n v="1399.601766536568"/>
    <n v="46"/>
  </r>
  <r>
    <s v="data to 2021Q2"/>
    <x v="1"/>
    <x v="6"/>
    <x v="2"/>
    <x v="4"/>
    <n v="2871.5"/>
    <n v="2589.7934207419407"/>
    <n v="95"/>
  </r>
  <r>
    <s v="data to 2021Q2"/>
    <x v="1"/>
    <x v="6"/>
    <x v="2"/>
    <x v="5"/>
    <n v="3139.5"/>
    <n v="3425.5629633962344"/>
    <n v="122"/>
  </r>
  <r>
    <s v="data to 2021Q2"/>
    <x v="1"/>
    <x v="7"/>
    <x v="0"/>
    <x v="1"/>
    <n v="290"/>
    <n v="378.5546588721943"/>
    <n v="16"/>
  </r>
  <r>
    <s v="data to 2021Q2"/>
    <x v="1"/>
    <x v="7"/>
    <x v="0"/>
    <x v="2"/>
    <n v="1503.5"/>
    <n v="1736.4778517238499"/>
    <n v="85"/>
  </r>
  <r>
    <s v="data to 2021Q2"/>
    <x v="1"/>
    <x v="7"/>
    <x v="0"/>
    <x v="3"/>
    <n v="1967"/>
    <n v="2135.7307790631039"/>
    <n v="87"/>
  </r>
  <r>
    <s v="data to 2021Q2"/>
    <x v="1"/>
    <x v="7"/>
    <x v="0"/>
    <x v="4"/>
    <n v="4821"/>
    <n v="5317.6685840308828"/>
    <n v="220"/>
  </r>
  <r>
    <s v="data to 2021Q2"/>
    <x v="1"/>
    <x v="7"/>
    <x v="0"/>
    <x v="5"/>
    <n v="14827"/>
    <n v="17621.183839674944"/>
    <n v="676"/>
  </r>
  <r>
    <s v="data to 2021Q2"/>
    <x v="1"/>
    <x v="7"/>
    <x v="1"/>
    <x v="1"/>
    <n v="4996.5"/>
    <n v="5088.4314522588993"/>
    <n v="155"/>
  </r>
  <r>
    <s v="data to 2021Q2"/>
    <x v="1"/>
    <x v="7"/>
    <x v="1"/>
    <x v="2"/>
    <n v="15951.5"/>
    <n v="15446.382671891242"/>
    <n v="437"/>
  </r>
  <r>
    <s v="data to 2021Q2"/>
    <x v="1"/>
    <x v="7"/>
    <x v="1"/>
    <x v="3"/>
    <n v="11210.5"/>
    <n v="11091.009185283796"/>
    <n v="332"/>
  </r>
  <r>
    <s v="data to 2021Q2"/>
    <x v="1"/>
    <x v="7"/>
    <x v="1"/>
    <x v="4"/>
    <n v="13222"/>
    <n v="15007.592831420186"/>
    <n v="471"/>
  </r>
  <r>
    <s v="data to 2021Q2"/>
    <x v="1"/>
    <x v="7"/>
    <x v="1"/>
    <x v="5"/>
    <n v="29062"/>
    <n v="29112.914536729884"/>
    <n v="867"/>
  </r>
  <r>
    <s v="data to 2021Q2"/>
    <x v="1"/>
    <x v="7"/>
    <x v="2"/>
    <x v="1"/>
    <n v="9"/>
    <n v="35.374142156862746"/>
    <n v="2"/>
  </r>
  <r>
    <s v="data to 2021Q2"/>
    <x v="1"/>
    <x v="7"/>
    <x v="2"/>
    <x v="2"/>
    <n v="178.5"/>
    <n v="251.11104588322206"/>
    <n v="5"/>
  </r>
  <r>
    <s v="data to 2021Q2"/>
    <x v="1"/>
    <x v="7"/>
    <x v="2"/>
    <x v="3"/>
    <n v="85"/>
    <n v="100.37655472627337"/>
    <n v="5"/>
  </r>
  <r>
    <s v="data to 2021Q2"/>
    <x v="1"/>
    <x v="7"/>
    <x v="2"/>
    <x v="4"/>
    <n v="245.5"/>
    <n v="291.44896353725795"/>
    <n v="14"/>
  </r>
  <r>
    <s v="data to 2021Q2"/>
    <x v="1"/>
    <x v="7"/>
    <x v="2"/>
    <x v="5"/>
    <n v="884.5"/>
    <n v="977.47327621053159"/>
    <n v="48"/>
  </r>
  <r>
    <s v="data to 2021Q2"/>
    <x v="1"/>
    <x v="8"/>
    <x v="0"/>
    <x v="1"/>
    <n v="1816"/>
    <n v="1256.720268420557"/>
    <n v="41"/>
  </r>
  <r>
    <s v="data to 2021Q2"/>
    <x v="1"/>
    <x v="8"/>
    <x v="0"/>
    <x v="2"/>
    <n v="1965"/>
    <n v="1998.2523644941725"/>
    <n v="67"/>
  </r>
  <r>
    <s v="data to 2021Q2"/>
    <x v="1"/>
    <x v="8"/>
    <x v="0"/>
    <x v="3"/>
    <n v="3745"/>
    <n v="3986.109426908135"/>
    <n v="124"/>
  </r>
  <r>
    <s v="data to 2021Q2"/>
    <x v="1"/>
    <x v="8"/>
    <x v="0"/>
    <x v="4"/>
    <n v="6377.5"/>
    <n v="6149.8214150098438"/>
    <n v="178"/>
  </r>
  <r>
    <s v="data to 2021Q2"/>
    <x v="1"/>
    <x v="8"/>
    <x v="0"/>
    <x v="5"/>
    <n v="13442"/>
    <n v="12172.461957471882"/>
    <n v="334"/>
  </r>
  <r>
    <s v="data to 2021Q2"/>
    <x v="1"/>
    <x v="8"/>
    <x v="1"/>
    <x v="0"/>
    <n v="131"/>
    <n v="218.47688004409156"/>
    <n v="5"/>
  </r>
  <r>
    <s v="data to 2021Q2"/>
    <x v="1"/>
    <x v="8"/>
    <x v="1"/>
    <x v="1"/>
    <n v="10844"/>
    <n v="10847.751013957259"/>
    <n v="332"/>
  </r>
  <r>
    <s v="data to 2021Q2"/>
    <x v="1"/>
    <x v="8"/>
    <x v="1"/>
    <x v="2"/>
    <n v="32231"/>
    <n v="27112.014285196048"/>
    <n v="712"/>
  </r>
  <r>
    <s v="data to 2021Q2"/>
    <x v="1"/>
    <x v="8"/>
    <x v="1"/>
    <x v="3"/>
    <n v="30303"/>
    <n v="29355.997139000712"/>
    <n v="822"/>
  </r>
  <r>
    <s v="data to 2021Q2"/>
    <x v="1"/>
    <x v="8"/>
    <x v="1"/>
    <x v="4"/>
    <n v="34155"/>
    <n v="31080.718658988419"/>
    <n v="889"/>
  </r>
  <r>
    <s v="data to 2021Q2"/>
    <x v="1"/>
    <x v="8"/>
    <x v="1"/>
    <x v="5"/>
    <n v="55803"/>
    <n v="53846.380401212016"/>
    <n v="1603"/>
  </r>
  <r>
    <s v="data to 2021Q2"/>
    <x v="1"/>
    <x v="8"/>
    <x v="2"/>
    <x v="1"/>
    <n v="4"/>
    <n v="26.013513513513512"/>
    <n v="1"/>
  </r>
  <r>
    <s v="data to 2021Q2"/>
    <x v="1"/>
    <x v="8"/>
    <x v="2"/>
    <x v="2"/>
    <n v="343"/>
    <n v="220.829030525543"/>
    <n v="14"/>
  </r>
  <r>
    <s v="data to 2021Q2"/>
    <x v="1"/>
    <x v="8"/>
    <x v="2"/>
    <x v="3"/>
    <n v="391"/>
    <n v="707.08290219117202"/>
    <n v="16"/>
  </r>
  <r>
    <s v="data to 2021Q2"/>
    <x v="1"/>
    <x v="8"/>
    <x v="2"/>
    <x v="4"/>
    <n v="642.5"/>
    <n v="550.79098754654467"/>
    <n v="24"/>
  </r>
  <r>
    <s v="data to 2021Q2"/>
    <x v="1"/>
    <x v="8"/>
    <x v="2"/>
    <x v="5"/>
    <n v="1135"/>
    <n v="1159.0176536457627"/>
    <n v="44"/>
  </r>
  <r>
    <s v="data to 2021Q2"/>
    <x v="1"/>
    <x v="9"/>
    <x v="0"/>
    <x v="1"/>
    <n v="413.5"/>
    <n v="535.52280153580887"/>
    <n v="25"/>
  </r>
  <r>
    <s v="data to 2021Q2"/>
    <x v="1"/>
    <x v="9"/>
    <x v="0"/>
    <x v="2"/>
    <n v="2412"/>
    <n v="2774.0503744198963"/>
    <n v="96"/>
  </r>
  <r>
    <s v="data to 2021Q2"/>
    <x v="1"/>
    <x v="9"/>
    <x v="0"/>
    <x v="3"/>
    <n v="1242"/>
    <n v="1566.31551870147"/>
    <n v="57"/>
  </r>
  <r>
    <s v="data to 2021Q2"/>
    <x v="1"/>
    <x v="9"/>
    <x v="0"/>
    <x v="4"/>
    <n v="4439"/>
    <n v="3952.5462983183561"/>
    <n v="139"/>
  </r>
  <r>
    <s v="data to 2021Q2"/>
    <x v="1"/>
    <x v="9"/>
    <x v="0"/>
    <x v="5"/>
    <n v="634.5"/>
    <n v="649.50446301599857"/>
    <n v="20"/>
  </r>
  <r>
    <s v="data to 2021Q2"/>
    <x v="1"/>
    <x v="9"/>
    <x v="1"/>
    <x v="0"/>
    <n v="65"/>
    <n v="110.85742368115643"/>
    <n v="2"/>
  </r>
  <r>
    <s v="data to 2021Q2"/>
    <x v="1"/>
    <x v="9"/>
    <x v="1"/>
    <x v="1"/>
    <n v="9185.5"/>
    <n v="10559.696263247877"/>
    <n v="407"/>
  </r>
  <r>
    <s v="data to 2021Q2"/>
    <x v="1"/>
    <x v="9"/>
    <x v="1"/>
    <x v="2"/>
    <n v="37616"/>
    <n v="42628.419263354939"/>
    <n v="1423"/>
  </r>
  <r>
    <s v="data to 2021Q2"/>
    <x v="1"/>
    <x v="9"/>
    <x v="1"/>
    <x v="3"/>
    <n v="27444.5"/>
    <n v="33297.200297824907"/>
    <n v="893"/>
  </r>
  <r>
    <s v="data to 2021Q2"/>
    <x v="1"/>
    <x v="9"/>
    <x v="1"/>
    <x v="4"/>
    <n v="35604.5"/>
    <n v="39229.733307109491"/>
    <n v="1268"/>
  </r>
  <r>
    <s v="data to 2021Q2"/>
    <x v="1"/>
    <x v="9"/>
    <x v="1"/>
    <x v="5"/>
    <n v="5310"/>
    <n v="6102.9013559231753"/>
    <n v="160"/>
  </r>
  <r>
    <s v="data to 2021Q2"/>
    <x v="1"/>
    <x v="9"/>
    <x v="2"/>
    <x v="1"/>
    <n v="120"/>
    <n v="119.64344229629535"/>
    <n v="6"/>
  </r>
  <r>
    <s v="data to 2021Q2"/>
    <x v="1"/>
    <x v="9"/>
    <x v="2"/>
    <x v="2"/>
    <n v="277"/>
    <n v="231.66297138484623"/>
    <n v="12"/>
  </r>
  <r>
    <s v="data to 2021Q2"/>
    <x v="1"/>
    <x v="9"/>
    <x v="2"/>
    <x v="3"/>
    <n v="57"/>
    <n v="45.141576967526035"/>
    <n v="3"/>
  </r>
  <r>
    <s v="data to 2021Q2"/>
    <x v="1"/>
    <x v="9"/>
    <x v="2"/>
    <x v="4"/>
    <n v="620"/>
    <n v="643.74437578892321"/>
    <n v="27"/>
  </r>
  <r>
    <s v="data to 2021Q2"/>
    <x v="1"/>
    <x v="9"/>
    <x v="2"/>
    <x v="5"/>
    <n v="86"/>
    <n v="96.846036196599613"/>
    <n v="4"/>
  </r>
  <r>
    <s v="data to 2021Q2"/>
    <x v="1"/>
    <x v="10"/>
    <x v="0"/>
    <x v="1"/>
    <n v="98"/>
    <n v="138.64399064998105"/>
    <n v="6"/>
  </r>
  <r>
    <s v="data to 2021Q2"/>
    <x v="1"/>
    <x v="10"/>
    <x v="0"/>
    <x v="2"/>
    <n v="1653.5"/>
    <n v="1952.3806630446556"/>
    <n v="72"/>
  </r>
  <r>
    <s v="data to 2021Q2"/>
    <x v="1"/>
    <x v="10"/>
    <x v="0"/>
    <x v="3"/>
    <n v="3682"/>
    <n v="3522.0366831137635"/>
    <n v="129"/>
  </r>
  <r>
    <s v="data to 2021Q2"/>
    <x v="1"/>
    <x v="10"/>
    <x v="0"/>
    <x v="4"/>
    <n v="11176.5"/>
    <n v="9877.8702660922245"/>
    <n v="302"/>
  </r>
  <r>
    <s v="data to 2021Q2"/>
    <x v="1"/>
    <x v="10"/>
    <x v="0"/>
    <x v="5"/>
    <n v="31568.5"/>
    <n v="30341.43403625322"/>
    <n v="967"/>
  </r>
  <r>
    <s v="data to 2021Q2"/>
    <x v="1"/>
    <x v="10"/>
    <x v="1"/>
    <x v="1"/>
    <n v="1694.5"/>
    <n v="1805.310344791787"/>
    <n v="50"/>
  </r>
  <r>
    <s v="data to 2021Q2"/>
    <x v="1"/>
    <x v="10"/>
    <x v="1"/>
    <x v="2"/>
    <n v="16764.5"/>
    <n v="14327.129463017473"/>
    <n v="421"/>
  </r>
  <r>
    <s v="data to 2021Q2"/>
    <x v="1"/>
    <x v="10"/>
    <x v="1"/>
    <x v="3"/>
    <n v="26193.5"/>
    <n v="24926.988252374023"/>
    <n v="702"/>
  </r>
  <r>
    <s v="data to 2021Q2"/>
    <x v="1"/>
    <x v="10"/>
    <x v="1"/>
    <x v="4"/>
    <n v="43280"/>
    <n v="41642.68814466046"/>
    <n v="1232"/>
  </r>
  <r>
    <s v="data to 2021Q2"/>
    <x v="1"/>
    <x v="10"/>
    <x v="1"/>
    <x v="5"/>
    <n v="53689.5"/>
    <n v="50829.743825731268"/>
    <n v="1486"/>
  </r>
  <r>
    <s v="data to 2021Q2"/>
    <x v="1"/>
    <x v="10"/>
    <x v="2"/>
    <x v="2"/>
    <n v="82.5"/>
    <n v="110.32962398732515"/>
    <n v="6"/>
  </r>
  <r>
    <s v="data to 2021Q2"/>
    <x v="1"/>
    <x v="10"/>
    <x v="2"/>
    <x v="3"/>
    <n v="199.5"/>
    <n v="212.87268701801241"/>
    <n v="3"/>
  </r>
  <r>
    <s v="data to 2021Q2"/>
    <x v="1"/>
    <x v="10"/>
    <x v="2"/>
    <x v="4"/>
    <n v="654.5"/>
    <n v="596.61414755687656"/>
    <n v="25"/>
  </r>
  <r>
    <s v="data to 2021Q2"/>
    <x v="1"/>
    <x v="10"/>
    <x v="2"/>
    <x v="5"/>
    <n v="1177"/>
    <n v="1574.6416703177931"/>
    <n v="31"/>
  </r>
  <r>
    <s v="data to 2021Q2"/>
    <x v="1"/>
    <x v="11"/>
    <x v="0"/>
    <x v="1"/>
    <n v="283"/>
    <n v="282.38695222708594"/>
    <n v="11"/>
  </r>
  <r>
    <s v="data to 2021Q2"/>
    <x v="1"/>
    <x v="11"/>
    <x v="0"/>
    <x v="2"/>
    <n v="684"/>
    <n v="726.41017139383757"/>
    <n v="27"/>
  </r>
  <r>
    <s v="data to 2021Q2"/>
    <x v="1"/>
    <x v="11"/>
    <x v="0"/>
    <x v="3"/>
    <n v="1033.5"/>
    <n v="1222.2489502465398"/>
    <n v="53"/>
  </r>
  <r>
    <s v="data to 2021Q2"/>
    <x v="1"/>
    <x v="11"/>
    <x v="0"/>
    <x v="4"/>
    <n v="920"/>
    <n v="1092.8566849058429"/>
    <n v="50"/>
  </r>
  <r>
    <s v="data to 2021Q2"/>
    <x v="1"/>
    <x v="11"/>
    <x v="0"/>
    <x v="5"/>
    <n v="132"/>
    <n v="212.02766706841456"/>
    <n v="11"/>
  </r>
  <r>
    <s v="data to 2021Q2"/>
    <x v="1"/>
    <x v="11"/>
    <x v="1"/>
    <x v="1"/>
    <n v="8001"/>
    <n v="8555.5929753720993"/>
    <n v="261"/>
  </r>
  <r>
    <s v="data to 2021Q2"/>
    <x v="1"/>
    <x v="11"/>
    <x v="1"/>
    <x v="2"/>
    <n v="10934"/>
    <n v="12454.903069713244"/>
    <n v="366"/>
  </r>
  <r>
    <s v="data to 2021Q2"/>
    <x v="1"/>
    <x v="11"/>
    <x v="1"/>
    <x v="3"/>
    <n v="19868"/>
    <n v="22446.287330881296"/>
    <n v="741"/>
  </r>
  <r>
    <s v="data to 2021Q2"/>
    <x v="1"/>
    <x v="11"/>
    <x v="1"/>
    <x v="4"/>
    <n v="16356.5"/>
    <n v="18065.699651504088"/>
    <n v="580"/>
  </r>
  <r>
    <s v="data to 2021Q2"/>
    <x v="1"/>
    <x v="11"/>
    <x v="1"/>
    <x v="5"/>
    <n v="5363"/>
    <n v="5780.4184414418532"/>
    <n v="197"/>
  </r>
  <r>
    <s v="data to 2021Q2"/>
    <x v="1"/>
    <x v="11"/>
    <x v="2"/>
    <x v="1"/>
    <n v="6.5"/>
    <n v="7.7387048192771086"/>
    <n v="1"/>
  </r>
  <r>
    <s v="data to 2021Q2"/>
    <x v="1"/>
    <x v="11"/>
    <x v="2"/>
    <x v="2"/>
    <n v="86"/>
    <n v="139.90742273103623"/>
    <n v="5"/>
  </r>
  <r>
    <s v="data to 2021Q2"/>
    <x v="1"/>
    <x v="11"/>
    <x v="2"/>
    <x v="3"/>
    <n v="252"/>
    <n v="248.88347915959653"/>
    <n v="14"/>
  </r>
  <r>
    <s v="data to 2021Q2"/>
    <x v="1"/>
    <x v="11"/>
    <x v="2"/>
    <x v="4"/>
    <n v="336"/>
    <n v="406.16483202175448"/>
    <n v="29"/>
  </r>
  <r>
    <s v="data to 2021Q2"/>
    <x v="1"/>
    <x v="12"/>
    <x v="0"/>
    <x v="1"/>
    <n v="3779"/>
    <n v="3842.4585772490618"/>
    <n v="102"/>
  </r>
  <r>
    <s v="data to 2021Q2"/>
    <x v="1"/>
    <x v="12"/>
    <x v="0"/>
    <x v="2"/>
    <n v="3515.5"/>
    <n v="3471.2898644019069"/>
    <n v="114"/>
  </r>
  <r>
    <s v="data to 2021Q2"/>
    <x v="1"/>
    <x v="12"/>
    <x v="0"/>
    <x v="3"/>
    <n v="4704"/>
    <n v="4954.7387037203125"/>
    <n v="166"/>
  </r>
  <r>
    <s v="data to 2021Q2"/>
    <x v="1"/>
    <x v="12"/>
    <x v="0"/>
    <x v="4"/>
    <n v="6004.5"/>
    <n v="6542.1165921900847"/>
    <n v="192"/>
  </r>
  <r>
    <s v="data to 2021Q2"/>
    <x v="1"/>
    <x v="12"/>
    <x v="0"/>
    <x v="5"/>
    <n v="3919.5"/>
    <n v="4342.6171458383405"/>
    <n v="150"/>
  </r>
  <r>
    <s v="data to 2021Q2"/>
    <x v="1"/>
    <x v="12"/>
    <x v="1"/>
    <x v="1"/>
    <n v="82238"/>
    <n v="74013.915798163682"/>
    <n v="1884"/>
  </r>
  <r>
    <s v="data to 2021Q2"/>
    <x v="1"/>
    <x v="12"/>
    <x v="1"/>
    <x v="2"/>
    <n v="66594"/>
    <n v="64357.443278439576"/>
    <n v="1558"/>
  </r>
  <r>
    <s v="data to 2021Q2"/>
    <x v="1"/>
    <x v="12"/>
    <x v="1"/>
    <x v="3"/>
    <n v="93063"/>
    <n v="89529.940627247313"/>
    <n v="2256"/>
  </r>
  <r>
    <s v="data to 2021Q2"/>
    <x v="1"/>
    <x v="12"/>
    <x v="1"/>
    <x v="4"/>
    <n v="74021.5"/>
    <n v="69049.663558049811"/>
    <n v="1774"/>
  </r>
  <r>
    <s v="data to 2021Q2"/>
    <x v="1"/>
    <x v="12"/>
    <x v="1"/>
    <x v="5"/>
    <n v="40218"/>
    <n v="36819.645339727853"/>
    <n v="896"/>
  </r>
  <r>
    <s v="data to 2021Q2"/>
    <x v="1"/>
    <x v="12"/>
    <x v="2"/>
    <x v="1"/>
    <n v="928"/>
    <n v="1212.530913723564"/>
    <n v="20"/>
  </r>
  <r>
    <s v="data to 2021Q2"/>
    <x v="1"/>
    <x v="12"/>
    <x v="2"/>
    <x v="2"/>
    <n v="809"/>
    <n v="826.37344557911911"/>
    <n v="18"/>
  </r>
  <r>
    <s v="data to 2021Q2"/>
    <x v="1"/>
    <x v="12"/>
    <x v="2"/>
    <x v="3"/>
    <n v="1522"/>
    <n v="1796.3049467115993"/>
    <n v="30"/>
  </r>
  <r>
    <s v="data to 2021Q2"/>
    <x v="1"/>
    <x v="12"/>
    <x v="2"/>
    <x v="4"/>
    <n v="1818.5"/>
    <n v="1569.1002824720335"/>
    <n v="54"/>
  </r>
  <r>
    <s v="data to 2021Q2"/>
    <x v="1"/>
    <x v="12"/>
    <x v="2"/>
    <x v="5"/>
    <n v="976.5"/>
    <n v="888.65135292100865"/>
    <n v="35"/>
  </r>
  <r>
    <s v="data to 2021Q2"/>
    <x v="1"/>
    <x v="13"/>
    <x v="0"/>
    <x v="1"/>
    <n v="273"/>
    <n v="346.91344304647026"/>
    <n v="10"/>
  </r>
  <r>
    <s v="data to 2021Q2"/>
    <x v="1"/>
    <x v="13"/>
    <x v="0"/>
    <x v="2"/>
    <n v="661.5"/>
    <n v="876.53447201401013"/>
    <n v="39"/>
  </r>
  <r>
    <s v="data to 2021Q2"/>
    <x v="1"/>
    <x v="13"/>
    <x v="0"/>
    <x v="3"/>
    <n v="2248.5"/>
    <n v="2156.0824243034258"/>
    <n v="81"/>
  </r>
  <r>
    <s v="data to 2021Q2"/>
    <x v="1"/>
    <x v="13"/>
    <x v="0"/>
    <x v="4"/>
    <n v="2388.5"/>
    <n v="1718.7892198878194"/>
    <n v="48"/>
  </r>
  <r>
    <s v="data to 2021Q2"/>
    <x v="1"/>
    <x v="13"/>
    <x v="0"/>
    <x v="5"/>
    <n v="15588"/>
    <n v="15231.710533476558"/>
    <n v="556"/>
  </r>
  <r>
    <s v="data to 2021Q2"/>
    <x v="1"/>
    <x v="13"/>
    <x v="1"/>
    <x v="1"/>
    <n v="1740.5"/>
    <n v="1666.481608351816"/>
    <n v="54"/>
  </r>
  <r>
    <s v="data to 2021Q2"/>
    <x v="1"/>
    <x v="13"/>
    <x v="1"/>
    <x v="2"/>
    <n v="5657"/>
    <n v="5135.5340242315488"/>
    <n v="176"/>
  </r>
  <r>
    <s v="data to 2021Q2"/>
    <x v="1"/>
    <x v="13"/>
    <x v="1"/>
    <x v="3"/>
    <n v="7468"/>
    <n v="7037.525469829633"/>
    <n v="212"/>
  </r>
  <r>
    <s v="data to 2021Q2"/>
    <x v="1"/>
    <x v="13"/>
    <x v="1"/>
    <x v="4"/>
    <n v="1024.5"/>
    <n v="896.63166496859594"/>
    <n v="36"/>
  </r>
  <r>
    <s v="data to 2021Q2"/>
    <x v="1"/>
    <x v="13"/>
    <x v="1"/>
    <x v="5"/>
    <n v="16036"/>
    <n v="13407.805945046248"/>
    <n v="467"/>
  </r>
  <r>
    <s v="data to 2021Q2"/>
    <x v="1"/>
    <x v="13"/>
    <x v="2"/>
    <x v="2"/>
    <n v="34.5"/>
    <n v="89.648366093298193"/>
    <n v="2"/>
  </r>
  <r>
    <s v="data to 2021Q2"/>
    <x v="1"/>
    <x v="13"/>
    <x v="2"/>
    <x v="5"/>
    <n v="759.5"/>
    <n v="782.81185066497437"/>
    <n v="21"/>
  </r>
  <r>
    <s v="data to 2021Q2"/>
    <x v="1"/>
    <x v="14"/>
    <x v="0"/>
    <x v="1"/>
    <n v="1008.5"/>
    <n v="1031.0051546300106"/>
    <n v="36"/>
  </r>
  <r>
    <s v="data to 2021Q2"/>
    <x v="1"/>
    <x v="14"/>
    <x v="0"/>
    <x v="2"/>
    <n v="549.5"/>
    <n v="742.95610068030794"/>
    <n v="41"/>
  </r>
  <r>
    <s v="data to 2021Q2"/>
    <x v="1"/>
    <x v="14"/>
    <x v="0"/>
    <x v="3"/>
    <n v="4433"/>
    <n v="4658.3008341332807"/>
    <n v="148"/>
  </r>
  <r>
    <s v="data to 2021Q2"/>
    <x v="1"/>
    <x v="14"/>
    <x v="0"/>
    <x v="4"/>
    <n v="2646.5"/>
    <n v="3117.2101168937538"/>
    <n v="135"/>
  </r>
  <r>
    <s v="data to 2021Q2"/>
    <x v="1"/>
    <x v="14"/>
    <x v="0"/>
    <x v="5"/>
    <n v="7005"/>
    <n v="5689.4373364861603"/>
    <n v="193"/>
  </r>
  <r>
    <s v="data to 2021Q2"/>
    <x v="1"/>
    <x v="14"/>
    <x v="1"/>
    <x v="0"/>
    <n v="6.5"/>
    <n v="9.5164122137404572"/>
    <n v="1"/>
  </r>
  <r>
    <s v="data to 2021Q2"/>
    <x v="1"/>
    <x v="14"/>
    <x v="1"/>
    <x v="1"/>
    <n v="16254.5"/>
    <n v="17823.418388166072"/>
    <n v="545"/>
  </r>
  <r>
    <s v="data to 2021Q2"/>
    <x v="1"/>
    <x v="14"/>
    <x v="1"/>
    <x v="2"/>
    <n v="9616.5"/>
    <n v="10739.394650534527"/>
    <n v="320"/>
  </r>
  <r>
    <s v="data to 2021Q2"/>
    <x v="1"/>
    <x v="14"/>
    <x v="1"/>
    <x v="3"/>
    <n v="36029"/>
    <n v="37290.122686967086"/>
    <n v="1200"/>
  </r>
  <r>
    <s v="data to 2021Q2"/>
    <x v="1"/>
    <x v="14"/>
    <x v="1"/>
    <x v="4"/>
    <n v="28466"/>
    <n v="29836.540661365532"/>
    <n v="888"/>
  </r>
  <r>
    <s v="data to 2021Q2"/>
    <x v="1"/>
    <x v="14"/>
    <x v="1"/>
    <x v="5"/>
    <n v="19090.5"/>
    <n v="19848.216762117379"/>
    <n v="549"/>
  </r>
  <r>
    <s v="data to 2021Q2"/>
    <x v="1"/>
    <x v="14"/>
    <x v="2"/>
    <x v="1"/>
    <n v="10.5"/>
    <n v="13.950571779968188"/>
    <n v="2"/>
  </r>
  <r>
    <s v="data to 2021Q2"/>
    <x v="1"/>
    <x v="14"/>
    <x v="2"/>
    <x v="2"/>
    <n v="123"/>
    <n v="101.39062174393391"/>
    <n v="3"/>
  </r>
  <r>
    <s v="data to 2021Q2"/>
    <x v="1"/>
    <x v="14"/>
    <x v="2"/>
    <x v="3"/>
    <n v="125"/>
    <n v="111.48615194188916"/>
    <n v="4"/>
  </r>
  <r>
    <s v="data to 2021Q2"/>
    <x v="1"/>
    <x v="14"/>
    <x v="2"/>
    <x v="4"/>
    <n v="160.5"/>
    <n v="125.48593533494706"/>
    <n v="4"/>
  </r>
  <r>
    <s v="data to 2021Q2"/>
    <x v="1"/>
    <x v="14"/>
    <x v="2"/>
    <x v="5"/>
    <n v="211"/>
    <n v="299.48836922927512"/>
    <n v="7"/>
  </r>
  <r>
    <s v="data to 2021Q2"/>
    <x v="1"/>
    <x v="15"/>
    <x v="0"/>
    <x v="1"/>
    <n v="5364"/>
    <n v="4949.9895654408783"/>
    <n v="163"/>
  </r>
  <r>
    <s v="data to 2021Q2"/>
    <x v="1"/>
    <x v="15"/>
    <x v="0"/>
    <x v="2"/>
    <n v="5106"/>
    <n v="4769.4547122813265"/>
    <n v="134"/>
  </r>
  <r>
    <s v="data to 2021Q2"/>
    <x v="1"/>
    <x v="15"/>
    <x v="0"/>
    <x v="3"/>
    <n v="15391.5"/>
    <n v="16037.863600666593"/>
    <n v="436"/>
  </r>
  <r>
    <s v="data to 2021Q2"/>
    <x v="1"/>
    <x v="15"/>
    <x v="0"/>
    <x v="4"/>
    <n v="31947.5"/>
    <n v="26538.007036212748"/>
    <n v="785"/>
  </r>
  <r>
    <s v="data to 2021Q2"/>
    <x v="1"/>
    <x v="15"/>
    <x v="0"/>
    <x v="5"/>
    <n v="54544.5"/>
    <n v="51417.323015245376"/>
    <n v="1356"/>
  </r>
  <r>
    <s v="data to 2021Q2"/>
    <x v="1"/>
    <x v="15"/>
    <x v="1"/>
    <x v="0"/>
    <n v="10"/>
    <n v="10.652342433358868"/>
    <n v="2"/>
  </r>
  <r>
    <s v="data to 2021Q2"/>
    <x v="1"/>
    <x v="15"/>
    <x v="1"/>
    <x v="1"/>
    <n v="49366.5"/>
    <n v="51020.374211283466"/>
    <n v="1384"/>
  </r>
  <r>
    <s v="data to 2021Q2"/>
    <x v="1"/>
    <x v="15"/>
    <x v="1"/>
    <x v="2"/>
    <n v="42123.5"/>
    <n v="37320.869354759918"/>
    <n v="1000"/>
  </r>
  <r>
    <s v="data to 2021Q2"/>
    <x v="1"/>
    <x v="15"/>
    <x v="1"/>
    <x v="3"/>
    <n v="92582.5"/>
    <n v="89709.275657487597"/>
    <n v="2336"/>
  </r>
  <r>
    <s v="data to 2021Q2"/>
    <x v="1"/>
    <x v="15"/>
    <x v="1"/>
    <x v="4"/>
    <n v="136572"/>
    <n v="129970.63812887677"/>
    <n v="3562"/>
  </r>
  <r>
    <s v="data to 2021Q2"/>
    <x v="1"/>
    <x v="15"/>
    <x v="1"/>
    <x v="5"/>
    <n v="109392.5"/>
    <n v="100902.77575725167"/>
    <n v="2713"/>
  </r>
  <r>
    <s v="data to 2021Q2"/>
    <x v="1"/>
    <x v="15"/>
    <x v="2"/>
    <x v="1"/>
    <n v="584"/>
    <n v="636.3366764377754"/>
    <n v="26"/>
  </r>
  <r>
    <s v="data to 2021Q2"/>
    <x v="1"/>
    <x v="15"/>
    <x v="2"/>
    <x v="2"/>
    <n v="879.5"/>
    <n v="920.30712539926344"/>
    <n v="24"/>
  </r>
  <r>
    <s v="data to 2021Q2"/>
    <x v="1"/>
    <x v="15"/>
    <x v="2"/>
    <x v="3"/>
    <n v="1204"/>
    <n v="1000.0455359609244"/>
    <n v="34"/>
  </r>
  <r>
    <s v="data to 2021Q2"/>
    <x v="1"/>
    <x v="15"/>
    <x v="2"/>
    <x v="4"/>
    <n v="3091"/>
    <n v="3053.6858461310467"/>
    <n v="84"/>
  </r>
  <r>
    <s v="data to 2021Q2"/>
    <x v="1"/>
    <x v="15"/>
    <x v="2"/>
    <x v="5"/>
    <n v="4381.5"/>
    <n v="3821.9723489262919"/>
    <n v="153"/>
  </r>
  <r>
    <s v="data to 2021Q2"/>
    <x v="1"/>
    <x v="16"/>
    <x v="0"/>
    <x v="1"/>
    <n v="199"/>
    <n v="228.4965687099928"/>
    <n v="11"/>
  </r>
  <r>
    <s v="data to 2021Q2"/>
    <x v="1"/>
    <x v="16"/>
    <x v="0"/>
    <x v="2"/>
    <n v="132.5"/>
    <n v="156.94486777591641"/>
    <n v="8"/>
  </r>
  <r>
    <s v="data to 2021Q2"/>
    <x v="1"/>
    <x v="16"/>
    <x v="0"/>
    <x v="3"/>
    <n v="344"/>
    <n v="480.60599061606013"/>
    <n v="13"/>
  </r>
  <r>
    <s v="data to 2021Q2"/>
    <x v="1"/>
    <x v="16"/>
    <x v="0"/>
    <x v="4"/>
    <n v="2029"/>
    <n v="2185.5376210585487"/>
    <n v="71"/>
  </r>
  <r>
    <s v="data to 2021Q2"/>
    <x v="1"/>
    <x v="16"/>
    <x v="0"/>
    <x v="5"/>
    <n v="764.5"/>
    <n v="926.26087915016683"/>
    <n v="34"/>
  </r>
  <r>
    <s v="data to 2021Q2"/>
    <x v="1"/>
    <x v="16"/>
    <x v="1"/>
    <x v="0"/>
    <n v="3.5"/>
    <n v="4.3657951547133607"/>
    <n v="1"/>
  </r>
  <r>
    <s v="data to 2021Q2"/>
    <x v="1"/>
    <x v="16"/>
    <x v="1"/>
    <x v="1"/>
    <n v="3407.5"/>
    <n v="4171.0586441673086"/>
    <n v="142"/>
  </r>
  <r>
    <s v="data to 2021Q2"/>
    <x v="1"/>
    <x v="16"/>
    <x v="1"/>
    <x v="2"/>
    <n v="2907.5"/>
    <n v="3125.2138527010898"/>
    <n v="124"/>
  </r>
  <r>
    <s v="data to 2021Q2"/>
    <x v="1"/>
    <x v="16"/>
    <x v="1"/>
    <x v="3"/>
    <n v="1884"/>
    <n v="2034.156363547758"/>
    <n v="87"/>
  </r>
  <r>
    <s v="data to 2021Q2"/>
    <x v="1"/>
    <x v="16"/>
    <x v="1"/>
    <x v="4"/>
    <n v="12598.5"/>
    <n v="14201.594230197099"/>
    <n v="561"/>
  </r>
  <r>
    <s v="data to 2021Q2"/>
    <x v="1"/>
    <x v="16"/>
    <x v="1"/>
    <x v="5"/>
    <n v="3472"/>
    <n v="4051.1968265780724"/>
    <n v="199"/>
  </r>
  <r>
    <s v="data to 2021Q2"/>
    <x v="1"/>
    <x v="16"/>
    <x v="2"/>
    <x v="1"/>
    <n v="32"/>
    <n v="18.180458808066994"/>
    <n v="2"/>
  </r>
  <r>
    <s v="data to 2021Q2"/>
    <x v="1"/>
    <x v="16"/>
    <x v="2"/>
    <x v="3"/>
    <n v="9.5"/>
    <n v="16.724817302427784"/>
    <n v="3"/>
  </r>
  <r>
    <s v="data to 2021Q2"/>
    <x v="1"/>
    <x v="16"/>
    <x v="2"/>
    <x v="4"/>
    <n v="84.5"/>
    <n v="120.53589076810292"/>
    <n v="8"/>
  </r>
  <r>
    <s v="data to 2021Q2"/>
    <x v="1"/>
    <x v="16"/>
    <x v="2"/>
    <x v="5"/>
    <n v="177"/>
    <n v="194.74592000878175"/>
    <n v="12"/>
  </r>
  <r>
    <s v="data to 2021Q2"/>
    <x v="1"/>
    <x v="17"/>
    <x v="0"/>
    <x v="1"/>
    <n v="2976.5"/>
    <n v="3987.365051894471"/>
    <n v="124"/>
  </r>
  <r>
    <s v="data to 2021Q2"/>
    <x v="1"/>
    <x v="17"/>
    <x v="0"/>
    <x v="2"/>
    <n v="4911.5"/>
    <n v="6411.9744920845242"/>
    <n v="190"/>
  </r>
  <r>
    <s v="data to 2021Q2"/>
    <x v="1"/>
    <x v="17"/>
    <x v="0"/>
    <x v="3"/>
    <n v="8028"/>
    <n v="9662.9035808063581"/>
    <n v="257"/>
  </r>
  <r>
    <s v="data to 2021Q2"/>
    <x v="1"/>
    <x v="17"/>
    <x v="0"/>
    <x v="4"/>
    <n v="7353"/>
    <n v="7021.3592579183824"/>
    <n v="214"/>
  </r>
  <r>
    <s v="data to 2021Q2"/>
    <x v="1"/>
    <x v="17"/>
    <x v="0"/>
    <x v="5"/>
    <n v="6523"/>
    <n v="5986.2040962379106"/>
    <n v="162"/>
  </r>
  <r>
    <s v="data to 2021Q2"/>
    <x v="1"/>
    <x v="17"/>
    <x v="1"/>
    <x v="1"/>
    <n v="84132"/>
    <n v="99348.360437372612"/>
    <n v="2534"/>
  </r>
  <r>
    <s v="data to 2021Q2"/>
    <x v="1"/>
    <x v="17"/>
    <x v="1"/>
    <x v="2"/>
    <n v="100054"/>
    <n v="116424.1231636218"/>
    <n v="2826"/>
  </r>
  <r>
    <s v="data to 2021Q2"/>
    <x v="1"/>
    <x v="17"/>
    <x v="1"/>
    <x v="3"/>
    <n v="88985.5"/>
    <n v="100216.17862683865"/>
    <n v="2379"/>
  </r>
  <r>
    <s v="data to 2021Q2"/>
    <x v="1"/>
    <x v="17"/>
    <x v="1"/>
    <x v="4"/>
    <n v="45215"/>
    <n v="50251.845738934389"/>
    <n v="1332"/>
  </r>
  <r>
    <s v="data to 2021Q2"/>
    <x v="1"/>
    <x v="17"/>
    <x v="1"/>
    <x v="5"/>
    <n v="25492"/>
    <n v="25613.580786325285"/>
    <n v="659"/>
  </r>
  <r>
    <s v="data to 2021Q2"/>
    <x v="1"/>
    <x v="17"/>
    <x v="2"/>
    <x v="1"/>
    <n v="1506"/>
    <n v="1725.2290597120009"/>
    <n v="43"/>
  </r>
  <r>
    <s v="data to 2021Q2"/>
    <x v="1"/>
    <x v="17"/>
    <x v="2"/>
    <x v="2"/>
    <n v="2530"/>
    <n v="2735.1955381476519"/>
    <n v="81"/>
  </r>
  <r>
    <s v="data to 2021Q2"/>
    <x v="1"/>
    <x v="17"/>
    <x v="2"/>
    <x v="3"/>
    <n v="4242.5"/>
    <n v="4959.7372589845636"/>
    <n v="140"/>
  </r>
  <r>
    <s v="data to 2021Q2"/>
    <x v="1"/>
    <x v="17"/>
    <x v="2"/>
    <x v="4"/>
    <n v="9120"/>
    <n v="10655.817899653364"/>
    <n v="264"/>
  </r>
  <r>
    <s v="data to 2021Q2"/>
    <x v="1"/>
    <x v="17"/>
    <x v="2"/>
    <x v="5"/>
    <n v="7838.5"/>
    <n v="6938.7764752488774"/>
    <n v="186"/>
  </r>
  <r>
    <s v="data to 2021Q2"/>
    <x v="1"/>
    <x v="18"/>
    <x v="0"/>
    <x v="1"/>
    <n v="95"/>
    <n v="110.17397201262418"/>
    <n v="6"/>
  </r>
  <r>
    <s v="data to 2021Q2"/>
    <x v="1"/>
    <x v="18"/>
    <x v="0"/>
    <x v="2"/>
    <n v="167"/>
    <n v="150.04928697541527"/>
    <n v="12"/>
  </r>
  <r>
    <s v="data to 2021Q2"/>
    <x v="1"/>
    <x v="18"/>
    <x v="0"/>
    <x v="3"/>
    <n v="195.5"/>
    <n v="280.59105088510438"/>
    <n v="13"/>
  </r>
  <r>
    <s v="data to 2021Q2"/>
    <x v="1"/>
    <x v="18"/>
    <x v="0"/>
    <x v="4"/>
    <n v="522"/>
    <n v="605.22538959304063"/>
    <n v="31"/>
  </r>
  <r>
    <s v="data to 2021Q2"/>
    <x v="1"/>
    <x v="18"/>
    <x v="0"/>
    <x v="5"/>
    <n v="428"/>
    <n v="211.9948914695932"/>
    <n v="4"/>
  </r>
  <r>
    <s v="data to 2021Q2"/>
    <x v="1"/>
    <x v="18"/>
    <x v="1"/>
    <x v="1"/>
    <n v="1534.5"/>
    <n v="1973.2626551297326"/>
    <n v="76"/>
  </r>
  <r>
    <s v="data to 2021Q2"/>
    <x v="1"/>
    <x v="18"/>
    <x v="1"/>
    <x v="2"/>
    <n v="3605"/>
    <n v="4309.3587106698078"/>
    <n v="161"/>
  </r>
  <r>
    <s v="data to 2021Q2"/>
    <x v="1"/>
    <x v="18"/>
    <x v="1"/>
    <x v="3"/>
    <n v="3504"/>
    <n v="5190.6530589132935"/>
    <n v="221"/>
  </r>
  <r>
    <s v="data to 2021Q2"/>
    <x v="1"/>
    <x v="18"/>
    <x v="1"/>
    <x v="4"/>
    <n v="8456.5"/>
    <n v="10049.601650205683"/>
    <n v="405"/>
  </r>
  <r>
    <s v="data to 2021Q2"/>
    <x v="1"/>
    <x v="18"/>
    <x v="1"/>
    <x v="5"/>
    <n v="1376"/>
    <n v="2078.3494584771752"/>
    <n v="79"/>
  </r>
  <r>
    <s v="data to 2021Q2"/>
    <x v="1"/>
    <x v="18"/>
    <x v="2"/>
    <x v="2"/>
    <n v="15"/>
    <n v="25.301767879226745"/>
    <n v="3"/>
  </r>
  <r>
    <s v="data to 2021Q2"/>
    <x v="1"/>
    <x v="18"/>
    <x v="2"/>
    <x v="3"/>
    <n v="143"/>
    <n v="66.479972544310428"/>
    <n v="4"/>
  </r>
  <r>
    <s v="data to 2021Q2"/>
    <x v="1"/>
    <x v="18"/>
    <x v="2"/>
    <x v="4"/>
    <n v="16"/>
    <n v="34.865741891791536"/>
    <n v="4"/>
  </r>
  <r>
    <s v="data to 2021Q2"/>
    <x v="1"/>
    <x v="19"/>
    <x v="0"/>
    <x v="0"/>
    <n v="57.5"/>
    <n v="45.369197553296424"/>
    <n v="2"/>
  </r>
  <r>
    <s v="data to 2021Q2"/>
    <x v="1"/>
    <x v="19"/>
    <x v="0"/>
    <x v="1"/>
    <n v="62.5"/>
    <n v="155.55395368965162"/>
    <n v="4"/>
  </r>
  <r>
    <s v="data to 2021Q2"/>
    <x v="1"/>
    <x v="19"/>
    <x v="0"/>
    <x v="2"/>
    <n v="425.5"/>
    <n v="544.54621851299919"/>
    <n v="19"/>
  </r>
  <r>
    <s v="data to 2021Q2"/>
    <x v="1"/>
    <x v="19"/>
    <x v="0"/>
    <x v="3"/>
    <n v="1269.5"/>
    <n v="1122.1401917954786"/>
    <n v="38"/>
  </r>
  <r>
    <s v="data to 2021Q2"/>
    <x v="1"/>
    <x v="19"/>
    <x v="0"/>
    <x v="4"/>
    <n v="4061.5"/>
    <n v="4190.3679138273501"/>
    <n v="145"/>
  </r>
  <r>
    <s v="data to 2021Q2"/>
    <x v="1"/>
    <x v="19"/>
    <x v="0"/>
    <x v="5"/>
    <n v="6812.5"/>
    <n v="7119.886028694722"/>
    <n v="263"/>
  </r>
  <r>
    <s v="data to 2021Q2"/>
    <x v="1"/>
    <x v="19"/>
    <x v="1"/>
    <x v="1"/>
    <n v="1707.5"/>
    <n v="1729.1223008873071"/>
    <n v="51"/>
  </r>
  <r>
    <s v="data to 2021Q2"/>
    <x v="1"/>
    <x v="19"/>
    <x v="1"/>
    <x v="2"/>
    <n v="6687.5"/>
    <n v="7004.9515362774755"/>
    <n v="232"/>
  </r>
  <r>
    <s v="data to 2021Q2"/>
    <x v="1"/>
    <x v="19"/>
    <x v="1"/>
    <x v="3"/>
    <n v="10614"/>
    <n v="10875.943687684194"/>
    <n v="307"/>
  </r>
  <r>
    <s v="data to 2021Q2"/>
    <x v="1"/>
    <x v="19"/>
    <x v="1"/>
    <x v="4"/>
    <n v="17113.5"/>
    <n v="16206.783936629188"/>
    <n v="462"/>
  </r>
  <r>
    <s v="data to 2021Q2"/>
    <x v="1"/>
    <x v="19"/>
    <x v="1"/>
    <x v="5"/>
    <n v="26958.5"/>
    <n v="26193.412116888398"/>
    <n v="771"/>
  </r>
  <r>
    <s v="data to 2021Q2"/>
    <x v="1"/>
    <x v="19"/>
    <x v="2"/>
    <x v="2"/>
    <n v="170"/>
    <n v="183.75927200798037"/>
    <n v="4"/>
  </r>
  <r>
    <s v="data to 2021Q2"/>
    <x v="1"/>
    <x v="19"/>
    <x v="2"/>
    <x v="3"/>
    <n v="144.5"/>
    <n v="120.23302121753463"/>
    <n v="4"/>
  </r>
  <r>
    <s v="data to 2021Q2"/>
    <x v="1"/>
    <x v="19"/>
    <x v="2"/>
    <x v="4"/>
    <n v="101.5"/>
    <n v="68.048036802412753"/>
    <n v="5"/>
  </r>
  <r>
    <s v="data to 2021Q2"/>
    <x v="1"/>
    <x v="19"/>
    <x v="2"/>
    <x v="5"/>
    <n v="530.5"/>
    <n v="462.38357478535374"/>
    <n v="20"/>
  </r>
  <r>
    <m/>
    <x v="2"/>
    <x v="20"/>
    <x v="3"/>
    <x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7E30EE-FC16-4A44-9374-7E954325A1CF}" name="PivotTable1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7:D218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78911B-B328-4468-A4CC-D4A44FEC4D93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3:D54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43BDF3-8115-43D2-B553-8B4F89FA9FB0}" name="PivotTable1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25:D246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x="2"/>
        <item h="1"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94F5FE-98B6-4FD6-B673-7B111F417B6F}" name="PivotTable1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52:D273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h="1" x="2"/>
        <item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8C3219-9938-4708-AD66-E233925EDD01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2:D163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95B911-F997-4C97-A077-ED93A84240A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26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71C49A-C1A2-484E-A42C-C5ABED449D27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5:D136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0D1E98-B389-4F3E-88D0-03610A738102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8:D109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D4B4B4-4EB4-4254-A6ED-E4A7CA6952F7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1:D82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93D584-854A-4E7D-9D35-79434EED4262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3:D54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A358EF-8833-4809-9885-E212CAAB8ABB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2:D163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5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6F56D0-E3F5-4DA1-B283-FAA9A1E5E7D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26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0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9BC377-9E09-4454-9AE3-6AC70537C256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8:D109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h="1" x="2"/>
        <item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667038-EA09-465C-B341-84EF104A8017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1:D82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x="2"/>
        <item h="1"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DB67E2-8C79-41DE-9459-EBB4DEE379A7}" name="PivotTable1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69:D183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4"/>
    </i>
    <i>
      <x v="15"/>
    </i>
    <i>
      <x v="16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0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652FC9-0144-4CB6-A2C2-89F9D4FDB381}" name="PivotTable1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79:D300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AFBDAA-59CE-4F71-83D2-97C0F597616D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5:D136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244789-50B7-4A8E-8345-E9855D2979E5}" name="PivotTable1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06:D327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5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ealth.govt.nz/nz-health-statistics/data-references/weighted-inlier-equivalent-separations/wiesnz14-cost-weight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5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6" Type="http://schemas.openxmlformats.org/officeDocument/2006/relationships/pivotTable" Target="../pivotTables/pivotTable18.xml"/><Relationship Id="rId5" Type="http://schemas.openxmlformats.org/officeDocument/2006/relationships/pivotTable" Target="../pivotTables/pivotTable17.xml"/><Relationship Id="rId4" Type="http://schemas.openxmlformats.org/officeDocument/2006/relationships/pivotTable" Target="../pivotTables/pivotTable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L90"/>
  <sheetViews>
    <sheetView showGridLines="0" tabSelected="1" zoomScaleNormal="100" workbookViewId="0"/>
  </sheetViews>
  <sheetFormatPr defaultColWidth="0" defaultRowHeight="0" customHeight="1" zeroHeight="1" x14ac:dyDescent="0.3"/>
  <cols>
    <col min="1" max="2" width="2.81640625" style="46" customWidth="1"/>
    <col min="3" max="3" width="22.81640625" style="46" customWidth="1"/>
    <col min="4" max="5" width="17.81640625" style="46" customWidth="1"/>
    <col min="6" max="7" width="21.453125" style="46" customWidth="1"/>
    <col min="8" max="8" width="17.81640625" style="46" customWidth="1"/>
    <col min="9" max="9" width="10.7265625" style="46" customWidth="1"/>
    <col min="10" max="11" width="2.81640625" style="46" customWidth="1"/>
    <col min="12" max="12" width="0" style="46" hidden="1" customWidth="1"/>
    <col min="13" max="16384" width="14.26953125" style="46" hidden="1"/>
  </cols>
  <sheetData>
    <row r="1" spans="1:12" ht="15" customHeight="1" x14ac:dyDescent="0.3"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ht="13" x14ac:dyDescent="0.3"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5" customHeight="1" thickBot="1" x14ac:dyDescent="0.35"/>
    <row r="4" spans="1:12" s="49" customFormat="1" ht="15" customHeight="1" x14ac:dyDescent="0.35">
      <c r="A4" s="47"/>
      <c r="B4" s="61"/>
      <c r="C4" s="143"/>
      <c r="D4" s="143"/>
      <c r="E4" s="143"/>
      <c r="F4" s="143"/>
      <c r="G4" s="143"/>
      <c r="H4" s="143"/>
      <c r="I4" s="143"/>
      <c r="J4" s="62"/>
      <c r="K4" s="48"/>
    </row>
    <row r="5" spans="1:12" s="49" customFormat="1" ht="18.75" customHeight="1" x14ac:dyDescent="0.35">
      <c r="A5" s="47"/>
      <c r="B5" s="63"/>
      <c r="C5" s="50"/>
      <c r="D5" s="50"/>
      <c r="E5" s="50"/>
      <c r="F5" s="50"/>
      <c r="G5" s="50"/>
      <c r="H5" s="50"/>
      <c r="I5" s="50"/>
      <c r="J5" s="64"/>
      <c r="K5" s="48"/>
    </row>
    <row r="6" spans="1:12" s="49" customFormat="1" ht="18.75" customHeight="1" x14ac:dyDescent="0.35">
      <c r="A6" s="47"/>
      <c r="B6" s="63"/>
      <c r="C6" s="50"/>
      <c r="D6" s="50"/>
      <c r="E6" s="50"/>
      <c r="F6" s="50"/>
      <c r="G6" s="50"/>
      <c r="H6" s="50"/>
      <c r="I6" s="50"/>
      <c r="J6" s="64"/>
      <c r="K6" s="48"/>
    </row>
    <row r="7" spans="1:12" s="49" customFormat="1" ht="18.75" customHeight="1" x14ac:dyDescent="0.35">
      <c r="A7" s="47"/>
      <c r="B7" s="63"/>
      <c r="C7" s="50"/>
      <c r="D7" s="50"/>
      <c r="E7" s="50"/>
      <c r="F7" s="46"/>
      <c r="G7" s="50"/>
      <c r="H7" s="50"/>
      <c r="I7" s="50"/>
      <c r="J7" s="64"/>
      <c r="K7" s="48"/>
    </row>
    <row r="8" spans="1:12" s="49" customFormat="1" ht="18.75" customHeight="1" x14ac:dyDescent="0.35">
      <c r="A8" s="47"/>
      <c r="B8" s="63"/>
      <c r="C8" s="50"/>
      <c r="D8" s="50"/>
      <c r="E8" s="50"/>
      <c r="F8" s="50"/>
      <c r="G8" s="50"/>
      <c r="H8" s="50"/>
      <c r="I8" s="50"/>
      <c r="J8" s="64"/>
      <c r="K8" s="48"/>
    </row>
    <row r="9" spans="1:12" s="49" customFormat="1" ht="18.75" customHeight="1" x14ac:dyDescent="0.35">
      <c r="A9" s="47"/>
      <c r="B9" s="63"/>
      <c r="C9" s="50"/>
      <c r="D9" s="50"/>
      <c r="E9" s="50"/>
      <c r="F9" s="50"/>
      <c r="G9" s="50"/>
      <c r="H9" s="50"/>
      <c r="I9" s="50"/>
      <c r="J9" s="64"/>
      <c r="K9" s="48"/>
    </row>
    <row r="10" spans="1:12" s="49" customFormat="1" ht="18.75" customHeight="1" x14ac:dyDescent="0.35">
      <c r="A10" s="47"/>
      <c r="B10" s="63"/>
      <c r="C10" s="50"/>
      <c r="D10" s="50"/>
      <c r="E10" s="50"/>
      <c r="F10" s="50"/>
      <c r="G10" s="50"/>
      <c r="H10" s="50"/>
      <c r="I10" s="50"/>
      <c r="J10" s="64"/>
      <c r="K10" s="48"/>
    </row>
    <row r="11" spans="1:12" s="49" customFormat="1" ht="18.75" customHeight="1" x14ac:dyDescent="0.35">
      <c r="A11" s="47"/>
      <c r="B11" s="63"/>
      <c r="C11" s="50"/>
      <c r="D11" s="50"/>
      <c r="E11" s="50"/>
      <c r="F11" s="50"/>
      <c r="G11" s="50"/>
      <c r="H11" s="50"/>
      <c r="I11" s="50"/>
      <c r="J11" s="64"/>
      <c r="K11" s="48"/>
    </row>
    <row r="12" spans="1:12" s="49" customFormat="1" ht="18.75" customHeight="1" x14ac:dyDescent="0.35">
      <c r="A12" s="47"/>
      <c r="B12" s="63"/>
      <c r="C12" s="50"/>
      <c r="D12" s="50"/>
      <c r="E12" s="50"/>
      <c r="F12" s="50"/>
      <c r="G12" s="50"/>
      <c r="H12" s="50"/>
      <c r="I12" s="50"/>
      <c r="J12" s="64"/>
      <c r="K12" s="48"/>
    </row>
    <row r="13" spans="1:12" s="49" customFormat="1" ht="18.75" customHeight="1" x14ac:dyDescent="0.35">
      <c r="A13" s="47"/>
      <c r="B13" s="63"/>
      <c r="C13" s="50"/>
      <c r="D13" s="50"/>
      <c r="E13" s="50"/>
      <c r="F13" s="50"/>
      <c r="G13" s="50"/>
      <c r="H13" s="50"/>
      <c r="I13" s="50"/>
      <c r="J13" s="64"/>
      <c r="K13" s="48"/>
    </row>
    <row r="14" spans="1:12" s="49" customFormat="1" ht="18.75" customHeight="1" x14ac:dyDescent="0.35">
      <c r="A14" s="47"/>
      <c r="B14" s="63"/>
      <c r="C14" s="50"/>
      <c r="D14" s="50"/>
      <c r="E14" s="50"/>
      <c r="F14" s="50"/>
      <c r="G14" s="50"/>
      <c r="H14" s="50"/>
      <c r="I14" s="50"/>
      <c r="J14" s="64"/>
      <c r="K14" s="48"/>
    </row>
    <row r="15" spans="1:12" s="49" customFormat="1" ht="18.75" customHeight="1" x14ac:dyDescent="0.35">
      <c r="A15" s="47"/>
      <c r="B15" s="63"/>
      <c r="C15" s="50"/>
      <c r="D15" s="50"/>
      <c r="E15" s="50"/>
      <c r="F15" s="50"/>
      <c r="G15" s="50"/>
      <c r="H15" s="50"/>
      <c r="I15" s="50"/>
      <c r="J15" s="64"/>
      <c r="K15" s="48"/>
    </row>
    <row r="16" spans="1:12" s="49" customFormat="1" ht="18.75" customHeight="1" x14ac:dyDescent="0.35">
      <c r="A16" s="47"/>
      <c r="B16" s="63"/>
      <c r="C16" s="50"/>
      <c r="D16" s="50"/>
      <c r="E16" s="50"/>
      <c r="F16" s="50"/>
      <c r="G16" s="50"/>
      <c r="H16" s="50"/>
      <c r="I16" s="50"/>
      <c r="J16" s="64"/>
      <c r="K16" s="48"/>
    </row>
    <row r="17" spans="1:11" s="49" customFormat="1" ht="18.75" customHeight="1" x14ac:dyDescent="0.35">
      <c r="A17" s="47"/>
      <c r="B17" s="63"/>
      <c r="C17" s="50"/>
      <c r="D17" s="50"/>
      <c r="E17" s="50"/>
      <c r="F17" s="50"/>
      <c r="G17" s="50"/>
      <c r="H17" s="50"/>
      <c r="I17" s="50"/>
      <c r="J17" s="64"/>
      <c r="K17" s="48"/>
    </row>
    <row r="18" spans="1:11" s="49" customFormat="1" ht="18.75" customHeight="1" x14ac:dyDescent="0.35">
      <c r="A18" s="47"/>
      <c r="B18" s="63"/>
      <c r="C18" s="50"/>
      <c r="D18" s="50"/>
      <c r="E18" s="50"/>
      <c r="F18" s="50"/>
      <c r="G18" s="50"/>
      <c r="H18" s="50"/>
      <c r="I18" s="50"/>
      <c r="J18" s="64"/>
      <c r="K18" s="48"/>
    </row>
    <row r="19" spans="1:11" s="49" customFormat="1" ht="18.75" customHeight="1" x14ac:dyDescent="0.35">
      <c r="A19" s="47"/>
      <c r="B19" s="63"/>
      <c r="C19" s="50"/>
      <c r="D19" s="50"/>
      <c r="E19" s="50"/>
      <c r="F19" s="50"/>
      <c r="G19" s="50"/>
      <c r="H19" s="50"/>
      <c r="I19" s="50"/>
      <c r="J19" s="64"/>
      <c r="K19" s="48"/>
    </row>
    <row r="20" spans="1:11" s="49" customFormat="1" ht="18.75" customHeight="1" x14ac:dyDescent="0.35">
      <c r="A20" s="47"/>
      <c r="B20" s="63"/>
      <c r="C20" s="50"/>
      <c r="D20" s="50"/>
      <c r="E20" s="50"/>
      <c r="F20" s="50"/>
      <c r="G20" s="50"/>
      <c r="H20" s="50"/>
      <c r="I20" s="50"/>
      <c r="J20" s="64"/>
      <c r="K20" s="48"/>
    </row>
    <row r="21" spans="1:11" s="49" customFormat="1" ht="18.75" customHeight="1" x14ac:dyDescent="0.35">
      <c r="A21" s="47"/>
      <c r="B21" s="63"/>
      <c r="C21" s="50"/>
      <c r="D21" s="50"/>
      <c r="E21" s="50"/>
      <c r="F21" s="50"/>
      <c r="G21" s="50"/>
      <c r="H21" s="50"/>
      <c r="I21" s="50"/>
      <c r="J21" s="64"/>
      <c r="K21" s="48"/>
    </row>
    <row r="22" spans="1:11" s="49" customFormat="1" ht="18.75" customHeight="1" x14ac:dyDescent="0.35">
      <c r="A22" s="47"/>
      <c r="B22" s="63"/>
      <c r="C22" s="50"/>
      <c r="D22" s="50"/>
      <c r="E22" s="50"/>
      <c r="F22" s="50"/>
      <c r="G22" s="50"/>
      <c r="H22" s="50"/>
      <c r="I22" s="50"/>
      <c r="J22" s="64"/>
      <c r="K22" s="48"/>
    </row>
    <row r="23" spans="1:11" s="49" customFormat="1" ht="15" customHeight="1" x14ac:dyDescent="0.35">
      <c r="A23" s="47"/>
      <c r="B23" s="63"/>
      <c r="C23" s="50"/>
      <c r="D23" s="50"/>
      <c r="E23" s="50"/>
      <c r="F23" s="50"/>
      <c r="G23" s="50"/>
      <c r="H23" s="50"/>
      <c r="I23" s="50"/>
      <c r="J23" s="64"/>
      <c r="K23" s="48"/>
    </row>
    <row r="24" spans="1:11" s="49" customFormat="1" ht="30" customHeight="1" x14ac:dyDescent="0.3">
      <c r="A24" s="47"/>
      <c r="B24" s="63"/>
      <c r="C24" s="51" t="str">
        <f>Standardisation!K8</f>
        <v>DHB</v>
      </c>
      <c r="D24" s="51" t="str">
        <f>Standardisation!L8</f>
        <v>Stays</v>
      </c>
      <c r="E24" s="51" t="str">
        <f>Standardisation!M8</f>
        <v>Bed Day Equivalents</v>
      </c>
      <c r="F24" s="51" t="str">
        <f>Standardisation!N8</f>
        <v>Unstandardised Average Length of Stay</v>
      </c>
      <c r="G24" s="51" t="str">
        <f>Standardisation!O8</f>
        <v>Standardised Average Length of Stay</v>
      </c>
      <c r="H24" s="52" t="s">
        <v>19</v>
      </c>
      <c r="I24" s="48"/>
      <c r="J24" s="64"/>
      <c r="K24" s="48"/>
    </row>
    <row r="25" spans="1:11" s="49" customFormat="1" ht="15" customHeight="1" x14ac:dyDescent="0.3">
      <c r="A25" s="47"/>
      <c r="B25" s="63"/>
      <c r="C25" s="47" t="str">
        <f ca="1">Standardisation!K9</f>
        <v>Auckland</v>
      </c>
      <c r="D25" s="53">
        <f ca="1">Standardisation!L9</f>
        <v>22332</v>
      </c>
      <c r="E25" s="53">
        <f ca="1">Standardisation!M9</f>
        <v>34406.229166666664</v>
      </c>
      <c r="F25" s="54">
        <f ca="1">Standardisation!N9</f>
        <v>1.5406694056361572</v>
      </c>
      <c r="G25" s="54">
        <f ca="1">Standardisation!O9</f>
        <v>1.5081815888436738</v>
      </c>
      <c r="H25" s="55">
        <f ca="1">Standardisation!P9</f>
        <v>1.4713828517052558</v>
      </c>
      <c r="I25" s="48"/>
      <c r="J25" s="64"/>
      <c r="K25" s="48"/>
    </row>
    <row r="26" spans="1:11" s="49" customFormat="1" ht="15" customHeight="1" x14ac:dyDescent="0.3">
      <c r="A26" s="47"/>
      <c r="B26" s="63"/>
      <c r="C26" s="47" t="str">
        <f ca="1">Standardisation!K10</f>
        <v>Bay of Plenty</v>
      </c>
      <c r="D26" s="53">
        <f ca="1">Standardisation!L10</f>
        <v>7073</v>
      </c>
      <c r="E26" s="53">
        <f ca="1">Standardisation!M10</f>
        <v>9611.5625</v>
      </c>
      <c r="F26" s="54">
        <f ca="1">Standardisation!N10</f>
        <v>1.3589088788350063</v>
      </c>
      <c r="G26" s="54">
        <f ca="1">Standardisation!O10</f>
        <v>1.4966430553445216</v>
      </c>
      <c r="H26" s="55">
        <f ca="1">Standardisation!P10</f>
        <v>1.4713828517052558</v>
      </c>
      <c r="I26" s="48"/>
      <c r="J26" s="64"/>
      <c r="K26" s="48"/>
    </row>
    <row r="27" spans="1:11" s="49" customFormat="1" ht="15" customHeight="1" x14ac:dyDescent="0.3">
      <c r="A27" s="47"/>
      <c r="B27" s="63"/>
      <c r="C27" s="47" t="str">
        <f ca="1">Standardisation!K11</f>
        <v>Canterbury</v>
      </c>
      <c r="D27" s="53">
        <f ca="1">Standardisation!L11</f>
        <v>16507</v>
      </c>
      <c r="E27" s="53">
        <f ca="1">Standardisation!M11</f>
        <v>27675.1875</v>
      </c>
      <c r="F27" s="54">
        <f ca="1">Standardisation!N11</f>
        <v>1.6765728175925363</v>
      </c>
      <c r="G27" s="54">
        <f ca="1">Standardisation!O11</f>
        <v>1.4708412131249606</v>
      </c>
      <c r="H27" s="55">
        <f ca="1">Standardisation!P11</f>
        <v>1.4713828517052558</v>
      </c>
      <c r="I27" s="48"/>
      <c r="J27" s="64"/>
      <c r="K27" s="48"/>
    </row>
    <row r="28" spans="1:11" s="49" customFormat="1" ht="15" customHeight="1" x14ac:dyDescent="0.3">
      <c r="A28" s="47"/>
      <c r="B28" s="63"/>
      <c r="C28" s="47" t="str">
        <f ca="1">Standardisation!K12</f>
        <v>Capital and Coast</v>
      </c>
      <c r="D28" s="53">
        <f ca="1">Standardisation!L12</f>
        <v>10597</v>
      </c>
      <c r="E28" s="53">
        <f ca="1">Standardisation!M12</f>
        <v>17363.770833333332</v>
      </c>
      <c r="F28" s="54">
        <f ca="1">Standardisation!N12</f>
        <v>1.6385553301248781</v>
      </c>
      <c r="G28" s="54">
        <f ca="1">Standardisation!O12</f>
        <v>1.4663597328105988</v>
      </c>
      <c r="H28" s="55">
        <f ca="1">Standardisation!P12</f>
        <v>1.4713828517052558</v>
      </c>
      <c r="I28" s="48"/>
      <c r="J28" s="64"/>
      <c r="K28" s="48"/>
    </row>
    <row r="29" spans="1:11" s="49" customFormat="1" ht="15" customHeight="1" x14ac:dyDescent="0.3">
      <c r="A29" s="47"/>
      <c r="B29" s="63"/>
      <c r="C29" s="47" t="str">
        <f ca="1">Standardisation!K13</f>
        <v>Counties Manukau</v>
      </c>
      <c r="D29" s="117">
        <f ca="1">Standardisation!L13</f>
        <v>14950</v>
      </c>
      <c r="E29" s="53">
        <f ca="1">Standardisation!M13</f>
        <v>18498.770833333332</v>
      </c>
      <c r="F29" s="54">
        <f ca="1">Standardisation!N13</f>
        <v>1.2373759754738016</v>
      </c>
      <c r="G29" s="54">
        <f ca="1">Standardisation!O13</f>
        <v>1.4504104404156781</v>
      </c>
      <c r="H29" s="55">
        <f ca="1">Standardisation!P13</f>
        <v>1.4713828517052558</v>
      </c>
      <c r="I29" s="48"/>
      <c r="J29" s="64"/>
      <c r="K29" s="48"/>
    </row>
    <row r="30" spans="1:11" s="49" customFormat="1" ht="15" customHeight="1" x14ac:dyDescent="0.3">
      <c r="A30" s="47"/>
      <c r="B30" s="63"/>
      <c r="C30" s="47" t="str">
        <f ca="1">Standardisation!K14</f>
        <v>Hawkes Bay</v>
      </c>
      <c r="D30" s="53">
        <f ca="1">Standardisation!L14</f>
        <v>5623</v>
      </c>
      <c r="E30" s="53">
        <f ca="1">Standardisation!M14</f>
        <v>7723</v>
      </c>
      <c r="F30" s="54">
        <f ca="1">Standardisation!N14</f>
        <v>1.373466121287569</v>
      </c>
      <c r="G30" s="54">
        <f ca="1">Standardisation!O14</f>
        <v>1.5051801827897962</v>
      </c>
      <c r="H30" s="55">
        <f ca="1">Standardisation!P14</f>
        <v>1.4713828517052558</v>
      </c>
      <c r="I30" s="48"/>
      <c r="J30" s="64"/>
      <c r="K30" s="48"/>
    </row>
    <row r="31" spans="1:11" s="49" customFormat="1" ht="15" customHeight="1" x14ac:dyDescent="0.3">
      <c r="A31" s="47"/>
      <c r="B31" s="63"/>
      <c r="C31" s="47" t="str">
        <f ca="1">Standardisation!K15</f>
        <v>Hutt</v>
      </c>
      <c r="D31" s="53">
        <f ca="1">Standardisation!L15</f>
        <v>5264</v>
      </c>
      <c r="E31" s="53">
        <f ca="1">Standardisation!M15</f>
        <v>6829.208333333333</v>
      </c>
      <c r="F31" s="54">
        <f ca="1">Standardisation!N15</f>
        <v>1.2973420086119554</v>
      </c>
      <c r="G31" s="54">
        <f ca="1">Standardisation!O15</f>
        <v>1.4535206469643953</v>
      </c>
      <c r="H31" s="55">
        <f ca="1">Standardisation!P15</f>
        <v>1.4713828517052558</v>
      </c>
      <c r="I31" s="48"/>
      <c r="J31" s="64"/>
      <c r="K31" s="48"/>
    </row>
    <row r="32" spans="1:11" s="49" customFormat="1" ht="15" customHeight="1" x14ac:dyDescent="0.3">
      <c r="A32" s="47"/>
      <c r="B32" s="63"/>
      <c r="C32" s="47" t="str">
        <f ca="1">Standardisation!K16</f>
        <v>Lakes</v>
      </c>
      <c r="D32" s="53">
        <f ca="1">Standardisation!L16</f>
        <v>3420</v>
      </c>
      <c r="E32" s="53">
        <f ca="1">Standardisation!M16</f>
        <v>4135.5625</v>
      </c>
      <c r="F32" s="54">
        <f ca="1">Standardisation!N16</f>
        <v>1.2092288011695906</v>
      </c>
      <c r="G32" s="54">
        <f ca="1">Standardisation!O16</f>
        <v>1.3962853215093016</v>
      </c>
      <c r="H32" s="55">
        <f ca="1">Standardisation!P16</f>
        <v>1.4713828517052558</v>
      </c>
      <c r="I32" s="48"/>
      <c r="J32" s="64"/>
      <c r="K32" s="48"/>
    </row>
    <row r="33" spans="1:11" s="49" customFormat="1" ht="15" customHeight="1" x14ac:dyDescent="0.3">
      <c r="A33" s="47"/>
      <c r="B33" s="63"/>
      <c r="C33" s="47" t="str">
        <f ca="1">Standardisation!K17</f>
        <v>MidCentral</v>
      </c>
      <c r="D33" s="53">
        <f ca="1">Standardisation!L17</f>
        <v>5206</v>
      </c>
      <c r="E33" s="53">
        <f ca="1">Standardisation!M17</f>
        <v>8055.333333333333</v>
      </c>
      <c r="F33" s="54">
        <f ca="1">Standardisation!N17</f>
        <v>1.5473171981047509</v>
      </c>
      <c r="G33" s="54">
        <f ca="1">Standardisation!O17</f>
        <v>1.5743093872716483</v>
      </c>
      <c r="H33" s="55">
        <f ca="1">Standardisation!P17</f>
        <v>1.4713828517052558</v>
      </c>
      <c r="I33" s="48"/>
      <c r="J33" s="64"/>
      <c r="K33" s="48"/>
    </row>
    <row r="34" spans="1:11" s="49" customFormat="1" ht="15" customHeight="1" x14ac:dyDescent="0.3">
      <c r="A34" s="47"/>
      <c r="B34" s="63"/>
      <c r="C34" s="47" t="str">
        <f ca="1">Standardisation!K18</f>
        <v>Nelson Marlborough</v>
      </c>
      <c r="D34" s="53">
        <f ca="1">Standardisation!L18</f>
        <v>4542</v>
      </c>
      <c r="E34" s="53">
        <f ca="1">Standardisation!M18</f>
        <v>5230.270833333333</v>
      </c>
      <c r="F34" s="54">
        <f ca="1">Standardisation!N18</f>
        <v>1.1515347497431381</v>
      </c>
      <c r="G34" s="54">
        <f ca="1">Standardisation!O18</f>
        <v>1.2957249489142657</v>
      </c>
      <c r="H34" s="55">
        <f ca="1">Standardisation!P18</f>
        <v>1.4713828517052558</v>
      </c>
      <c r="I34" s="48"/>
      <c r="J34" s="64"/>
      <c r="K34" s="48"/>
    </row>
    <row r="35" spans="1:11" s="49" customFormat="1" ht="15" customHeight="1" x14ac:dyDescent="0.3">
      <c r="A35" s="47"/>
      <c r="B35" s="63"/>
      <c r="C35" s="47" t="str">
        <f ca="1">Standardisation!K19</f>
        <v>Northland</v>
      </c>
      <c r="D35" s="53">
        <f ca="1">Standardisation!L19</f>
        <v>5432</v>
      </c>
      <c r="E35" s="53">
        <f ca="1">Standardisation!M19</f>
        <v>7996.416666666667</v>
      </c>
      <c r="F35" s="54">
        <f ca="1">Standardisation!N19</f>
        <v>1.4720943789887089</v>
      </c>
      <c r="G35" s="54">
        <f ca="1">Standardisation!O19</f>
        <v>1.5527384379118585</v>
      </c>
      <c r="H35" s="55">
        <f ca="1">Standardisation!P19</f>
        <v>1.4713828517052558</v>
      </c>
      <c r="I35" s="48"/>
      <c r="J35" s="64"/>
      <c r="K35" s="48"/>
    </row>
    <row r="36" spans="1:11" s="49" customFormat="1" ht="15" customHeight="1" x14ac:dyDescent="0.3">
      <c r="A36" s="47"/>
      <c r="B36" s="63"/>
      <c r="C36" s="47" t="str">
        <f ca="1">Standardisation!K20</f>
        <v>South Canterbury</v>
      </c>
      <c r="D36" s="53">
        <f ca="1">Standardisation!L20</f>
        <v>2346</v>
      </c>
      <c r="E36" s="53">
        <f ca="1">Standardisation!M20</f>
        <v>2677.3125</v>
      </c>
      <c r="F36" s="54">
        <f ca="1">Standardisation!N20</f>
        <v>1.1412244245524297</v>
      </c>
      <c r="G36" s="54">
        <f ca="1">Standardisation!O20</f>
        <v>1.3196876960388595</v>
      </c>
      <c r="H36" s="55">
        <f ca="1">Standardisation!P20</f>
        <v>1.4713828517052558</v>
      </c>
      <c r="I36" s="48"/>
      <c r="J36" s="64"/>
      <c r="K36" s="48"/>
    </row>
    <row r="37" spans="1:11" s="49" customFormat="1" ht="15" customHeight="1" x14ac:dyDescent="0.3">
      <c r="A37" s="47"/>
      <c r="B37" s="63"/>
      <c r="C37" s="47" t="str">
        <f ca="1">Standardisation!K21</f>
        <v>Southern</v>
      </c>
      <c r="D37" s="53">
        <f ca="1">Standardisation!L21</f>
        <v>9249</v>
      </c>
      <c r="E37" s="53">
        <f ca="1">Standardisation!M21</f>
        <v>16004.625</v>
      </c>
      <c r="F37" s="54">
        <f ca="1">Standardisation!N21</f>
        <v>1.7304168018164126</v>
      </c>
      <c r="G37" s="54">
        <f ca="1">Standardisation!O21</f>
        <v>1.5560248134118644</v>
      </c>
      <c r="H37" s="55">
        <f ca="1">Standardisation!P21</f>
        <v>1.4713828517052558</v>
      </c>
      <c r="I37" s="48"/>
      <c r="J37" s="64"/>
      <c r="K37" s="48"/>
    </row>
    <row r="38" spans="1:11" s="49" customFormat="1" ht="15" customHeight="1" x14ac:dyDescent="0.3">
      <c r="A38" s="47"/>
      <c r="B38" s="63"/>
      <c r="C38" s="47" t="str">
        <f ca="1">Standardisation!K22</f>
        <v>Tairawhiti</v>
      </c>
      <c r="D38" s="53">
        <f ca="1">Standardisation!L22</f>
        <v>1702</v>
      </c>
      <c r="E38" s="53">
        <f ca="1">Standardisation!M22</f>
        <v>2244.9791666666665</v>
      </c>
      <c r="F38" s="54">
        <f ca="1">Standardisation!N22</f>
        <v>1.3190241872307089</v>
      </c>
      <c r="G38" s="54">
        <f ca="1">Standardisation!O22</f>
        <v>1.6065459987267854</v>
      </c>
      <c r="H38" s="55">
        <f ca="1">Standardisation!P22</f>
        <v>1.4713828517052558</v>
      </c>
      <c r="I38" s="48"/>
      <c r="J38" s="64"/>
      <c r="K38" s="48"/>
    </row>
    <row r="39" spans="1:11" s="49" customFormat="1" ht="15" customHeight="1" x14ac:dyDescent="0.3">
      <c r="A39" s="47"/>
      <c r="B39" s="63"/>
      <c r="C39" s="47" t="str">
        <f ca="1">Standardisation!K23</f>
        <v>Taranaki</v>
      </c>
      <c r="D39" s="53">
        <f ca="1">Standardisation!L23</f>
        <v>4076</v>
      </c>
      <c r="E39" s="53">
        <f ca="1">Standardisation!M23</f>
        <v>5238.979166666667</v>
      </c>
      <c r="F39" s="54">
        <f ca="1">Standardisation!N23</f>
        <v>1.2853236424599281</v>
      </c>
      <c r="G39" s="54">
        <f ca="1">Standardisation!O23</f>
        <v>1.4075470571124822</v>
      </c>
      <c r="H39" s="55">
        <f ca="1">Standardisation!P23</f>
        <v>1.4713828517052558</v>
      </c>
      <c r="I39" s="48"/>
      <c r="J39" s="64"/>
      <c r="K39" s="48"/>
    </row>
    <row r="40" spans="1:11" s="49" customFormat="1" ht="15" customHeight="1" x14ac:dyDescent="0.3">
      <c r="A40" s="47"/>
      <c r="B40" s="63"/>
      <c r="C40" s="47" t="str">
        <f ca="1">Standardisation!K24</f>
        <v>Waikato</v>
      </c>
      <c r="D40" s="53">
        <f ca="1">Standardisation!L24</f>
        <v>14192</v>
      </c>
      <c r="E40" s="53">
        <f ca="1">Standardisation!M24</f>
        <v>23022.520833333332</v>
      </c>
      <c r="F40" s="54">
        <f ca="1">Standardisation!N24</f>
        <v>1.6222182097895528</v>
      </c>
      <c r="G40" s="54">
        <f ca="1">Standardisation!O24</f>
        <v>1.5572312380430884</v>
      </c>
      <c r="H40" s="55">
        <f ca="1">Standardisation!P24</f>
        <v>1.4713828517052558</v>
      </c>
      <c r="I40" s="48"/>
      <c r="J40" s="64"/>
      <c r="K40" s="48"/>
    </row>
    <row r="41" spans="1:11" s="49" customFormat="1" ht="15" customHeight="1" x14ac:dyDescent="0.3">
      <c r="A41" s="47"/>
      <c r="B41" s="63"/>
      <c r="C41" s="47" t="str">
        <f ca="1">Standardisation!K25</f>
        <v>Wairarapa</v>
      </c>
      <c r="D41" s="53">
        <f ca="1">Standardisation!L25</f>
        <v>1276</v>
      </c>
      <c r="E41" s="53">
        <f ca="1">Standardisation!M25</f>
        <v>1168.5416666666667</v>
      </c>
      <c r="F41" s="54">
        <f ca="1">Standardisation!N25</f>
        <v>0.91578500522466033</v>
      </c>
      <c r="G41" s="54">
        <f ca="1">Standardisation!O25</f>
        <v>1.2929384960271237</v>
      </c>
      <c r="H41" s="55">
        <f ca="1">Standardisation!P25</f>
        <v>1.4713828517052558</v>
      </c>
      <c r="I41" s="48"/>
      <c r="J41" s="64"/>
      <c r="K41" s="48"/>
    </row>
    <row r="42" spans="1:11" s="49" customFormat="1" ht="15" customHeight="1" x14ac:dyDescent="0.3">
      <c r="A42" s="47"/>
      <c r="B42" s="63"/>
      <c r="C42" s="47" t="str">
        <f ca="1">Standardisation!K26</f>
        <v>Waitemata</v>
      </c>
      <c r="D42" s="53">
        <f ca="1">Standardisation!L26</f>
        <v>11391</v>
      </c>
      <c r="E42" s="53">
        <f ca="1">Standardisation!M26</f>
        <v>16621.145833333332</v>
      </c>
      <c r="F42" s="54">
        <f ca="1">Standardisation!N26</f>
        <v>1.4591472068592164</v>
      </c>
      <c r="G42" s="54">
        <f ca="1">Standardisation!O26</f>
        <v>1.2987286062291099</v>
      </c>
      <c r="H42" s="55">
        <f ca="1">Standardisation!P26</f>
        <v>1.4713828517052558</v>
      </c>
      <c r="I42" s="48"/>
      <c r="J42" s="64"/>
      <c r="K42" s="48"/>
    </row>
    <row r="43" spans="1:11" s="49" customFormat="1" ht="15" customHeight="1" x14ac:dyDescent="0.3">
      <c r="A43" s="47"/>
      <c r="B43" s="63"/>
      <c r="C43" s="47" t="str">
        <f ca="1">Standardisation!K27</f>
        <v>West Coast</v>
      </c>
      <c r="D43" s="53">
        <f ca="1">Standardisation!L27</f>
        <v>1019</v>
      </c>
      <c r="E43" s="53">
        <f ca="1">Standardisation!M27</f>
        <v>835.72916666666663</v>
      </c>
      <c r="F43" s="54">
        <f ca="1">Standardisation!N27</f>
        <v>0.82014638534510953</v>
      </c>
      <c r="G43" s="54">
        <f ca="1">Standardisation!O27</f>
        <v>1.1764478292289446</v>
      </c>
      <c r="H43" s="55">
        <f ca="1">Standardisation!P27</f>
        <v>1.4713828517052558</v>
      </c>
      <c r="I43" s="48"/>
      <c r="J43" s="64"/>
      <c r="K43" s="48"/>
    </row>
    <row r="44" spans="1:11" s="49" customFormat="1" ht="15" customHeight="1" thickBot="1" x14ac:dyDescent="0.35">
      <c r="A44" s="47"/>
      <c r="B44" s="63"/>
      <c r="C44" s="56" t="str">
        <f ca="1">Standardisation!K28</f>
        <v>Whanganui</v>
      </c>
      <c r="D44" s="57">
        <f ca="1">Standardisation!L28</f>
        <v>2327</v>
      </c>
      <c r="E44" s="57">
        <f ca="1">Standardisation!M28</f>
        <v>3196.5208333333335</v>
      </c>
      <c r="F44" s="58">
        <f ca="1">Standardisation!N28</f>
        <v>1.3736660220598769</v>
      </c>
      <c r="G44" s="58">
        <f ca="1">Standardisation!O28</f>
        <v>1.484814904494794</v>
      </c>
      <c r="H44" s="55">
        <f ca="1">Standardisation!P28</f>
        <v>1.4713828517052558</v>
      </c>
      <c r="I44" s="48"/>
      <c r="J44" s="64"/>
      <c r="K44" s="48"/>
    </row>
    <row r="45" spans="1:11" s="49" customFormat="1" ht="7.5" customHeight="1" thickTop="1" x14ac:dyDescent="0.3">
      <c r="A45" s="47"/>
      <c r="B45" s="63"/>
      <c r="C45" s="47"/>
      <c r="D45" s="47"/>
      <c r="E45" s="47"/>
      <c r="F45" s="65"/>
      <c r="G45" s="65"/>
      <c r="H45" s="52"/>
      <c r="I45" s="48"/>
      <c r="J45" s="64"/>
      <c r="K45" s="48"/>
    </row>
    <row r="46" spans="1:11" s="49" customFormat="1" ht="15" customHeight="1" x14ac:dyDescent="0.3">
      <c r="A46" s="47"/>
      <c r="B46" s="63"/>
      <c r="C46" s="47" t="str">
        <f>Standardisation!K30</f>
        <v>Total</v>
      </c>
      <c r="D46" s="53">
        <f ca="1">Standardisation!L30</f>
        <v>148524</v>
      </c>
      <c r="E46" s="53">
        <f ca="1">Standardisation!M30</f>
        <v>218535.66666666663</v>
      </c>
      <c r="F46" s="54">
        <f ca="1">Standardisation!N30</f>
        <v>1.4713828517052239</v>
      </c>
      <c r="G46" s="54">
        <f ca="1">Standardisation!O30</f>
        <v>1.4713828517052558</v>
      </c>
      <c r="H46" s="66"/>
      <c r="I46" s="48"/>
      <c r="J46" s="64"/>
      <c r="K46" s="48"/>
    </row>
    <row r="47" spans="1:11" ht="15" customHeight="1" thickBot="1" x14ac:dyDescent="0.35">
      <c r="B47" s="67"/>
      <c r="C47" s="68"/>
      <c r="D47" s="68"/>
      <c r="E47" s="69"/>
      <c r="F47" s="69"/>
      <c r="G47" s="68"/>
      <c r="H47" s="68"/>
      <c r="I47" s="68"/>
      <c r="J47" s="70"/>
    </row>
    <row r="48" spans="1:11" ht="15" customHeight="1" x14ac:dyDescent="0.3">
      <c r="E48" s="59"/>
      <c r="F48" s="59"/>
    </row>
    <row r="49" s="60" customFormat="1" ht="12.5" hidden="1" x14ac:dyDescent="0.25"/>
    <row r="50" s="60" customFormat="1" ht="12.5" hidden="1" x14ac:dyDescent="0.25"/>
    <row r="51" s="60" customFormat="1" ht="12.5" hidden="1" x14ac:dyDescent="0.25"/>
    <row r="52" s="60" customFormat="1" ht="12.5" hidden="1" x14ac:dyDescent="0.25"/>
    <row r="53" s="60" customFormat="1" ht="12.5" hidden="1" x14ac:dyDescent="0.25"/>
    <row r="54" s="60" customFormat="1" ht="15" hidden="1" customHeight="1" x14ac:dyDescent="0.25"/>
    <row r="55" s="60" customFormat="1" ht="15" hidden="1" customHeight="1" x14ac:dyDescent="0.25"/>
    <row r="56" s="60" customFormat="1" ht="15" hidden="1" customHeight="1" x14ac:dyDescent="0.25"/>
    <row r="57" s="60" customFormat="1" ht="15" hidden="1" customHeight="1" x14ac:dyDescent="0.25"/>
    <row r="58" s="60" customFormat="1" ht="15" hidden="1" customHeight="1" x14ac:dyDescent="0.25"/>
    <row r="59" s="60" customFormat="1" ht="12.5" hidden="1" x14ac:dyDescent="0.25"/>
    <row r="60" s="60" customFormat="1" ht="12.5" hidden="1" x14ac:dyDescent="0.25"/>
    <row r="61" s="60" customFormat="1" ht="12.5" hidden="1" x14ac:dyDescent="0.25"/>
    <row r="62" s="60" customFormat="1" ht="12.5" hidden="1" x14ac:dyDescent="0.25"/>
    <row r="63" s="60" customFormat="1" ht="12.5" hidden="1" x14ac:dyDescent="0.25"/>
    <row r="64" s="60" customFormat="1" ht="12.5" hidden="1" x14ac:dyDescent="0.25"/>
    <row r="65" s="60" customFormat="1" ht="12.5" hidden="1" x14ac:dyDescent="0.25"/>
    <row r="66" s="60" customFormat="1" ht="12.5" hidden="1" x14ac:dyDescent="0.25"/>
    <row r="67" s="60" customFormat="1" ht="12.5" hidden="1" x14ac:dyDescent="0.25"/>
    <row r="68" s="60" customFormat="1" ht="12.5" hidden="1" x14ac:dyDescent="0.25"/>
    <row r="69" s="60" customFormat="1" ht="12.5" hidden="1" x14ac:dyDescent="0.25"/>
    <row r="70" s="60" customFormat="1" ht="12.5" hidden="1" x14ac:dyDescent="0.25"/>
    <row r="71" s="60" customFormat="1" ht="12.5" hidden="1" x14ac:dyDescent="0.25"/>
    <row r="72" s="60" customFormat="1" ht="12.5" hidden="1" x14ac:dyDescent="0.25"/>
    <row r="73" s="60" customFormat="1" ht="12.5" hidden="1" x14ac:dyDescent="0.25"/>
    <row r="74" s="60" customFormat="1" ht="12.5" hidden="1" x14ac:dyDescent="0.25"/>
    <row r="75" s="60" customFormat="1" ht="12.5" hidden="1" x14ac:dyDescent="0.25"/>
    <row r="76" s="60" customFormat="1" ht="12.5" hidden="1" x14ac:dyDescent="0.25"/>
    <row r="77" s="60" customFormat="1" ht="12.5" hidden="1" x14ac:dyDescent="0.25"/>
    <row r="78" s="60" customFormat="1" ht="12.5" hidden="1" x14ac:dyDescent="0.25"/>
    <row r="79" s="60" customFormat="1" ht="12.5" hidden="1" x14ac:dyDescent="0.25"/>
    <row r="80" s="60" customFormat="1" ht="12.5" hidden="1" x14ac:dyDescent="0.25"/>
    <row r="81" s="60" customFormat="1" ht="12.5" hidden="1" x14ac:dyDescent="0.25"/>
    <row r="82" s="60" customFormat="1" ht="12.5" hidden="1" x14ac:dyDescent="0.25"/>
    <row r="83" s="60" customFormat="1" ht="12.5" hidden="1" x14ac:dyDescent="0.25"/>
    <row r="84" s="60" customFormat="1" ht="12.5" hidden="1" x14ac:dyDescent="0.25"/>
    <row r="85" s="60" customFormat="1" ht="12.5" hidden="1" x14ac:dyDescent="0.25"/>
    <row r="86" s="60" customFormat="1" ht="12.5" hidden="1" x14ac:dyDescent="0.25"/>
    <row r="87" s="60" customFormat="1" ht="12.5" hidden="1" x14ac:dyDescent="0.25"/>
    <row r="88" s="60" customFormat="1" ht="12.5" hidden="1" x14ac:dyDescent="0.25"/>
    <row r="89" s="60" customFormat="1" ht="12.5" hidden="1" x14ac:dyDescent="0.25"/>
    <row r="90" ht="13" hidden="1" x14ac:dyDescent="0.3"/>
  </sheetData>
  <mergeCells count="2">
    <mergeCell ref="C4:I4"/>
    <mergeCell ref="C1:L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4" name="Drop Down 5">
              <controlPr defaultSize="0" autoLine="0" autoPict="0">
                <anchor moveWithCells="1">
                  <from>
                    <xdr:col>7</xdr:col>
                    <xdr:colOff>171450</xdr:colOff>
                    <xdr:row>5</xdr:row>
                    <xdr:rowOff>133350</xdr:rowOff>
                  </from>
                  <to>
                    <xdr:col>8</xdr:col>
                    <xdr:colOff>222250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1">
    <tabColor theme="0" tint="-0.249977111117893"/>
  </sheetPr>
  <dimension ref="A1:G66"/>
  <sheetViews>
    <sheetView topLeftCell="A12" workbookViewId="0">
      <selection activeCell="P3" sqref="P3"/>
    </sheetView>
  </sheetViews>
  <sheetFormatPr defaultColWidth="10" defaultRowHeight="12.5" x14ac:dyDescent="0.25"/>
  <cols>
    <col min="1" max="1" width="2.81640625" customWidth="1"/>
    <col min="2" max="2" width="20" customWidth="1"/>
    <col min="4" max="4" width="10" customWidth="1"/>
  </cols>
  <sheetData>
    <row r="1" spans="1:7" ht="14.5" x14ac:dyDescent="0.35">
      <c r="A1" s="1"/>
      <c r="B1" s="126" t="s">
        <v>117</v>
      </c>
      <c r="C1" s="1"/>
    </row>
    <row r="2" spans="1:7" ht="13" x14ac:dyDescent="0.3">
      <c r="A2" s="1">
        <v>1</v>
      </c>
      <c r="B2" s="1" t="s">
        <v>12</v>
      </c>
      <c r="C2" s="1"/>
    </row>
    <row r="3" spans="1:7" ht="13" x14ac:dyDescent="0.3">
      <c r="A3" s="1">
        <v>2</v>
      </c>
      <c r="B3" s="1" t="s">
        <v>13</v>
      </c>
      <c r="C3" s="1"/>
    </row>
    <row r="4" spans="1:7" ht="13" x14ac:dyDescent="0.3">
      <c r="A4" s="1"/>
      <c r="B4" s="121" t="s">
        <v>110</v>
      </c>
      <c r="C4" s="1">
        <v>2</v>
      </c>
    </row>
    <row r="5" spans="1:7" ht="13" x14ac:dyDescent="0.3">
      <c r="A5" s="1"/>
      <c r="B5" s="2" t="s">
        <v>1</v>
      </c>
      <c r="C5" s="118" t="str">
        <f>VLOOKUP($C$4,$A$1:$B$3,2,FALSE)</f>
        <v>Elective</v>
      </c>
    </row>
    <row r="6" spans="1:7" ht="13" x14ac:dyDescent="0.3">
      <c r="A6" s="1"/>
      <c r="B6" s="1"/>
      <c r="C6" s="1"/>
    </row>
    <row r="7" spans="1:7" ht="14.5" x14ac:dyDescent="0.35">
      <c r="A7" s="124"/>
      <c r="B7" s="125" t="s">
        <v>96</v>
      </c>
      <c r="C7" s="124"/>
      <c r="D7" s="122"/>
      <c r="E7" s="122"/>
      <c r="F7" s="122"/>
      <c r="G7" s="122"/>
    </row>
    <row r="8" spans="1:7" ht="13" x14ac:dyDescent="0.3">
      <c r="A8" s="1"/>
      <c r="B8" s="1" t="s">
        <v>97</v>
      </c>
      <c r="C8" s="1"/>
    </row>
    <row r="9" spans="1:7" ht="13" x14ac:dyDescent="0.3">
      <c r="A9" s="1"/>
      <c r="B9" s="1" t="s">
        <v>98</v>
      </c>
    </row>
    <row r="10" spans="1:7" ht="13" x14ac:dyDescent="0.3">
      <c r="B10" s="1" t="s">
        <v>99</v>
      </c>
    </row>
    <row r="12" spans="1:7" ht="13" x14ac:dyDescent="0.3">
      <c r="B12" s="120" t="s">
        <v>101</v>
      </c>
      <c r="C12" s="71">
        <v>3</v>
      </c>
    </row>
    <row r="13" spans="1:7" ht="13" x14ac:dyDescent="0.3">
      <c r="B13" s="72" t="s">
        <v>102</v>
      </c>
      <c r="C13" s="127" t="str">
        <f>INDEX(B8:B10,C12)</f>
        <v>Other</v>
      </c>
    </row>
    <row r="14" spans="1:7" ht="13" x14ac:dyDescent="0.3">
      <c r="B14" s="2"/>
    </row>
    <row r="16" spans="1:7" ht="13" x14ac:dyDescent="0.3">
      <c r="A16" s="122"/>
      <c r="B16" s="128" t="s">
        <v>100</v>
      </c>
      <c r="C16" s="122"/>
      <c r="D16" s="122"/>
      <c r="E16" s="122"/>
      <c r="F16" s="122"/>
      <c r="G16" s="122"/>
    </row>
    <row r="17" spans="1:7" x14ac:dyDescent="0.25">
      <c r="B17">
        <v>1</v>
      </c>
    </row>
    <row r="18" spans="1:7" x14ac:dyDescent="0.25">
      <c r="B18">
        <v>2</v>
      </c>
    </row>
    <row r="19" spans="1:7" x14ac:dyDescent="0.25">
      <c r="B19">
        <v>3</v>
      </c>
    </row>
    <row r="20" spans="1:7" x14ac:dyDescent="0.25">
      <c r="B20">
        <v>4</v>
      </c>
    </row>
    <row r="21" spans="1:7" x14ac:dyDescent="0.25">
      <c r="B21">
        <v>5</v>
      </c>
    </row>
    <row r="23" spans="1:7" x14ac:dyDescent="0.25">
      <c r="B23" s="135" t="s">
        <v>119</v>
      </c>
      <c r="C23" s="132">
        <v>1</v>
      </c>
    </row>
    <row r="25" spans="1:7" ht="13" x14ac:dyDescent="0.3">
      <c r="A25" s="122"/>
      <c r="B25" s="123" t="s">
        <v>111</v>
      </c>
      <c r="C25" s="122" t="str">
        <f>RIGHT(Data2!A2,6)</f>
        <v>2021Q2</v>
      </c>
      <c r="D25" s="122"/>
      <c r="E25" s="122"/>
      <c r="F25" s="122"/>
      <c r="G25" s="122"/>
    </row>
    <row r="26" spans="1:7" ht="13" x14ac:dyDescent="0.3">
      <c r="B26" s="79" t="s">
        <v>112</v>
      </c>
      <c r="C26" s="80" t="str">
        <f xml:space="preserve"> C34&amp;" Average Length of Stay, 12 months to end of " &amp; IF(RIGHT(C25, 1) = "1", "March", "") &amp; IF(RIGHT(C25, 1) = "2", "June", "") &amp; IF(RIGHT(C25, 1) = "3", "September", "") &amp; IF(RIGHT(C25, 1) = "4", "December", "") &amp; " " &amp; LEFT(C25, 4)</f>
        <v>Elective Average Length of Stay, 12 months to end of June 2021</v>
      </c>
      <c r="D26" s="81"/>
    </row>
    <row r="27" spans="1:7" ht="13" x14ac:dyDescent="0.3">
      <c r="B27" s="80"/>
      <c r="C27" s="71"/>
      <c r="D27" s="81"/>
    </row>
    <row r="28" spans="1:7" ht="13" x14ac:dyDescent="0.3">
      <c r="B28" s="80"/>
      <c r="C28" s="71"/>
      <c r="D28" s="81"/>
    </row>
    <row r="29" spans="1:7" ht="13" x14ac:dyDescent="0.3">
      <c r="B29" s="80"/>
      <c r="C29" s="71"/>
      <c r="D29" s="81"/>
    </row>
    <row r="30" spans="1:7" ht="14.5" x14ac:dyDescent="0.35">
      <c r="A30" s="81"/>
      <c r="B30" s="136" t="s">
        <v>113</v>
      </c>
      <c r="C30" s="127"/>
      <c r="D30" s="137"/>
      <c r="E30" s="81"/>
      <c r="F30" s="81"/>
      <c r="G30" s="81"/>
    </row>
    <row r="31" spans="1:7" ht="13" x14ac:dyDescent="0.3">
      <c r="B31" s="80" t="s">
        <v>12</v>
      </c>
      <c r="C31" s="71"/>
      <c r="D31" s="81"/>
    </row>
    <row r="32" spans="1:7" ht="13" x14ac:dyDescent="0.3">
      <c r="B32" s="80" t="s">
        <v>13</v>
      </c>
      <c r="C32" s="71"/>
      <c r="D32" s="81"/>
    </row>
    <row r="33" spans="1:7" ht="13" x14ac:dyDescent="0.3">
      <c r="B33" s="1" t="s">
        <v>110</v>
      </c>
      <c r="C33" s="1">
        <v>2</v>
      </c>
      <c r="D33" s="81"/>
    </row>
    <row r="34" spans="1:7" ht="13" x14ac:dyDescent="0.3">
      <c r="B34" s="2" t="s">
        <v>1</v>
      </c>
      <c r="C34" s="134" t="str">
        <f>INDEX(B31:B32,C33)</f>
        <v>Elective</v>
      </c>
      <c r="D34" s="81"/>
    </row>
    <row r="35" spans="1:7" ht="13" x14ac:dyDescent="0.3">
      <c r="B35" s="80"/>
      <c r="C35" s="71"/>
      <c r="D35" s="81"/>
    </row>
    <row r="36" spans="1:7" ht="13" x14ac:dyDescent="0.3">
      <c r="B36" s="80"/>
      <c r="C36" s="71"/>
      <c r="D36" s="81"/>
    </row>
    <row r="37" spans="1:7" ht="14.5" x14ac:dyDescent="0.35">
      <c r="A37" s="122"/>
      <c r="B37" s="129" t="s">
        <v>114</v>
      </c>
      <c r="C37" s="130"/>
      <c r="D37" s="131"/>
      <c r="E37" s="122"/>
      <c r="F37" s="122"/>
      <c r="G37" s="122"/>
    </row>
    <row r="38" spans="1:7" ht="13" x14ac:dyDescent="0.3">
      <c r="B38" s="80" t="s">
        <v>12</v>
      </c>
      <c r="C38" s="71"/>
      <c r="D38" s="81"/>
    </row>
    <row r="39" spans="1:7" ht="13" x14ac:dyDescent="0.3">
      <c r="B39" s="80" t="s">
        <v>13</v>
      </c>
      <c r="C39" s="71"/>
      <c r="D39" s="81"/>
    </row>
    <row r="40" spans="1:7" ht="13" x14ac:dyDescent="0.3">
      <c r="B40" s="80" t="s">
        <v>101</v>
      </c>
      <c r="C40" s="71">
        <v>1</v>
      </c>
      <c r="D40" s="81"/>
    </row>
    <row r="41" spans="1:7" ht="13" x14ac:dyDescent="0.3">
      <c r="B41" s="80" t="s">
        <v>1</v>
      </c>
      <c r="C41" s="133" t="str">
        <f>INDEX(B38:B39,C40)</f>
        <v>Acute</v>
      </c>
      <c r="D41" s="81"/>
    </row>
    <row r="42" spans="1:7" ht="13" x14ac:dyDescent="0.3">
      <c r="B42" s="79" t="s">
        <v>118</v>
      </c>
      <c r="C42" s="80" t="str">
        <f>C$41&amp; " Average Length of Stay, 12 months to end of " &amp; IF(RIGHT(C25, 1) = "1", "March", "") &amp; IF(RIGHT(C25, 1) = "2", "June", "") &amp; IF(RIGHT(C25, 1) = "3", "September", "") &amp; IF(RIGHT(C25, 1) = "4", "December", "") &amp; " " &amp; LEFT(C25, 4)</f>
        <v>Acute Average Length of Stay, 12 months to end of June 2021</v>
      </c>
      <c r="D42" s="81"/>
    </row>
    <row r="43" spans="1:7" ht="13" x14ac:dyDescent="0.3">
      <c r="B43" s="80"/>
      <c r="C43" s="71"/>
      <c r="D43" s="81"/>
    </row>
    <row r="44" spans="1:7" ht="13" x14ac:dyDescent="0.3">
      <c r="B44" s="80"/>
      <c r="C44" s="71"/>
      <c r="D44" s="81"/>
    </row>
    <row r="45" spans="1:7" ht="13" x14ac:dyDescent="0.3">
      <c r="B45" s="80"/>
      <c r="C45" s="71"/>
      <c r="D45" s="81"/>
    </row>
    <row r="46" spans="1:7" ht="13" x14ac:dyDescent="0.3">
      <c r="B46" s="80"/>
      <c r="C46" s="71"/>
      <c r="D46" s="81"/>
    </row>
    <row r="47" spans="1:7" ht="13" x14ac:dyDescent="0.3">
      <c r="B47" s="82"/>
      <c r="C47" s="71"/>
      <c r="D47" s="81"/>
    </row>
    <row r="48" spans="1:7" ht="13" x14ac:dyDescent="0.3">
      <c r="B48" s="80"/>
      <c r="C48" s="71"/>
      <c r="D48" s="81"/>
    </row>
    <row r="49" spans="2:4" ht="13" x14ac:dyDescent="0.3">
      <c r="B49" s="80"/>
      <c r="C49" s="71"/>
      <c r="D49" s="81"/>
    </row>
    <row r="50" spans="2:4" ht="13" x14ac:dyDescent="0.3">
      <c r="B50" s="80"/>
      <c r="C50" s="71"/>
      <c r="D50" s="81"/>
    </row>
    <row r="51" spans="2:4" x14ac:dyDescent="0.25">
      <c r="B51" s="81"/>
      <c r="C51" s="81"/>
      <c r="D51" s="81"/>
    </row>
    <row r="52" spans="2:4" x14ac:dyDescent="0.25">
      <c r="B52" s="81"/>
      <c r="C52" s="81"/>
      <c r="D52" s="81"/>
    </row>
    <row r="53" spans="2:4" x14ac:dyDescent="0.25">
      <c r="B53" s="81"/>
      <c r="C53" s="81"/>
      <c r="D53" s="81"/>
    </row>
    <row r="54" spans="2:4" x14ac:dyDescent="0.25">
      <c r="B54" s="81"/>
      <c r="C54" s="81"/>
      <c r="D54" s="81"/>
    </row>
    <row r="55" spans="2:4" x14ac:dyDescent="0.25">
      <c r="B55" s="81"/>
      <c r="C55" s="81"/>
      <c r="D55" s="81"/>
    </row>
    <row r="56" spans="2:4" x14ac:dyDescent="0.25">
      <c r="B56" s="81"/>
      <c r="C56" s="81"/>
      <c r="D56" s="81"/>
    </row>
    <row r="57" spans="2:4" x14ac:dyDescent="0.25">
      <c r="B57" s="81"/>
      <c r="C57" s="81"/>
      <c r="D57" s="81"/>
    </row>
    <row r="58" spans="2:4" x14ac:dyDescent="0.25">
      <c r="B58" s="81"/>
      <c r="C58" s="81"/>
      <c r="D58" s="81"/>
    </row>
    <row r="59" spans="2:4" x14ac:dyDescent="0.25">
      <c r="B59" s="81"/>
      <c r="C59" s="81"/>
      <c r="D59" s="81"/>
    </row>
    <row r="60" spans="2:4" x14ac:dyDescent="0.25">
      <c r="B60" s="81"/>
      <c r="C60" s="81"/>
      <c r="D60" s="81"/>
    </row>
    <row r="61" spans="2:4" x14ac:dyDescent="0.25">
      <c r="B61" s="81"/>
      <c r="C61" s="81"/>
      <c r="D61" s="81"/>
    </row>
    <row r="62" spans="2:4" x14ac:dyDescent="0.25">
      <c r="B62" s="81"/>
      <c r="C62" s="81"/>
      <c r="D62" s="81"/>
    </row>
    <row r="63" spans="2:4" x14ac:dyDescent="0.25">
      <c r="B63" s="81"/>
      <c r="C63" s="81"/>
      <c r="D63" s="81"/>
    </row>
    <row r="64" spans="2:4" x14ac:dyDescent="0.25">
      <c r="B64" s="81"/>
      <c r="C64" s="81"/>
      <c r="D64" s="81"/>
    </row>
    <row r="65" spans="2:4" x14ac:dyDescent="0.25">
      <c r="B65" s="81"/>
      <c r="C65" s="81"/>
      <c r="D65" s="81"/>
    </row>
    <row r="66" spans="2:4" x14ac:dyDescent="0.25">
      <c r="B66" s="81"/>
      <c r="C66" s="81"/>
      <c r="D66" s="8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A116-7A84-48B6-AFB1-25ED37B5659B}">
  <sheetPr codeName="Sheet1"/>
  <dimension ref="A1:M61"/>
  <sheetViews>
    <sheetView showGridLines="0" showRowColHeaders="0" workbookViewId="0"/>
  </sheetViews>
  <sheetFormatPr defaultRowHeight="12.5" x14ac:dyDescent="0.25"/>
  <cols>
    <col min="1" max="1" width="4.1796875" customWidth="1"/>
    <col min="2" max="2" width="2.54296875" customWidth="1"/>
    <col min="3" max="3" width="18.81640625" bestFit="1" customWidth="1"/>
    <col min="4" max="4" width="11.453125" bestFit="1" customWidth="1"/>
    <col min="5" max="5" width="17.26953125" customWidth="1"/>
    <col min="6" max="6" width="25" customWidth="1"/>
    <col min="7" max="7" width="26.1796875" customWidth="1"/>
    <col min="9" max="9" width="12.26953125" customWidth="1"/>
    <col min="10" max="10" width="2.1796875" customWidth="1"/>
  </cols>
  <sheetData>
    <row r="1" spans="1:13" x14ac:dyDescent="0.25"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3" x14ac:dyDescent="0.25"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3" ht="12.75" customHeight="1" thickBot="1" x14ac:dyDescent="0.3">
      <c r="A3" s="81"/>
      <c r="B3" s="81"/>
      <c r="C3" s="81"/>
      <c r="D3" s="81"/>
      <c r="E3" s="81"/>
      <c r="G3" s="81"/>
      <c r="H3" s="81"/>
      <c r="I3" s="81"/>
      <c r="J3" s="81"/>
      <c r="K3" s="81"/>
      <c r="L3" s="81"/>
      <c r="M3" s="81"/>
    </row>
    <row r="4" spans="1:13" ht="18.5" x14ac:dyDescent="0.45">
      <c r="A4" s="81"/>
      <c r="B4" s="89"/>
      <c r="C4" s="90"/>
      <c r="D4" s="90"/>
      <c r="E4" s="90"/>
      <c r="F4" s="91"/>
      <c r="G4" s="91"/>
      <c r="H4" s="91"/>
      <c r="I4" s="91"/>
      <c r="J4" s="91"/>
      <c r="K4" s="91"/>
      <c r="L4" s="92"/>
      <c r="M4" s="81"/>
    </row>
    <row r="5" spans="1:13" x14ac:dyDescent="0.25">
      <c r="A5" s="81"/>
      <c r="B5" s="93"/>
      <c r="C5" s="115" t="s">
        <v>95</v>
      </c>
      <c r="D5" s="81"/>
      <c r="E5" s="81"/>
      <c r="F5" s="81"/>
      <c r="G5" s="81"/>
      <c r="H5" s="81"/>
      <c r="I5" s="81"/>
      <c r="J5" s="115" t="s">
        <v>96</v>
      </c>
      <c r="L5" s="94"/>
      <c r="M5" s="81"/>
    </row>
    <row r="6" spans="1:13" x14ac:dyDescent="0.25">
      <c r="A6" s="81"/>
      <c r="B6" s="93"/>
      <c r="C6" s="81"/>
      <c r="D6" s="81"/>
      <c r="E6" s="81"/>
      <c r="F6" s="81"/>
      <c r="G6" s="81"/>
      <c r="H6" s="81"/>
      <c r="I6" s="81"/>
      <c r="J6" s="81"/>
      <c r="K6" s="81"/>
      <c r="L6" s="94"/>
      <c r="M6" s="81"/>
    </row>
    <row r="7" spans="1:13" x14ac:dyDescent="0.25">
      <c r="A7" s="81"/>
      <c r="B7" s="93"/>
      <c r="C7" s="81"/>
      <c r="D7" s="81"/>
      <c r="E7" s="81"/>
      <c r="F7" s="81"/>
      <c r="G7" s="81"/>
      <c r="H7" s="81"/>
      <c r="I7" s="81"/>
      <c r="J7" s="81"/>
      <c r="K7" s="81"/>
      <c r="L7" s="94"/>
      <c r="M7" s="81"/>
    </row>
    <row r="8" spans="1:13" ht="13" x14ac:dyDescent="0.3">
      <c r="A8" s="81"/>
      <c r="B8" s="93"/>
      <c r="C8" s="95"/>
      <c r="D8" s="96"/>
      <c r="E8" s="81"/>
      <c r="F8" s="81"/>
      <c r="G8" s="81"/>
      <c r="H8" s="81"/>
      <c r="I8" s="81"/>
      <c r="J8" s="81"/>
      <c r="K8" s="81"/>
      <c r="L8" s="94"/>
      <c r="M8" s="81"/>
    </row>
    <row r="9" spans="1:13" ht="13" x14ac:dyDescent="0.3">
      <c r="A9" s="81"/>
      <c r="B9" s="93"/>
      <c r="C9" s="95"/>
      <c r="D9" s="97"/>
      <c r="E9" s="81"/>
      <c r="F9" s="81"/>
      <c r="G9" s="81"/>
      <c r="H9" s="81"/>
      <c r="I9" s="81"/>
      <c r="J9" s="81"/>
      <c r="K9" s="81"/>
      <c r="L9" s="94"/>
      <c r="M9" s="81"/>
    </row>
    <row r="10" spans="1:13" ht="13" x14ac:dyDescent="0.3">
      <c r="A10" s="81"/>
      <c r="B10" s="93"/>
      <c r="C10" s="95"/>
      <c r="D10" s="97"/>
      <c r="E10" s="81"/>
      <c r="F10" s="81"/>
      <c r="G10" s="81"/>
      <c r="H10" s="81"/>
      <c r="I10" s="81"/>
      <c r="J10" s="81"/>
      <c r="K10" s="81"/>
      <c r="L10" s="94"/>
      <c r="M10" s="81"/>
    </row>
    <row r="11" spans="1:13" x14ac:dyDescent="0.25">
      <c r="A11" s="81"/>
      <c r="B11" s="93"/>
      <c r="C11" s="81"/>
      <c r="D11" s="81"/>
      <c r="E11" s="81"/>
      <c r="F11" s="81"/>
      <c r="G11" s="81"/>
      <c r="H11" s="81"/>
      <c r="I11" s="81"/>
      <c r="J11" s="81"/>
      <c r="K11" s="81"/>
      <c r="L11" s="94"/>
      <c r="M11" s="81"/>
    </row>
    <row r="12" spans="1:13" x14ac:dyDescent="0.25">
      <c r="A12" s="81"/>
      <c r="B12" s="93"/>
      <c r="C12" s="81"/>
      <c r="D12" s="81"/>
      <c r="E12" s="81"/>
      <c r="F12" s="81"/>
      <c r="G12" s="81"/>
      <c r="H12" s="81"/>
      <c r="I12" s="81"/>
      <c r="J12" s="81"/>
      <c r="K12" s="81"/>
      <c r="L12" s="94"/>
      <c r="M12" s="81"/>
    </row>
    <row r="13" spans="1:13" x14ac:dyDescent="0.25">
      <c r="A13" s="81"/>
      <c r="B13" s="93"/>
      <c r="C13" s="81"/>
      <c r="D13" s="81"/>
      <c r="E13" s="81"/>
      <c r="F13" s="81"/>
      <c r="G13" s="81"/>
      <c r="H13" s="81"/>
      <c r="I13" s="81"/>
      <c r="J13" s="81"/>
      <c r="K13" s="81"/>
      <c r="L13" s="94"/>
      <c r="M13" s="81"/>
    </row>
    <row r="14" spans="1:13" x14ac:dyDescent="0.25">
      <c r="A14" s="81"/>
      <c r="B14" s="93"/>
      <c r="C14" s="81"/>
      <c r="D14" s="81"/>
      <c r="E14" s="81"/>
      <c r="F14" s="81"/>
      <c r="G14" s="81"/>
      <c r="H14" s="81"/>
      <c r="I14" s="81"/>
      <c r="J14" s="81"/>
      <c r="K14" s="81"/>
      <c r="L14" s="94"/>
      <c r="M14" s="81"/>
    </row>
    <row r="15" spans="1:13" x14ac:dyDescent="0.25">
      <c r="A15" s="81"/>
      <c r="B15" s="93"/>
      <c r="C15" s="81"/>
      <c r="D15" s="81"/>
      <c r="E15" s="81"/>
      <c r="F15" s="81"/>
      <c r="G15" s="81"/>
      <c r="H15" s="81"/>
      <c r="I15" s="81"/>
      <c r="J15" s="81"/>
      <c r="K15" s="81"/>
      <c r="L15" s="94"/>
      <c r="M15" s="81"/>
    </row>
    <row r="16" spans="1:13" x14ac:dyDescent="0.25">
      <c r="A16" s="81"/>
      <c r="B16" s="93"/>
      <c r="C16" s="81"/>
      <c r="D16" s="81"/>
      <c r="E16" s="81"/>
      <c r="F16" s="81"/>
      <c r="G16" s="81"/>
      <c r="H16" s="81"/>
      <c r="I16" s="81"/>
      <c r="J16" s="81"/>
      <c r="K16" s="81"/>
      <c r="L16" s="94"/>
      <c r="M16" s="81"/>
    </row>
    <row r="17" spans="1:13" x14ac:dyDescent="0.25">
      <c r="A17" s="81"/>
      <c r="B17" s="93"/>
      <c r="C17" s="81"/>
      <c r="D17" s="81"/>
      <c r="E17" s="81"/>
      <c r="F17" s="81"/>
      <c r="G17" s="81"/>
      <c r="H17" s="81"/>
      <c r="I17" s="81"/>
      <c r="J17" s="81"/>
      <c r="K17" s="81"/>
      <c r="L17" s="94"/>
      <c r="M17" s="81"/>
    </row>
    <row r="18" spans="1:13" x14ac:dyDescent="0.25">
      <c r="A18" s="81"/>
      <c r="B18" s="93"/>
      <c r="C18" s="81"/>
      <c r="D18" s="81"/>
      <c r="E18" s="81"/>
      <c r="F18" s="81"/>
      <c r="G18" s="81"/>
      <c r="H18" s="81"/>
      <c r="I18" s="81"/>
      <c r="J18" s="81"/>
      <c r="K18" s="81"/>
      <c r="L18" s="94"/>
      <c r="M18" s="81"/>
    </row>
    <row r="19" spans="1:13" x14ac:dyDescent="0.25">
      <c r="A19" s="81"/>
      <c r="B19" s="93"/>
      <c r="C19" s="81"/>
      <c r="D19" s="81"/>
      <c r="E19" s="81"/>
      <c r="F19" s="81"/>
      <c r="G19" s="81"/>
      <c r="H19" s="81"/>
      <c r="I19" s="81"/>
      <c r="J19" s="81"/>
      <c r="K19" s="81"/>
      <c r="L19" s="94"/>
      <c r="M19" s="81"/>
    </row>
    <row r="20" spans="1:13" x14ac:dyDescent="0.25">
      <c r="A20" s="81"/>
      <c r="B20" s="93"/>
      <c r="C20" s="81"/>
      <c r="D20" s="81"/>
      <c r="E20" s="81"/>
      <c r="F20" s="81"/>
      <c r="G20" s="81"/>
      <c r="H20" s="81"/>
      <c r="I20" s="81"/>
      <c r="J20" s="81"/>
      <c r="K20" s="81"/>
      <c r="L20" s="94"/>
      <c r="M20" s="81"/>
    </row>
    <row r="21" spans="1:13" x14ac:dyDescent="0.25">
      <c r="A21" s="81"/>
      <c r="B21" s="93"/>
      <c r="C21" s="81"/>
      <c r="D21" s="81"/>
      <c r="E21" s="81"/>
      <c r="F21" s="81"/>
      <c r="G21" s="81"/>
      <c r="H21" s="81"/>
      <c r="I21" s="81"/>
      <c r="J21" s="81"/>
      <c r="K21" s="81"/>
      <c r="L21" s="94"/>
      <c r="M21" s="81"/>
    </row>
    <row r="22" spans="1:13" x14ac:dyDescent="0.25">
      <c r="A22" s="81"/>
      <c r="B22" s="93"/>
      <c r="C22" s="81"/>
      <c r="D22" s="81"/>
      <c r="E22" s="81"/>
      <c r="F22" s="81"/>
      <c r="G22" s="81"/>
      <c r="H22" s="81"/>
      <c r="I22" s="81"/>
      <c r="J22" s="81"/>
      <c r="K22" s="81"/>
      <c r="L22" s="94"/>
      <c r="M22" s="81"/>
    </row>
    <row r="23" spans="1:13" x14ac:dyDescent="0.25">
      <c r="A23" s="81"/>
      <c r="B23" s="93"/>
      <c r="C23" s="81"/>
      <c r="D23" s="81"/>
      <c r="E23" s="81"/>
      <c r="F23" s="81"/>
      <c r="G23" s="81"/>
      <c r="H23" s="81"/>
      <c r="I23" s="81"/>
      <c r="J23" s="81"/>
      <c r="K23" s="81"/>
      <c r="L23" s="94"/>
      <c r="M23" s="81"/>
    </row>
    <row r="24" spans="1:13" x14ac:dyDescent="0.25">
      <c r="A24" s="81"/>
      <c r="B24" s="93"/>
      <c r="C24" s="81"/>
      <c r="D24" s="81"/>
      <c r="E24" s="81"/>
      <c r="F24" s="81"/>
      <c r="G24" s="81"/>
      <c r="H24" s="81"/>
      <c r="I24" s="81"/>
      <c r="J24" s="81"/>
      <c r="K24" s="81"/>
      <c r="L24" s="94"/>
      <c r="M24" s="81"/>
    </row>
    <row r="25" spans="1:13" x14ac:dyDescent="0.25">
      <c r="A25" s="81"/>
      <c r="B25" s="93"/>
      <c r="C25" s="81"/>
      <c r="D25" s="81"/>
      <c r="E25" s="81"/>
      <c r="F25" s="81"/>
      <c r="G25" s="81"/>
      <c r="H25" s="81"/>
      <c r="I25" s="81"/>
      <c r="J25" s="81"/>
      <c r="K25" s="81"/>
      <c r="L25" s="94"/>
      <c r="M25" s="81"/>
    </row>
    <row r="26" spans="1:13" x14ac:dyDescent="0.25">
      <c r="A26" s="81"/>
      <c r="B26" s="93"/>
      <c r="C26" s="81"/>
      <c r="D26" s="81"/>
      <c r="E26" s="81"/>
      <c r="F26" s="81"/>
      <c r="G26" s="81"/>
      <c r="H26" s="81"/>
      <c r="I26" s="81"/>
      <c r="J26" s="81"/>
      <c r="K26" s="81"/>
      <c r="L26" s="94"/>
      <c r="M26" s="81"/>
    </row>
    <row r="27" spans="1:13" x14ac:dyDescent="0.25">
      <c r="A27" s="81"/>
      <c r="B27" s="93"/>
      <c r="C27" s="81"/>
      <c r="D27" s="81"/>
      <c r="E27" s="81"/>
      <c r="F27" s="81"/>
      <c r="G27" s="81"/>
      <c r="H27" s="81"/>
      <c r="I27" s="81"/>
      <c r="J27" s="81"/>
      <c r="K27" s="81"/>
      <c r="L27" s="94"/>
      <c r="M27" s="81"/>
    </row>
    <row r="28" spans="1:13" x14ac:dyDescent="0.25">
      <c r="A28" s="81"/>
      <c r="B28" s="93"/>
      <c r="C28" s="81"/>
      <c r="D28" s="81"/>
      <c r="E28" s="81"/>
      <c r="F28" s="81"/>
      <c r="G28" s="81"/>
      <c r="H28" s="81"/>
      <c r="I28" s="81"/>
      <c r="J28" s="81"/>
      <c r="K28" s="81"/>
      <c r="L28" s="94"/>
      <c r="M28" s="81"/>
    </row>
    <row r="29" spans="1:13" x14ac:dyDescent="0.25">
      <c r="A29" s="81"/>
      <c r="B29" s="93"/>
      <c r="C29" s="81"/>
      <c r="D29" s="81"/>
      <c r="E29" s="81"/>
      <c r="F29" s="81"/>
      <c r="G29" s="81"/>
      <c r="H29" s="81"/>
      <c r="I29" s="81"/>
      <c r="J29" s="81"/>
      <c r="K29" s="81"/>
      <c r="L29" s="94"/>
      <c r="M29" s="81"/>
    </row>
    <row r="30" spans="1:13" x14ac:dyDescent="0.25">
      <c r="A30" s="81"/>
      <c r="B30" s="93"/>
      <c r="C30" s="81"/>
      <c r="D30" s="81"/>
      <c r="E30" s="81"/>
      <c r="F30" s="81"/>
      <c r="G30" s="81"/>
      <c r="H30" s="81"/>
      <c r="I30" s="81"/>
      <c r="J30" s="81"/>
      <c r="K30" s="81"/>
      <c r="L30" s="94"/>
      <c r="M30" s="81"/>
    </row>
    <row r="31" spans="1:13" x14ac:dyDescent="0.25">
      <c r="A31" s="81"/>
      <c r="B31" s="93"/>
      <c r="C31" s="81"/>
      <c r="D31" s="81"/>
      <c r="E31" s="81"/>
      <c r="F31" s="81"/>
      <c r="G31" s="81"/>
      <c r="H31" s="81"/>
      <c r="I31" s="81"/>
      <c r="J31" s="81"/>
      <c r="K31" s="81"/>
      <c r="L31" s="94"/>
      <c r="M31" s="81"/>
    </row>
    <row r="32" spans="1:13" x14ac:dyDescent="0.25">
      <c r="A32" s="81"/>
      <c r="B32" s="93"/>
      <c r="C32" s="81"/>
      <c r="D32" s="81"/>
      <c r="E32" s="81"/>
      <c r="F32" s="81"/>
      <c r="G32" s="81"/>
      <c r="H32" s="81"/>
      <c r="I32" s="81"/>
      <c r="J32" s="81"/>
      <c r="K32" s="81"/>
      <c r="L32" s="94"/>
      <c r="M32" s="81"/>
    </row>
    <row r="33" spans="1:13" s="85" customFormat="1" ht="26" x14ac:dyDescent="0.25">
      <c r="A33" s="99"/>
      <c r="B33" s="98"/>
      <c r="C33" s="83" t="str">
        <f>pivots_ethnicity!K5</f>
        <v>DHB</v>
      </c>
      <c r="D33" s="83" t="str">
        <f>pivots_ethnicity!L5</f>
        <v>Stays</v>
      </c>
      <c r="E33" s="83" t="str">
        <f>pivots_ethnicity!M5</f>
        <v>Bed Day Equivalents</v>
      </c>
      <c r="F33" s="84" t="str">
        <f>pivots_ethnicity!N5</f>
        <v>Unstandardised Average Length of Stay</v>
      </c>
      <c r="G33" s="84" t="str">
        <f>pivots_ethnicity!O5</f>
        <v>Standardised Average Length of Stay</v>
      </c>
      <c r="H33" s="100" t="s">
        <v>19</v>
      </c>
      <c r="I33" s="99"/>
      <c r="J33" s="99"/>
      <c r="K33" s="99"/>
      <c r="L33" s="101"/>
      <c r="M33" s="99"/>
    </row>
    <row r="34" spans="1:13" ht="13" x14ac:dyDescent="0.3">
      <c r="A34" s="81"/>
      <c r="B34" s="93"/>
      <c r="C34" s="102" t="s">
        <v>70</v>
      </c>
      <c r="D34" s="103">
        <f>IF(AND('User Interaction'!C$34="Acute",'User Interaction'!C$13="Maori"),pivots_ethnicity!L6,
IF(AND('User Interaction'!C$34="Acute",'User Interaction'!C$13="Pacific"),pivots_ethnicity!L34,
IF(AND('User Interaction'!C$34="Acute",'User Interaction'!C$13="Other"),pivots_ethnicity!L62,
IF(AND('User Interaction'!C$34="Elective",'User Interaction'!C$13="Maori"),pivots_ethnicity!L89,
IF(AND('User Interaction'!C$34="Elective",'User Interaction'!C$13="Pacific"),pivots_ethnicity!L116,
IF(AND('User Interaction'!C$34="Elective",'User Interaction'!C$13="Other"),pivots_ethnicity!L143,""))))))</f>
        <v>16971</v>
      </c>
      <c r="E34" s="103">
        <f>IF(AND('User Interaction'!C$34="Acute",'User Interaction'!C$13="Maori"),pivots_ethnicity!M6,
IF(AND('User Interaction'!C$34="Acute",'User Interaction'!C$13="Pacific"),pivots_ethnicity!M34,
IF(AND('User Interaction'!C$34="Acute",'User Interaction'!C$13="Other"),pivots_ethnicity!M62,
IF(AND('User Interaction'!C$34="Elective",'User Interaction'!C$13="Maori"),pivots_ethnicity!M89,
IF(AND('User Interaction'!C$34="Elective",'User Interaction'!C$13="Pacific"),pivots_ethnicity!M116,
IF(AND('User Interaction'!C$34="Elective",'User Interaction'!C$13="Other"),pivots_ethnicity!M143,""))))))</f>
        <v>25492.916666666668</v>
      </c>
      <c r="F34" s="104">
        <f>IF(AND('User Interaction'!C$34="Acute",'User Interaction'!C$13="Maori"),pivots_ethnicity!N6,
IF(AND('User Interaction'!C$34="Acute",'User Interaction'!C$13="Pacific"),pivots_ethnicity!N34,
IF(AND('User Interaction'!C$34="Acute",'User Interaction'!C$13="Other"),pivots_ethnicity!N62,
IF(AND('User Interaction'!C$34="Elective",'User Interaction'!C$13="Maori"),pivots_ethnicity!N89,
IF(AND('User Interaction'!C$34="Elective",'User Interaction'!C$13="Pacific"),pivots_ethnicity!N116,
IF(AND('User Interaction'!C$34="Elective",'User Interaction'!C$13="Other"),pivots_ethnicity!N143,""))))))</f>
        <v>1.5021458173747373</v>
      </c>
      <c r="G34" s="104">
        <f>IF(AND('User Interaction'!C$34="Acute",'User Interaction'!C$13="Maori"),pivots_ethnicity!O6,
IF(AND('User Interaction'!C$34="Acute",'User Interaction'!C$13="Pacific"),pivots_ethnicity!O34,
IF(AND('User Interaction'!C$34="Acute",'User Interaction'!C$13="Other"),pivots_ethnicity!O62,
IF(AND('User Interaction'!C$34="Elective",'User Interaction'!C$13="Maori"),pivots_ethnicity!O89,
IF(AND('User Interaction'!C$34="Elective",'User Interaction'!C$13="Pacific"),pivots_ethnicity!O116,
IF(AND('User Interaction'!C$34="Elective",'User Interaction'!C$13="Other"),pivots_ethnicity!O143,""))))))</f>
        <v>1.5411026737419871</v>
      </c>
      <c r="H34" s="105">
        <f>IF(AND('User Interaction'!C$34="Acute",'User Interaction'!C$13="Maori"),pivots_ethnicity!P6,
IF(AND('User Interaction'!C$34="Acute",'User Interaction'!C$13="Pacific"),pivots_ethnicity!P34,
IF(AND('User Interaction'!C$34="Acute",'User Interaction'!C$13="Other"),pivots_ethnicity!P62,
IF(AND('User Interaction'!C$34="Elective",'User Interaction'!C$13="Maori"),pivots_ethnicity!P89,
IF(AND('User Interaction'!C$34="Elective",'User Interaction'!C$13="Pacific"),pivots_ethnicity!P116,
IF(AND('User Interaction'!C$34="Elective",'User Interaction'!C$13="Other"),pivots_ethnicity!P143,""))))))</f>
        <v>1.4991922593575873</v>
      </c>
      <c r="I34" s="81"/>
      <c r="J34" s="81"/>
      <c r="K34" s="81"/>
      <c r="L34" s="94"/>
      <c r="M34" s="81"/>
    </row>
    <row r="35" spans="1:13" ht="13" x14ac:dyDescent="0.3">
      <c r="A35" s="81"/>
      <c r="B35" s="93"/>
      <c r="C35" s="102" t="s">
        <v>71</v>
      </c>
      <c r="D35" s="103">
        <f>IF(AND('User Interaction'!C$34="Acute",'User Interaction'!C$13="Maori"),pivots_ethnicity!L7,
IF(AND('User Interaction'!C$34="Acute",'User Interaction'!C$13="Pacific"),pivots_ethnicity!L35,
IF(AND('User Interaction'!C$34="Acute",'User Interaction'!C$13="Other"),pivots_ethnicity!L63,
IF(AND('User Interaction'!C$34="Elective",'User Interaction'!C$13="Maori"),pivots_ethnicity!L90,
IF(AND('User Interaction'!C$34="Elective",'User Interaction'!C$13="Pacific"),pivots_ethnicity!L117,
IF(AND('User Interaction'!C$34="Elective",'User Interaction'!C$13="Other"),pivots_ethnicity!L144,""))))))</f>
        <v>5480</v>
      </c>
      <c r="E35" s="103">
        <f>IF(AND('User Interaction'!C$34="Acute",'User Interaction'!C$13="Maori"),pivots_ethnicity!M7,
IF(AND('User Interaction'!C$34="Acute",'User Interaction'!C$13="Pacific"),pivots_ethnicity!M35,
IF(AND('User Interaction'!C$34="Acute",'User Interaction'!C$13="Other"),pivots_ethnicity!M63,
IF(AND('User Interaction'!C$34="Elective",'User Interaction'!C$13="Maori"),pivots_ethnicity!M90,
IF(AND('User Interaction'!C$34="Elective",'User Interaction'!C$13="Pacific"),pivots_ethnicity!M117,
IF(AND('User Interaction'!C$34="Elective",'User Interaction'!C$13="Other"),pivots_ethnicity!M144,""))))))</f>
        <v>7708.604166666667</v>
      </c>
      <c r="F35" s="104">
        <f>IF(AND('User Interaction'!C$34="Acute",'User Interaction'!C$13="Maori"),pivots_ethnicity!N7,
IF(AND('User Interaction'!C$34="Acute",'User Interaction'!C$13="Pacific"),pivots_ethnicity!N35,
IF(AND('User Interaction'!C$34="Acute",'User Interaction'!C$13="Other"),pivots_ethnicity!N63,
IF(AND('User Interaction'!C$34="Elective",'User Interaction'!C$13="Maori"),pivots_ethnicity!N90,
IF(AND('User Interaction'!C$34="Elective",'User Interaction'!C$13="Pacific"),pivots_ethnicity!N117,
IF(AND('User Interaction'!C$34="Elective",'User Interaction'!C$13="Other"),pivots_ethnicity!N144,""))))))</f>
        <v>1.4066795924574211</v>
      </c>
      <c r="G35" s="104">
        <f>IF(AND('User Interaction'!C$34="Acute",'User Interaction'!C$13="Maori"),pivots_ethnicity!O7,
IF(AND('User Interaction'!C$34="Acute",'User Interaction'!C$13="Pacific"),pivots_ethnicity!O35,
IF(AND('User Interaction'!C$34="Acute",'User Interaction'!C$13="Other"),pivots_ethnicity!O63,
IF(AND('User Interaction'!C$34="Elective",'User Interaction'!C$13="Maori"),pivots_ethnicity!O90,
IF(AND('User Interaction'!C$34="Elective",'User Interaction'!C$13="Pacific"),pivots_ethnicity!O117,
IF(AND('User Interaction'!C$34="Elective",'User Interaction'!C$13="Other"),pivots_ethnicity!O144,""))))))</f>
        <v>1.5493982841242575</v>
      </c>
      <c r="H35" s="105">
        <f>IF(AND('User Interaction'!C$34="Acute",'User Interaction'!C$13="Maori"),pivots_ethnicity!P7,
IF(AND('User Interaction'!C$34="Acute",'User Interaction'!C$13="Pacific"),pivots_ethnicity!P35,
IF(AND('User Interaction'!C$34="Acute",'User Interaction'!C$13="Other"),pivots_ethnicity!P63,
IF(AND('User Interaction'!C$34="Elective",'User Interaction'!C$13="Maori"),pivots_ethnicity!P90,
IF(AND('User Interaction'!C$34="Elective",'User Interaction'!C$13="Pacific"),pivots_ethnicity!P117,
IF(AND('User Interaction'!C$34="Elective",'User Interaction'!C$13="Other"),pivots_ethnicity!P144,""))))))</f>
        <v>1.4991922593575873</v>
      </c>
      <c r="I35" s="81"/>
      <c r="J35" s="81"/>
      <c r="K35" s="81"/>
      <c r="L35" s="94"/>
      <c r="M35" s="81"/>
    </row>
    <row r="36" spans="1:13" ht="13" x14ac:dyDescent="0.3">
      <c r="A36" s="81"/>
      <c r="B36" s="93"/>
      <c r="C36" s="102" t="s">
        <v>72</v>
      </c>
      <c r="D36" s="103">
        <f>IF(AND('User Interaction'!C$34="Acute",'User Interaction'!C$13="Maori"),pivots_ethnicity!L8,
IF(AND('User Interaction'!C$34="Acute",'User Interaction'!C$13="Pacific"),pivots_ethnicity!L36,
IF(AND('User Interaction'!C$34="Acute",'User Interaction'!C$13="Other"),pivots_ethnicity!L64,
IF(AND('User Interaction'!C$34="Elective",'User Interaction'!C$13="Maori"),pivots_ethnicity!L91,
IF(AND('User Interaction'!C$34="Elective",'User Interaction'!C$13="Pacific"),pivots_ethnicity!L118,
IF(AND('User Interaction'!C$34="Elective",'User Interaction'!C$13="Other"),pivots_ethnicity!L145,""))))))</f>
        <v>14788</v>
      </c>
      <c r="E36" s="103">
        <f>IF(AND('User Interaction'!C$34="Acute",'User Interaction'!C$13="Maori"),pivots_ethnicity!M8,
IF(AND('User Interaction'!C$34="Acute",'User Interaction'!C$13="Pacific"),pivots_ethnicity!M36,
IF(AND('User Interaction'!C$34="Acute",'User Interaction'!C$13="Other"),pivots_ethnicity!M64,
IF(AND('User Interaction'!C$34="Elective",'User Interaction'!C$13="Maori"),pivots_ethnicity!M91,
IF(AND('User Interaction'!C$34="Elective",'User Interaction'!C$13="Pacific"),pivots_ethnicity!M118,
IF(AND('User Interaction'!C$34="Elective",'User Interaction'!C$13="Other"),pivots_ethnicity!M145,""))))))</f>
        <v>25116.166666666668</v>
      </c>
      <c r="F36" s="104">
        <f>IF(AND('User Interaction'!C$34="Acute",'User Interaction'!C$13="Maori"),pivots_ethnicity!N8,
IF(AND('User Interaction'!C$34="Acute",'User Interaction'!C$13="Pacific"),pivots_ethnicity!N36,
IF(AND('User Interaction'!C$34="Acute",'User Interaction'!C$13="Other"),pivots_ethnicity!N64,
IF(AND('User Interaction'!C$34="Elective",'User Interaction'!C$13="Maori"),pivots_ethnicity!N91,
IF(AND('User Interaction'!C$34="Elective",'User Interaction'!C$13="Pacific"),pivots_ethnicity!N118,
IF(AND('User Interaction'!C$34="Elective",'User Interaction'!C$13="Other"),pivots_ethnicity!N145,""))))))</f>
        <v>1.6984153818411325</v>
      </c>
      <c r="G36" s="104">
        <f>IF(AND('User Interaction'!C$34="Acute",'User Interaction'!C$13="Maori"),pivots_ethnicity!O8,
IF(AND('User Interaction'!C$34="Acute",'User Interaction'!C$13="Pacific"),pivots_ethnicity!O36,
IF(AND('User Interaction'!C$34="Acute",'User Interaction'!C$13="Other"),pivots_ethnicity!O64,
IF(AND('User Interaction'!C$34="Elective",'User Interaction'!C$13="Maori"),pivots_ethnicity!O91,
IF(AND('User Interaction'!C$34="Elective",'User Interaction'!C$13="Pacific"),pivots_ethnicity!O118,
IF(AND('User Interaction'!C$34="Elective",'User Interaction'!C$13="Other"),pivots_ethnicity!O145,""))))))</f>
        <v>1.4911047174918985</v>
      </c>
      <c r="H36" s="105">
        <f>IF(AND('User Interaction'!C$34="Acute",'User Interaction'!C$13="Maori"),pivots_ethnicity!P8,
IF(AND('User Interaction'!C$34="Acute",'User Interaction'!C$13="Pacific"),pivots_ethnicity!P36,
IF(AND('User Interaction'!C$34="Acute",'User Interaction'!C$13="Other"),pivots_ethnicity!P64,
IF(AND('User Interaction'!C$34="Elective",'User Interaction'!C$13="Maori"),pivots_ethnicity!P91,
IF(AND('User Interaction'!C$34="Elective",'User Interaction'!C$13="Pacific"),pivots_ethnicity!P118,
IF(AND('User Interaction'!C$34="Elective",'User Interaction'!C$13="Other"),pivots_ethnicity!P145,""))))))</f>
        <v>1.4991922593575873</v>
      </c>
      <c r="I36" s="81"/>
      <c r="J36" s="81"/>
      <c r="K36" s="81"/>
      <c r="L36" s="94"/>
      <c r="M36" s="81"/>
    </row>
    <row r="37" spans="1:13" ht="13" x14ac:dyDescent="0.3">
      <c r="A37" s="81"/>
      <c r="B37" s="93"/>
      <c r="C37" s="102" t="s">
        <v>73</v>
      </c>
      <c r="D37" s="103">
        <f>IF(AND('User Interaction'!C$34="Acute",'User Interaction'!C$13="Maori"),pivots_ethnicity!L9,
IF(AND('User Interaction'!C$34="Acute",'User Interaction'!C$13="Pacific"),pivots_ethnicity!L37,
IF(AND('User Interaction'!C$34="Acute",'User Interaction'!C$13="Other"),pivots_ethnicity!L65,
IF(AND('User Interaction'!C$34="Elective",'User Interaction'!C$13="Maori"),pivots_ethnicity!L92,
IF(AND('User Interaction'!C$34="Elective",'User Interaction'!C$13="Pacific"),pivots_ethnicity!L119,
IF(AND('User Interaction'!C$34="Elective",'User Interaction'!C$13="Other"),pivots_ethnicity!L146,""))))))</f>
        <v>8261</v>
      </c>
      <c r="E37" s="103">
        <f>IF(AND('User Interaction'!C$34="Acute",'User Interaction'!C$13="Maori"),pivots_ethnicity!M9,
IF(AND('User Interaction'!C$34="Acute",'User Interaction'!C$13="Pacific"),pivots_ethnicity!M37,
IF(AND('User Interaction'!C$34="Acute",'User Interaction'!C$13="Other"),pivots_ethnicity!M65,
IF(AND('User Interaction'!C$34="Elective",'User Interaction'!C$13="Maori"),pivots_ethnicity!M92,
IF(AND('User Interaction'!C$34="Elective",'User Interaction'!C$13="Pacific"),pivots_ethnicity!M119,
IF(AND('User Interaction'!C$34="Elective",'User Interaction'!C$13="Other"),pivots_ethnicity!M146,""))))))</f>
        <v>13642.875</v>
      </c>
      <c r="F37" s="104">
        <f>IF(AND('User Interaction'!C$34="Acute",'User Interaction'!C$13="Maori"),pivots_ethnicity!N9,
IF(AND('User Interaction'!C$34="Acute",'User Interaction'!C$13="Pacific"),pivots_ethnicity!N37,
IF(AND('User Interaction'!C$34="Acute",'User Interaction'!C$13="Other"),pivots_ethnicity!N65,
IF(AND('User Interaction'!C$34="Elective",'User Interaction'!C$13="Maori"),pivots_ethnicity!N92,
IF(AND('User Interaction'!C$34="Elective",'User Interaction'!C$13="Pacific"),pivots_ethnicity!N119,
IF(AND('User Interaction'!C$34="Elective",'User Interaction'!C$13="Other"),pivots_ethnicity!N146,""))))))</f>
        <v>1.6514798450550783</v>
      </c>
      <c r="G37" s="104">
        <f>IF(AND('User Interaction'!C$34="Acute",'User Interaction'!C$13="Maori"),pivots_ethnicity!O9,
IF(AND('User Interaction'!C$34="Acute",'User Interaction'!C$13="Pacific"),pivots_ethnicity!O37,
IF(AND('User Interaction'!C$34="Acute",'User Interaction'!C$13="Other"),pivots_ethnicity!O65,
IF(AND('User Interaction'!C$34="Elective",'User Interaction'!C$13="Maori"),pivots_ethnicity!O92,
IF(AND('User Interaction'!C$34="Elective",'User Interaction'!C$13="Pacific"),pivots_ethnicity!O119,
IF(AND('User Interaction'!C$34="Elective",'User Interaction'!C$13="Other"),pivots_ethnicity!O146,""))))))</f>
        <v>1.4953956749725617</v>
      </c>
      <c r="H37" s="105">
        <f>IF(AND('User Interaction'!C$34="Acute",'User Interaction'!C$13="Maori"),pivots_ethnicity!P9,
IF(AND('User Interaction'!C$34="Acute",'User Interaction'!C$13="Pacific"),pivots_ethnicity!P37,
IF(AND('User Interaction'!C$34="Acute",'User Interaction'!C$13="Other"),pivots_ethnicity!P65,
IF(AND('User Interaction'!C$34="Elective",'User Interaction'!C$13="Maori"),pivots_ethnicity!P92,
IF(AND('User Interaction'!C$34="Elective",'User Interaction'!C$13="Pacific"),pivots_ethnicity!P119,
IF(AND('User Interaction'!C$34="Elective",'User Interaction'!C$13="Other"),pivots_ethnicity!P146,""))))))</f>
        <v>1.4991922593575873</v>
      </c>
      <c r="I37" s="81"/>
      <c r="J37" s="81"/>
      <c r="K37" s="81"/>
      <c r="L37" s="94"/>
      <c r="M37" s="81"/>
    </row>
    <row r="38" spans="1:13" ht="13" x14ac:dyDescent="0.3">
      <c r="A38" s="81"/>
      <c r="B38" s="93"/>
      <c r="C38" s="102" t="s">
        <v>74</v>
      </c>
      <c r="D38" s="103">
        <f>IF(AND('User Interaction'!C$34="Acute",'User Interaction'!C$13="Maori"),pivots_ethnicity!L10,
IF(AND('User Interaction'!C$34="Acute",'User Interaction'!C$13="Pacific"),pivots_ethnicity!L38,
IF(AND('User Interaction'!C$34="Acute",'User Interaction'!C$13="Other"),pivots_ethnicity!L66,
IF(AND('User Interaction'!C$34="Elective",'User Interaction'!C$13="Maori"),pivots_ethnicity!L93,
IF(AND('User Interaction'!C$34="Elective",'User Interaction'!C$13="Pacific"),pivots_ethnicity!L120,
IF(AND('User Interaction'!C$34="Elective",'User Interaction'!C$13="Other"),pivots_ethnicity!L147,""))))))</f>
        <v>9936</v>
      </c>
      <c r="E38" s="103">
        <f>IF(AND('User Interaction'!C$34="Acute",'User Interaction'!C$13="Maori"),pivots_ethnicity!M10,
IF(AND('User Interaction'!C$34="Acute",'User Interaction'!C$13="Pacific"),pivots_ethnicity!M38,
IF(AND('User Interaction'!C$34="Acute",'User Interaction'!C$13="Other"),pivots_ethnicity!M66,
IF(AND('User Interaction'!C$34="Elective",'User Interaction'!C$13="Maori"),pivots_ethnicity!M93,
IF(AND('User Interaction'!C$34="Elective",'User Interaction'!C$13="Pacific"),pivots_ethnicity!M120,
IF(AND('User Interaction'!C$34="Elective",'User Interaction'!C$13="Other"),pivots_ethnicity!M147,""))))))</f>
        <v>12791.208333333334</v>
      </c>
      <c r="F38" s="104">
        <f>IF(AND('User Interaction'!C$34="Acute",'User Interaction'!C$13="Maori"),pivots_ethnicity!N10,
IF(AND('User Interaction'!C$34="Acute",'User Interaction'!C$13="Pacific"),pivots_ethnicity!N38,
IF(AND('User Interaction'!C$34="Acute",'User Interaction'!C$13="Other"),pivots_ethnicity!N66,
IF(AND('User Interaction'!C$34="Elective",'User Interaction'!C$13="Maori"),pivots_ethnicity!N93,
IF(AND('User Interaction'!C$34="Elective",'User Interaction'!C$13="Pacific"),pivots_ethnicity!N120,
IF(AND('User Interaction'!C$34="Elective",'User Interaction'!C$13="Other"),pivots_ethnicity!N147,""))))))</f>
        <v>1.2873599369296833</v>
      </c>
      <c r="G38" s="104">
        <f>IF(AND('User Interaction'!C$34="Acute",'User Interaction'!C$13="Maori"),pivots_ethnicity!O10,
IF(AND('User Interaction'!C$34="Acute",'User Interaction'!C$13="Pacific"),pivots_ethnicity!O38,
IF(AND('User Interaction'!C$34="Acute",'User Interaction'!C$13="Other"),pivots_ethnicity!O66,
IF(AND('User Interaction'!C$34="Elective",'User Interaction'!C$13="Maori"),pivots_ethnicity!O93,
IF(AND('User Interaction'!C$34="Elective",'User Interaction'!C$13="Pacific"),pivots_ethnicity!O120,
IF(AND('User Interaction'!C$34="Elective",'User Interaction'!C$13="Other"),pivots_ethnicity!O147,""))))))</f>
        <v>1.485364771268916</v>
      </c>
      <c r="H38" s="105">
        <f>IF(AND('User Interaction'!C$34="Acute",'User Interaction'!C$13="Maori"),pivots_ethnicity!P10,
IF(AND('User Interaction'!C$34="Acute",'User Interaction'!C$13="Pacific"),pivots_ethnicity!P38,
IF(AND('User Interaction'!C$34="Acute",'User Interaction'!C$13="Other"),pivots_ethnicity!P66,
IF(AND('User Interaction'!C$34="Elective",'User Interaction'!C$13="Maori"),pivots_ethnicity!P93,
IF(AND('User Interaction'!C$34="Elective",'User Interaction'!C$13="Pacific"),pivots_ethnicity!P120,
IF(AND('User Interaction'!C$34="Elective",'User Interaction'!C$13="Other"),pivots_ethnicity!P147,""))))))</f>
        <v>1.4991922593575873</v>
      </c>
      <c r="I38" s="81"/>
      <c r="J38" s="81"/>
      <c r="K38" s="81"/>
      <c r="L38" s="94"/>
      <c r="M38" s="81"/>
    </row>
    <row r="39" spans="1:13" ht="13" x14ac:dyDescent="0.3">
      <c r="A39" s="81"/>
      <c r="B39" s="93"/>
      <c r="C39" s="102" t="s">
        <v>75</v>
      </c>
      <c r="D39" s="103">
        <f>IF(AND('User Interaction'!C$34="Acute",'User Interaction'!C$13="Maori"),pivots_ethnicity!L11,
IF(AND('User Interaction'!C$34="Acute",'User Interaction'!C$13="Pacific"),pivots_ethnicity!L39,
IF(AND('User Interaction'!C$34="Acute",'User Interaction'!C$13="Other"),pivots_ethnicity!L67,
IF(AND('User Interaction'!C$34="Elective",'User Interaction'!C$13="Maori"),pivots_ethnicity!L94,
IF(AND('User Interaction'!C$34="Elective",'User Interaction'!C$13="Pacific"),pivots_ethnicity!L121,
IF(AND('User Interaction'!C$34="Elective",'User Interaction'!C$13="Other"),pivots_ethnicity!L148,""))))))</f>
        <v>4303</v>
      </c>
      <c r="E39" s="103">
        <f>IF(AND('User Interaction'!C$34="Acute",'User Interaction'!C$13="Maori"),pivots_ethnicity!M11,
IF(AND('User Interaction'!C$34="Acute",'User Interaction'!C$13="Pacific"),pivots_ethnicity!M39,
IF(AND('User Interaction'!C$34="Acute",'User Interaction'!C$13="Other"),pivots_ethnicity!M67,
IF(AND('User Interaction'!C$34="Elective",'User Interaction'!C$13="Maori"),pivots_ethnicity!M94,
IF(AND('User Interaction'!C$34="Elective",'User Interaction'!C$13="Pacific"),pivots_ethnicity!M121,
IF(AND('User Interaction'!C$34="Elective",'User Interaction'!C$13="Other"),pivots_ethnicity!M148,""))))))</f>
        <v>6225.625</v>
      </c>
      <c r="F39" s="104">
        <f>IF(AND('User Interaction'!C$34="Acute",'User Interaction'!C$13="Maori"),pivots_ethnicity!N11,
IF(AND('User Interaction'!C$34="Acute",'User Interaction'!C$13="Pacific"),pivots_ethnicity!N39,
IF(AND('User Interaction'!C$34="Acute",'User Interaction'!C$13="Other"),pivots_ethnicity!N67,
IF(AND('User Interaction'!C$34="Elective",'User Interaction'!C$13="Maori"),pivots_ethnicity!N94,
IF(AND('User Interaction'!C$34="Elective",'User Interaction'!C$13="Pacific"),pivots_ethnicity!N121,
IF(AND('User Interaction'!C$34="Elective",'User Interaction'!C$13="Other"),pivots_ethnicity!N148,""))))))</f>
        <v>1.4468103648617243</v>
      </c>
      <c r="G39" s="104">
        <f>IF(AND('User Interaction'!C$34="Acute",'User Interaction'!C$13="Maori"),pivots_ethnicity!O11,
IF(AND('User Interaction'!C$34="Acute",'User Interaction'!C$13="Pacific"),pivots_ethnicity!O39,
IF(AND('User Interaction'!C$34="Acute",'User Interaction'!C$13="Other"),pivots_ethnicity!O67,
IF(AND('User Interaction'!C$34="Elective",'User Interaction'!C$13="Maori"),pivots_ethnicity!O94,
IF(AND('User Interaction'!C$34="Elective",'User Interaction'!C$13="Pacific"),pivots_ethnicity!O121,
IF(AND('User Interaction'!C$34="Elective",'User Interaction'!C$13="Other"),pivots_ethnicity!O148,""))))))</f>
        <v>1.5605043612288954</v>
      </c>
      <c r="H39" s="105">
        <f>IF(AND('User Interaction'!C$34="Acute",'User Interaction'!C$13="Maori"),pivots_ethnicity!P11,
IF(AND('User Interaction'!C$34="Acute",'User Interaction'!C$13="Pacific"),pivots_ethnicity!P39,
IF(AND('User Interaction'!C$34="Acute",'User Interaction'!C$13="Other"),pivots_ethnicity!P67,
IF(AND('User Interaction'!C$34="Elective",'User Interaction'!C$13="Maori"),pivots_ethnicity!P94,
IF(AND('User Interaction'!C$34="Elective",'User Interaction'!C$13="Pacific"),pivots_ethnicity!P121,
IF(AND('User Interaction'!C$34="Elective",'User Interaction'!C$13="Other"),pivots_ethnicity!P148,""))))))</f>
        <v>1.4991922593575873</v>
      </c>
      <c r="I39" s="81"/>
      <c r="J39" s="81"/>
      <c r="K39" s="81"/>
      <c r="L39" s="94"/>
      <c r="M39" s="81"/>
    </row>
    <row r="40" spans="1:13" ht="13" x14ac:dyDescent="0.3">
      <c r="A40" s="81"/>
      <c r="B40" s="93"/>
      <c r="C40" s="102" t="s">
        <v>76</v>
      </c>
      <c r="D40" s="103">
        <f>IF(AND('User Interaction'!C$34="Acute",'User Interaction'!C$13="Maori"),pivots_ethnicity!L12,
IF(AND('User Interaction'!C$34="Acute",'User Interaction'!C$13="Pacific"),pivots_ethnicity!L40,
IF(AND('User Interaction'!C$34="Acute",'User Interaction'!C$13="Other"),pivots_ethnicity!L68,
IF(AND('User Interaction'!C$34="Elective",'User Interaction'!C$13="Maori"),pivots_ethnicity!L95,
IF(AND('User Interaction'!C$34="Elective",'User Interaction'!C$13="Pacific"),pivots_ethnicity!L122,
IF(AND('User Interaction'!C$34="Elective",'User Interaction'!C$13="Other"),pivots_ethnicity!L149,""))))))</f>
        <v>4252</v>
      </c>
      <c r="E40" s="103">
        <f>IF(AND('User Interaction'!C$34="Acute",'User Interaction'!C$13="Maori"),pivots_ethnicity!M12,
IF(AND('User Interaction'!C$34="Acute",'User Interaction'!C$13="Pacific"),pivots_ethnicity!M40,
IF(AND('User Interaction'!C$34="Acute",'User Interaction'!C$13="Other"),pivots_ethnicity!M68,
IF(AND('User Interaction'!C$34="Elective",'User Interaction'!C$13="Maori"),pivots_ethnicity!M95,
IF(AND('User Interaction'!C$34="Elective",'User Interaction'!C$13="Pacific"),pivots_ethnicity!M122,
IF(AND('User Interaction'!C$34="Elective",'User Interaction'!C$13="Other"),pivots_ethnicity!M149,""))))))</f>
        <v>5612.291666666667</v>
      </c>
      <c r="F40" s="104">
        <f>IF(AND('User Interaction'!C$34="Acute",'User Interaction'!C$13="Maori"),pivots_ethnicity!N12,
IF(AND('User Interaction'!C$34="Acute",'User Interaction'!C$13="Pacific"),pivots_ethnicity!N40,
IF(AND('User Interaction'!C$34="Acute",'User Interaction'!C$13="Other"),pivots_ethnicity!N68,
IF(AND('User Interaction'!C$34="Elective",'User Interaction'!C$13="Maori"),pivots_ethnicity!N95,
IF(AND('User Interaction'!C$34="Elective",'User Interaction'!C$13="Pacific"),pivots_ethnicity!N122,
IF(AND('User Interaction'!C$34="Elective",'User Interaction'!C$13="Other"),pivots_ethnicity!N149,""))))))</f>
        <v>1.3199180777673252</v>
      </c>
      <c r="G40" s="104">
        <f>IF(AND('User Interaction'!C$34="Acute",'User Interaction'!C$13="Maori"),pivots_ethnicity!O12,
IF(AND('User Interaction'!C$34="Acute",'User Interaction'!C$13="Pacific"),pivots_ethnicity!O40,
IF(AND('User Interaction'!C$34="Acute",'User Interaction'!C$13="Other"),pivots_ethnicity!O68,
IF(AND('User Interaction'!C$34="Elective",'User Interaction'!C$13="Maori"),pivots_ethnicity!O95,
IF(AND('User Interaction'!C$34="Elective",'User Interaction'!C$13="Pacific"),pivots_ethnicity!O122,
IF(AND('User Interaction'!C$34="Elective",'User Interaction'!C$13="Other"),pivots_ethnicity!O149,""))))))</f>
        <v>1.4966615034397599</v>
      </c>
      <c r="H40" s="105">
        <f>IF(AND('User Interaction'!C$34="Acute",'User Interaction'!C$13="Maori"),pivots_ethnicity!P12,
IF(AND('User Interaction'!C$34="Acute",'User Interaction'!C$13="Pacific"),pivots_ethnicity!P40,
IF(AND('User Interaction'!C$34="Acute",'User Interaction'!C$13="Other"),pivots_ethnicity!P68,
IF(AND('User Interaction'!C$34="Elective",'User Interaction'!C$13="Maori"),pivots_ethnicity!P95,
IF(AND('User Interaction'!C$34="Elective",'User Interaction'!C$13="Pacific"),pivots_ethnicity!P122,
IF(AND('User Interaction'!C$34="Elective",'User Interaction'!C$13="Other"),pivots_ethnicity!P149,""))))))</f>
        <v>1.4991922593575873</v>
      </c>
      <c r="I40" s="81"/>
      <c r="J40" s="81"/>
      <c r="K40" s="81"/>
      <c r="L40" s="94"/>
      <c r="M40" s="81"/>
    </row>
    <row r="41" spans="1:13" ht="13" x14ac:dyDescent="0.3">
      <c r="A41" s="81"/>
      <c r="B41" s="93"/>
      <c r="C41" s="102" t="s">
        <v>77</v>
      </c>
      <c r="D41" s="103">
        <f>IF(AND('User Interaction'!C$34="Acute",'User Interaction'!C$13="Maori"),pivots_ethnicity!L13,
IF(AND('User Interaction'!C$34="Acute",'User Interaction'!C$13="Pacific"),pivots_ethnicity!L41,
IF(AND('User Interaction'!C$34="Acute",'User Interaction'!C$13="Other"),pivots_ethnicity!L69,
IF(AND('User Interaction'!C$34="Elective",'User Interaction'!C$13="Maori"),pivots_ethnicity!L96,
IF(AND('User Interaction'!C$34="Elective",'User Interaction'!C$13="Pacific"),pivots_ethnicity!L123,
IF(AND('User Interaction'!C$34="Elective",'User Interaction'!C$13="Other"),pivots_ethnicity!L150,""))))))</f>
        <v>2262</v>
      </c>
      <c r="E41" s="103">
        <f>IF(AND('User Interaction'!C$34="Acute",'User Interaction'!C$13="Maori"),pivots_ethnicity!M13,
IF(AND('User Interaction'!C$34="Acute",'User Interaction'!C$13="Pacific"),pivots_ethnicity!M41,
IF(AND('User Interaction'!C$34="Acute",'User Interaction'!C$13="Other"),pivots_ethnicity!M69,
IF(AND('User Interaction'!C$34="Elective",'User Interaction'!C$13="Maori"),pivots_ethnicity!M96,
IF(AND('User Interaction'!C$34="Elective",'User Interaction'!C$13="Pacific"),pivots_ethnicity!M123,
IF(AND('User Interaction'!C$34="Elective",'User Interaction'!C$13="Other"),pivots_ethnicity!M150,""))))))</f>
        <v>3101.7708333333335</v>
      </c>
      <c r="F41" s="104">
        <f>IF(AND('User Interaction'!C$34="Acute",'User Interaction'!C$13="Maori"),pivots_ethnicity!N13,
IF(AND('User Interaction'!C$34="Acute",'User Interaction'!C$13="Pacific"),pivots_ethnicity!N41,
IF(AND('User Interaction'!C$34="Acute",'User Interaction'!C$13="Other"),pivots_ethnicity!N69,
IF(AND('User Interaction'!C$34="Elective",'User Interaction'!C$13="Maori"),pivots_ethnicity!N96,
IF(AND('User Interaction'!C$34="Elective",'User Interaction'!C$13="Pacific"),pivots_ethnicity!N123,
IF(AND('User Interaction'!C$34="Elective",'User Interaction'!C$13="Other"),pivots_ethnicity!N150,""))))))</f>
        <v>1.3712514736221635</v>
      </c>
      <c r="G41" s="104">
        <f>IF(AND('User Interaction'!C$34="Acute",'User Interaction'!C$13="Maori"),pivots_ethnicity!O13,
IF(AND('User Interaction'!C$34="Acute",'User Interaction'!C$13="Pacific"),pivots_ethnicity!O41,
IF(AND('User Interaction'!C$34="Acute",'User Interaction'!C$13="Other"),pivots_ethnicity!O69,
IF(AND('User Interaction'!C$34="Elective",'User Interaction'!C$13="Maori"),pivots_ethnicity!O96,
IF(AND('User Interaction'!C$34="Elective",'User Interaction'!C$13="Pacific"),pivots_ethnicity!O123,
IF(AND('User Interaction'!C$34="Elective",'User Interaction'!C$13="Other"),pivots_ethnicity!O150,""))))))</f>
        <v>1.4722888319292291</v>
      </c>
      <c r="H41" s="105">
        <f>IF(AND('User Interaction'!C$34="Acute",'User Interaction'!C$13="Maori"),pivots_ethnicity!P13,
IF(AND('User Interaction'!C$34="Acute",'User Interaction'!C$13="Pacific"),pivots_ethnicity!P41,
IF(AND('User Interaction'!C$34="Acute",'User Interaction'!C$13="Other"),pivots_ethnicity!P69,
IF(AND('User Interaction'!C$34="Elective",'User Interaction'!C$13="Maori"),pivots_ethnicity!P96,
IF(AND('User Interaction'!C$34="Elective",'User Interaction'!C$13="Pacific"),pivots_ethnicity!P123,
IF(AND('User Interaction'!C$34="Elective",'User Interaction'!C$13="Other"),pivots_ethnicity!P150,""))))))</f>
        <v>1.4991922593575873</v>
      </c>
      <c r="I41" s="81"/>
      <c r="J41" s="81"/>
      <c r="K41" s="81"/>
      <c r="L41" s="94"/>
      <c r="M41" s="81"/>
    </row>
    <row r="42" spans="1:13" ht="13" x14ac:dyDescent="0.3">
      <c r="A42" s="81"/>
      <c r="B42" s="93"/>
      <c r="C42" s="102" t="s">
        <v>78</v>
      </c>
      <c r="D42" s="103">
        <f>IF(AND('User Interaction'!C$34="Acute",'User Interaction'!C$13="Maori"),pivots_ethnicity!L14,
IF(AND('User Interaction'!C$34="Acute",'User Interaction'!C$13="Pacific"),pivots_ethnicity!L42,
IF(AND('User Interaction'!C$34="Acute",'User Interaction'!C$13="Other"),pivots_ethnicity!L70,
IF(AND('User Interaction'!C$34="Elective",'User Interaction'!C$13="Maori"),pivots_ethnicity!L97,
IF(AND('User Interaction'!C$34="Elective",'User Interaction'!C$13="Pacific"),pivots_ethnicity!L124,
IF(AND('User Interaction'!C$34="Elective",'User Interaction'!C$13="Other"),pivots_ethnicity!L151,""))))))</f>
        <v>4363</v>
      </c>
      <c r="E42" s="103">
        <f>IF(AND('User Interaction'!C$34="Acute",'User Interaction'!C$13="Maori"),pivots_ethnicity!M14,
IF(AND('User Interaction'!C$34="Acute",'User Interaction'!C$13="Pacific"),pivots_ethnicity!M42,
IF(AND('User Interaction'!C$34="Acute",'User Interaction'!C$13="Other"),pivots_ethnicity!M70,
IF(AND('User Interaction'!C$34="Elective",'User Interaction'!C$13="Maori"),pivots_ethnicity!M97,
IF(AND('User Interaction'!C$34="Elective",'User Interaction'!C$13="Pacific"),pivots_ethnicity!M124,
IF(AND('User Interaction'!C$34="Elective",'User Interaction'!C$13="Other"),pivots_ethnicity!M151,""))))))</f>
        <v>6811.125</v>
      </c>
      <c r="F42" s="104">
        <f>IF(AND('User Interaction'!C$34="Acute",'User Interaction'!C$13="Maori"),pivots_ethnicity!N14,
IF(AND('User Interaction'!C$34="Acute",'User Interaction'!C$13="Pacific"),pivots_ethnicity!N42,
IF(AND('User Interaction'!C$34="Acute",'User Interaction'!C$13="Other"),pivots_ethnicity!N70,
IF(AND('User Interaction'!C$34="Elective",'User Interaction'!C$13="Maori"),pivots_ethnicity!N97,
IF(AND('User Interaction'!C$34="Elective",'User Interaction'!C$13="Pacific"),pivots_ethnicity!N124,
IF(AND('User Interaction'!C$34="Elective",'User Interaction'!C$13="Other"),pivots_ethnicity!N151,""))))))</f>
        <v>1.5611104744441897</v>
      </c>
      <c r="G42" s="104">
        <f>IF(AND('User Interaction'!C$34="Acute",'User Interaction'!C$13="Maori"),pivots_ethnicity!O14,
IF(AND('User Interaction'!C$34="Acute",'User Interaction'!C$13="Pacific"),pivots_ethnicity!O42,
IF(AND('User Interaction'!C$34="Acute",'User Interaction'!C$13="Other"),pivots_ethnicity!O70,
IF(AND('User Interaction'!C$34="Elective",'User Interaction'!C$13="Maori"),pivots_ethnicity!O97,
IF(AND('User Interaction'!C$34="Elective",'User Interaction'!C$13="Pacific"),pivots_ethnicity!O124,
IF(AND('User Interaction'!C$34="Elective",'User Interaction'!C$13="Other"),pivots_ethnicity!O151,""))))))</f>
        <v>1.606216312118061</v>
      </c>
      <c r="H42" s="105">
        <f>IF(AND('User Interaction'!C$34="Acute",'User Interaction'!C$13="Maori"),pivots_ethnicity!P14,
IF(AND('User Interaction'!C$34="Acute",'User Interaction'!C$13="Pacific"),pivots_ethnicity!P42,
IF(AND('User Interaction'!C$34="Acute",'User Interaction'!C$13="Other"),pivots_ethnicity!P70,
IF(AND('User Interaction'!C$34="Elective",'User Interaction'!C$13="Maori"),pivots_ethnicity!P97,
IF(AND('User Interaction'!C$34="Elective",'User Interaction'!C$13="Pacific"),pivots_ethnicity!P124,
IF(AND('User Interaction'!C$34="Elective",'User Interaction'!C$13="Other"),pivots_ethnicity!P151,""))))))</f>
        <v>1.4991922593575873</v>
      </c>
      <c r="I42" s="81"/>
      <c r="J42" s="81"/>
      <c r="K42" s="81"/>
      <c r="L42" s="94"/>
      <c r="M42" s="81"/>
    </row>
    <row r="43" spans="1:13" ht="13" x14ac:dyDescent="0.3">
      <c r="A43" s="81"/>
      <c r="B43" s="93"/>
      <c r="C43" s="102" t="s">
        <v>79</v>
      </c>
      <c r="D43" s="103">
        <f>IF(AND('User Interaction'!C$34="Acute",'User Interaction'!C$13="Maori"),pivots_ethnicity!L15,
IF(AND('User Interaction'!C$34="Acute",'User Interaction'!C$13="Pacific"),pivots_ethnicity!L43,
IF(AND('User Interaction'!C$34="Acute",'User Interaction'!C$13="Other"),pivots_ethnicity!L71,
IF(AND('User Interaction'!C$34="Elective",'User Interaction'!C$13="Maori"),pivots_ethnicity!L98,
IF(AND('User Interaction'!C$34="Elective",'User Interaction'!C$13="Pacific"),pivots_ethnicity!L125,
IF(AND('User Interaction'!C$34="Elective",'User Interaction'!C$13="Other"),pivots_ethnicity!L152,""))))))</f>
        <v>4153</v>
      </c>
      <c r="E43" s="103">
        <f>IF(AND('User Interaction'!C$34="Acute",'User Interaction'!C$13="Maori"),pivots_ethnicity!M15,
IF(AND('User Interaction'!C$34="Acute",'User Interaction'!C$13="Pacific"),pivots_ethnicity!M43,
IF(AND('User Interaction'!C$34="Acute",'User Interaction'!C$13="Other"),pivots_ethnicity!M71,
IF(AND('User Interaction'!C$34="Elective",'User Interaction'!C$13="Maori"),pivots_ethnicity!M98,
IF(AND('User Interaction'!C$34="Elective",'User Interaction'!C$13="Pacific"),pivots_ethnicity!M125,
IF(AND('User Interaction'!C$34="Elective",'User Interaction'!C$13="Other"),pivots_ethnicity!M152,""))))))</f>
        <v>4801.0625</v>
      </c>
      <c r="F43" s="104">
        <f>IF(AND('User Interaction'!C$34="Acute",'User Interaction'!C$13="Maori"),pivots_ethnicity!N15,
IF(AND('User Interaction'!C$34="Acute",'User Interaction'!C$13="Pacific"),pivots_ethnicity!N43,
IF(AND('User Interaction'!C$34="Acute",'User Interaction'!C$13="Other"),pivots_ethnicity!N71,
IF(AND('User Interaction'!C$34="Elective",'User Interaction'!C$13="Maori"),pivots_ethnicity!N98,
IF(AND('User Interaction'!C$34="Elective",'User Interaction'!C$13="Pacific"),pivots_ethnicity!N125,
IF(AND('User Interaction'!C$34="Elective",'User Interaction'!C$13="Other"),pivots_ethnicity!N152,""))))))</f>
        <v>1.1560468336142546</v>
      </c>
      <c r="G43" s="104">
        <f>IF(AND('User Interaction'!C$34="Acute",'User Interaction'!C$13="Maori"),pivots_ethnicity!O15,
IF(AND('User Interaction'!C$34="Acute",'User Interaction'!C$13="Pacific"),pivots_ethnicity!O43,
IF(AND('User Interaction'!C$34="Acute",'User Interaction'!C$13="Other"),pivots_ethnicity!O71,
IF(AND('User Interaction'!C$34="Elective",'User Interaction'!C$13="Maori"),pivots_ethnicity!O98,
IF(AND('User Interaction'!C$34="Elective",'User Interaction'!C$13="Pacific"),pivots_ethnicity!O125,
IF(AND('User Interaction'!C$34="Elective",'User Interaction'!C$13="Other"),pivots_ethnicity!O152,""))))))</f>
        <v>1.3084063124926162</v>
      </c>
      <c r="H43" s="105">
        <f>IF(AND('User Interaction'!C$34="Acute",'User Interaction'!C$13="Maori"),pivots_ethnicity!P15,
IF(AND('User Interaction'!C$34="Acute",'User Interaction'!C$13="Pacific"),pivots_ethnicity!P43,
IF(AND('User Interaction'!C$34="Acute",'User Interaction'!C$13="Other"),pivots_ethnicity!P71,
IF(AND('User Interaction'!C$34="Elective",'User Interaction'!C$13="Maori"),pivots_ethnicity!P98,
IF(AND('User Interaction'!C$34="Elective",'User Interaction'!C$13="Pacific"),pivots_ethnicity!P125,
IF(AND('User Interaction'!C$34="Elective",'User Interaction'!C$13="Other"),pivots_ethnicity!P152,""))))))</f>
        <v>1.4991922593575873</v>
      </c>
      <c r="I43" s="81"/>
      <c r="J43" s="81"/>
      <c r="K43" s="81"/>
      <c r="L43" s="94"/>
      <c r="M43" s="81"/>
    </row>
    <row r="44" spans="1:13" ht="13" x14ac:dyDescent="0.3">
      <c r="A44" s="81"/>
      <c r="B44" s="93"/>
      <c r="C44" s="102" t="s">
        <v>80</v>
      </c>
      <c r="D44" s="103">
        <f>IF(AND('User Interaction'!C$34="Acute",'User Interaction'!C$13="Maori"),pivots_ethnicity!L16,
IF(AND('User Interaction'!C$34="Acute",'User Interaction'!C$13="Pacific"),pivots_ethnicity!L44,
IF(AND('User Interaction'!C$34="Acute",'User Interaction'!C$13="Other"),pivots_ethnicity!L72,
IF(AND('User Interaction'!C$34="Elective",'User Interaction'!C$13="Maori"),pivots_ethnicity!L99,
IF(AND('User Interaction'!C$34="Elective",'User Interaction'!C$13="Pacific"),pivots_ethnicity!L126,
IF(AND('User Interaction'!C$34="Elective",'User Interaction'!C$13="Other"),pivots_ethnicity!L153,""))))))</f>
        <v>3891</v>
      </c>
      <c r="E44" s="103">
        <f>IF(AND('User Interaction'!C$34="Acute",'User Interaction'!C$13="Maori"),pivots_ethnicity!M16,
IF(AND('User Interaction'!C$34="Acute",'User Interaction'!C$13="Pacific"),pivots_ethnicity!M44,
IF(AND('User Interaction'!C$34="Acute",'User Interaction'!C$13="Other"),pivots_ethnicity!M72,
IF(AND('User Interaction'!C$34="Elective",'User Interaction'!C$13="Maori"),pivots_ethnicity!M99,
IF(AND('User Interaction'!C$34="Elective",'User Interaction'!C$13="Pacific"),pivots_ethnicity!M126,
IF(AND('User Interaction'!C$34="Elective",'User Interaction'!C$13="Other"),pivots_ethnicity!M153,""))))))</f>
        <v>5900.916666666667</v>
      </c>
      <c r="F44" s="104">
        <f>IF(AND('User Interaction'!C$34="Acute",'User Interaction'!C$13="Maori"),pivots_ethnicity!N16,
IF(AND('User Interaction'!C$34="Acute",'User Interaction'!C$13="Pacific"),pivots_ethnicity!N44,
IF(AND('User Interaction'!C$34="Acute",'User Interaction'!C$13="Other"),pivots_ethnicity!N72,
IF(AND('User Interaction'!C$34="Elective",'User Interaction'!C$13="Maori"),pivots_ethnicity!N99,
IF(AND('User Interaction'!C$34="Elective",'User Interaction'!C$13="Pacific"),pivots_ethnicity!N126,
IF(AND('User Interaction'!C$34="Elective",'User Interaction'!C$13="Other"),pivots_ethnicity!N153,""))))))</f>
        <v>1.5165552985522144</v>
      </c>
      <c r="G44" s="104">
        <f>IF(AND('User Interaction'!C$34="Acute",'User Interaction'!C$13="Maori"),pivots_ethnicity!O16,
IF(AND('User Interaction'!C$34="Acute",'User Interaction'!C$13="Pacific"),pivots_ethnicity!O44,
IF(AND('User Interaction'!C$34="Acute",'User Interaction'!C$13="Other"),pivots_ethnicity!O72,
IF(AND('User Interaction'!C$34="Elective",'User Interaction'!C$13="Maori"),pivots_ethnicity!O99,
IF(AND('User Interaction'!C$34="Elective",'User Interaction'!C$13="Pacific"),pivots_ethnicity!O126,
IF(AND('User Interaction'!C$34="Elective",'User Interaction'!C$13="Other"),pivots_ethnicity!O153,""))))))</f>
        <v>1.5888375394116434</v>
      </c>
      <c r="H44" s="105">
        <f>IF(AND('User Interaction'!C$34="Acute",'User Interaction'!C$13="Maori"),pivots_ethnicity!P16,
IF(AND('User Interaction'!C$34="Acute",'User Interaction'!C$13="Pacific"),pivots_ethnicity!P44,
IF(AND('User Interaction'!C$34="Acute",'User Interaction'!C$13="Other"),pivots_ethnicity!P72,
IF(AND('User Interaction'!C$34="Elective",'User Interaction'!C$13="Maori"),pivots_ethnicity!P99,
IF(AND('User Interaction'!C$34="Elective",'User Interaction'!C$13="Pacific"),pivots_ethnicity!P126,
IF(AND('User Interaction'!C$34="Elective",'User Interaction'!C$13="Other"),pivots_ethnicity!P153,""))))))</f>
        <v>1.4991922593575873</v>
      </c>
      <c r="I44" s="81"/>
      <c r="J44" s="81"/>
      <c r="K44" s="81"/>
      <c r="L44" s="94"/>
      <c r="M44" s="81"/>
    </row>
    <row r="45" spans="1:13" ht="13" x14ac:dyDescent="0.3">
      <c r="A45" s="81"/>
      <c r="B45" s="93"/>
      <c r="C45" s="102" t="s">
        <v>81</v>
      </c>
      <c r="D45" s="103">
        <f>IF(AND('User Interaction'!C$34="Acute",'User Interaction'!C$13="Maori"),pivots_ethnicity!L17,
IF(AND('User Interaction'!C$34="Acute",'User Interaction'!C$13="Pacific"),pivots_ethnicity!L45,
IF(AND('User Interaction'!C$34="Acute",'User Interaction'!C$13="Other"),pivots_ethnicity!L73,
IF(AND('User Interaction'!C$34="Elective",'User Interaction'!C$13="Maori"),pivots_ethnicity!L100,
IF(AND('User Interaction'!C$34="Elective",'User Interaction'!C$13="Pacific"),pivots_ethnicity!L127,
IF(AND('User Interaction'!C$34="Elective",'User Interaction'!C$13="Other"),pivots_ethnicity!L154,""))))))</f>
        <v>2145</v>
      </c>
      <c r="E45" s="103">
        <f>IF(AND('User Interaction'!C$34="Acute",'User Interaction'!C$13="Maori"),pivots_ethnicity!M17,
IF(AND('User Interaction'!C$34="Acute",'User Interaction'!C$13="Pacific"),pivots_ethnicity!M45,
IF(AND('User Interaction'!C$34="Acute",'User Interaction'!C$13="Other"),pivots_ethnicity!M73,
IF(AND('User Interaction'!C$34="Elective",'User Interaction'!C$13="Maori"),pivots_ethnicity!M100,
IF(AND('User Interaction'!C$34="Elective",'User Interaction'!C$13="Pacific"),pivots_ethnicity!M127,
IF(AND('User Interaction'!C$34="Elective",'User Interaction'!C$13="Other"),pivots_ethnicity!M154,""))))))</f>
        <v>2521.7708333333335</v>
      </c>
      <c r="F45" s="104">
        <f>IF(AND('User Interaction'!C$34="Acute",'User Interaction'!C$13="Maori"),pivots_ethnicity!N17,
IF(AND('User Interaction'!C$34="Acute",'User Interaction'!C$13="Pacific"),pivots_ethnicity!N45,
IF(AND('User Interaction'!C$34="Acute",'User Interaction'!C$13="Other"),pivots_ethnicity!N73,
IF(AND('User Interaction'!C$34="Elective",'User Interaction'!C$13="Maori"),pivots_ethnicity!N100,
IF(AND('User Interaction'!C$34="Elective",'User Interaction'!C$13="Pacific"),pivots_ethnicity!N127,
IF(AND('User Interaction'!C$34="Elective",'User Interaction'!C$13="Other"),pivots_ethnicity!N154,""))))))</f>
        <v>1.1756507381507382</v>
      </c>
      <c r="G45" s="104">
        <f>IF(AND('User Interaction'!C$34="Acute",'User Interaction'!C$13="Maori"),pivots_ethnicity!O17,
IF(AND('User Interaction'!C$34="Acute",'User Interaction'!C$13="Pacific"),pivots_ethnicity!O45,
IF(AND('User Interaction'!C$34="Acute",'User Interaction'!C$13="Other"),pivots_ethnicity!O73,
IF(AND('User Interaction'!C$34="Elective",'User Interaction'!C$13="Maori"),pivots_ethnicity!O100,
IF(AND('User Interaction'!C$34="Elective",'User Interaction'!C$13="Pacific"),pivots_ethnicity!O127,
IF(AND('User Interaction'!C$34="Elective",'User Interaction'!C$13="Other"),pivots_ethnicity!O154,""))))))</f>
        <v>1.3471524318088963</v>
      </c>
      <c r="H45" s="105">
        <f>IF(AND('User Interaction'!C$34="Acute",'User Interaction'!C$13="Maori"),pivots_ethnicity!P17,
IF(AND('User Interaction'!C$34="Acute",'User Interaction'!C$13="Pacific"),pivots_ethnicity!P45,
IF(AND('User Interaction'!C$34="Acute",'User Interaction'!C$13="Other"),pivots_ethnicity!P73,
IF(AND('User Interaction'!C$34="Elective",'User Interaction'!C$13="Maori"),pivots_ethnicity!P100,
IF(AND('User Interaction'!C$34="Elective",'User Interaction'!C$13="Pacific"),pivots_ethnicity!P127,
IF(AND('User Interaction'!C$34="Elective",'User Interaction'!C$13="Other"),pivots_ethnicity!P154,""))))))</f>
        <v>1.4991922593575873</v>
      </c>
      <c r="I45" s="81"/>
      <c r="J45" s="81"/>
      <c r="K45" s="81"/>
      <c r="L45" s="94"/>
      <c r="M45" s="81"/>
    </row>
    <row r="46" spans="1:13" ht="13" x14ac:dyDescent="0.3">
      <c r="A46" s="81"/>
      <c r="B46" s="93"/>
      <c r="C46" s="102" t="s">
        <v>82</v>
      </c>
      <c r="D46" s="103">
        <f>IF(AND('User Interaction'!C$34="Acute",'User Interaction'!C$13="Maori"),pivots_ethnicity!L18,
IF(AND('User Interaction'!C$34="Acute",'User Interaction'!C$13="Pacific"),pivots_ethnicity!L46,
IF(AND('User Interaction'!C$34="Acute",'User Interaction'!C$13="Other"),pivots_ethnicity!L74,
IF(AND('User Interaction'!C$34="Elective",'User Interaction'!C$13="Maori"),pivots_ethnicity!L101,
IF(AND('User Interaction'!C$34="Elective",'User Interaction'!C$13="Pacific"),pivots_ethnicity!L128,
IF(AND('User Interaction'!C$34="Elective",'User Interaction'!C$13="Other"),pivots_ethnicity!L155,""))))))</f>
        <v>8368</v>
      </c>
      <c r="E46" s="103">
        <f>IF(AND('User Interaction'!C$34="Acute",'User Interaction'!C$13="Maori"),pivots_ethnicity!M18,
IF(AND('User Interaction'!C$34="Acute",'User Interaction'!C$13="Pacific"),pivots_ethnicity!M46,
IF(AND('User Interaction'!C$34="Acute",'User Interaction'!C$13="Other"),pivots_ethnicity!M74,
IF(AND('User Interaction'!C$34="Elective",'User Interaction'!C$13="Maori"),pivots_ethnicity!M101,
IF(AND('User Interaction'!C$34="Elective",'User Interaction'!C$13="Pacific"),pivots_ethnicity!M128,
IF(AND('User Interaction'!C$34="Elective",'User Interaction'!C$13="Other"),pivots_ethnicity!M155,""))))))</f>
        <v>14838.9375</v>
      </c>
      <c r="F46" s="104">
        <f>IF(AND('User Interaction'!C$34="Acute",'User Interaction'!C$13="Maori"),pivots_ethnicity!N18,
IF(AND('User Interaction'!C$34="Acute",'User Interaction'!C$13="Pacific"),pivots_ethnicity!N46,
IF(AND('User Interaction'!C$34="Acute",'User Interaction'!C$13="Other"),pivots_ethnicity!N74,
IF(AND('User Interaction'!C$34="Elective",'User Interaction'!C$13="Maori"),pivots_ethnicity!N101,
IF(AND('User Interaction'!C$34="Elective",'User Interaction'!C$13="Pacific"),pivots_ethnicity!N128,
IF(AND('User Interaction'!C$34="Elective",'User Interaction'!C$13="Other"),pivots_ethnicity!N155,""))))))</f>
        <v>1.7732955903441683</v>
      </c>
      <c r="G46" s="104">
        <f>IF(AND('User Interaction'!C$34="Acute",'User Interaction'!C$13="Maori"),pivots_ethnicity!O18,
IF(AND('User Interaction'!C$34="Acute",'User Interaction'!C$13="Pacific"),pivots_ethnicity!O46,
IF(AND('User Interaction'!C$34="Acute",'User Interaction'!C$13="Other"),pivots_ethnicity!O74,
IF(AND('User Interaction'!C$34="Elective",'User Interaction'!C$13="Maori"),pivots_ethnicity!O101,
IF(AND('User Interaction'!C$34="Elective",'User Interaction'!C$13="Pacific"),pivots_ethnicity!O128,
IF(AND('User Interaction'!C$34="Elective",'User Interaction'!C$13="Other"),pivots_ethnicity!O155,""))))))</f>
        <v>1.598452092006416</v>
      </c>
      <c r="H46" s="105">
        <f>IF(AND('User Interaction'!C$34="Acute",'User Interaction'!C$13="Maori"),pivots_ethnicity!P18,
IF(AND('User Interaction'!C$34="Acute",'User Interaction'!C$13="Pacific"),pivots_ethnicity!P46,
IF(AND('User Interaction'!C$34="Acute",'User Interaction'!C$13="Other"),pivots_ethnicity!P74,
IF(AND('User Interaction'!C$34="Elective",'User Interaction'!C$13="Maori"),pivots_ethnicity!P101,
IF(AND('User Interaction'!C$34="Elective",'User Interaction'!C$13="Pacific"),pivots_ethnicity!P128,
IF(AND('User Interaction'!C$34="Elective",'User Interaction'!C$13="Other"),pivots_ethnicity!P155,""))))))</f>
        <v>1.4991922593575873</v>
      </c>
      <c r="I46" s="81"/>
      <c r="J46" s="81"/>
      <c r="K46" s="81"/>
      <c r="L46" s="94"/>
      <c r="M46" s="81"/>
    </row>
    <row r="47" spans="1:13" ht="13" x14ac:dyDescent="0.3">
      <c r="A47" s="81"/>
      <c r="B47" s="93"/>
      <c r="C47" s="102" t="s">
        <v>83</v>
      </c>
      <c r="D47" s="103">
        <f>IF(AND('User Interaction'!C$34="Acute",'User Interaction'!C$13="Maori"),pivots_ethnicity!L19,
IF(AND('User Interaction'!C$34="Acute",'User Interaction'!C$13="Pacific"),pivots_ethnicity!L47,
IF(AND('User Interaction'!C$34="Acute",'User Interaction'!C$13="Other"),pivots_ethnicity!L75,
IF(AND('User Interaction'!C$34="Elective",'User Interaction'!C$13="Maori"),pivots_ethnicity!L102,
IF(AND('User Interaction'!C$34="Elective",'User Interaction'!C$13="Pacific"),pivots_ethnicity!L129,
IF(AND('User Interaction'!C$34="Elective",'User Interaction'!C$13="Other"),pivots_ethnicity!L156,""))))))</f>
        <v>945</v>
      </c>
      <c r="E47" s="103">
        <f>IF(AND('User Interaction'!C$34="Acute",'User Interaction'!C$13="Maori"),pivots_ethnicity!M19,
IF(AND('User Interaction'!C$34="Acute",'User Interaction'!C$13="Pacific"),pivots_ethnicity!M47,
IF(AND('User Interaction'!C$34="Acute",'User Interaction'!C$13="Other"),pivots_ethnicity!M75,
IF(AND('User Interaction'!C$34="Elective",'User Interaction'!C$13="Maori"),pivots_ethnicity!M102,
IF(AND('User Interaction'!C$34="Elective",'User Interaction'!C$13="Pacific"),pivots_ethnicity!M129,
IF(AND('User Interaction'!C$34="Elective",'User Interaction'!C$13="Other"),pivots_ethnicity!M156,""))))))</f>
        <v>1330.25</v>
      </c>
      <c r="F47" s="104">
        <f>IF(AND('User Interaction'!C$34="Acute",'User Interaction'!C$13="Maori"),pivots_ethnicity!N19,
IF(AND('User Interaction'!C$34="Acute",'User Interaction'!C$13="Pacific"),pivots_ethnicity!N47,
IF(AND('User Interaction'!C$34="Acute",'User Interaction'!C$13="Other"),pivots_ethnicity!N75,
IF(AND('User Interaction'!C$34="Elective",'User Interaction'!C$13="Maori"),pivots_ethnicity!N102,
IF(AND('User Interaction'!C$34="Elective",'User Interaction'!C$13="Pacific"),pivots_ethnicity!N129,
IF(AND('User Interaction'!C$34="Elective",'User Interaction'!C$13="Other"),pivots_ethnicity!N156,""))))))</f>
        <v>1.4076719576719576</v>
      </c>
      <c r="G47" s="104">
        <f>IF(AND('User Interaction'!C$34="Acute",'User Interaction'!C$13="Maori"),pivots_ethnicity!O19,
IF(AND('User Interaction'!C$34="Acute",'User Interaction'!C$13="Pacific"),pivots_ethnicity!O47,
IF(AND('User Interaction'!C$34="Acute",'User Interaction'!C$13="Other"),pivots_ethnicity!O75,
IF(AND('User Interaction'!C$34="Elective",'User Interaction'!C$13="Maori"),pivots_ethnicity!O102,
IF(AND('User Interaction'!C$34="Elective",'User Interaction'!C$13="Pacific"),pivots_ethnicity!O129,
IF(AND('User Interaction'!C$34="Elective",'User Interaction'!C$13="Other"),pivots_ethnicity!O156,""))))))</f>
        <v>1.6993885325792717</v>
      </c>
      <c r="H47" s="105">
        <f>IF(AND('User Interaction'!C$34="Acute",'User Interaction'!C$13="Maori"),pivots_ethnicity!P19,
IF(AND('User Interaction'!C$34="Acute",'User Interaction'!C$13="Pacific"),pivots_ethnicity!P47,
IF(AND('User Interaction'!C$34="Acute",'User Interaction'!C$13="Other"),pivots_ethnicity!P75,
IF(AND('User Interaction'!C$34="Elective",'User Interaction'!C$13="Maori"),pivots_ethnicity!P102,
IF(AND('User Interaction'!C$34="Elective",'User Interaction'!C$13="Pacific"),pivots_ethnicity!P129,
IF(AND('User Interaction'!C$34="Elective",'User Interaction'!C$13="Other"),pivots_ethnicity!P156,""))))))</f>
        <v>1.4991922593575873</v>
      </c>
      <c r="I47" s="81"/>
      <c r="J47" s="81"/>
      <c r="K47" s="81"/>
      <c r="L47" s="94"/>
      <c r="M47" s="81"/>
    </row>
    <row r="48" spans="1:13" ht="13" x14ac:dyDescent="0.3">
      <c r="A48" s="81"/>
      <c r="B48" s="93"/>
      <c r="C48" s="102" t="s">
        <v>84</v>
      </c>
      <c r="D48" s="103">
        <f>IF(AND('User Interaction'!C$34="Acute",'User Interaction'!C$13="Maori"),pivots_ethnicity!L20,
IF(AND('User Interaction'!C$34="Acute",'User Interaction'!C$13="Pacific"),pivots_ethnicity!L48,
IF(AND('User Interaction'!C$34="Acute",'User Interaction'!C$13="Other"),pivots_ethnicity!L76,
IF(AND('User Interaction'!C$34="Elective",'User Interaction'!C$13="Maori"),pivots_ethnicity!L103,
IF(AND('User Interaction'!C$34="Elective",'User Interaction'!C$13="Pacific"),pivots_ethnicity!L130,
IF(AND('User Interaction'!C$34="Elective",'User Interaction'!C$13="Other"),pivots_ethnicity!L157,""))))))</f>
        <v>3503</v>
      </c>
      <c r="E48" s="103">
        <f>IF(AND('User Interaction'!C$34="Acute",'User Interaction'!C$13="Maori"),pivots_ethnicity!M20,
IF(AND('User Interaction'!C$34="Acute",'User Interaction'!C$13="Pacific"),pivots_ethnicity!M48,
IF(AND('User Interaction'!C$34="Acute",'User Interaction'!C$13="Other"),pivots_ethnicity!M76,
IF(AND('User Interaction'!C$34="Elective",'User Interaction'!C$13="Maori"),pivots_ethnicity!M103,
IF(AND('User Interaction'!C$34="Elective",'User Interaction'!C$13="Pacific"),pivots_ethnicity!M130,
IF(AND('User Interaction'!C$34="Elective",'User Interaction'!C$13="Other"),pivots_ethnicity!M157,""))))))</f>
        <v>4560.958333333333</v>
      </c>
      <c r="F48" s="104">
        <f>IF(AND('User Interaction'!C$34="Acute",'User Interaction'!C$13="Maori"),pivots_ethnicity!N20,
IF(AND('User Interaction'!C$34="Acute",'User Interaction'!C$13="Pacific"),pivots_ethnicity!N48,
IF(AND('User Interaction'!C$34="Acute",'User Interaction'!C$13="Other"),pivots_ethnicity!N76,
IF(AND('User Interaction'!C$34="Elective",'User Interaction'!C$13="Maori"),pivots_ethnicity!N103,
IF(AND('User Interaction'!C$34="Elective",'User Interaction'!C$13="Pacific"),pivots_ethnicity!N130,
IF(AND('User Interaction'!C$34="Elective",'User Interaction'!C$13="Other"),pivots_ethnicity!N157,""))))))</f>
        <v>1.3020149395756018</v>
      </c>
      <c r="G48" s="104">
        <f>IF(AND('User Interaction'!C$34="Acute",'User Interaction'!C$13="Maori"),pivots_ethnicity!O20,
IF(AND('User Interaction'!C$34="Acute",'User Interaction'!C$13="Pacific"),pivots_ethnicity!O48,
IF(AND('User Interaction'!C$34="Acute",'User Interaction'!C$13="Other"),pivots_ethnicity!O76,
IF(AND('User Interaction'!C$34="Elective",'User Interaction'!C$13="Maori"),pivots_ethnicity!O103,
IF(AND('User Interaction'!C$34="Elective",'User Interaction'!C$13="Pacific"),pivots_ethnicity!O130,
IF(AND('User Interaction'!C$34="Elective",'User Interaction'!C$13="Other"),pivots_ethnicity!O157,""))))))</f>
        <v>1.4191933002726727</v>
      </c>
      <c r="H48" s="105">
        <f>IF(AND('User Interaction'!C$34="Acute",'User Interaction'!C$13="Maori"),pivots_ethnicity!P20,
IF(AND('User Interaction'!C$34="Acute",'User Interaction'!C$13="Pacific"),pivots_ethnicity!P48,
IF(AND('User Interaction'!C$34="Acute",'User Interaction'!C$13="Other"),pivots_ethnicity!P76,
IF(AND('User Interaction'!C$34="Elective",'User Interaction'!C$13="Maori"),pivots_ethnicity!P103,
IF(AND('User Interaction'!C$34="Elective",'User Interaction'!C$13="Pacific"),pivots_ethnicity!P130,
IF(AND('User Interaction'!C$34="Elective",'User Interaction'!C$13="Other"),pivots_ethnicity!P157,""))))))</f>
        <v>1.4991922593575873</v>
      </c>
      <c r="I48" s="81"/>
      <c r="J48" s="81"/>
      <c r="K48" s="81"/>
      <c r="L48" s="94"/>
      <c r="M48" s="81"/>
    </row>
    <row r="49" spans="1:13" ht="13" x14ac:dyDescent="0.3">
      <c r="A49" s="81"/>
      <c r="B49" s="93"/>
      <c r="C49" s="102" t="s">
        <v>85</v>
      </c>
      <c r="D49" s="103">
        <f>IF(AND('User Interaction'!C$34="Acute",'User Interaction'!C$13="Maori"),pivots_ethnicity!L21,
IF(AND('User Interaction'!C$34="Acute",'User Interaction'!C$13="Pacific"),pivots_ethnicity!L49,
IF(AND('User Interaction'!C$34="Acute",'User Interaction'!C$13="Other"),pivots_ethnicity!L77,
IF(AND('User Interaction'!C$34="Elective",'User Interaction'!C$13="Maori"),pivots_ethnicity!L104,
IF(AND('User Interaction'!C$34="Elective",'User Interaction'!C$13="Pacific"),pivots_ethnicity!L131,
IF(AND('User Interaction'!C$34="Elective",'User Interaction'!C$13="Other"),pivots_ethnicity!L158,""))))))</f>
        <v>10997</v>
      </c>
      <c r="E49" s="103">
        <f>IF(AND('User Interaction'!C$34="Acute",'User Interaction'!C$13="Maori"),pivots_ethnicity!M21,
IF(AND('User Interaction'!C$34="Acute",'User Interaction'!C$13="Pacific"),pivots_ethnicity!M49,
IF(AND('User Interaction'!C$34="Acute",'User Interaction'!C$13="Other"),pivots_ethnicity!M77,
IF(AND('User Interaction'!C$34="Elective",'User Interaction'!C$13="Maori"),pivots_ethnicity!M104,
IF(AND('User Interaction'!C$34="Elective",'User Interaction'!C$13="Pacific"),pivots_ethnicity!M131,
IF(AND('User Interaction'!C$34="Elective",'User Interaction'!C$13="Other"),pivots_ethnicity!M158,""))))))</f>
        <v>17918.625</v>
      </c>
      <c r="F49" s="104">
        <f>IF(AND('User Interaction'!C$34="Acute",'User Interaction'!C$13="Maori"),pivots_ethnicity!N21,
IF(AND('User Interaction'!C$34="Acute",'User Interaction'!C$13="Pacific"),pivots_ethnicity!N49,
IF(AND('User Interaction'!C$34="Acute",'User Interaction'!C$13="Other"),pivots_ethnicity!N77,
IF(AND('User Interaction'!C$34="Elective",'User Interaction'!C$13="Maori"),pivots_ethnicity!N104,
IF(AND('User Interaction'!C$34="Elective",'User Interaction'!C$13="Pacific"),pivots_ethnicity!N131,
IF(AND('User Interaction'!C$34="Elective",'User Interaction'!C$13="Other"),pivots_ethnicity!N158,""))))))</f>
        <v>1.6294102937164681</v>
      </c>
      <c r="G49" s="104">
        <f>IF(AND('User Interaction'!C$34="Acute",'User Interaction'!C$13="Maori"),pivots_ethnicity!O21,
IF(AND('User Interaction'!C$34="Acute",'User Interaction'!C$13="Pacific"),pivots_ethnicity!O49,
IF(AND('User Interaction'!C$34="Acute",'User Interaction'!C$13="Other"),pivots_ethnicity!O77,
IF(AND('User Interaction'!C$34="Elective",'User Interaction'!C$13="Maori"),pivots_ethnicity!O104,
IF(AND('User Interaction'!C$34="Elective",'User Interaction'!C$13="Pacific"),pivots_ethnicity!O131,
IF(AND('User Interaction'!C$34="Elective",'User Interaction'!C$13="Other"),pivots_ethnicity!O158,""))))))</f>
        <v>1.5754177984735744</v>
      </c>
      <c r="H49" s="105">
        <f>IF(AND('User Interaction'!C$34="Acute",'User Interaction'!C$13="Maori"),pivots_ethnicity!P21,
IF(AND('User Interaction'!C$34="Acute",'User Interaction'!C$13="Pacific"),pivots_ethnicity!P49,
IF(AND('User Interaction'!C$34="Acute",'User Interaction'!C$13="Other"),pivots_ethnicity!P77,
IF(AND('User Interaction'!C$34="Elective",'User Interaction'!C$13="Maori"),pivots_ethnicity!P104,
IF(AND('User Interaction'!C$34="Elective",'User Interaction'!C$13="Pacific"),pivots_ethnicity!P131,
IF(AND('User Interaction'!C$34="Elective",'User Interaction'!C$13="Other"),pivots_ethnicity!P158,""))))))</f>
        <v>1.4991922593575873</v>
      </c>
      <c r="I49" s="81"/>
      <c r="J49" s="81"/>
      <c r="K49" s="81"/>
      <c r="L49" s="94"/>
      <c r="M49" s="81"/>
    </row>
    <row r="50" spans="1:13" ht="13" x14ac:dyDescent="0.3">
      <c r="A50" s="81"/>
      <c r="B50" s="93"/>
      <c r="C50" s="102" t="s">
        <v>86</v>
      </c>
      <c r="D50" s="103">
        <f>IF(AND('User Interaction'!C$34="Acute",'User Interaction'!C$13="Maori"),pivots_ethnicity!L22,
IF(AND('User Interaction'!C$34="Acute",'User Interaction'!C$13="Pacific"),pivots_ethnicity!L50,
IF(AND('User Interaction'!C$34="Acute",'User Interaction'!C$13="Other"),pivots_ethnicity!L78,
IF(AND('User Interaction'!C$34="Elective",'User Interaction'!C$13="Maori"),pivots_ethnicity!L105,
IF(AND('User Interaction'!C$34="Elective",'User Interaction'!C$13="Pacific"),pivots_ethnicity!L132,
IF(AND('User Interaction'!C$34="Elective",'User Interaction'!C$13="Other"),pivots_ethnicity!L159,""))))))</f>
        <v>1114</v>
      </c>
      <c r="E50" s="103">
        <f>IF(AND('User Interaction'!C$34="Acute",'User Interaction'!C$13="Maori"),pivots_ethnicity!M22,
IF(AND('User Interaction'!C$34="Acute",'User Interaction'!C$13="Pacific"),pivots_ethnicity!M50,
IF(AND('User Interaction'!C$34="Acute",'User Interaction'!C$13="Other"),pivots_ethnicity!M78,
IF(AND('User Interaction'!C$34="Elective",'User Interaction'!C$13="Maori"),pivots_ethnicity!M105,
IF(AND('User Interaction'!C$34="Elective",'User Interaction'!C$13="Pacific"),pivots_ethnicity!M132,
IF(AND('User Interaction'!C$34="Elective",'User Interaction'!C$13="Other"),pivots_ethnicity!M159,""))))))</f>
        <v>1011.375</v>
      </c>
      <c r="F50" s="104">
        <f>IF(AND('User Interaction'!C$34="Acute",'User Interaction'!C$13="Maori"),pivots_ethnicity!N22,
IF(AND('User Interaction'!C$34="Acute",'User Interaction'!C$13="Pacific"),pivots_ethnicity!N50,
IF(AND('User Interaction'!C$34="Acute",'User Interaction'!C$13="Other"),pivots_ethnicity!N78,
IF(AND('User Interaction'!C$34="Elective",'User Interaction'!C$13="Maori"),pivots_ethnicity!N105,
IF(AND('User Interaction'!C$34="Elective",'User Interaction'!C$13="Pacific"),pivots_ethnicity!N132,
IF(AND('User Interaction'!C$34="Elective",'User Interaction'!C$13="Other"),pivots_ethnicity!N159,""))))))</f>
        <v>0.90787701974865354</v>
      </c>
      <c r="G50" s="104">
        <f>IF(AND('User Interaction'!C$34="Acute",'User Interaction'!C$13="Maori"),pivots_ethnicity!O22,
IF(AND('User Interaction'!C$34="Acute",'User Interaction'!C$13="Pacific"),pivots_ethnicity!O50,
IF(AND('User Interaction'!C$34="Acute",'User Interaction'!C$13="Other"),pivots_ethnicity!O78,
IF(AND('User Interaction'!C$34="Elective",'User Interaction'!C$13="Maori"),pivots_ethnicity!O105,
IF(AND('User Interaction'!C$34="Elective",'User Interaction'!C$13="Pacific"),pivots_ethnicity!O132,
IF(AND('User Interaction'!C$34="Elective",'User Interaction'!C$13="Other"),pivots_ethnicity!O159,""))))))</f>
        <v>1.3180850313012256</v>
      </c>
      <c r="H50" s="105">
        <f>IF(AND('User Interaction'!C$34="Acute",'User Interaction'!C$13="Maori"),pivots_ethnicity!P22,
IF(AND('User Interaction'!C$34="Acute",'User Interaction'!C$13="Pacific"),pivots_ethnicity!P50,
IF(AND('User Interaction'!C$34="Acute",'User Interaction'!C$13="Other"),pivots_ethnicity!P78,
IF(AND('User Interaction'!C$34="Elective",'User Interaction'!C$13="Maori"),pivots_ethnicity!P105,
IF(AND('User Interaction'!C$34="Elective",'User Interaction'!C$13="Pacific"),pivots_ethnicity!P132,
IF(AND('User Interaction'!C$34="Elective",'User Interaction'!C$13="Other"),pivots_ethnicity!P159,""))))))</f>
        <v>1.4991922593575873</v>
      </c>
      <c r="I50" s="81"/>
      <c r="J50" s="81"/>
      <c r="K50" s="81"/>
      <c r="L50" s="94"/>
      <c r="M50" s="81"/>
    </row>
    <row r="51" spans="1:13" ht="13" x14ac:dyDescent="0.3">
      <c r="A51" s="81"/>
      <c r="B51" s="93"/>
      <c r="C51" s="102" t="s">
        <v>87</v>
      </c>
      <c r="D51" s="103">
        <f>IF(AND('User Interaction'!C$34="Acute",'User Interaction'!C$13="Maori"),pivots_ethnicity!L23,
IF(AND('User Interaction'!C$34="Acute",'User Interaction'!C$13="Pacific"),pivots_ethnicity!L51,
IF(AND('User Interaction'!C$34="Acute",'User Interaction'!C$13="Other"),pivots_ethnicity!L79,
IF(AND('User Interaction'!C$34="Elective",'User Interaction'!C$13="Maori"),pivots_ethnicity!L106,
IF(AND('User Interaction'!C$34="Elective",'User Interaction'!C$13="Pacific"),pivots_ethnicity!L133,
IF(AND('User Interaction'!C$34="Elective",'User Interaction'!C$13="Other"),pivots_ethnicity!L160,""))))))</f>
        <v>9730</v>
      </c>
      <c r="E51" s="103">
        <f>IF(AND('User Interaction'!C$34="Acute",'User Interaction'!C$13="Maori"),pivots_ethnicity!M23,
IF(AND('User Interaction'!C$34="Acute",'User Interaction'!C$13="Pacific"),pivots_ethnicity!M51,
IF(AND('User Interaction'!C$34="Acute",'User Interaction'!C$13="Other"),pivots_ethnicity!M79,
IF(AND('User Interaction'!C$34="Elective",'User Interaction'!C$13="Maori"),pivots_ethnicity!M106,
IF(AND('User Interaction'!C$34="Elective",'User Interaction'!C$13="Pacific"),pivots_ethnicity!M133,
IF(AND('User Interaction'!C$34="Elective",'User Interaction'!C$13="Other"),pivots_ethnicity!M160,""))))))</f>
        <v>14328.270833333334</v>
      </c>
      <c r="F51" s="104">
        <f>IF(AND('User Interaction'!C$34="Acute",'User Interaction'!C$13="Maori"),pivots_ethnicity!N23,
IF(AND('User Interaction'!C$34="Acute",'User Interaction'!C$13="Pacific"),pivots_ethnicity!N51,
IF(AND('User Interaction'!C$34="Acute",'User Interaction'!C$13="Other"),pivots_ethnicity!N79,
IF(AND('User Interaction'!C$34="Elective",'User Interaction'!C$13="Maori"),pivots_ethnicity!N106,
IF(AND('User Interaction'!C$34="Elective",'User Interaction'!C$13="Pacific"),pivots_ethnicity!N133,
IF(AND('User Interaction'!C$34="Elective",'User Interaction'!C$13="Other"),pivots_ethnicity!N160,""))))))</f>
        <v>1.4725869304556356</v>
      </c>
      <c r="G51" s="104">
        <f>IF(AND('User Interaction'!C$34="Acute",'User Interaction'!C$13="Maori"),pivots_ethnicity!O23,
IF(AND('User Interaction'!C$34="Acute",'User Interaction'!C$13="Pacific"),pivots_ethnicity!O51,
IF(AND('User Interaction'!C$34="Acute",'User Interaction'!C$13="Other"),pivots_ethnicity!O79,
IF(AND('User Interaction'!C$34="Elective",'User Interaction'!C$13="Maori"),pivots_ethnicity!O106,
IF(AND('User Interaction'!C$34="Elective",'User Interaction'!C$13="Pacific"),pivots_ethnicity!O133,
IF(AND('User Interaction'!C$34="Elective",'User Interaction'!C$13="Other"),pivots_ethnicity!O160,""))))))</f>
        <v>1.3146626013573111</v>
      </c>
      <c r="H51" s="105">
        <f>IF(AND('User Interaction'!C$34="Acute",'User Interaction'!C$13="Maori"),pivots_ethnicity!P23,
IF(AND('User Interaction'!C$34="Acute",'User Interaction'!C$13="Pacific"),pivots_ethnicity!P51,
IF(AND('User Interaction'!C$34="Acute",'User Interaction'!C$13="Other"),pivots_ethnicity!P79,
IF(AND('User Interaction'!C$34="Elective",'User Interaction'!C$13="Maori"),pivots_ethnicity!P106,
IF(AND('User Interaction'!C$34="Elective",'User Interaction'!C$13="Pacific"),pivots_ethnicity!P133,
IF(AND('User Interaction'!C$34="Elective",'User Interaction'!C$13="Other"),pivots_ethnicity!P160,""))))))</f>
        <v>1.4991922593575873</v>
      </c>
      <c r="I51" s="81"/>
      <c r="J51" s="81"/>
      <c r="K51" s="81"/>
      <c r="L51" s="94"/>
      <c r="M51" s="81"/>
    </row>
    <row r="52" spans="1:13" ht="13" x14ac:dyDescent="0.3">
      <c r="A52" s="81"/>
      <c r="B52" s="93"/>
      <c r="C52" s="102" t="s">
        <v>88</v>
      </c>
      <c r="D52" s="103">
        <f>IF(AND('User Interaction'!C$34="Acute",'User Interaction'!C$13="Maori"),pivots_ethnicity!L24,
IF(AND('User Interaction'!C$34="Acute",'User Interaction'!C$13="Pacific"),pivots_ethnicity!L52,
IF(AND('User Interaction'!C$34="Acute",'User Interaction'!C$13="Other"),pivots_ethnicity!L80,
IF(AND('User Interaction'!C$34="Elective",'User Interaction'!C$13="Maori"),pivots_ethnicity!L107,
IF(AND('User Interaction'!C$34="Elective",'User Interaction'!C$13="Pacific"),pivots_ethnicity!L134,
IF(AND('User Interaction'!C$34="Elective",'User Interaction'!C$13="Other"),pivots_ethnicity!L161,""))))))</f>
        <v>942</v>
      </c>
      <c r="E52" s="103">
        <f>IF(AND('User Interaction'!C$34="Acute",'User Interaction'!C$13="Maori"),pivots_ethnicity!M24,
IF(AND('User Interaction'!C$34="Acute",'User Interaction'!C$13="Pacific"),pivots_ethnicity!M52,
IF(AND('User Interaction'!C$34="Acute",'User Interaction'!C$13="Other"),pivots_ethnicity!M80,
IF(AND('User Interaction'!C$34="Elective",'User Interaction'!C$13="Maori"),pivots_ethnicity!M107,
IF(AND('User Interaction'!C$34="Elective",'User Interaction'!C$13="Pacific"),pivots_ethnicity!M134,
IF(AND('User Interaction'!C$34="Elective",'User Interaction'!C$13="Other"),pivots_ethnicity!M161,""))))))</f>
        <v>769.83333333333337</v>
      </c>
      <c r="F52" s="104">
        <f>IF(AND('User Interaction'!C$34="Acute",'User Interaction'!C$13="Maori"),pivots_ethnicity!N24,
IF(AND('User Interaction'!C$34="Acute",'User Interaction'!C$13="Pacific"),pivots_ethnicity!N52,
IF(AND('User Interaction'!C$34="Acute",'User Interaction'!C$13="Other"),pivots_ethnicity!N80,
IF(AND('User Interaction'!C$34="Elective",'User Interaction'!C$13="Maori"),pivots_ethnicity!N107,
IF(AND('User Interaction'!C$34="Elective",'User Interaction'!C$13="Pacific"),pivots_ethnicity!N134,
IF(AND('User Interaction'!C$34="Elective",'User Interaction'!C$13="Other"),pivots_ethnicity!N161,""))))))</f>
        <v>0.8172328379334749</v>
      </c>
      <c r="G52" s="104">
        <f>IF(AND('User Interaction'!C$34="Acute",'User Interaction'!C$13="Maori"),pivots_ethnicity!O24,
IF(AND('User Interaction'!C$34="Acute",'User Interaction'!C$13="Pacific"),pivots_ethnicity!O52,
IF(AND('User Interaction'!C$34="Acute",'User Interaction'!C$13="Other"),pivots_ethnicity!O80,
IF(AND('User Interaction'!C$34="Elective",'User Interaction'!C$13="Maori"),pivots_ethnicity!O107,
IF(AND('User Interaction'!C$34="Elective",'User Interaction'!C$13="Pacific"),pivots_ethnicity!O134,
IF(AND('User Interaction'!C$34="Elective",'User Interaction'!C$13="Other"),pivots_ethnicity!O161,""))))))</f>
        <v>1.1727543869035026</v>
      </c>
      <c r="H52" s="105">
        <f>IF(AND('User Interaction'!C$34="Acute",'User Interaction'!C$13="Maori"),pivots_ethnicity!P24,
IF(AND('User Interaction'!C$34="Acute",'User Interaction'!C$13="Pacific"),pivots_ethnicity!P52,
IF(AND('User Interaction'!C$34="Acute",'User Interaction'!C$13="Other"),pivots_ethnicity!P80,
IF(AND('User Interaction'!C$34="Elective",'User Interaction'!C$13="Maori"),pivots_ethnicity!P107,
IF(AND('User Interaction'!C$34="Elective",'User Interaction'!C$13="Pacific"),pivots_ethnicity!P134,
IF(AND('User Interaction'!C$34="Elective",'User Interaction'!C$13="Other"),pivots_ethnicity!P161,""))))))</f>
        <v>1.4991922593575873</v>
      </c>
      <c r="I52" s="81"/>
      <c r="J52" s="81"/>
      <c r="K52" s="81"/>
      <c r="L52" s="94"/>
      <c r="M52" s="81"/>
    </row>
    <row r="53" spans="1:13" ht="13.5" thickBot="1" x14ac:dyDescent="0.35">
      <c r="A53" s="81"/>
      <c r="B53" s="93"/>
      <c r="C53" s="86" t="s">
        <v>89</v>
      </c>
      <c r="D53" s="87">
        <f>IF(AND('User Interaction'!C$34="Acute",'User Interaction'!C$13="Maori"),pivots_ethnicity!L25,
IF(AND('User Interaction'!C$34="Acute",'User Interaction'!C$13="Pacific"),pivots_ethnicity!L53,
IF(AND('User Interaction'!C$34="Acute",'User Interaction'!C$13="Other"),pivots_ethnicity!L81,
IF(AND('User Interaction'!C$34="Elective",'User Interaction'!C$13="Maori"),pivots_ethnicity!L108,
IF(AND('User Interaction'!C$34="Elective",'User Interaction'!C$13="Pacific"),pivots_ethnicity!L135,
IF(AND('User Interaction'!C$34="Elective",'User Interaction'!C$13="Other"),pivots_ethnicity!L162,""))))))</f>
        <v>1823</v>
      </c>
      <c r="E53" s="87">
        <f>IF(AND('User Interaction'!C$34="Acute",'User Interaction'!C$13="Maori"),pivots_ethnicity!M25,
IF(AND('User Interaction'!C$34="Acute",'User Interaction'!C$13="Pacific"),pivots_ethnicity!M53,
IF(AND('User Interaction'!C$34="Acute",'User Interaction'!C$13="Other"),pivots_ethnicity!M81,
IF(AND('User Interaction'!C$34="Elective",'User Interaction'!C$13="Maori"),pivots_ethnicity!M108,
IF(AND('User Interaction'!C$34="Elective",'User Interaction'!C$13="Pacific"),pivots_ethnicity!M135,
IF(AND('User Interaction'!C$34="Elective",'User Interaction'!C$13="Other"),pivots_ethnicity!M162,""))))))</f>
        <v>2628.375</v>
      </c>
      <c r="F53" s="88">
        <f>IF(AND('User Interaction'!C$34="Acute",'User Interaction'!C$13="Maori"),pivots_ethnicity!N25,
IF(AND('User Interaction'!C$34="Acute",'User Interaction'!C$13="Pacific"),pivots_ethnicity!N53,
IF(AND('User Interaction'!C$34="Acute",'User Interaction'!C$13="Other"),pivots_ethnicity!N81,
IF(AND('User Interaction'!C$34="Elective",'User Interaction'!C$13="Maori"),pivots_ethnicity!N108,
IF(AND('User Interaction'!C$34="Elective",'User Interaction'!C$13="Pacific"),pivots_ethnicity!N135,
IF(AND('User Interaction'!C$34="Elective",'User Interaction'!C$13="Other"),pivots_ethnicity!N162,""))))))</f>
        <v>1.4417855183763029</v>
      </c>
      <c r="G53" s="88">
        <f>IF(AND('User Interaction'!C$34="Acute",'User Interaction'!C$13="Maori"),pivots_ethnicity!O25,
IF(AND('User Interaction'!C$34="Acute",'User Interaction'!C$13="Pacific"),pivots_ethnicity!O53,
IF(AND('User Interaction'!C$34="Acute",'User Interaction'!C$13="Other"),pivots_ethnicity!O81,
IF(AND('User Interaction'!C$34="Elective",'User Interaction'!C$13="Maori"),pivots_ethnicity!O108,
IF(AND('User Interaction'!C$34="Elective",'User Interaction'!C$13="Pacific"),pivots_ethnicity!O135,
IF(AND('User Interaction'!C$34="Elective",'User Interaction'!C$13="Other"),pivots_ethnicity!O162,""))))))</f>
        <v>1.5239440052921629</v>
      </c>
      <c r="H53" s="105">
        <f>IF(AND('User Interaction'!C$34="Acute",'User Interaction'!C$13="Maori"),pivots_ethnicity!P25,
IF(AND('User Interaction'!C$34="Acute",'User Interaction'!C$13="Pacific"),pivots_ethnicity!P53,
IF(AND('User Interaction'!C$34="Acute",'User Interaction'!C$13="Other"),pivots_ethnicity!P81,
IF(AND('User Interaction'!C$34="Elective",'User Interaction'!C$13="Maori"),pivots_ethnicity!P108,
IF(AND('User Interaction'!C$34="Elective",'User Interaction'!C$13="Pacific"),pivots_ethnicity!P135,
IF(AND('User Interaction'!C$34="Elective",'User Interaction'!C$13="Other"),pivots_ethnicity!P162,""))))))</f>
        <v>1.4991922593575873</v>
      </c>
      <c r="I53" s="81"/>
      <c r="J53" s="81"/>
      <c r="K53" s="81"/>
      <c r="L53" s="94"/>
      <c r="M53" s="81"/>
    </row>
    <row r="54" spans="1:13" ht="13.5" thickTop="1" x14ac:dyDescent="0.3">
      <c r="A54" s="81"/>
      <c r="B54" s="93"/>
      <c r="C54" s="102" t="s">
        <v>0</v>
      </c>
      <c r="D54" s="103">
        <f>IF(AND('User Interaction'!C$34="Acute",'User Interaction'!C$13="Maori"),pivots_ethnicity!L26,
IF(AND('User Interaction'!C$34="Acute",'User Interaction'!C$13="Pacific"),pivots_ethnicity!L54,
IF(AND('User Interaction'!C$34="Acute",'User Interaction'!C$13="Other"),pivots_ethnicity!L82,
IF(AND('User Interaction'!C$34="Elective",'User Interaction'!C$13="Maori"),pivots_ethnicity!L109,
IF(AND('User Interaction'!C$34="Elective",'User Interaction'!C$13="Pacific"),pivots_ethnicity!L136,
IF(AND('User Interaction'!C$34="Elective",'User Interaction'!C$13="Other"),pivots_ethnicity!L163,""))))))</f>
        <v>118227</v>
      </c>
      <c r="E54" s="103">
        <f>IF(AND('User Interaction'!C$34="Acute",'User Interaction'!C$13="Maori"),pivots_ethnicity!M26,
IF(AND('User Interaction'!C$34="Acute",'User Interaction'!C$13="Pacific"),pivots_ethnicity!M54,
IF(AND('User Interaction'!C$34="Acute",'User Interaction'!C$13="Other"),pivots_ethnicity!M82,
IF(AND('User Interaction'!C$34="Elective",'User Interaction'!C$13="Maori"),pivots_ethnicity!M109,
IF(AND('User Interaction'!C$34="Elective",'User Interaction'!C$13="Pacific"),pivots_ethnicity!M136,
IF(AND('User Interaction'!C$34="Elective",'User Interaction'!C$13="Other"),pivots_ethnicity!M163,""))))))</f>
        <v>177112.95833333334</v>
      </c>
      <c r="F54" s="104">
        <f>IF(AND('User Interaction'!C$34="Acute",'User Interaction'!C$13="Maori"),pivots_ethnicity!N26,
IF(AND('User Interaction'!C$34="Acute",'User Interaction'!C$13="Pacific"),pivots_ethnicity!N54,
IF(AND('User Interaction'!C$34="Acute",'User Interaction'!C$13="Other"),pivots_ethnicity!N82,
IF(AND('User Interaction'!C$34="Elective",'User Interaction'!C$13="Maori"),pivots_ethnicity!N109,
IF(AND('User Interaction'!C$34="Elective",'User Interaction'!C$13="Pacific"),pivots_ethnicity!N136,
IF(AND('User Interaction'!C$34="Elective",'User Interaction'!C$13="Other"),pivots_ethnicity!N163,""))))))</f>
        <v>1.4980753832316926</v>
      </c>
      <c r="G54" s="104">
        <f>IF(AND('User Interaction'!C$34="Acute",'User Interaction'!C$13="Maori"),pivots_ethnicity!O26,
IF(AND('User Interaction'!C$34="Acute",'User Interaction'!C$13="Pacific"),pivots_ethnicity!O54,
IF(AND('User Interaction'!C$34="Acute",'User Interaction'!C$13="Other"),pivots_ethnicity!O82,
IF(AND('User Interaction'!C$34="Elective",'User Interaction'!C$13="Maori"),pivots_ethnicity!O109,
IF(AND('User Interaction'!C$34="Elective",'User Interaction'!C$13="Pacific"),pivots_ethnicity!O136,
IF(AND('User Interaction'!C$34="Elective",'User Interaction'!C$13="Other"),pivots_ethnicity!O163,""))))))</f>
        <v>1.4991922593575873</v>
      </c>
      <c r="H54" s="105">
        <f>IF(AND('User Interaction'!C$34="Acute",'User Interaction'!C$13="Maori"),pivots_ethnicity!P26,
IF(AND('User Interaction'!C$34="Acute",'User Interaction'!C$13="Pacific"),pivots_ethnicity!P54,
IF(AND('User Interaction'!C$34="Acute",'User Interaction'!C$13="Other"),pivots_ethnicity!P82,
IF(AND('User Interaction'!C$34="Elective",'User Interaction'!C$13="Maori"),pivots_ethnicity!P109,
IF(AND('User Interaction'!C$34="Elective",'User Interaction'!C$13="Pacific"),pivots_ethnicity!P136,
IF(AND('User Interaction'!C$34="Elective",'User Interaction'!C$13="Other"),pivots_ethnicity!P163,""))))))</f>
        <v>1.4991922593575873</v>
      </c>
      <c r="I54" s="81"/>
      <c r="J54" s="81"/>
      <c r="K54" s="81"/>
      <c r="L54" s="94"/>
      <c r="M54" s="81"/>
    </row>
    <row r="55" spans="1:13" ht="13" thickBot="1" x14ac:dyDescent="0.3">
      <c r="A55" s="81"/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81"/>
    </row>
    <row r="56" spans="1:13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x14ac:dyDescent="0.2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</sheetData>
  <mergeCells count="1">
    <mergeCell ref="C1:L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Drop Down 2">
              <controlPr locked="0" defaultSize="0" autoLine="0" autoPict="0">
                <anchor moveWithCells="1">
                  <from>
                    <xdr:col>2</xdr:col>
                    <xdr:colOff>31750</xdr:colOff>
                    <xdr:row>5</xdr:row>
                    <xdr:rowOff>38100</xdr:rowOff>
                  </from>
                  <to>
                    <xdr:col>3</xdr:col>
                    <xdr:colOff>57150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1" r:id="rId5" name="Drop Down 1">
              <controlPr defaultSize="0" autoLine="0" autoPict="0">
                <anchor moveWithCells="1">
                  <from>
                    <xdr:col>8</xdr:col>
                    <xdr:colOff>812800</xdr:colOff>
                    <xdr:row>5</xdr:row>
                    <xdr:rowOff>31750</xdr:rowOff>
                  </from>
                  <to>
                    <xdr:col>11</xdr:col>
                    <xdr:colOff>469900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F2D84-7979-4E4D-A642-A590FE130B68}">
  <sheetPr codeName="Sheet2"/>
  <dimension ref="A1:L61"/>
  <sheetViews>
    <sheetView showGridLines="0" showRowColHeaders="0" workbookViewId="0"/>
  </sheetViews>
  <sheetFormatPr defaultRowHeight="12.5" x14ac:dyDescent="0.25"/>
  <cols>
    <col min="1" max="1" width="3.453125" customWidth="1"/>
    <col min="2" max="2" width="2" bestFit="1" customWidth="1"/>
    <col min="3" max="3" width="18.81640625" bestFit="1" customWidth="1"/>
    <col min="4" max="4" width="11.453125" bestFit="1" customWidth="1"/>
    <col min="5" max="5" width="17.26953125" customWidth="1"/>
    <col min="6" max="6" width="25" customWidth="1"/>
    <col min="7" max="7" width="26.1796875" customWidth="1"/>
    <col min="8" max="8" width="11.453125" bestFit="1" customWidth="1"/>
  </cols>
  <sheetData>
    <row r="1" spans="1:12" x14ac:dyDescent="0.25"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x14ac:dyDescent="0.25"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9" thickBot="1" x14ac:dyDescent="0.5">
      <c r="F3" s="111"/>
    </row>
    <row r="4" spans="1:12" ht="18.5" x14ac:dyDescent="0.45">
      <c r="A4" s="81"/>
      <c r="B4" s="89"/>
      <c r="C4" s="90"/>
      <c r="D4" s="90"/>
      <c r="E4" s="90"/>
      <c r="F4" s="91"/>
      <c r="G4" s="91"/>
      <c r="H4" s="91"/>
      <c r="I4" s="91"/>
      <c r="J4" s="91"/>
      <c r="K4" s="91"/>
      <c r="L4" s="92"/>
    </row>
    <row r="5" spans="1:12" x14ac:dyDescent="0.25">
      <c r="A5" s="81"/>
      <c r="B5" s="93"/>
      <c r="C5" s="115" t="s">
        <v>95</v>
      </c>
      <c r="D5" s="81"/>
      <c r="E5" s="81"/>
      <c r="F5" s="81"/>
      <c r="G5" s="81"/>
      <c r="H5" s="81"/>
      <c r="I5" s="114" t="s">
        <v>115</v>
      </c>
      <c r="J5" s="81"/>
      <c r="K5" s="81"/>
      <c r="L5" s="94"/>
    </row>
    <row r="6" spans="1:12" x14ac:dyDescent="0.25">
      <c r="A6" s="81"/>
      <c r="B6" s="93"/>
      <c r="C6" s="81"/>
      <c r="D6" s="81"/>
      <c r="E6" s="81"/>
      <c r="F6" s="81"/>
      <c r="G6" s="81"/>
      <c r="H6" s="81"/>
      <c r="I6" s="81"/>
      <c r="J6" s="81"/>
      <c r="K6" s="81"/>
      <c r="L6" s="94"/>
    </row>
    <row r="7" spans="1:12" x14ac:dyDescent="0.25">
      <c r="A7" s="81"/>
      <c r="B7" s="93"/>
      <c r="C7" s="81"/>
      <c r="D7" s="81"/>
      <c r="E7" s="81"/>
      <c r="F7" s="81"/>
      <c r="G7" s="81"/>
      <c r="H7" s="81"/>
      <c r="I7" s="81"/>
      <c r="J7" s="81"/>
      <c r="K7" s="81"/>
      <c r="L7" s="94"/>
    </row>
    <row r="8" spans="1:12" ht="13" x14ac:dyDescent="0.3">
      <c r="A8" s="81"/>
      <c r="B8" s="93"/>
      <c r="C8" s="95"/>
      <c r="D8" s="96"/>
      <c r="E8" s="81"/>
      <c r="F8" s="81"/>
      <c r="G8" s="81"/>
      <c r="H8" s="81"/>
      <c r="I8" s="81"/>
      <c r="J8" s="81"/>
      <c r="K8" s="81"/>
      <c r="L8" s="94"/>
    </row>
    <row r="9" spans="1:12" ht="13" x14ac:dyDescent="0.3">
      <c r="A9" s="81"/>
      <c r="B9" s="93"/>
      <c r="C9" s="95"/>
      <c r="D9" s="97"/>
      <c r="E9" s="81"/>
      <c r="F9" s="81"/>
      <c r="G9" s="81"/>
      <c r="H9" s="81"/>
      <c r="I9" s="81"/>
      <c r="J9" s="81"/>
      <c r="K9" s="81"/>
      <c r="L9" s="94"/>
    </row>
    <row r="10" spans="1:12" ht="13" x14ac:dyDescent="0.3">
      <c r="A10" s="81"/>
      <c r="B10" s="93"/>
      <c r="C10" s="95"/>
      <c r="D10" s="97"/>
      <c r="E10" s="81"/>
      <c r="F10" s="81"/>
      <c r="G10" s="81"/>
      <c r="H10" s="81"/>
      <c r="I10" s="81"/>
      <c r="J10" s="81"/>
      <c r="K10" s="81"/>
      <c r="L10" s="94"/>
    </row>
    <row r="11" spans="1:12" x14ac:dyDescent="0.25">
      <c r="A11" s="81"/>
      <c r="B11" s="93"/>
      <c r="C11" s="81"/>
      <c r="D11" s="81"/>
      <c r="E11" s="81"/>
      <c r="F11" s="81"/>
      <c r="G11" s="81"/>
      <c r="H11" s="81"/>
      <c r="I11" s="81"/>
      <c r="J11" s="81"/>
      <c r="K11" s="81"/>
      <c r="L11" s="94"/>
    </row>
    <row r="12" spans="1:12" x14ac:dyDescent="0.25">
      <c r="A12" s="81"/>
      <c r="B12" s="93"/>
      <c r="C12" s="81"/>
      <c r="D12" s="81"/>
      <c r="E12" s="81"/>
      <c r="F12" s="81"/>
      <c r="G12" s="81"/>
      <c r="H12" s="81"/>
      <c r="I12" s="81"/>
      <c r="J12" s="81"/>
      <c r="K12" s="81"/>
      <c r="L12" s="94"/>
    </row>
    <row r="13" spans="1:12" x14ac:dyDescent="0.25">
      <c r="A13" s="81"/>
      <c r="B13" s="93"/>
      <c r="C13" s="81"/>
      <c r="D13" s="81"/>
      <c r="E13" s="81"/>
      <c r="F13" s="81"/>
      <c r="G13" s="81"/>
      <c r="H13" s="81"/>
      <c r="I13" s="81"/>
      <c r="J13" s="81"/>
      <c r="K13" s="81"/>
      <c r="L13" s="94"/>
    </row>
    <row r="14" spans="1:12" x14ac:dyDescent="0.25">
      <c r="A14" s="81"/>
      <c r="B14" s="93"/>
      <c r="C14" s="81"/>
      <c r="D14" s="81"/>
      <c r="E14" s="81"/>
      <c r="F14" s="81"/>
      <c r="G14" s="81"/>
      <c r="H14" s="81"/>
      <c r="I14" s="81"/>
      <c r="J14" s="81"/>
      <c r="K14" s="81"/>
      <c r="L14" s="94"/>
    </row>
    <row r="15" spans="1:12" x14ac:dyDescent="0.25">
      <c r="A15" s="81"/>
      <c r="B15" s="93"/>
      <c r="C15" s="81"/>
      <c r="D15" s="81"/>
      <c r="E15" s="81"/>
      <c r="F15" s="81"/>
      <c r="G15" s="81"/>
      <c r="H15" s="81"/>
      <c r="I15" s="81"/>
      <c r="J15" s="81"/>
      <c r="K15" s="81"/>
      <c r="L15" s="94"/>
    </row>
    <row r="16" spans="1:12" x14ac:dyDescent="0.25">
      <c r="A16" s="81"/>
      <c r="B16" s="93"/>
      <c r="C16" s="81"/>
      <c r="D16" s="81"/>
      <c r="E16" s="81"/>
      <c r="F16" s="81"/>
      <c r="G16" s="81"/>
      <c r="H16" s="81"/>
      <c r="I16" s="81"/>
      <c r="J16" s="81"/>
      <c r="K16" s="81"/>
      <c r="L16" s="94"/>
    </row>
    <row r="17" spans="1:12" x14ac:dyDescent="0.25">
      <c r="A17" s="81"/>
      <c r="B17" s="93"/>
      <c r="C17" s="81"/>
      <c r="D17" s="81"/>
      <c r="E17" s="81"/>
      <c r="F17" s="81"/>
      <c r="G17" s="81"/>
      <c r="H17" s="81"/>
      <c r="I17" s="81"/>
      <c r="J17" s="81"/>
      <c r="K17" s="81"/>
      <c r="L17" s="94"/>
    </row>
    <row r="18" spans="1:12" x14ac:dyDescent="0.25">
      <c r="A18" s="81"/>
      <c r="B18" s="93"/>
      <c r="C18" s="81"/>
      <c r="D18" s="81"/>
      <c r="E18" s="81"/>
      <c r="F18" s="81"/>
      <c r="G18" s="81"/>
      <c r="H18" s="81"/>
      <c r="I18" s="81"/>
      <c r="J18" s="81"/>
      <c r="K18" s="81"/>
      <c r="L18" s="94"/>
    </row>
    <row r="19" spans="1:12" x14ac:dyDescent="0.25">
      <c r="A19" s="81"/>
      <c r="B19" s="93"/>
      <c r="C19" s="81"/>
      <c r="D19" s="81"/>
      <c r="E19" s="81"/>
      <c r="F19" s="81"/>
      <c r="G19" s="81"/>
      <c r="H19" s="81"/>
      <c r="I19" s="81"/>
      <c r="J19" s="81"/>
      <c r="K19" s="81"/>
      <c r="L19" s="94"/>
    </row>
    <row r="20" spans="1:12" x14ac:dyDescent="0.25">
      <c r="A20" s="81"/>
      <c r="B20" s="93"/>
      <c r="C20" s="81"/>
      <c r="D20" s="81"/>
      <c r="E20" s="81"/>
      <c r="F20" s="81"/>
      <c r="G20" s="81"/>
      <c r="H20" s="81"/>
      <c r="I20" s="81"/>
      <c r="J20" s="81"/>
      <c r="K20" s="81"/>
      <c r="L20" s="94"/>
    </row>
    <row r="21" spans="1:12" x14ac:dyDescent="0.25">
      <c r="A21" s="81"/>
      <c r="B21" s="93"/>
      <c r="C21" s="81"/>
      <c r="D21" s="81"/>
      <c r="E21" s="81"/>
      <c r="F21" s="81"/>
      <c r="G21" s="81"/>
      <c r="H21" s="81"/>
      <c r="I21" s="81"/>
      <c r="J21" s="81"/>
      <c r="K21" s="81"/>
      <c r="L21" s="94"/>
    </row>
    <row r="22" spans="1:12" x14ac:dyDescent="0.25">
      <c r="A22" s="81"/>
      <c r="B22" s="93"/>
      <c r="C22" s="81"/>
      <c r="D22" s="81"/>
      <c r="E22" s="81"/>
      <c r="F22" s="81"/>
      <c r="G22" s="81"/>
      <c r="H22" s="81"/>
      <c r="I22" s="81"/>
      <c r="J22" s="81"/>
      <c r="K22" s="81"/>
      <c r="L22" s="94"/>
    </row>
    <row r="23" spans="1:12" x14ac:dyDescent="0.25">
      <c r="A23" s="81"/>
      <c r="B23" s="93"/>
      <c r="C23" s="81"/>
      <c r="D23" s="81"/>
      <c r="E23" s="81"/>
      <c r="F23" s="81"/>
      <c r="G23" s="81"/>
      <c r="H23" s="81"/>
      <c r="I23" s="81"/>
      <c r="J23" s="81"/>
      <c r="K23" s="81"/>
      <c r="L23" s="94"/>
    </row>
    <row r="24" spans="1:12" x14ac:dyDescent="0.25">
      <c r="A24" s="81"/>
      <c r="B24" s="93"/>
      <c r="C24" s="81"/>
      <c r="D24" s="81"/>
      <c r="E24" s="81"/>
      <c r="F24" s="81"/>
      <c r="G24" s="81"/>
      <c r="H24" s="81"/>
      <c r="I24" s="81"/>
      <c r="J24" s="81"/>
      <c r="K24" s="81"/>
      <c r="L24" s="94"/>
    </row>
    <row r="25" spans="1:12" x14ac:dyDescent="0.25">
      <c r="A25" s="81"/>
      <c r="B25" s="93"/>
      <c r="C25" s="81"/>
      <c r="D25" s="81"/>
      <c r="E25" s="81"/>
      <c r="F25" s="81"/>
      <c r="G25" s="81"/>
      <c r="H25" s="81"/>
      <c r="I25" s="81"/>
      <c r="J25" s="81"/>
      <c r="K25" s="81"/>
      <c r="L25" s="94"/>
    </row>
    <row r="26" spans="1:12" x14ac:dyDescent="0.25">
      <c r="A26" s="81"/>
      <c r="B26" s="93"/>
      <c r="C26" s="81"/>
      <c r="D26" s="81"/>
      <c r="E26" s="81"/>
      <c r="F26" s="81"/>
      <c r="G26" s="81"/>
      <c r="H26" s="81"/>
      <c r="I26" s="81"/>
      <c r="J26" s="81"/>
      <c r="K26" s="81"/>
      <c r="L26" s="94"/>
    </row>
    <row r="27" spans="1:12" x14ac:dyDescent="0.25">
      <c r="A27" s="81"/>
      <c r="B27" s="93"/>
      <c r="C27" s="81"/>
      <c r="D27" s="81"/>
      <c r="E27" s="81"/>
      <c r="F27" s="81"/>
      <c r="G27" s="81"/>
      <c r="H27" s="81"/>
      <c r="I27" s="81"/>
      <c r="J27" s="81"/>
      <c r="K27" s="81"/>
      <c r="L27" s="94"/>
    </row>
    <row r="28" spans="1:12" x14ac:dyDescent="0.25">
      <c r="A28" s="81"/>
      <c r="B28" s="93"/>
      <c r="C28" s="81"/>
      <c r="D28" s="81"/>
      <c r="E28" s="81"/>
      <c r="F28" s="81"/>
      <c r="G28" s="81"/>
      <c r="H28" s="81"/>
      <c r="I28" s="81"/>
      <c r="J28" s="81"/>
      <c r="K28" s="81"/>
      <c r="L28" s="94"/>
    </row>
    <row r="29" spans="1:12" x14ac:dyDescent="0.25">
      <c r="A29" s="81"/>
      <c r="B29" s="93"/>
      <c r="C29" s="81"/>
      <c r="D29" s="81"/>
      <c r="E29" s="81"/>
      <c r="F29" s="81"/>
      <c r="G29" s="81"/>
      <c r="H29" s="81"/>
      <c r="I29" s="81"/>
      <c r="J29" s="81"/>
      <c r="K29" s="81"/>
      <c r="L29" s="94"/>
    </row>
    <row r="30" spans="1:12" x14ac:dyDescent="0.25">
      <c r="A30" s="81"/>
      <c r="B30" s="93"/>
      <c r="C30" s="81"/>
      <c r="D30" s="81"/>
      <c r="E30" s="81"/>
      <c r="F30" s="81"/>
      <c r="G30" s="81"/>
      <c r="H30" s="81"/>
      <c r="I30" s="81"/>
      <c r="J30" s="81"/>
      <c r="K30" s="81"/>
      <c r="L30" s="94"/>
    </row>
    <row r="31" spans="1:12" x14ac:dyDescent="0.25">
      <c r="A31" s="81"/>
      <c r="B31" s="93"/>
      <c r="C31" s="81"/>
      <c r="D31" s="81"/>
      <c r="E31" s="81"/>
      <c r="F31" s="81"/>
      <c r="G31" s="81"/>
      <c r="H31" s="81"/>
      <c r="I31" s="81"/>
      <c r="J31" s="81"/>
      <c r="K31" s="81"/>
      <c r="L31" s="94"/>
    </row>
    <row r="32" spans="1:12" x14ac:dyDescent="0.25">
      <c r="A32" s="81"/>
      <c r="B32" s="93"/>
      <c r="C32" s="81"/>
      <c r="D32" s="81"/>
      <c r="E32" s="81"/>
      <c r="F32" s="81"/>
      <c r="G32" s="81"/>
      <c r="H32" s="81"/>
      <c r="I32" s="81"/>
      <c r="J32" s="81"/>
      <c r="K32" s="81"/>
      <c r="L32" s="94"/>
    </row>
    <row r="33" spans="1:12" s="85" customFormat="1" ht="26" x14ac:dyDescent="0.25">
      <c r="A33" s="99"/>
      <c r="B33" s="98"/>
      <c r="C33" s="83" t="str">
        <f>pivots_ethnicity!K5</f>
        <v>DHB</v>
      </c>
      <c r="D33" s="83" t="str">
        <f>pivots_ethnicity!L5</f>
        <v>Stays</v>
      </c>
      <c r="E33" s="83" t="str">
        <f>pivots_ethnicity!M5</f>
        <v>Bed Day Equivalents</v>
      </c>
      <c r="F33" s="84" t="str">
        <f>pivots_ethnicity!N5</f>
        <v>Unstandardised Average Length of Stay</v>
      </c>
      <c r="G33" s="84" t="str">
        <f>pivots_ethnicity!O5</f>
        <v>Standardised Average Length of Stay</v>
      </c>
      <c r="H33" s="100" t="s">
        <v>19</v>
      </c>
      <c r="I33" s="99"/>
      <c r="J33" s="99"/>
      <c r="K33" s="99"/>
      <c r="L33" s="101"/>
    </row>
    <row r="34" spans="1:12" ht="13" x14ac:dyDescent="0.3">
      <c r="A34" s="81"/>
      <c r="B34" s="93"/>
      <c r="C34" s="102" t="str">
        <f>pivots_ethnicity!K6</f>
        <v>Auckland</v>
      </c>
      <c r="D34" s="109">
        <f>IF(AND('User Interaction'!$C$41="Acute",'User Interaction'!$C$23=1),pivots_deprivation!Q34,
IF(AND('User Interaction'!$C$41="Acute",'User Interaction'!$C$23=2),pivots_deprivation!Q62,
IF(AND('User Interaction'!$C$41="Acute",'User Interaction'!$C$23=3),pivots_deprivation!Q89,
IF(AND('User Interaction'!$C$41="Acute",'User Interaction'!$C$23=4),pivots_deprivation!Q116,
IF(AND('User Interaction'!$C$41="Acute",'User Interaction'!$C$23=5),pivots_deprivation!Q143,
IF(AND('User Interaction'!$C$41="Acute",'User Interaction'!$C$23=6),pivots_deprivation!Q143,
IF(AND('User Interaction'!$C$41="Elective",'User Interaction'!$C$23=1),pivots_deprivation!Q198,
IF(AND('User Interaction'!$C$41="Elective",'User Interaction'!$C$23=2),pivots_deprivation!Q226,
IF(AND('User Interaction'!$C$41="Elective",'User Interaction'!$C$23=3),pivots_deprivation!Q253,
IF(AND('User Interaction'!$C$41="Elective",'User Interaction'!$C$23=4),pivots_deprivation!Q280,
IF(AND('User Interaction'!$C$41="Elective",'User Interaction'!$C$23=5),pivots_deprivation!Q307,
IF(AND('User Interaction'!$C$41="Elective",'User Interaction'!$C$23=6),pivots_deprivation!Q307,""))))))))))))</f>
        <v>13912</v>
      </c>
      <c r="E34" s="109">
        <f>IF(AND('User Interaction'!$C$41="Acute",'User Interaction'!$C$23=1),pivots_deprivation!R34,
IF(AND('User Interaction'!$C$41="Acute",'User Interaction'!$C$23=2),pivots_deprivation!R62,
IF(AND('User Interaction'!$C$41="Acute",'User Interaction'!$C$23=3),pivots_deprivation!R89,
IF(AND('User Interaction'!$C$41="Acute",'User Interaction'!$C$23=4),pivots_deprivation!R116,
IF(AND('User Interaction'!$C$41="Acute",'User Interaction'!$C$23=5),pivots_deprivation!R143,
IF(AND('User Interaction'!$C$41="Acute",'User Interaction'!$C$23=6),pivots_deprivation!R143,
IF(AND('User Interaction'!$C$41="Elective",'User Interaction'!$C$23=1),pivots_deprivation!R198,
IF(AND('User Interaction'!$C$41="Elective",'User Interaction'!$C$23=2),pivots_deprivation!R226,
IF(AND('User Interaction'!$C$41="Elective",'User Interaction'!$C$23=3),pivots_deprivation!R253,
IF(AND('User Interaction'!$C$41="Elective",'User Interaction'!$C$23=4),pivots_deprivation!R280,
IF(AND('User Interaction'!$C$41="Elective",'User Interaction'!$C$23=5),pivots_deprivation!R307,
IF(AND('User Interaction'!$C$41="Elective",'User Interaction'!$C$23=6),pivots_deprivation!R307,""))))))))))))</f>
        <v>35684.75</v>
      </c>
      <c r="F34" s="110">
        <f>IF(AND('User Interaction'!$C$41="Acute",'User Interaction'!$C$23=1),pivots_deprivation!S34,
IF(AND('User Interaction'!$C$41="Acute",'User Interaction'!$C$23=2),pivots_deprivation!S62,
IF(AND('User Interaction'!$C$41="Acute",'User Interaction'!$C$23=3),pivots_deprivation!S89,
IF(AND('User Interaction'!$C$41="Acute",'User Interaction'!$C$23=4),pivots_deprivation!S116,
IF(AND('User Interaction'!$C$41="Acute",'User Interaction'!$C$23=5),pivots_deprivation!S143,
IF(AND('User Interaction'!$C$41="Acute",'User Interaction'!$C$23=6),pivots_deprivation!S143,
IF(AND('User Interaction'!$C$41="Elective",'User Interaction'!$C$23=1),pivots_deprivation!S198,
IF(AND('User Interaction'!$C$41="Elective",'User Interaction'!$C$23=2),pivots_deprivation!S226,
IF(AND('User Interaction'!$C$41="Elective",'User Interaction'!$C$23=3),pivots_deprivation!S253,
IF(AND('User Interaction'!$C$41="Elective",'User Interaction'!$C$23=4),pivots_deprivation!S280,
IF(AND('User Interaction'!$C$41="Elective",'User Interaction'!$C$23=5),pivots_deprivation!S307,
IF(AND('User Interaction'!$C$41="Elective",'User Interaction'!$C$23=6),pivots_deprivation!S307,""))))))))))))</f>
        <v>2.5650337837837838</v>
      </c>
      <c r="G34" s="110">
        <f>IF(AND('User Interaction'!$C$41="Acute",'User Interaction'!$C$23=1),pivots_deprivation!T34,
IF(AND('User Interaction'!$C$41="Acute",'User Interaction'!$C$23=2),pivots_deprivation!T62,
IF(AND('User Interaction'!$C$41="Acute",'User Interaction'!$C$23=3),pivots_deprivation!T89,
IF(AND('User Interaction'!$C$41="Acute",'User Interaction'!$C$23=4),pivots_deprivation!T116,
IF(AND('User Interaction'!$C$41="Acute",'User Interaction'!$C$23=5),pivots_deprivation!T143,
IF(AND('User Interaction'!$C$41="Acute",'User Interaction'!$C$23=6),pivots_deprivation!T143,
IF(AND('User Interaction'!$C$41="Elective",'User Interaction'!$C$23=1),pivots_deprivation!T198,
IF(AND('User Interaction'!$C$41="Elective",'User Interaction'!$C$23=2),pivots_deprivation!T226,
IF(AND('User Interaction'!$C$41="Elective",'User Interaction'!$C$23=3),pivots_deprivation!T253,
IF(AND('User Interaction'!$C$41="Elective",'User Interaction'!$C$23=4),pivots_deprivation!T280,
IF(AND('User Interaction'!$C$41="Elective",'User Interaction'!$C$23=5),pivots_deprivation!T307,
IF(AND('User Interaction'!$C$41="Elective",'User Interaction'!$C$23=6),pivots_deprivation!T307,""))))))))))))</f>
        <v>2.5115765404491186</v>
      </c>
      <c r="H34" s="138">
        <f>IF(AND('User Interaction'!$C$41="Acute",'User Interaction'!$C$23=1),pivots_deprivation!U34,
IF(AND('User Interaction'!$C$41="Acute",'User Interaction'!$C$23=2),pivots_deprivation!U62,
IF(AND('User Interaction'!$C$41="Acute",'User Interaction'!$C$23=3),pivots_deprivation!U89,
IF(AND('User Interaction'!$C$41="Acute",'User Interaction'!$C$23=4),pivots_deprivation!U116,
IF(AND('User Interaction'!$C$41="Acute",'User Interaction'!$C$23=5),pivots_deprivation!U143,
IF(AND('User Interaction'!$C$41="Acute",'User Interaction'!$C$23=6),pivots_deprivation!U143,
IF(AND('User Interaction'!$C$41="Elective",'User Interaction'!$C$23=1),pivots_deprivation!U198,
IF(AND('User Interaction'!$C$41="Elective",'User Interaction'!$C$23=2),pivots_deprivation!U226,
IF(AND('User Interaction'!$C$41="Elective",'User Interaction'!$C$23=3),pivots_deprivation!U253,
IF(AND('User Interaction'!$C$41="Elective",'User Interaction'!$C$23=4),pivots_deprivation!U280,
IF(AND('User Interaction'!$C$41="Elective",'User Interaction'!$C$23=5),pivots_deprivation!U307,
IF(AND('User Interaction'!$C$41="Elective",'User Interaction'!$C$23=6),pivots_deprivation!U307,""))))))))))))</f>
        <v>2.5376633632548287</v>
      </c>
      <c r="I34" s="81"/>
      <c r="J34" s="81"/>
      <c r="K34" s="81"/>
      <c r="L34" s="94"/>
    </row>
    <row r="35" spans="1:12" ht="13" x14ac:dyDescent="0.3">
      <c r="A35" s="81"/>
      <c r="B35" s="93"/>
      <c r="C35" s="102" t="str">
        <f>pivots_ethnicity!K7</f>
        <v>Bay of Plenty</v>
      </c>
      <c r="D35" s="109">
        <f>IF(AND('User Interaction'!$C$41="Acute",'User Interaction'!$C$23=1),pivots_deprivation!Q35,
IF(AND('User Interaction'!$C$41="Acute",'User Interaction'!$C$23=2),pivots_deprivation!Q63,
IF(AND('User Interaction'!$C$41="Acute",'User Interaction'!$C$23=3),pivots_deprivation!Q90,
IF(AND('User Interaction'!$C$41="Acute",'User Interaction'!$C$23=4),pivots_deprivation!Q117,
IF(AND('User Interaction'!$C$41="Acute",'User Interaction'!$C$23=5),pivots_deprivation!Q144,
IF(AND('User Interaction'!$C$41="Acute",'User Interaction'!$C$23=6),pivots_deprivation!Q144,
IF(AND('User Interaction'!$C$41="Elective",'User Interaction'!$C$23=1),pivots_deprivation!Q199,
IF(AND('User Interaction'!$C$41="Elective",'User Interaction'!$C$23=2),pivots_deprivation!Q227,
IF(AND('User Interaction'!$C$41="Elective",'User Interaction'!$C$23=3),pivots_deprivation!Q254,
IF(AND('User Interaction'!$C$41="Elective",'User Interaction'!$C$23=4),pivots_deprivation!Q281,
IF(AND('User Interaction'!$C$41="Elective",'User Interaction'!$C$23=5),pivots_deprivation!Q308,
IF(AND('User Interaction'!$C$41="Elective",'User Interaction'!$C$23=6),pivots_deprivation!Q308,""))))))))))))</f>
        <v>3078</v>
      </c>
      <c r="E35" s="109">
        <f>IF(AND('User Interaction'!$C$41="Acute",'User Interaction'!$C$23=1),pivots_deprivation!R35,
IF(AND('User Interaction'!$C$41="Acute",'User Interaction'!$C$23=2),pivots_deprivation!R63,
IF(AND('User Interaction'!$C$41="Acute",'User Interaction'!$C$23=3),pivots_deprivation!R90,
IF(AND('User Interaction'!$C$41="Acute",'User Interaction'!$C$23=4),pivots_deprivation!R117,
IF(AND('User Interaction'!$C$41="Acute",'User Interaction'!$C$23=5),pivots_deprivation!R144,
IF(AND('User Interaction'!$C$41="Acute",'User Interaction'!$C$23=6),pivots_deprivation!R144,
IF(AND('User Interaction'!$C$41="Elective",'User Interaction'!$C$23=1),pivots_deprivation!R199,
IF(AND('User Interaction'!$C$41="Elective",'User Interaction'!$C$23=2),pivots_deprivation!R227,
IF(AND('User Interaction'!$C$41="Elective",'User Interaction'!$C$23=3),pivots_deprivation!R254,
IF(AND('User Interaction'!$C$41="Elective",'User Interaction'!$C$23=4),pivots_deprivation!R281,
IF(AND('User Interaction'!$C$41="Elective",'User Interaction'!$C$23=5),pivots_deprivation!R308,
IF(AND('User Interaction'!$C$41="Elective",'User Interaction'!$C$23=6),pivots_deprivation!R308,""))))))))))))</f>
        <v>7818.333333333333</v>
      </c>
      <c r="F35" s="110">
        <f>IF(AND('User Interaction'!$C$41="Acute",'User Interaction'!$C$23=1),pivots_deprivation!S35,
IF(AND('User Interaction'!$C$41="Acute",'User Interaction'!$C$23=2),pivots_deprivation!S63,
IF(AND('User Interaction'!$C$41="Acute",'User Interaction'!$C$23=3),pivots_deprivation!S90,
IF(AND('User Interaction'!$C$41="Acute",'User Interaction'!$C$23=4),pivots_deprivation!S117,
IF(AND('User Interaction'!$C$41="Acute",'User Interaction'!$C$23=5),pivots_deprivation!S144,
IF(AND('User Interaction'!$C$41="Acute",'User Interaction'!$C$23=6),pivots_deprivation!S144,
IF(AND('User Interaction'!$C$41="Elective",'User Interaction'!$C$23=1),pivots_deprivation!S199,
IF(AND('User Interaction'!$C$41="Elective",'User Interaction'!$C$23=2),pivots_deprivation!S227,
IF(AND('User Interaction'!$C$41="Elective",'User Interaction'!$C$23=3),pivots_deprivation!S254,
IF(AND('User Interaction'!$C$41="Elective",'User Interaction'!$C$23=4),pivots_deprivation!S281,
IF(AND('User Interaction'!$C$41="Elective",'User Interaction'!$C$23=5),pivots_deprivation!S308,
IF(AND('User Interaction'!$C$41="Elective",'User Interaction'!$C$23=6),pivots_deprivation!S308,""))))))))))))</f>
        <v>2.5400693090751569</v>
      </c>
      <c r="G35" s="110">
        <f>IF(AND('User Interaction'!$C$41="Acute",'User Interaction'!$C$23=1),pivots_deprivation!T35,
IF(AND('User Interaction'!$C$41="Acute",'User Interaction'!$C$23=2),pivots_deprivation!T63,
IF(AND('User Interaction'!$C$41="Acute",'User Interaction'!$C$23=3),pivots_deprivation!T90,
IF(AND('User Interaction'!$C$41="Acute",'User Interaction'!$C$23=4),pivots_deprivation!T117,
IF(AND('User Interaction'!$C$41="Acute",'User Interaction'!$C$23=5),pivots_deprivation!T144,
IF(AND('User Interaction'!$C$41="Acute",'User Interaction'!$C$23=6),pivots_deprivation!T144,
IF(AND('User Interaction'!$C$41="Elective",'User Interaction'!$C$23=1),pivots_deprivation!T199,
IF(AND('User Interaction'!$C$41="Elective",'User Interaction'!$C$23=2),pivots_deprivation!T227,
IF(AND('User Interaction'!$C$41="Elective",'User Interaction'!$C$23=3),pivots_deprivation!T254,
IF(AND('User Interaction'!$C$41="Elective",'User Interaction'!$C$23=4),pivots_deprivation!T281,
IF(AND('User Interaction'!$C$41="Elective",'User Interaction'!$C$23=5),pivots_deprivation!T308,
IF(AND('User Interaction'!$C$41="Elective",'User Interaction'!$C$23=6),pivots_deprivation!T308,""))))))))))))</f>
        <v>2.6033877010167967</v>
      </c>
      <c r="H35" s="138">
        <f>IF(AND('User Interaction'!$C$41="Acute",'User Interaction'!$C$23=1),pivots_deprivation!U35,
IF(AND('User Interaction'!$C$41="Acute",'User Interaction'!$C$23=2),pivots_deprivation!U63,
IF(AND('User Interaction'!$C$41="Acute",'User Interaction'!$C$23=3),pivots_deprivation!U90,
IF(AND('User Interaction'!$C$41="Acute",'User Interaction'!$C$23=4),pivots_deprivation!U117,
IF(AND('User Interaction'!$C$41="Acute",'User Interaction'!$C$23=5),pivots_deprivation!U144,
IF(AND('User Interaction'!$C$41="Acute",'User Interaction'!$C$23=6),pivots_deprivation!U144,
IF(AND('User Interaction'!$C$41="Elective",'User Interaction'!$C$23=1),pivots_deprivation!U199,
IF(AND('User Interaction'!$C$41="Elective",'User Interaction'!$C$23=2),pivots_deprivation!U227,
IF(AND('User Interaction'!$C$41="Elective",'User Interaction'!$C$23=3),pivots_deprivation!U254,
IF(AND('User Interaction'!$C$41="Elective",'User Interaction'!$C$23=4),pivots_deprivation!U281,
IF(AND('User Interaction'!$C$41="Elective",'User Interaction'!$C$23=5),pivots_deprivation!U308,
IF(AND('User Interaction'!$C$41="Elective",'User Interaction'!$C$23=6),pivots_deprivation!U308,""))))))))))))</f>
        <v>2.5376633632548287</v>
      </c>
      <c r="I35" s="81"/>
      <c r="J35" s="81"/>
      <c r="K35" s="81"/>
      <c r="L35" s="94"/>
    </row>
    <row r="36" spans="1:12" ht="13" x14ac:dyDescent="0.3">
      <c r="A36" s="81"/>
      <c r="B36" s="93"/>
      <c r="C36" s="102" t="str">
        <f>pivots_ethnicity!K8</f>
        <v>Canterbury</v>
      </c>
      <c r="D36" s="109">
        <f>IF(AND('User Interaction'!$C$41="Acute",'User Interaction'!$C$23=1),pivots_deprivation!Q36,
IF(AND('User Interaction'!$C$41="Acute",'User Interaction'!$C$23=2),pivots_deprivation!Q64,
IF(AND('User Interaction'!$C$41="Acute",'User Interaction'!$C$23=3),pivots_deprivation!Q91,
IF(AND('User Interaction'!$C$41="Acute",'User Interaction'!$C$23=4),pivots_deprivation!Q118,
IF(AND('User Interaction'!$C$41="Acute",'User Interaction'!$C$23=5),pivots_deprivation!Q145,
IF(AND('User Interaction'!$C$41="Acute",'User Interaction'!$C$23=6),pivots_deprivation!Q145,
IF(AND('User Interaction'!$C$41="Elective",'User Interaction'!$C$23=1),pivots_deprivation!Q200,
IF(AND('User Interaction'!$C$41="Elective",'User Interaction'!$C$23=2),pivots_deprivation!Q228,
IF(AND('User Interaction'!$C$41="Elective",'User Interaction'!$C$23=3),pivots_deprivation!Q255,
IF(AND('User Interaction'!$C$41="Elective",'User Interaction'!$C$23=4),pivots_deprivation!Q282,
IF(AND('User Interaction'!$C$41="Elective",'User Interaction'!$C$23=5),pivots_deprivation!Q309,
IF(AND('User Interaction'!$C$41="Elective",'User Interaction'!$C$23=6),pivots_deprivation!Q309,""))))))))))))</f>
        <v>16803</v>
      </c>
      <c r="E36" s="109">
        <f>IF(AND('User Interaction'!$C$41="Acute",'User Interaction'!$C$23=1),pivots_deprivation!R36,
IF(AND('User Interaction'!$C$41="Acute",'User Interaction'!$C$23=2),pivots_deprivation!R64,
IF(AND('User Interaction'!$C$41="Acute",'User Interaction'!$C$23=3),pivots_deprivation!R91,
IF(AND('User Interaction'!$C$41="Acute",'User Interaction'!$C$23=4),pivots_deprivation!R118,
IF(AND('User Interaction'!$C$41="Acute",'User Interaction'!$C$23=5),pivots_deprivation!R145,
IF(AND('User Interaction'!$C$41="Acute",'User Interaction'!$C$23=6),pivots_deprivation!R145,
IF(AND('User Interaction'!$C$41="Elective",'User Interaction'!$C$23=1),pivots_deprivation!R200,
IF(AND('User Interaction'!$C$41="Elective",'User Interaction'!$C$23=2),pivots_deprivation!R228,
IF(AND('User Interaction'!$C$41="Elective",'User Interaction'!$C$23=3),pivots_deprivation!R255,
IF(AND('User Interaction'!$C$41="Elective",'User Interaction'!$C$23=4),pivots_deprivation!R282,
IF(AND('User Interaction'!$C$41="Elective",'User Interaction'!$C$23=5),pivots_deprivation!R309,
IF(AND('User Interaction'!$C$41="Elective",'User Interaction'!$C$23=6),pivots_deprivation!R309,""))))))))))))</f>
        <v>50473.375</v>
      </c>
      <c r="F36" s="110">
        <f>IF(AND('User Interaction'!$C$41="Acute",'User Interaction'!$C$23=1),pivots_deprivation!S36,
IF(AND('User Interaction'!$C$41="Acute",'User Interaction'!$C$23=2),pivots_deprivation!S64,
IF(AND('User Interaction'!$C$41="Acute",'User Interaction'!$C$23=3),pivots_deprivation!S91,
IF(AND('User Interaction'!$C$41="Acute",'User Interaction'!$C$23=4),pivots_deprivation!S118,
IF(AND('User Interaction'!$C$41="Acute",'User Interaction'!$C$23=5),pivots_deprivation!S145,
IF(AND('User Interaction'!$C$41="Acute",'User Interaction'!$C$23=6),pivots_deprivation!S145,
IF(AND('User Interaction'!$C$41="Elective",'User Interaction'!$C$23=1),pivots_deprivation!S200,
IF(AND('User Interaction'!$C$41="Elective",'User Interaction'!$C$23=2),pivots_deprivation!S228,
IF(AND('User Interaction'!$C$41="Elective",'User Interaction'!$C$23=3),pivots_deprivation!S255,
IF(AND('User Interaction'!$C$41="Elective",'User Interaction'!$C$23=4),pivots_deprivation!S282,
IF(AND('User Interaction'!$C$41="Elective",'User Interaction'!$C$23=5),pivots_deprivation!S309,
IF(AND('User Interaction'!$C$41="Elective",'User Interaction'!$C$23=6),pivots_deprivation!S309,""))))))))))))</f>
        <v>3.003831161102184</v>
      </c>
      <c r="G36" s="110">
        <f>IF(AND('User Interaction'!$C$41="Acute",'User Interaction'!$C$23=1),pivots_deprivation!T36,
IF(AND('User Interaction'!$C$41="Acute",'User Interaction'!$C$23=2),pivots_deprivation!T64,
IF(AND('User Interaction'!$C$41="Acute",'User Interaction'!$C$23=3),pivots_deprivation!T91,
IF(AND('User Interaction'!$C$41="Acute",'User Interaction'!$C$23=4),pivots_deprivation!T118,
IF(AND('User Interaction'!$C$41="Acute",'User Interaction'!$C$23=5),pivots_deprivation!T145,
IF(AND('User Interaction'!$C$41="Acute",'User Interaction'!$C$23=6),pivots_deprivation!T145,
IF(AND('User Interaction'!$C$41="Elective",'User Interaction'!$C$23=1),pivots_deprivation!T200,
IF(AND('User Interaction'!$C$41="Elective",'User Interaction'!$C$23=2),pivots_deprivation!T228,
IF(AND('User Interaction'!$C$41="Elective",'User Interaction'!$C$23=3),pivots_deprivation!T255,
IF(AND('User Interaction'!$C$41="Elective",'User Interaction'!$C$23=4),pivots_deprivation!T282,
IF(AND('User Interaction'!$C$41="Elective",'User Interaction'!$C$23=5),pivots_deprivation!T309,
IF(AND('User Interaction'!$C$41="Elective",'User Interaction'!$C$23=6),pivots_deprivation!T309,""))))))))))))</f>
        <v>2.5613918026867708</v>
      </c>
      <c r="H36" s="138">
        <f>IF(AND('User Interaction'!$C$41="Acute",'User Interaction'!$C$23=1),pivots_deprivation!U36,
IF(AND('User Interaction'!$C$41="Acute",'User Interaction'!$C$23=2),pivots_deprivation!U64,
IF(AND('User Interaction'!$C$41="Acute",'User Interaction'!$C$23=3),pivots_deprivation!U91,
IF(AND('User Interaction'!$C$41="Acute",'User Interaction'!$C$23=4),pivots_deprivation!U118,
IF(AND('User Interaction'!$C$41="Acute",'User Interaction'!$C$23=5),pivots_deprivation!U145,
IF(AND('User Interaction'!$C$41="Acute",'User Interaction'!$C$23=6),pivots_deprivation!U145,
IF(AND('User Interaction'!$C$41="Elective",'User Interaction'!$C$23=1),pivots_deprivation!U200,
IF(AND('User Interaction'!$C$41="Elective",'User Interaction'!$C$23=2),pivots_deprivation!U228,
IF(AND('User Interaction'!$C$41="Elective",'User Interaction'!$C$23=3),pivots_deprivation!U255,
IF(AND('User Interaction'!$C$41="Elective",'User Interaction'!$C$23=4),pivots_deprivation!U282,
IF(AND('User Interaction'!$C$41="Elective",'User Interaction'!$C$23=5),pivots_deprivation!U309,
IF(AND('User Interaction'!$C$41="Elective",'User Interaction'!$C$23=6),pivots_deprivation!U309,""))))))))))))</f>
        <v>2.5376633632548287</v>
      </c>
      <c r="I36" s="81"/>
      <c r="J36" s="81"/>
      <c r="K36" s="81"/>
      <c r="L36" s="94"/>
    </row>
    <row r="37" spans="1:12" ht="13" x14ac:dyDescent="0.3">
      <c r="A37" s="81"/>
      <c r="B37" s="93"/>
      <c r="C37" s="102" t="str">
        <f>pivots_ethnicity!K9</f>
        <v>Capital and Coast</v>
      </c>
      <c r="D37" s="109">
        <f>IF(AND('User Interaction'!$C$41="Acute",'User Interaction'!$C$23=1),pivots_deprivation!Q37,
IF(AND('User Interaction'!$C$41="Acute",'User Interaction'!$C$23=2),pivots_deprivation!Q65,
IF(AND('User Interaction'!$C$41="Acute",'User Interaction'!$C$23=3),pivots_deprivation!Q92,
IF(AND('User Interaction'!$C$41="Acute",'User Interaction'!$C$23=4),pivots_deprivation!Q119,
IF(AND('User Interaction'!$C$41="Acute",'User Interaction'!$C$23=5),pivots_deprivation!Q146,
IF(AND('User Interaction'!$C$41="Acute",'User Interaction'!$C$23=6),pivots_deprivation!Q146,
IF(AND('User Interaction'!$C$41="Elective",'User Interaction'!$C$23=1),pivots_deprivation!Q201,
IF(AND('User Interaction'!$C$41="Elective",'User Interaction'!$C$23=2),pivots_deprivation!Q229,
IF(AND('User Interaction'!$C$41="Elective",'User Interaction'!$C$23=3),pivots_deprivation!Q256,
IF(AND('User Interaction'!$C$41="Elective",'User Interaction'!$C$23=4),pivots_deprivation!Q283,
IF(AND('User Interaction'!$C$41="Elective",'User Interaction'!$C$23=5),pivots_deprivation!Q310,
IF(AND('User Interaction'!$C$41="Elective",'User Interaction'!$C$23=6),pivots_deprivation!Q310,""))))))))))))</f>
        <v>10242</v>
      </c>
      <c r="E37" s="109">
        <f>IF(AND('User Interaction'!$C$41="Acute",'User Interaction'!$C$23=1),pivots_deprivation!R37,
IF(AND('User Interaction'!$C$41="Acute",'User Interaction'!$C$23=2),pivots_deprivation!R65,
IF(AND('User Interaction'!$C$41="Acute",'User Interaction'!$C$23=3),pivots_deprivation!R92,
IF(AND('User Interaction'!$C$41="Acute",'User Interaction'!$C$23=4),pivots_deprivation!R119,
IF(AND('User Interaction'!$C$41="Acute",'User Interaction'!$C$23=5),pivots_deprivation!R146,
IF(AND('User Interaction'!$C$41="Acute",'User Interaction'!$C$23=6),pivots_deprivation!R146,
IF(AND('User Interaction'!$C$41="Elective",'User Interaction'!$C$23=1),pivots_deprivation!R201,
IF(AND('User Interaction'!$C$41="Elective",'User Interaction'!$C$23=2),pivots_deprivation!R229,
IF(AND('User Interaction'!$C$41="Elective",'User Interaction'!$C$23=3),pivots_deprivation!R256,
IF(AND('User Interaction'!$C$41="Elective",'User Interaction'!$C$23=4),pivots_deprivation!R283,
IF(AND('User Interaction'!$C$41="Elective",'User Interaction'!$C$23=5),pivots_deprivation!R310,
IF(AND('User Interaction'!$C$41="Elective",'User Interaction'!$C$23=6),pivots_deprivation!R310,""))))))))))))</f>
        <v>22567.604166666668</v>
      </c>
      <c r="F37" s="110">
        <f>IF(AND('User Interaction'!$C$41="Acute",'User Interaction'!$C$23=1),pivots_deprivation!S37,
IF(AND('User Interaction'!$C$41="Acute",'User Interaction'!$C$23=2),pivots_deprivation!S65,
IF(AND('User Interaction'!$C$41="Acute",'User Interaction'!$C$23=3),pivots_deprivation!S92,
IF(AND('User Interaction'!$C$41="Acute",'User Interaction'!$C$23=4),pivots_deprivation!S119,
IF(AND('User Interaction'!$C$41="Acute",'User Interaction'!$C$23=5),pivots_deprivation!S146,
IF(AND('User Interaction'!$C$41="Acute",'User Interaction'!$C$23=6),pivots_deprivation!S146,
IF(AND('User Interaction'!$C$41="Elective",'User Interaction'!$C$23=1),pivots_deprivation!S201,
IF(AND('User Interaction'!$C$41="Elective",'User Interaction'!$C$23=2),pivots_deprivation!S229,
IF(AND('User Interaction'!$C$41="Elective",'User Interaction'!$C$23=3),pivots_deprivation!S256,
IF(AND('User Interaction'!$C$41="Elective",'User Interaction'!$C$23=4),pivots_deprivation!S283,
IF(AND('User Interaction'!$C$41="Elective",'User Interaction'!$C$23=5),pivots_deprivation!S310,
IF(AND('User Interaction'!$C$41="Elective",'User Interaction'!$C$23=6),pivots_deprivation!S310,""))))))))))))</f>
        <v>2.2034372355659699</v>
      </c>
      <c r="G37" s="110">
        <f>IF(AND('User Interaction'!$C$41="Acute",'User Interaction'!$C$23=1),pivots_deprivation!T37,
IF(AND('User Interaction'!$C$41="Acute",'User Interaction'!$C$23=2),pivots_deprivation!T65,
IF(AND('User Interaction'!$C$41="Acute",'User Interaction'!$C$23=3),pivots_deprivation!T92,
IF(AND('User Interaction'!$C$41="Acute",'User Interaction'!$C$23=4),pivots_deprivation!T119,
IF(AND('User Interaction'!$C$41="Acute",'User Interaction'!$C$23=5),pivots_deprivation!T146,
IF(AND('User Interaction'!$C$41="Acute",'User Interaction'!$C$23=6),pivots_deprivation!T146,
IF(AND('User Interaction'!$C$41="Elective",'User Interaction'!$C$23=1),pivots_deprivation!T201,
IF(AND('User Interaction'!$C$41="Elective",'User Interaction'!$C$23=2),pivots_deprivation!T229,
IF(AND('User Interaction'!$C$41="Elective",'User Interaction'!$C$23=3),pivots_deprivation!T256,
IF(AND('User Interaction'!$C$41="Elective",'User Interaction'!$C$23=4),pivots_deprivation!T283,
IF(AND('User Interaction'!$C$41="Elective",'User Interaction'!$C$23=5),pivots_deprivation!T310,
IF(AND('User Interaction'!$C$41="Elective",'User Interaction'!$C$23=6),pivots_deprivation!T310,""))))))))))))</f>
        <v>2.3254012988034374</v>
      </c>
      <c r="H37" s="138">
        <f>IF(AND('User Interaction'!$C$41="Acute",'User Interaction'!$C$23=1),pivots_deprivation!U37,
IF(AND('User Interaction'!$C$41="Acute",'User Interaction'!$C$23=2),pivots_deprivation!U65,
IF(AND('User Interaction'!$C$41="Acute",'User Interaction'!$C$23=3),pivots_deprivation!U92,
IF(AND('User Interaction'!$C$41="Acute",'User Interaction'!$C$23=4),pivots_deprivation!U119,
IF(AND('User Interaction'!$C$41="Acute",'User Interaction'!$C$23=5),pivots_deprivation!U146,
IF(AND('User Interaction'!$C$41="Acute",'User Interaction'!$C$23=6),pivots_deprivation!U146,
IF(AND('User Interaction'!$C$41="Elective",'User Interaction'!$C$23=1),pivots_deprivation!U201,
IF(AND('User Interaction'!$C$41="Elective",'User Interaction'!$C$23=2),pivots_deprivation!U229,
IF(AND('User Interaction'!$C$41="Elective",'User Interaction'!$C$23=3),pivots_deprivation!U256,
IF(AND('User Interaction'!$C$41="Elective",'User Interaction'!$C$23=4),pivots_deprivation!U283,
IF(AND('User Interaction'!$C$41="Elective",'User Interaction'!$C$23=5),pivots_deprivation!U310,
IF(AND('User Interaction'!$C$41="Elective",'User Interaction'!$C$23=6),pivots_deprivation!U310,""))))))))))))</f>
        <v>2.5376633632548287</v>
      </c>
      <c r="I37" s="81"/>
      <c r="J37" s="81"/>
      <c r="K37" s="81"/>
      <c r="L37" s="94"/>
    </row>
    <row r="38" spans="1:12" ht="13" x14ac:dyDescent="0.3">
      <c r="A38" s="81"/>
      <c r="B38" s="93"/>
      <c r="C38" s="102" t="str">
        <f>pivots_ethnicity!K10</f>
        <v>Counties Manukau</v>
      </c>
      <c r="D38" s="109">
        <f>IF(AND('User Interaction'!$C$41="Acute",'User Interaction'!$C$23=1),pivots_deprivation!Q38,
IF(AND('User Interaction'!$C$41="Acute",'User Interaction'!$C$23=2),pivots_deprivation!Q66,
IF(AND('User Interaction'!$C$41="Acute",'User Interaction'!$C$23=3),pivots_deprivation!Q93,
IF(AND('User Interaction'!$C$41="Acute",'User Interaction'!$C$23=4),pivots_deprivation!Q120,
IF(AND('User Interaction'!$C$41="Acute",'User Interaction'!$C$23=5),pivots_deprivation!Q147,
IF(AND('User Interaction'!$C$41="Acute",'User Interaction'!$C$23=6),pivots_deprivation!Q147,
IF(AND('User Interaction'!$C$41="Elective",'User Interaction'!$C$23=1),pivots_deprivation!Q202,
IF(AND('User Interaction'!$C$41="Elective",'User Interaction'!$C$23=2),pivots_deprivation!Q230,
IF(AND('User Interaction'!$C$41="Elective",'User Interaction'!$C$23=3),pivots_deprivation!Q257,
IF(AND('User Interaction'!$C$41="Elective",'User Interaction'!$C$23=4),pivots_deprivation!Q284,
IF(AND('User Interaction'!$C$41="Elective",'User Interaction'!$C$23=5),pivots_deprivation!Q311,
IF(AND('User Interaction'!$C$41="Elective",'User Interaction'!$C$23=6),pivots_deprivation!Q311,""))))))))))))</f>
        <v>6463</v>
      </c>
      <c r="E38" s="109">
        <f>IF(AND('User Interaction'!$C$41="Acute",'User Interaction'!$C$23=1),pivots_deprivation!R38,
IF(AND('User Interaction'!$C$41="Acute",'User Interaction'!$C$23=2),pivots_deprivation!R66,
IF(AND('User Interaction'!$C$41="Acute",'User Interaction'!$C$23=3),pivots_deprivation!R93,
IF(AND('User Interaction'!$C$41="Acute",'User Interaction'!$C$23=4),pivots_deprivation!R120,
IF(AND('User Interaction'!$C$41="Acute",'User Interaction'!$C$23=5),pivots_deprivation!R147,
IF(AND('User Interaction'!$C$41="Acute",'User Interaction'!$C$23=6),pivots_deprivation!R147,
IF(AND('User Interaction'!$C$41="Elective",'User Interaction'!$C$23=1),pivots_deprivation!R202,
IF(AND('User Interaction'!$C$41="Elective",'User Interaction'!$C$23=2),pivots_deprivation!R230,
IF(AND('User Interaction'!$C$41="Elective",'User Interaction'!$C$23=3),pivots_deprivation!R257,
IF(AND('User Interaction'!$C$41="Elective",'User Interaction'!$C$23=4),pivots_deprivation!R284,
IF(AND('User Interaction'!$C$41="Elective",'User Interaction'!$C$23=5),pivots_deprivation!R311,
IF(AND('User Interaction'!$C$41="Elective",'User Interaction'!$C$23=6),pivots_deprivation!R311,""))))))))))))</f>
        <v>20785.479166666668</v>
      </c>
      <c r="F38" s="110">
        <f>IF(AND('User Interaction'!$C$41="Acute",'User Interaction'!$C$23=1),pivots_deprivation!S38,
IF(AND('User Interaction'!$C$41="Acute",'User Interaction'!$C$23=2),pivots_deprivation!S66,
IF(AND('User Interaction'!$C$41="Acute",'User Interaction'!$C$23=3),pivots_deprivation!S93,
IF(AND('User Interaction'!$C$41="Acute",'User Interaction'!$C$23=4),pivots_deprivation!S120,
IF(AND('User Interaction'!$C$41="Acute",'User Interaction'!$C$23=5),pivots_deprivation!S147,
IF(AND('User Interaction'!$C$41="Acute",'User Interaction'!$C$23=6),pivots_deprivation!S147,
IF(AND('User Interaction'!$C$41="Elective",'User Interaction'!$C$23=1),pivots_deprivation!S202,
IF(AND('User Interaction'!$C$41="Elective",'User Interaction'!$C$23=2),pivots_deprivation!S230,
IF(AND('User Interaction'!$C$41="Elective",'User Interaction'!$C$23=3),pivots_deprivation!S257,
IF(AND('User Interaction'!$C$41="Elective",'User Interaction'!$C$23=4),pivots_deprivation!S284,
IF(AND('User Interaction'!$C$41="Elective",'User Interaction'!$C$23=5),pivots_deprivation!S311,
IF(AND('User Interaction'!$C$41="Elective",'User Interaction'!$C$23=6),pivots_deprivation!S311,""))))))))))))</f>
        <v>3.2160729021610188</v>
      </c>
      <c r="G38" s="110">
        <f>IF(AND('User Interaction'!$C$41="Acute",'User Interaction'!$C$23=1),pivots_deprivation!T38,
IF(AND('User Interaction'!$C$41="Acute",'User Interaction'!$C$23=2),pivots_deprivation!T66,
IF(AND('User Interaction'!$C$41="Acute",'User Interaction'!$C$23=3),pivots_deprivation!T93,
IF(AND('User Interaction'!$C$41="Acute",'User Interaction'!$C$23=4),pivots_deprivation!T120,
IF(AND('User Interaction'!$C$41="Acute",'User Interaction'!$C$23=5),pivots_deprivation!T147,
IF(AND('User Interaction'!$C$41="Acute",'User Interaction'!$C$23=6),pivots_deprivation!T147,
IF(AND('User Interaction'!$C$41="Elective",'User Interaction'!$C$23=1),pivots_deprivation!T202,
IF(AND('User Interaction'!$C$41="Elective",'User Interaction'!$C$23=2),pivots_deprivation!T230,
IF(AND('User Interaction'!$C$41="Elective",'User Interaction'!$C$23=3),pivots_deprivation!T257,
IF(AND('User Interaction'!$C$41="Elective",'User Interaction'!$C$23=4),pivots_deprivation!T284,
IF(AND('User Interaction'!$C$41="Elective",'User Interaction'!$C$23=5),pivots_deprivation!T311,
IF(AND('User Interaction'!$C$41="Elective",'User Interaction'!$C$23=6),pivots_deprivation!T311,""))))))))))))</f>
        <v>3.0749310681729494</v>
      </c>
      <c r="H38" s="138">
        <f>IF(AND('User Interaction'!$C$41="Acute",'User Interaction'!$C$23=1),pivots_deprivation!U38,
IF(AND('User Interaction'!$C$41="Acute",'User Interaction'!$C$23=2),pivots_deprivation!U66,
IF(AND('User Interaction'!$C$41="Acute",'User Interaction'!$C$23=3),pivots_deprivation!U93,
IF(AND('User Interaction'!$C$41="Acute",'User Interaction'!$C$23=4),pivots_deprivation!U120,
IF(AND('User Interaction'!$C$41="Acute",'User Interaction'!$C$23=5),pivots_deprivation!U147,
IF(AND('User Interaction'!$C$41="Acute",'User Interaction'!$C$23=6),pivots_deprivation!U147,
IF(AND('User Interaction'!$C$41="Elective",'User Interaction'!$C$23=1),pivots_deprivation!U202,
IF(AND('User Interaction'!$C$41="Elective",'User Interaction'!$C$23=2),pivots_deprivation!U230,
IF(AND('User Interaction'!$C$41="Elective",'User Interaction'!$C$23=3),pivots_deprivation!U257,
IF(AND('User Interaction'!$C$41="Elective",'User Interaction'!$C$23=4),pivots_deprivation!U284,
IF(AND('User Interaction'!$C$41="Elective",'User Interaction'!$C$23=5),pivots_deprivation!U311,
IF(AND('User Interaction'!$C$41="Elective",'User Interaction'!$C$23=6),pivots_deprivation!U311,""))))))))))))</f>
        <v>2.5376633632548287</v>
      </c>
      <c r="I38" s="81"/>
      <c r="J38" s="81"/>
      <c r="K38" s="81"/>
      <c r="L38" s="94"/>
    </row>
    <row r="39" spans="1:12" ht="13" x14ac:dyDescent="0.3">
      <c r="A39" s="81"/>
      <c r="B39" s="93"/>
      <c r="C39" s="102" t="str">
        <f>pivots_ethnicity!K11</f>
        <v>Hawkes Bay</v>
      </c>
      <c r="D39" s="109">
        <f>IF(AND('User Interaction'!$C$41="Acute",'User Interaction'!$C$23=1),pivots_deprivation!Q39,
IF(AND('User Interaction'!$C$41="Acute",'User Interaction'!$C$23=2),pivots_deprivation!Q67,
IF(AND('User Interaction'!$C$41="Acute",'User Interaction'!$C$23=3),pivots_deprivation!Q94,
IF(AND('User Interaction'!$C$41="Acute",'User Interaction'!$C$23=4),pivots_deprivation!Q121,
IF(AND('User Interaction'!$C$41="Acute",'User Interaction'!$C$23=5),pivots_deprivation!Q148,
IF(AND('User Interaction'!$C$41="Acute",'User Interaction'!$C$23=6),pivots_deprivation!Q148,
IF(AND('User Interaction'!$C$41="Elective",'User Interaction'!$C$23=1),pivots_deprivation!Q203,
IF(AND('User Interaction'!$C$41="Elective",'User Interaction'!$C$23=2),pivots_deprivation!Q231,
IF(AND('User Interaction'!$C$41="Elective",'User Interaction'!$C$23=3),pivots_deprivation!Q258,
IF(AND('User Interaction'!$C$41="Elective",'User Interaction'!$C$23=4),pivots_deprivation!Q285,
IF(AND('User Interaction'!$C$41="Elective",'User Interaction'!$C$23=5),pivots_deprivation!Q312,
IF(AND('User Interaction'!$C$41="Elective",'User Interaction'!$C$23=6),pivots_deprivation!Q312,""))))))))))))</f>
        <v>2030</v>
      </c>
      <c r="E39" s="109">
        <f>IF(AND('User Interaction'!$C$41="Acute",'User Interaction'!$C$23=1),pivots_deprivation!R39,
IF(AND('User Interaction'!$C$41="Acute",'User Interaction'!$C$23=2),pivots_deprivation!R67,
IF(AND('User Interaction'!$C$41="Acute",'User Interaction'!$C$23=3),pivots_deprivation!R94,
IF(AND('User Interaction'!$C$41="Acute",'User Interaction'!$C$23=4),pivots_deprivation!R121,
IF(AND('User Interaction'!$C$41="Acute",'User Interaction'!$C$23=5),pivots_deprivation!R148,
IF(AND('User Interaction'!$C$41="Acute",'User Interaction'!$C$23=6),pivots_deprivation!R148,
IF(AND('User Interaction'!$C$41="Elective",'User Interaction'!$C$23=1),pivots_deprivation!R203,
IF(AND('User Interaction'!$C$41="Elective",'User Interaction'!$C$23=2),pivots_deprivation!R231,
IF(AND('User Interaction'!$C$41="Elective",'User Interaction'!$C$23=3),pivots_deprivation!R258,
IF(AND('User Interaction'!$C$41="Elective",'User Interaction'!$C$23=4),pivots_deprivation!R285,
IF(AND('User Interaction'!$C$41="Elective",'User Interaction'!$C$23=5),pivots_deprivation!R312,
IF(AND('User Interaction'!$C$41="Elective",'User Interaction'!$C$23=6),pivots_deprivation!R312,""))))))))))))</f>
        <v>4959.354166666667</v>
      </c>
      <c r="F39" s="110">
        <f>IF(AND('User Interaction'!$C$41="Acute",'User Interaction'!$C$23=1),pivots_deprivation!S39,
IF(AND('User Interaction'!$C$41="Acute",'User Interaction'!$C$23=2),pivots_deprivation!S67,
IF(AND('User Interaction'!$C$41="Acute",'User Interaction'!$C$23=3),pivots_deprivation!S94,
IF(AND('User Interaction'!$C$41="Acute",'User Interaction'!$C$23=4),pivots_deprivation!S121,
IF(AND('User Interaction'!$C$41="Acute",'User Interaction'!$C$23=5),pivots_deprivation!S148,
IF(AND('User Interaction'!$C$41="Acute",'User Interaction'!$C$23=6),pivots_deprivation!S148,
IF(AND('User Interaction'!$C$41="Elective",'User Interaction'!$C$23=1),pivots_deprivation!S203,
IF(AND('User Interaction'!$C$41="Elective",'User Interaction'!$C$23=2),pivots_deprivation!S231,
IF(AND('User Interaction'!$C$41="Elective",'User Interaction'!$C$23=3),pivots_deprivation!S258,
IF(AND('User Interaction'!$C$41="Elective",'User Interaction'!$C$23=4),pivots_deprivation!S285,
IF(AND('User Interaction'!$C$41="Elective",'User Interaction'!$C$23=5),pivots_deprivation!S312,
IF(AND('User Interaction'!$C$41="Elective",'User Interaction'!$C$23=6),pivots_deprivation!S312,""))))))))))))</f>
        <v>2.4430316091954025</v>
      </c>
      <c r="G39" s="110">
        <f>IF(AND('User Interaction'!$C$41="Acute",'User Interaction'!$C$23=1),pivots_deprivation!T39,
IF(AND('User Interaction'!$C$41="Acute",'User Interaction'!$C$23=2),pivots_deprivation!T67,
IF(AND('User Interaction'!$C$41="Acute",'User Interaction'!$C$23=3),pivots_deprivation!T94,
IF(AND('User Interaction'!$C$41="Acute",'User Interaction'!$C$23=4),pivots_deprivation!T121,
IF(AND('User Interaction'!$C$41="Acute",'User Interaction'!$C$23=5),pivots_deprivation!T148,
IF(AND('User Interaction'!$C$41="Acute",'User Interaction'!$C$23=6),pivots_deprivation!T148,
IF(AND('User Interaction'!$C$41="Elective",'User Interaction'!$C$23=1),pivots_deprivation!T203,
IF(AND('User Interaction'!$C$41="Elective",'User Interaction'!$C$23=2),pivots_deprivation!T231,
IF(AND('User Interaction'!$C$41="Elective",'User Interaction'!$C$23=3),pivots_deprivation!T258,
IF(AND('User Interaction'!$C$41="Elective",'User Interaction'!$C$23=4),pivots_deprivation!T285,
IF(AND('User Interaction'!$C$41="Elective",'User Interaction'!$C$23=5),pivots_deprivation!T312,
IF(AND('User Interaction'!$C$41="Elective",'User Interaction'!$C$23=6),pivots_deprivation!T312,""))))))))))))</f>
        <v>2.5317971033970381</v>
      </c>
      <c r="H39" s="138">
        <f>IF(AND('User Interaction'!$C$41="Acute",'User Interaction'!$C$23=1),pivots_deprivation!U39,
IF(AND('User Interaction'!$C$41="Acute",'User Interaction'!$C$23=2),pivots_deprivation!U67,
IF(AND('User Interaction'!$C$41="Acute",'User Interaction'!$C$23=3),pivots_deprivation!U94,
IF(AND('User Interaction'!$C$41="Acute",'User Interaction'!$C$23=4),pivots_deprivation!U121,
IF(AND('User Interaction'!$C$41="Acute",'User Interaction'!$C$23=5),pivots_deprivation!U148,
IF(AND('User Interaction'!$C$41="Acute",'User Interaction'!$C$23=6),pivots_deprivation!U148,
IF(AND('User Interaction'!$C$41="Elective",'User Interaction'!$C$23=1),pivots_deprivation!U203,
IF(AND('User Interaction'!$C$41="Elective",'User Interaction'!$C$23=2),pivots_deprivation!U231,
IF(AND('User Interaction'!$C$41="Elective",'User Interaction'!$C$23=3),pivots_deprivation!U258,
IF(AND('User Interaction'!$C$41="Elective",'User Interaction'!$C$23=4),pivots_deprivation!U285,
IF(AND('User Interaction'!$C$41="Elective",'User Interaction'!$C$23=5),pivots_deprivation!U312,
IF(AND('User Interaction'!$C$41="Elective",'User Interaction'!$C$23=6),pivots_deprivation!U312,""))))))))))))</f>
        <v>2.5376633632548287</v>
      </c>
      <c r="I39" s="81"/>
      <c r="J39" s="81"/>
      <c r="K39" s="81"/>
      <c r="L39" s="94"/>
    </row>
    <row r="40" spans="1:12" ht="13" x14ac:dyDescent="0.3">
      <c r="A40" s="81"/>
      <c r="B40" s="93"/>
      <c r="C40" s="102" t="str">
        <f>pivots_ethnicity!K12</f>
        <v>Hutt</v>
      </c>
      <c r="D40" s="109">
        <f>IF(AND('User Interaction'!$C$41="Acute",'User Interaction'!$C$23=1),pivots_deprivation!Q40,
IF(AND('User Interaction'!$C$41="Acute",'User Interaction'!$C$23=2),pivots_deprivation!Q68,
IF(AND('User Interaction'!$C$41="Acute",'User Interaction'!$C$23=3),pivots_deprivation!Q95,
IF(AND('User Interaction'!$C$41="Acute",'User Interaction'!$C$23=4),pivots_deprivation!Q122,
IF(AND('User Interaction'!$C$41="Acute",'User Interaction'!$C$23=5),pivots_deprivation!Q149,
IF(AND('User Interaction'!$C$41="Acute",'User Interaction'!$C$23=6),pivots_deprivation!Q149,
IF(AND('User Interaction'!$C$41="Elective",'User Interaction'!$C$23=1),pivots_deprivation!Q204,
IF(AND('User Interaction'!$C$41="Elective",'User Interaction'!$C$23=2),pivots_deprivation!Q232,
IF(AND('User Interaction'!$C$41="Elective",'User Interaction'!$C$23=3),pivots_deprivation!Q259,
IF(AND('User Interaction'!$C$41="Elective",'User Interaction'!$C$23=4),pivots_deprivation!Q286,
IF(AND('User Interaction'!$C$41="Elective",'User Interaction'!$C$23=5),pivots_deprivation!Q313,
IF(AND('User Interaction'!$C$41="Elective",'User Interaction'!$C$23=6),pivots_deprivation!Q313,""))))))))))))</f>
        <v>3306</v>
      </c>
      <c r="E40" s="109">
        <f>IF(AND('User Interaction'!$C$41="Acute",'User Interaction'!$C$23=1),pivots_deprivation!R40,
IF(AND('User Interaction'!$C$41="Acute",'User Interaction'!$C$23=2),pivots_deprivation!R68,
IF(AND('User Interaction'!$C$41="Acute",'User Interaction'!$C$23=3),pivots_deprivation!R95,
IF(AND('User Interaction'!$C$41="Acute",'User Interaction'!$C$23=4),pivots_deprivation!R122,
IF(AND('User Interaction'!$C$41="Acute",'User Interaction'!$C$23=5),pivots_deprivation!R149,
IF(AND('User Interaction'!$C$41="Acute",'User Interaction'!$C$23=6),pivots_deprivation!R149,
IF(AND('User Interaction'!$C$41="Elective",'User Interaction'!$C$23=1),pivots_deprivation!R204,
IF(AND('User Interaction'!$C$41="Elective",'User Interaction'!$C$23=2),pivots_deprivation!R232,
IF(AND('User Interaction'!$C$41="Elective",'User Interaction'!$C$23=3),pivots_deprivation!R259,
IF(AND('User Interaction'!$C$41="Elective",'User Interaction'!$C$23=4),pivots_deprivation!R286,
IF(AND('User Interaction'!$C$41="Elective",'User Interaction'!$C$23=5),pivots_deprivation!R313,
IF(AND('User Interaction'!$C$41="Elective",'User Interaction'!$C$23=6),pivots_deprivation!R313,""))))))))))))</f>
        <v>6030.520833333333</v>
      </c>
      <c r="F40" s="110">
        <f>IF(AND('User Interaction'!$C$41="Acute",'User Interaction'!$C$23=1),pivots_deprivation!S40,
IF(AND('User Interaction'!$C$41="Acute",'User Interaction'!$C$23=2),pivots_deprivation!S68,
IF(AND('User Interaction'!$C$41="Acute",'User Interaction'!$C$23=3),pivots_deprivation!S95,
IF(AND('User Interaction'!$C$41="Acute",'User Interaction'!$C$23=4),pivots_deprivation!S122,
IF(AND('User Interaction'!$C$41="Acute",'User Interaction'!$C$23=5),pivots_deprivation!S149,
IF(AND('User Interaction'!$C$41="Acute",'User Interaction'!$C$23=6),pivots_deprivation!S149,
IF(AND('User Interaction'!$C$41="Elective",'User Interaction'!$C$23=1),pivots_deprivation!S204,
IF(AND('User Interaction'!$C$41="Elective",'User Interaction'!$C$23=2),pivots_deprivation!S232,
IF(AND('User Interaction'!$C$41="Elective",'User Interaction'!$C$23=3),pivots_deprivation!S259,
IF(AND('User Interaction'!$C$41="Elective",'User Interaction'!$C$23=4),pivots_deprivation!S286,
IF(AND('User Interaction'!$C$41="Elective",'User Interaction'!$C$23=5),pivots_deprivation!S313,
IF(AND('User Interaction'!$C$41="Elective",'User Interaction'!$C$23=6),pivots_deprivation!S313,""))))))))))))</f>
        <v>1.8241139846743295</v>
      </c>
      <c r="G40" s="110">
        <f>IF(AND('User Interaction'!$C$41="Acute",'User Interaction'!$C$23=1),pivots_deprivation!T40,
IF(AND('User Interaction'!$C$41="Acute",'User Interaction'!$C$23=2),pivots_deprivation!T68,
IF(AND('User Interaction'!$C$41="Acute",'User Interaction'!$C$23=3),pivots_deprivation!T95,
IF(AND('User Interaction'!$C$41="Acute",'User Interaction'!$C$23=4),pivots_deprivation!T122,
IF(AND('User Interaction'!$C$41="Acute",'User Interaction'!$C$23=5),pivots_deprivation!T149,
IF(AND('User Interaction'!$C$41="Acute",'User Interaction'!$C$23=6),pivots_deprivation!T149,
IF(AND('User Interaction'!$C$41="Elective",'User Interaction'!$C$23=1),pivots_deprivation!T204,
IF(AND('User Interaction'!$C$41="Elective",'User Interaction'!$C$23=2),pivots_deprivation!T232,
IF(AND('User Interaction'!$C$41="Elective",'User Interaction'!$C$23=3),pivots_deprivation!T259,
IF(AND('User Interaction'!$C$41="Elective",'User Interaction'!$C$23=4),pivots_deprivation!T286,
IF(AND('User Interaction'!$C$41="Elective",'User Interaction'!$C$23=5),pivots_deprivation!T313,
IF(AND('User Interaction'!$C$41="Elective",'User Interaction'!$C$23=6),pivots_deprivation!T313,""))))))))))))</f>
        <v>2.1356359150366777</v>
      </c>
      <c r="H40" s="138">
        <f>IF(AND('User Interaction'!$C$41="Acute",'User Interaction'!$C$23=1),pivots_deprivation!U40,
IF(AND('User Interaction'!$C$41="Acute",'User Interaction'!$C$23=2),pivots_deprivation!U68,
IF(AND('User Interaction'!$C$41="Acute",'User Interaction'!$C$23=3),pivots_deprivation!U95,
IF(AND('User Interaction'!$C$41="Acute",'User Interaction'!$C$23=4),pivots_deprivation!U122,
IF(AND('User Interaction'!$C$41="Acute",'User Interaction'!$C$23=5),pivots_deprivation!U149,
IF(AND('User Interaction'!$C$41="Acute",'User Interaction'!$C$23=6),pivots_deprivation!U149,
IF(AND('User Interaction'!$C$41="Elective",'User Interaction'!$C$23=1),pivots_deprivation!U204,
IF(AND('User Interaction'!$C$41="Elective",'User Interaction'!$C$23=2),pivots_deprivation!U232,
IF(AND('User Interaction'!$C$41="Elective",'User Interaction'!$C$23=3),pivots_deprivation!U259,
IF(AND('User Interaction'!$C$41="Elective",'User Interaction'!$C$23=4),pivots_deprivation!U286,
IF(AND('User Interaction'!$C$41="Elective",'User Interaction'!$C$23=5),pivots_deprivation!U313,
IF(AND('User Interaction'!$C$41="Elective",'User Interaction'!$C$23=6),pivots_deprivation!U313,""))))))))))))</f>
        <v>2.5376633632548287</v>
      </c>
      <c r="I40" s="81"/>
      <c r="J40" s="81"/>
      <c r="K40" s="81"/>
      <c r="L40" s="94"/>
    </row>
    <row r="41" spans="1:12" ht="13" x14ac:dyDescent="0.3">
      <c r="A41" s="81"/>
      <c r="B41" s="93"/>
      <c r="C41" s="102" t="str">
        <f>pivots_ethnicity!K13</f>
        <v>Lakes</v>
      </c>
      <c r="D41" s="109">
        <f>IF(AND('User Interaction'!$C$41="Acute",'User Interaction'!$C$23=1),pivots_deprivation!Q41,
IF(AND('User Interaction'!$C$41="Acute",'User Interaction'!$C$23=2),pivots_deprivation!Q69,
IF(AND('User Interaction'!$C$41="Acute",'User Interaction'!$C$23=3),pivots_deprivation!Q96,
IF(AND('User Interaction'!$C$41="Acute",'User Interaction'!$C$23=4),pivots_deprivation!Q123,
IF(AND('User Interaction'!$C$41="Acute",'User Interaction'!$C$23=5),pivots_deprivation!Q150,
IF(AND('User Interaction'!$C$41="Acute",'User Interaction'!$C$23=6),pivots_deprivation!Q150,
IF(AND('User Interaction'!$C$41="Elective",'User Interaction'!$C$23=1),pivots_deprivation!Q205,
IF(AND('User Interaction'!$C$41="Elective",'User Interaction'!$C$23=2),pivots_deprivation!Q233,
IF(AND('User Interaction'!$C$41="Elective",'User Interaction'!$C$23=3),pivots_deprivation!Q260,
IF(AND('User Interaction'!$C$41="Elective",'User Interaction'!$C$23=4),pivots_deprivation!Q287,
IF(AND('User Interaction'!$C$41="Elective",'User Interaction'!$C$23=5),pivots_deprivation!Q314,
IF(AND('User Interaction'!$C$41="Elective",'User Interaction'!$C$23=6),pivots_deprivation!Q314,""))))))))))))</f>
        <v>835</v>
      </c>
      <c r="E41" s="109">
        <f>IF(AND('User Interaction'!$C$41="Acute",'User Interaction'!$C$23=1),pivots_deprivation!R41,
IF(AND('User Interaction'!$C$41="Acute",'User Interaction'!$C$23=2),pivots_deprivation!R69,
IF(AND('User Interaction'!$C$41="Acute",'User Interaction'!$C$23=3),pivots_deprivation!R96,
IF(AND('User Interaction'!$C$41="Acute",'User Interaction'!$C$23=4),pivots_deprivation!R123,
IF(AND('User Interaction'!$C$41="Acute",'User Interaction'!$C$23=5),pivots_deprivation!R150,
IF(AND('User Interaction'!$C$41="Acute",'User Interaction'!$C$23=6),pivots_deprivation!R150,
IF(AND('User Interaction'!$C$41="Elective",'User Interaction'!$C$23=1),pivots_deprivation!R205,
IF(AND('User Interaction'!$C$41="Elective",'User Interaction'!$C$23=2),pivots_deprivation!R233,
IF(AND('User Interaction'!$C$41="Elective",'User Interaction'!$C$23=3),pivots_deprivation!R260,
IF(AND('User Interaction'!$C$41="Elective",'User Interaction'!$C$23=4),pivots_deprivation!R287,
IF(AND('User Interaction'!$C$41="Elective",'User Interaction'!$C$23=5),pivots_deprivation!R314,
IF(AND('User Interaction'!$C$41="Elective",'User Interaction'!$C$23=6),pivots_deprivation!R314,""))))))))))))</f>
        <v>1711.875</v>
      </c>
      <c r="F41" s="110">
        <f>IF(AND('User Interaction'!$C$41="Acute",'User Interaction'!$C$23=1),pivots_deprivation!S41,
IF(AND('User Interaction'!$C$41="Acute",'User Interaction'!$C$23=2),pivots_deprivation!S69,
IF(AND('User Interaction'!$C$41="Acute",'User Interaction'!$C$23=3),pivots_deprivation!S96,
IF(AND('User Interaction'!$C$41="Acute",'User Interaction'!$C$23=4),pivots_deprivation!S123,
IF(AND('User Interaction'!$C$41="Acute",'User Interaction'!$C$23=5),pivots_deprivation!S150,
IF(AND('User Interaction'!$C$41="Acute",'User Interaction'!$C$23=6),pivots_deprivation!S150,
IF(AND('User Interaction'!$C$41="Elective",'User Interaction'!$C$23=1),pivots_deprivation!S205,
IF(AND('User Interaction'!$C$41="Elective",'User Interaction'!$C$23=2),pivots_deprivation!S233,
IF(AND('User Interaction'!$C$41="Elective",'User Interaction'!$C$23=3),pivots_deprivation!S260,
IF(AND('User Interaction'!$C$41="Elective",'User Interaction'!$C$23=4),pivots_deprivation!S287,
IF(AND('User Interaction'!$C$41="Elective",'User Interaction'!$C$23=5),pivots_deprivation!S314,
IF(AND('User Interaction'!$C$41="Elective",'User Interaction'!$C$23=6),pivots_deprivation!S314,""))))))))))))</f>
        <v>2.0501497005988023</v>
      </c>
      <c r="G41" s="110">
        <f>IF(AND('User Interaction'!$C$41="Acute",'User Interaction'!$C$23=1),pivots_deprivation!T41,
IF(AND('User Interaction'!$C$41="Acute",'User Interaction'!$C$23=2),pivots_deprivation!T69,
IF(AND('User Interaction'!$C$41="Acute",'User Interaction'!$C$23=3),pivots_deprivation!T96,
IF(AND('User Interaction'!$C$41="Acute",'User Interaction'!$C$23=4),pivots_deprivation!T123,
IF(AND('User Interaction'!$C$41="Acute",'User Interaction'!$C$23=5),pivots_deprivation!T150,
IF(AND('User Interaction'!$C$41="Acute",'User Interaction'!$C$23=6),pivots_deprivation!T150,
IF(AND('User Interaction'!$C$41="Elective",'User Interaction'!$C$23=1),pivots_deprivation!T205,
IF(AND('User Interaction'!$C$41="Elective",'User Interaction'!$C$23=2),pivots_deprivation!T233,
IF(AND('User Interaction'!$C$41="Elective",'User Interaction'!$C$23=3),pivots_deprivation!T260,
IF(AND('User Interaction'!$C$41="Elective",'User Interaction'!$C$23=4),pivots_deprivation!T287,
IF(AND('User Interaction'!$C$41="Elective",'User Interaction'!$C$23=5),pivots_deprivation!T314,
IF(AND('User Interaction'!$C$41="Elective",'User Interaction'!$C$23=6),pivots_deprivation!T314,""))))))))))))</f>
        <v>2.5255762569985323</v>
      </c>
      <c r="H41" s="138">
        <f>IF(AND('User Interaction'!$C$41="Acute",'User Interaction'!$C$23=1),pivots_deprivation!U41,
IF(AND('User Interaction'!$C$41="Acute",'User Interaction'!$C$23=2),pivots_deprivation!U69,
IF(AND('User Interaction'!$C$41="Acute",'User Interaction'!$C$23=3),pivots_deprivation!U96,
IF(AND('User Interaction'!$C$41="Acute",'User Interaction'!$C$23=4),pivots_deprivation!U123,
IF(AND('User Interaction'!$C$41="Acute",'User Interaction'!$C$23=5),pivots_deprivation!U150,
IF(AND('User Interaction'!$C$41="Acute",'User Interaction'!$C$23=6),pivots_deprivation!U150,
IF(AND('User Interaction'!$C$41="Elective",'User Interaction'!$C$23=1),pivots_deprivation!U205,
IF(AND('User Interaction'!$C$41="Elective",'User Interaction'!$C$23=2),pivots_deprivation!U233,
IF(AND('User Interaction'!$C$41="Elective",'User Interaction'!$C$23=3),pivots_deprivation!U260,
IF(AND('User Interaction'!$C$41="Elective",'User Interaction'!$C$23=4),pivots_deprivation!U287,
IF(AND('User Interaction'!$C$41="Elective",'User Interaction'!$C$23=5),pivots_deprivation!U314,
IF(AND('User Interaction'!$C$41="Elective",'User Interaction'!$C$23=6),pivots_deprivation!U314,""))))))))))))</f>
        <v>2.5376633632548287</v>
      </c>
      <c r="I41" s="81"/>
      <c r="J41" s="81"/>
      <c r="K41" s="81"/>
      <c r="L41" s="94"/>
    </row>
    <row r="42" spans="1:12" ht="13" x14ac:dyDescent="0.3">
      <c r="A42" s="81"/>
      <c r="B42" s="93"/>
      <c r="C42" s="102" t="str">
        <f>pivots_ethnicity!K14</f>
        <v>MidCentral</v>
      </c>
      <c r="D42" s="109">
        <f>IF(AND('User Interaction'!$C$41="Acute",'User Interaction'!$C$23=1),pivots_deprivation!Q42,
IF(AND('User Interaction'!$C$41="Acute",'User Interaction'!$C$23=2),pivots_deprivation!Q70,
IF(AND('User Interaction'!$C$41="Acute",'User Interaction'!$C$23=3),pivots_deprivation!Q97,
IF(AND('User Interaction'!$C$41="Acute",'User Interaction'!$C$23=4),pivots_deprivation!Q124,
IF(AND('User Interaction'!$C$41="Acute",'User Interaction'!$C$23=5),pivots_deprivation!Q151,
IF(AND('User Interaction'!$C$41="Acute",'User Interaction'!$C$23=6),pivots_deprivation!Q151,
IF(AND('User Interaction'!$C$41="Elective",'User Interaction'!$C$23=1),pivots_deprivation!Q206,
IF(AND('User Interaction'!$C$41="Elective",'User Interaction'!$C$23=2),pivots_deprivation!Q234,
IF(AND('User Interaction'!$C$41="Elective",'User Interaction'!$C$23=3),pivots_deprivation!Q261,
IF(AND('User Interaction'!$C$41="Elective",'User Interaction'!$C$23=4),pivots_deprivation!Q288,
IF(AND('User Interaction'!$C$41="Elective",'User Interaction'!$C$23=5),pivots_deprivation!Q315,
IF(AND('User Interaction'!$C$41="Elective",'User Interaction'!$C$23=6),pivots_deprivation!Q315,""))))))))))))</f>
        <v>1577</v>
      </c>
      <c r="E42" s="109">
        <f>IF(AND('User Interaction'!$C$41="Acute",'User Interaction'!$C$23=1),pivots_deprivation!R42,
IF(AND('User Interaction'!$C$41="Acute",'User Interaction'!$C$23=2),pivots_deprivation!R70,
IF(AND('User Interaction'!$C$41="Acute",'User Interaction'!$C$23=3),pivots_deprivation!R97,
IF(AND('User Interaction'!$C$41="Acute",'User Interaction'!$C$23=4),pivots_deprivation!R124,
IF(AND('User Interaction'!$C$41="Acute",'User Interaction'!$C$23=5),pivots_deprivation!R151,
IF(AND('User Interaction'!$C$41="Acute",'User Interaction'!$C$23=6),pivots_deprivation!R151,
IF(AND('User Interaction'!$C$41="Elective",'User Interaction'!$C$23=1),pivots_deprivation!R206,
IF(AND('User Interaction'!$C$41="Elective",'User Interaction'!$C$23=2),pivots_deprivation!R234,
IF(AND('User Interaction'!$C$41="Elective",'User Interaction'!$C$23=3),pivots_deprivation!R261,
IF(AND('User Interaction'!$C$41="Elective",'User Interaction'!$C$23=4),pivots_deprivation!R288,
IF(AND('User Interaction'!$C$41="Elective",'User Interaction'!$C$23=5),pivots_deprivation!R315,
IF(AND('User Interaction'!$C$41="Elective",'User Interaction'!$C$23=6),pivots_deprivation!R315,""))))))))))))</f>
        <v>3808.6458333333335</v>
      </c>
      <c r="F42" s="110">
        <f>IF(AND('User Interaction'!$C$41="Acute",'User Interaction'!$C$23=1),pivots_deprivation!S42,
IF(AND('User Interaction'!$C$41="Acute",'User Interaction'!$C$23=2),pivots_deprivation!S70,
IF(AND('User Interaction'!$C$41="Acute",'User Interaction'!$C$23=3),pivots_deprivation!S97,
IF(AND('User Interaction'!$C$41="Acute",'User Interaction'!$C$23=4),pivots_deprivation!S124,
IF(AND('User Interaction'!$C$41="Acute",'User Interaction'!$C$23=5),pivots_deprivation!S151,
IF(AND('User Interaction'!$C$41="Acute",'User Interaction'!$C$23=6),pivots_deprivation!S151,
IF(AND('User Interaction'!$C$41="Elective",'User Interaction'!$C$23=1),pivots_deprivation!S206,
IF(AND('User Interaction'!$C$41="Elective",'User Interaction'!$C$23=2),pivots_deprivation!S234,
IF(AND('User Interaction'!$C$41="Elective",'User Interaction'!$C$23=3),pivots_deprivation!S261,
IF(AND('User Interaction'!$C$41="Elective",'User Interaction'!$C$23=4),pivots_deprivation!S288,
IF(AND('User Interaction'!$C$41="Elective",'User Interaction'!$C$23=5),pivots_deprivation!S315,
IF(AND('User Interaction'!$C$41="Elective",'User Interaction'!$C$23=6),pivots_deprivation!S315,""))))))))))))</f>
        <v>2.4151210103572183</v>
      </c>
      <c r="G42" s="110">
        <f>IF(AND('User Interaction'!$C$41="Acute",'User Interaction'!$C$23=1),pivots_deprivation!T42,
IF(AND('User Interaction'!$C$41="Acute",'User Interaction'!$C$23=2),pivots_deprivation!T70,
IF(AND('User Interaction'!$C$41="Acute",'User Interaction'!$C$23=3),pivots_deprivation!T97,
IF(AND('User Interaction'!$C$41="Acute",'User Interaction'!$C$23=4),pivots_deprivation!T124,
IF(AND('User Interaction'!$C$41="Acute",'User Interaction'!$C$23=5),pivots_deprivation!T151,
IF(AND('User Interaction'!$C$41="Acute",'User Interaction'!$C$23=6),pivots_deprivation!T151,
IF(AND('User Interaction'!$C$41="Elective",'User Interaction'!$C$23=1),pivots_deprivation!T206,
IF(AND('User Interaction'!$C$41="Elective",'User Interaction'!$C$23=2),pivots_deprivation!T234,
IF(AND('User Interaction'!$C$41="Elective",'User Interaction'!$C$23=3),pivots_deprivation!T261,
IF(AND('User Interaction'!$C$41="Elective",'User Interaction'!$C$23=4),pivots_deprivation!T288,
IF(AND('User Interaction'!$C$41="Elective",'User Interaction'!$C$23=5),pivots_deprivation!T315,
IF(AND('User Interaction'!$C$41="Elective",'User Interaction'!$C$23=6),pivots_deprivation!T315,""))))))))))))</f>
        <v>2.6280090193625889</v>
      </c>
      <c r="H42" s="138">
        <f>IF(AND('User Interaction'!$C$41="Acute",'User Interaction'!$C$23=1),pivots_deprivation!U42,
IF(AND('User Interaction'!$C$41="Acute",'User Interaction'!$C$23=2),pivots_deprivation!U70,
IF(AND('User Interaction'!$C$41="Acute",'User Interaction'!$C$23=3),pivots_deprivation!U97,
IF(AND('User Interaction'!$C$41="Acute",'User Interaction'!$C$23=4),pivots_deprivation!U124,
IF(AND('User Interaction'!$C$41="Acute",'User Interaction'!$C$23=5),pivots_deprivation!U151,
IF(AND('User Interaction'!$C$41="Acute",'User Interaction'!$C$23=6),pivots_deprivation!U151,
IF(AND('User Interaction'!$C$41="Elective",'User Interaction'!$C$23=1),pivots_deprivation!U206,
IF(AND('User Interaction'!$C$41="Elective",'User Interaction'!$C$23=2),pivots_deprivation!U234,
IF(AND('User Interaction'!$C$41="Elective",'User Interaction'!$C$23=3),pivots_deprivation!U261,
IF(AND('User Interaction'!$C$41="Elective",'User Interaction'!$C$23=4),pivots_deprivation!U288,
IF(AND('User Interaction'!$C$41="Elective",'User Interaction'!$C$23=5),pivots_deprivation!U315,
IF(AND('User Interaction'!$C$41="Elective",'User Interaction'!$C$23=6),pivots_deprivation!U315,""))))))))))))</f>
        <v>2.5376633632548287</v>
      </c>
      <c r="I42" s="81"/>
      <c r="J42" s="81"/>
      <c r="K42" s="81"/>
      <c r="L42" s="94"/>
    </row>
    <row r="43" spans="1:12" ht="13" x14ac:dyDescent="0.3">
      <c r="A43" s="81"/>
      <c r="B43" s="93"/>
      <c r="C43" s="102" t="str">
        <f>pivots_ethnicity!K15</f>
        <v>Nelson Marlborough</v>
      </c>
      <c r="D43" s="109">
        <f>IF(AND('User Interaction'!$C$41="Acute",'User Interaction'!$C$23=1),pivots_deprivation!Q43,
IF(AND('User Interaction'!$C$41="Acute",'User Interaction'!$C$23=2),pivots_deprivation!Q71,
IF(AND('User Interaction'!$C$41="Acute",'User Interaction'!$C$23=3),pivots_deprivation!Q98,
IF(AND('User Interaction'!$C$41="Acute",'User Interaction'!$C$23=4),pivots_deprivation!Q125,
IF(AND('User Interaction'!$C$41="Acute",'User Interaction'!$C$23=5),pivots_deprivation!Q152,
IF(AND('User Interaction'!$C$41="Acute",'User Interaction'!$C$23=6),pivots_deprivation!Q152,
IF(AND('User Interaction'!$C$41="Elective",'User Interaction'!$C$23=1),pivots_deprivation!Q207,
IF(AND('User Interaction'!$C$41="Elective",'User Interaction'!$C$23=2),pivots_deprivation!Q235,
IF(AND('User Interaction'!$C$41="Elective",'User Interaction'!$C$23=3),pivots_deprivation!Q262,
IF(AND('User Interaction'!$C$41="Elective",'User Interaction'!$C$23=4),pivots_deprivation!Q289,
IF(AND('User Interaction'!$C$41="Elective",'User Interaction'!$C$23=5),pivots_deprivation!Q316,
IF(AND('User Interaction'!$C$41="Elective",'User Interaction'!$C$23=6),pivots_deprivation!Q316,""))))))))))))</f>
        <v>1955</v>
      </c>
      <c r="E43" s="109">
        <f>IF(AND('User Interaction'!$C$41="Acute",'User Interaction'!$C$23=1),pivots_deprivation!R43,
IF(AND('User Interaction'!$C$41="Acute",'User Interaction'!$C$23=2),pivots_deprivation!R71,
IF(AND('User Interaction'!$C$41="Acute",'User Interaction'!$C$23=3),pivots_deprivation!R98,
IF(AND('User Interaction'!$C$41="Acute",'User Interaction'!$C$23=4),pivots_deprivation!R125,
IF(AND('User Interaction'!$C$41="Acute",'User Interaction'!$C$23=5),pivots_deprivation!R152,
IF(AND('User Interaction'!$C$41="Acute",'User Interaction'!$C$23=6),pivots_deprivation!R152,
IF(AND('User Interaction'!$C$41="Elective",'User Interaction'!$C$23=1),pivots_deprivation!R207,
IF(AND('User Interaction'!$C$41="Elective",'User Interaction'!$C$23=2),pivots_deprivation!R235,
IF(AND('User Interaction'!$C$41="Elective",'User Interaction'!$C$23=3),pivots_deprivation!R262,
IF(AND('User Interaction'!$C$41="Elective",'User Interaction'!$C$23=4),pivots_deprivation!R289,
IF(AND('User Interaction'!$C$41="Elective",'User Interaction'!$C$23=5),pivots_deprivation!R316,
IF(AND('User Interaction'!$C$41="Elective",'User Interaction'!$C$23=6),pivots_deprivation!R316,""))))))))))))</f>
        <v>3628.3125</v>
      </c>
      <c r="F43" s="110">
        <f>IF(AND('User Interaction'!$C$41="Acute",'User Interaction'!$C$23=1),pivots_deprivation!S43,
IF(AND('User Interaction'!$C$41="Acute",'User Interaction'!$C$23=2),pivots_deprivation!S71,
IF(AND('User Interaction'!$C$41="Acute",'User Interaction'!$C$23=3),pivots_deprivation!S98,
IF(AND('User Interaction'!$C$41="Acute",'User Interaction'!$C$23=4),pivots_deprivation!S125,
IF(AND('User Interaction'!$C$41="Acute",'User Interaction'!$C$23=5),pivots_deprivation!S152,
IF(AND('User Interaction'!$C$41="Acute",'User Interaction'!$C$23=6),pivots_deprivation!S152,
IF(AND('User Interaction'!$C$41="Elective",'User Interaction'!$C$23=1),pivots_deprivation!S207,
IF(AND('User Interaction'!$C$41="Elective",'User Interaction'!$C$23=2),pivots_deprivation!S235,
IF(AND('User Interaction'!$C$41="Elective",'User Interaction'!$C$23=3),pivots_deprivation!S262,
IF(AND('User Interaction'!$C$41="Elective",'User Interaction'!$C$23=4),pivots_deprivation!S289,
IF(AND('User Interaction'!$C$41="Elective",'User Interaction'!$C$23=5),pivots_deprivation!S316,
IF(AND('User Interaction'!$C$41="Elective",'User Interaction'!$C$23=6),pivots_deprivation!S316,""))))))))))))</f>
        <v>1.8559143222506396</v>
      </c>
      <c r="G43" s="110">
        <f>IF(AND('User Interaction'!$C$41="Acute",'User Interaction'!$C$23=1),pivots_deprivation!T43,
IF(AND('User Interaction'!$C$41="Acute",'User Interaction'!$C$23=2),pivots_deprivation!T71,
IF(AND('User Interaction'!$C$41="Acute",'User Interaction'!$C$23=3),pivots_deprivation!T98,
IF(AND('User Interaction'!$C$41="Acute",'User Interaction'!$C$23=4),pivots_deprivation!T125,
IF(AND('User Interaction'!$C$41="Acute",'User Interaction'!$C$23=5),pivots_deprivation!T152,
IF(AND('User Interaction'!$C$41="Acute",'User Interaction'!$C$23=6),pivots_deprivation!T152,
IF(AND('User Interaction'!$C$41="Elective",'User Interaction'!$C$23=1),pivots_deprivation!T207,
IF(AND('User Interaction'!$C$41="Elective",'User Interaction'!$C$23=2),pivots_deprivation!T235,
IF(AND('User Interaction'!$C$41="Elective",'User Interaction'!$C$23=3),pivots_deprivation!T262,
IF(AND('User Interaction'!$C$41="Elective",'User Interaction'!$C$23=4),pivots_deprivation!T289,
IF(AND('User Interaction'!$C$41="Elective",'User Interaction'!$C$23=5),pivots_deprivation!T316,
IF(AND('User Interaction'!$C$41="Elective",'User Interaction'!$C$23=6),pivots_deprivation!T316,""))))))))))))</f>
        <v>2.2237973188945279</v>
      </c>
      <c r="H43" s="138">
        <f>IF(AND('User Interaction'!$C$41="Acute",'User Interaction'!$C$23=1),pivots_deprivation!U43,
IF(AND('User Interaction'!$C$41="Acute",'User Interaction'!$C$23=2),pivots_deprivation!U71,
IF(AND('User Interaction'!$C$41="Acute",'User Interaction'!$C$23=3),pivots_deprivation!U98,
IF(AND('User Interaction'!$C$41="Acute",'User Interaction'!$C$23=4),pivots_deprivation!U125,
IF(AND('User Interaction'!$C$41="Acute",'User Interaction'!$C$23=5),pivots_deprivation!U152,
IF(AND('User Interaction'!$C$41="Acute",'User Interaction'!$C$23=6),pivots_deprivation!U152,
IF(AND('User Interaction'!$C$41="Elective",'User Interaction'!$C$23=1),pivots_deprivation!U207,
IF(AND('User Interaction'!$C$41="Elective",'User Interaction'!$C$23=2),pivots_deprivation!U235,
IF(AND('User Interaction'!$C$41="Elective",'User Interaction'!$C$23=3),pivots_deprivation!U262,
IF(AND('User Interaction'!$C$41="Elective",'User Interaction'!$C$23=4),pivots_deprivation!U289,
IF(AND('User Interaction'!$C$41="Elective",'User Interaction'!$C$23=5),pivots_deprivation!U316,
IF(AND('User Interaction'!$C$41="Elective",'User Interaction'!$C$23=6),pivots_deprivation!U316,""))))))))))))</f>
        <v>2.5376633632548287</v>
      </c>
      <c r="I43" s="81"/>
      <c r="J43" s="81"/>
      <c r="K43" s="81"/>
      <c r="L43" s="94"/>
    </row>
    <row r="44" spans="1:12" ht="13" x14ac:dyDescent="0.3">
      <c r="A44" s="81"/>
      <c r="B44" s="93"/>
      <c r="C44" s="102" t="str">
        <f>pivots_ethnicity!K16</f>
        <v>Northland</v>
      </c>
      <c r="D44" s="109">
        <f>IF(AND('User Interaction'!$C$41="Acute",'User Interaction'!$C$23=1),pivots_deprivation!Q44,
IF(AND('User Interaction'!$C$41="Acute",'User Interaction'!$C$23=2),pivots_deprivation!Q72,
IF(AND('User Interaction'!$C$41="Acute",'User Interaction'!$C$23=3),pivots_deprivation!Q99,
IF(AND('User Interaction'!$C$41="Acute",'User Interaction'!$C$23=4),pivots_deprivation!Q126,
IF(AND('User Interaction'!$C$41="Acute",'User Interaction'!$C$23=5),pivots_deprivation!Q153,
IF(AND('User Interaction'!$C$41="Acute",'User Interaction'!$C$23=6),pivots_deprivation!Q153,
IF(AND('User Interaction'!$C$41="Elective",'User Interaction'!$C$23=1),pivots_deprivation!Q208,
IF(AND('User Interaction'!$C$41="Elective",'User Interaction'!$C$23=2),pivots_deprivation!Q236,
IF(AND('User Interaction'!$C$41="Elective",'User Interaction'!$C$23=3),pivots_deprivation!Q263,
IF(AND('User Interaction'!$C$41="Elective",'User Interaction'!$C$23=4),pivots_deprivation!Q290,
IF(AND('User Interaction'!$C$41="Elective",'User Interaction'!$C$23=5),pivots_deprivation!Q317,
IF(AND('User Interaction'!$C$41="Elective",'User Interaction'!$C$23=6),pivots_deprivation!Q317,""))))))))))))</f>
        <v>457</v>
      </c>
      <c r="E44" s="109">
        <f>IF(AND('User Interaction'!$C$41="Acute",'User Interaction'!$C$23=1),pivots_deprivation!R44,
IF(AND('User Interaction'!$C$41="Acute",'User Interaction'!$C$23=2),pivots_deprivation!R72,
IF(AND('User Interaction'!$C$41="Acute",'User Interaction'!$C$23=3),pivots_deprivation!R99,
IF(AND('User Interaction'!$C$41="Acute",'User Interaction'!$C$23=4),pivots_deprivation!R126,
IF(AND('User Interaction'!$C$41="Acute",'User Interaction'!$C$23=5),pivots_deprivation!R153,
IF(AND('User Interaction'!$C$41="Acute",'User Interaction'!$C$23=6),pivots_deprivation!R153,
IF(AND('User Interaction'!$C$41="Elective",'User Interaction'!$C$23=1),pivots_deprivation!R208,
IF(AND('User Interaction'!$C$41="Elective",'User Interaction'!$C$23=2),pivots_deprivation!R236,
IF(AND('User Interaction'!$C$41="Elective",'User Interaction'!$C$23=3),pivots_deprivation!R263,
IF(AND('User Interaction'!$C$41="Elective",'User Interaction'!$C$23=4),pivots_deprivation!R290,
IF(AND('User Interaction'!$C$41="Elective",'User Interaction'!$C$23=5),pivots_deprivation!R317,
IF(AND('User Interaction'!$C$41="Elective",'User Interaction'!$C$23=6),pivots_deprivation!R317,""))))))))))))</f>
        <v>669.95833333333337</v>
      </c>
      <c r="F44" s="110">
        <f>IF(AND('User Interaction'!$C$41="Acute",'User Interaction'!$C$23=1),pivots_deprivation!S44,
IF(AND('User Interaction'!$C$41="Acute",'User Interaction'!$C$23=2),pivots_deprivation!S72,
IF(AND('User Interaction'!$C$41="Acute",'User Interaction'!$C$23=3),pivots_deprivation!S99,
IF(AND('User Interaction'!$C$41="Acute",'User Interaction'!$C$23=4),pivots_deprivation!S126,
IF(AND('User Interaction'!$C$41="Acute",'User Interaction'!$C$23=5),pivots_deprivation!S153,
IF(AND('User Interaction'!$C$41="Acute",'User Interaction'!$C$23=6),pivots_deprivation!S153,
IF(AND('User Interaction'!$C$41="Elective",'User Interaction'!$C$23=1),pivots_deprivation!S208,
IF(AND('User Interaction'!$C$41="Elective",'User Interaction'!$C$23=2),pivots_deprivation!S236,
IF(AND('User Interaction'!$C$41="Elective",'User Interaction'!$C$23=3),pivots_deprivation!S263,
IF(AND('User Interaction'!$C$41="Elective",'User Interaction'!$C$23=4),pivots_deprivation!S290,
IF(AND('User Interaction'!$C$41="Elective",'User Interaction'!$C$23=5),pivots_deprivation!S317,
IF(AND('User Interaction'!$C$41="Elective",'User Interaction'!$C$23=6),pivots_deprivation!S317,""))))))))))))</f>
        <v>1.4659919766593728</v>
      </c>
      <c r="G44" s="110">
        <f>IF(AND('User Interaction'!$C$41="Acute",'User Interaction'!$C$23=1),pivots_deprivation!T44,
IF(AND('User Interaction'!$C$41="Acute",'User Interaction'!$C$23=2),pivots_deprivation!T72,
IF(AND('User Interaction'!$C$41="Acute",'User Interaction'!$C$23=3),pivots_deprivation!T99,
IF(AND('User Interaction'!$C$41="Acute",'User Interaction'!$C$23=4),pivots_deprivation!T126,
IF(AND('User Interaction'!$C$41="Acute",'User Interaction'!$C$23=5),pivots_deprivation!T153,
IF(AND('User Interaction'!$C$41="Acute",'User Interaction'!$C$23=6),pivots_deprivation!T153,
IF(AND('User Interaction'!$C$41="Elective",'User Interaction'!$C$23=1),pivots_deprivation!T208,
IF(AND('User Interaction'!$C$41="Elective",'User Interaction'!$C$23=2),pivots_deprivation!T236,
IF(AND('User Interaction'!$C$41="Elective",'User Interaction'!$C$23=3),pivots_deprivation!T263,
IF(AND('User Interaction'!$C$41="Elective",'User Interaction'!$C$23=4),pivots_deprivation!T290,
IF(AND('User Interaction'!$C$41="Elective",'User Interaction'!$C$23=5),pivots_deprivation!T317,
IF(AND('User Interaction'!$C$41="Elective",'User Interaction'!$C$23=6),pivots_deprivation!T317,""))))))))))))</f>
        <v>2.0276294399442829</v>
      </c>
      <c r="H44" s="138">
        <f>IF(AND('User Interaction'!$C$41="Acute",'User Interaction'!$C$23=1),pivots_deprivation!U44,
IF(AND('User Interaction'!$C$41="Acute",'User Interaction'!$C$23=2),pivots_deprivation!U72,
IF(AND('User Interaction'!$C$41="Acute",'User Interaction'!$C$23=3),pivots_deprivation!U99,
IF(AND('User Interaction'!$C$41="Acute",'User Interaction'!$C$23=4),pivots_deprivation!U126,
IF(AND('User Interaction'!$C$41="Acute",'User Interaction'!$C$23=5),pivots_deprivation!U153,
IF(AND('User Interaction'!$C$41="Acute",'User Interaction'!$C$23=6),pivots_deprivation!U153,
IF(AND('User Interaction'!$C$41="Elective",'User Interaction'!$C$23=1),pivots_deprivation!U208,
IF(AND('User Interaction'!$C$41="Elective",'User Interaction'!$C$23=2),pivots_deprivation!U236,
IF(AND('User Interaction'!$C$41="Elective",'User Interaction'!$C$23=3),pivots_deprivation!U263,
IF(AND('User Interaction'!$C$41="Elective",'User Interaction'!$C$23=4),pivots_deprivation!U290,
IF(AND('User Interaction'!$C$41="Elective",'User Interaction'!$C$23=5),pivots_deprivation!U317,
IF(AND('User Interaction'!$C$41="Elective",'User Interaction'!$C$23=6),pivots_deprivation!U317,""))))))))))))</f>
        <v>2.5376633632548287</v>
      </c>
      <c r="I44" s="81"/>
      <c r="J44" s="81"/>
      <c r="K44" s="81"/>
      <c r="L44" s="94"/>
    </row>
    <row r="45" spans="1:12" ht="13" x14ac:dyDescent="0.3">
      <c r="A45" s="81"/>
      <c r="B45" s="93"/>
      <c r="C45" s="102" t="str">
        <f>pivots_ethnicity!K17</f>
        <v>South Canterbury</v>
      </c>
      <c r="D45" s="109">
        <f>IF(AND('User Interaction'!$C$41="Acute",'User Interaction'!$C$23=1),pivots_deprivation!Q45,
IF(AND('User Interaction'!$C$41="Acute",'User Interaction'!$C$23=2),pivots_deprivation!Q73,
IF(AND('User Interaction'!$C$41="Acute",'User Interaction'!$C$23=3),pivots_deprivation!Q100,
IF(AND('User Interaction'!$C$41="Acute",'User Interaction'!$C$23=4),pivots_deprivation!Q127,
IF(AND('User Interaction'!$C$41="Acute",'User Interaction'!$C$23=5),pivots_deprivation!Q154,
IF(AND('User Interaction'!$C$41="Acute",'User Interaction'!$C$23=6),pivots_deprivation!Q154,
IF(AND('User Interaction'!$C$41="Elective",'User Interaction'!$C$23=1),pivots_deprivation!Q209,
IF(AND('User Interaction'!$C$41="Elective",'User Interaction'!$C$23=2),pivots_deprivation!Q237,
IF(AND('User Interaction'!$C$41="Elective",'User Interaction'!$C$23=3),pivots_deprivation!Q264,
IF(AND('User Interaction'!$C$41="Elective",'User Interaction'!$C$23=4),pivots_deprivation!Q291,
IF(AND('User Interaction'!$C$41="Elective",'User Interaction'!$C$23=5),pivots_deprivation!Q318,
IF(AND('User Interaction'!$C$41="Elective",'User Interaction'!$C$23=6),pivots_deprivation!Q318,""))))))))))))</f>
        <v>1082</v>
      </c>
      <c r="E45" s="109">
        <f>IF(AND('User Interaction'!$C$41="Acute",'User Interaction'!$C$23=1),pivots_deprivation!R45,
IF(AND('User Interaction'!$C$41="Acute",'User Interaction'!$C$23=2),pivots_deprivation!R73,
IF(AND('User Interaction'!$C$41="Acute",'User Interaction'!$C$23=3),pivots_deprivation!R100,
IF(AND('User Interaction'!$C$41="Acute",'User Interaction'!$C$23=4),pivots_deprivation!R127,
IF(AND('User Interaction'!$C$41="Acute",'User Interaction'!$C$23=5),pivots_deprivation!R154,
IF(AND('User Interaction'!$C$41="Acute",'User Interaction'!$C$23=6),pivots_deprivation!R154,
IF(AND('User Interaction'!$C$41="Elective",'User Interaction'!$C$23=1),pivots_deprivation!R209,
IF(AND('User Interaction'!$C$41="Elective",'User Interaction'!$C$23=2),pivots_deprivation!R237,
IF(AND('User Interaction'!$C$41="Elective",'User Interaction'!$C$23=3),pivots_deprivation!R264,
IF(AND('User Interaction'!$C$41="Elective",'User Interaction'!$C$23=4),pivots_deprivation!R291,
IF(AND('User Interaction'!$C$41="Elective",'User Interaction'!$C$23=5),pivots_deprivation!R318,
IF(AND('User Interaction'!$C$41="Elective",'User Interaction'!$C$23=6),pivots_deprivation!R318,""))))))))))))</f>
        <v>2662.6666666666665</v>
      </c>
      <c r="F45" s="110">
        <f>IF(AND('User Interaction'!$C$41="Acute",'User Interaction'!$C$23=1),pivots_deprivation!S45,
IF(AND('User Interaction'!$C$41="Acute",'User Interaction'!$C$23=2),pivots_deprivation!S73,
IF(AND('User Interaction'!$C$41="Acute",'User Interaction'!$C$23=3),pivots_deprivation!S100,
IF(AND('User Interaction'!$C$41="Acute",'User Interaction'!$C$23=4),pivots_deprivation!S127,
IF(AND('User Interaction'!$C$41="Acute",'User Interaction'!$C$23=5),pivots_deprivation!S154,
IF(AND('User Interaction'!$C$41="Acute",'User Interaction'!$C$23=6),pivots_deprivation!S154,
IF(AND('User Interaction'!$C$41="Elective",'User Interaction'!$C$23=1),pivots_deprivation!S209,
IF(AND('User Interaction'!$C$41="Elective",'User Interaction'!$C$23=2),pivots_deprivation!S237,
IF(AND('User Interaction'!$C$41="Elective",'User Interaction'!$C$23=3),pivots_deprivation!S264,
IF(AND('User Interaction'!$C$41="Elective",'User Interaction'!$C$23=4),pivots_deprivation!S291,
IF(AND('User Interaction'!$C$41="Elective",'User Interaction'!$C$23=5),pivots_deprivation!S318,
IF(AND('User Interaction'!$C$41="Elective",'User Interaction'!$C$23=6),pivots_deprivation!S318,""))))))))))))</f>
        <v>2.4608749229821316</v>
      </c>
      <c r="G45" s="110">
        <f>IF(AND('User Interaction'!$C$41="Acute",'User Interaction'!$C$23=1),pivots_deprivation!T45,
IF(AND('User Interaction'!$C$41="Acute",'User Interaction'!$C$23=2),pivots_deprivation!T73,
IF(AND('User Interaction'!$C$41="Acute",'User Interaction'!$C$23=3),pivots_deprivation!T100,
IF(AND('User Interaction'!$C$41="Acute",'User Interaction'!$C$23=4),pivots_deprivation!T127,
IF(AND('User Interaction'!$C$41="Acute",'User Interaction'!$C$23=5),pivots_deprivation!T154,
IF(AND('User Interaction'!$C$41="Acute",'User Interaction'!$C$23=6),pivots_deprivation!T154,
IF(AND('User Interaction'!$C$41="Elective",'User Interaction'!$C$23=1),pivots_deprivation!T209,
IF(AND('User Interaction'!$C$41="Elective",'User Interaction'!$C$23=2),pivots_deprivation!T237,
IF(AND('User Interaction'!$C$41="Elective",'User Interaction'!$C$23=3),pivots_deprivation!T264,
IF(AND('User Interaction'!$C$41="Elective",'User Interaction'!$C$23=4),pivots_deprivation!T291,
IF(AND('User Interaction'!$C$41="Elective",'User Interaction'!$C$23=5),pivots_deprivation!T318,
IF(AND('User Interaction'!$C$41="Elective",'User Interaction'!$C$23=6),pivots_deprivation!T318,""))))))))))))</f>
        <v>2.4789192067838859</v>
      </c>
      <c r="H45" s="138">
        <f>IF(AND('User Interaction'!$C$41="Acute",'User Interaction'!$C$23=1),pivots_deprivation!U45,
IF(AND('User Interaction'!$C$41="Acute",'User Interaction'!$C$23=2),pivots_deprivation!U73,
IF(AND('User Interaction'!$C$41="Acute",'User Interaction'!$C$23=3),pivots_deprivation!U100,
IF(AND('User Interaction'!$C$41="Acute",'User Interaction'!$C$23=4),pivots_deprivation!U127,
IF(AND('User Interaction'!$C$41="Acute",'User Interaction'!$C$23=5),pivots_deprivation!U154,
IF(AND('User Interaction'!$C$41="Acute",'User Interaction'!$C$23=6),pivots_deprivation!U154,
IF(AND('User Interaction'!$C$41="Elective",'User Interaction'!$C$23=1),pivots_deprivation!U209,
IF(AND('User Interaction'!$C$41="Elective",'User Interaction'!$C$23=2),pivots_deprivation!U237,
IF(AND('User Interaction'!$C$41="Elective",'User Interaction'!$C$23=3),pivots_deprivation!U264,
IF(AND('User Interaction'!$C$41="Elective",'User Interaction'!$C$23=4),pivots_deprivation!U291,
IF(AND('User Interaction'!$C$41="Elective",'User Interaction'!$C$23=5),pivots_deprivation!U318,
IF(AND('User Interaction'!$C$41="Elective",'User Interaction'!$C$23=6),pivots_deprivation!U318,""))))))))))))</f>
        <v>2.5376633632548287</v>
      </c>
      <c r="I45" s="81"/>
      <c r="J45" s="81"/>
      <c r="K45" s="81"/>
      <c r="L45" s="94"/>
    </row>
    <row r="46" spans="1:12" ht="13" x14ac:dyDescent="0.3">
      <c r="A46" s="81"/>
      <c r="B46" s="93"/>
      <c r="C46" s="102" t="str">
        <f>pivots_ethnicity!K18</f>
        <v>Southern</v>
      </c>
      <c r="D46" s="109">
        <f>IF(AND('User Interaction'!$C$41="Acute",'User Interaction'!$C$23=1),pivots_deprivation!Q46,
IF(AND('User Interaction'!$C$41="Acute",'User Interaction'!$C$23=2),pivots_deprivation!Q74,
IF(AND('User Interaction'!$C$41="Acute",'User Interaction'!$C$23=3),pivots_deprivation!Q101,
IF(AND('User Interaction'!$C$41="Acute",'User Interaction'!$C$23=4),pivots_deprivation!Q128,
IF(AND('User Interaction'!$C$41="Acute",'User Interaction'!$C$23=5),pivots_deprivation!Q155,
IF(AND('User Interaction'!$C$41="Acute",'User Interaction'!$C$23=6),pivots_deprivation!Q155,
IF(AND('User Interaction'!$C$41="Elective",'User Interaction'!$C$23=1),pivots_deprivation!Q210,
IF(AND('User Interaction'!$C$41="Elective",'User Interaction'!$C$23=2),pivots_deprivation!Q238,
IF(AND('User Interaction'!$C$41="Elective",'User Interaction'!$C$23=3),pivots_deprivation!Q265,
IF(AND('User Interaction'!$C$41="Elective",'User Interaction'!$C$23=4),pivots_deprivation!Q292,
IF(AND('User Interaction'!$C$41="Elective",'User Interaction'!$C$23=5),pivots_deprivation!Q319,
IF(AND('User Interaction'!$C$41="Elective",'User Interaction'!$C$23=6),pivots_deprivation!Q319,""))))))))))))</f>
        <v>7094</v>
      </c>
      <c r="E46" s="109">
        <f>IF(AND('User Interaction'!$C$41="Acute",'User Interaction'!$C$23=1),pivots_deprivation!R46,
IF(AND('User Interaction'!$C$41="Acute",'User Interaction'!$C$23=2),pivots_deprivation!R74,
IF(AND('User Interaction'!$C$41="Acute",'User Interaction'!$C$23=3),pivots_deprivation!R101,
IF(AND('User Interaction'!$C$41="Acute",'User Interaction'!$C$23=4),pivots_deprivation!R128,
IF(AND('User Interaction'!$C$41="Acute",'User Interaction'!$C$23=5),pivots_deprivation!R155,
IF(AND('User Interaction'!$C$41="Acute",'User Interaction'!$C$23=6),pivots_deprivation!R155,
IF(AND('User Interaction'!$C$41="Elective",'User Interaction'!$C$23=1),pivots_deprivation!R210,
IF(AND('User Interaction'!$C$41="Elective",'User Interaction'!$C$23=2),pivots_deprivation!R238,
IF(AND('User Interaction'!$C$41="Elective",'User Interaction'!$C$23=3),pivots_deprivation!R265,
IF(AND('User Interaction'!$C$41="Elective",'User Interaction'!$C$23=4),pivots_deprivation!R292,
IF(AND('User Interaction'!$C$41="Elective",'User Interaction'!$C$23=5),pivots_deprivation!R319,
IF(AND('User Interaction'!$C$41="Elective",'User Interaction'!$C$23=6),pivots_deprivation!R319,""))))))))))))</f>
        <v>17203.520833333332</v>
      </c>
      <c r="F46" s="110">
        <f>IF(AND('User Interaction'!$C$41="Acute",'User Interaction'!$C$23=1),pivots_deprivation!S46,
IF(AND('User Interaction'!$C$41="Acute",'User Interaction'!$C$23=2),pivots_deprivation!S74,
IF(AND('User Interaction'!$C$41="Acute",'User Interaction'!$C$23=3),pivots_deprivation!S101,
IF(AND('User Interaction'!$C$41="Acute",'User Interaction'!$C$23=4),pivots_deprivation!S128,
IF(AND('User Interaction'!$C$41="Acute",'User Interaction'!$C$23=5),pivots_deprivation!S155,
IF(AND('User Interaction'!$C$41="Acute",'User Interaction'!$C$23=6),pivots_deprivation!S155,
IF(AND('User Interaction'!$C$41="Elective",'User Interaction'!$C$23=1),pivots_deprivation!S210,
IF(AND('User Interaction'!$C$41="Elective",'User Interaction'!$C$23=2),pivots_deprivation!S238,
IF(AND('User Interaction'!$C$41="Elective",'User Interaction'!$C$23=3),pivots_deprivation!S265,
IF(AND('User Interaction'!$C$41="Elective",'User Interaction'!$C$23=4),pivots_deprivation!S292,
IF(AND('User Interaction'!$C$41="Elective",'User Interaction'!$C$23=5),pivots_deprivation!S319,
IF(AND('User Interaction'!$C$41="Elective",'User Interaction'!$C$23=6),pivots_deprivation!S319,""))))))))))))</f>
        <v>2.4250804670613664</v>
      </c>
      <c r="G46" s="110">
        <f>IF(AND('User Interaction'!$C$41="Acute",'User Interaction'!$C$23=1),pivots_deprivation!T46,
IF(AND('User Interaction'!$C$41="Acute",'User Interaction'!$C$23=2),pivots_deprivation!T74,
IF(AND('User Interaction'!$C$41="Acute",'User Interaction'!$C$23=3),pivots_deprivation!T101,
IF(AND('User Interaction'!$C$41="Acute",'User Interaction'!$C$23=4),pivots_deprivation!T128,
IF(AND('User Interaction'!$C$41="Acute",'User Interaction'!$C$23=5),pivots_deprivation!T155,
IF(AND('User Interaction'!$C$41="Acute",'User Interaction'!$C$23=6),pivots_deprivation!T155,
IF(AND('User Interaction'!$C$41="Elective",'User Interaction'!$C$23=1),pivots_deprivation!T210,
IF(AND('User Interaction'!$C$41="Elective",'User Interaction'!$C$23=2),pivots_deprivation!T238,
IF(AND('User Interaction'!$C$41="Elective",'User Interaction'!$C$23=3),pivots_deprivation!T265,
IF(AND('User Interaction'!$C$41="Elective",'User Interaction'!$C$23=4),pivots_deprivation!T292,
IF(AND('User Interaction'!$C$41="Elective",'User Interaction'!$C$23=5),pivots_deprivation!T319,
IF(AND('User Interaction'!$C$41="Elective",'User Interaction'!$C$23=6),pivots_deprivation!T319,""))))))))))))</f>
        <v>2.3854559402088653</v>
      </c>
      <c r="H46" s="138">
        <f>IF(AND('User Interaction'!$C$41="Acute",'User Interaction'!$C$23=1),pivots_deprivation!U46,
IF(AND('User Interaction'!$C$41="Acute",'User Interaction'!$C$23=2),pivots_deprivation!U74,
IF(AND('User Interaction'!$C$41="Acute",'User Interaction'!$C$23=3),pivots_deprivation!U101,
IF(AND('User Interaction'!$C$41="Acute",'User Interaction'!$C$23=4),pivots_deprivation!U128,
IF(AND('User Interaction'!$C$41="Acute",'User Interaction'!$C$23=5),pivots_deprivation!U155,
IF(AND('User Interaction'!$C$41="Acute",'User Interaction'!$C$23=6),pivots_deprivation!U155,
IF(AND('User Interaction'!$C$41="Elective",'User Interaction'!$C$23=1),pivots_deprivation!U210,
IF(AND('User Interaction'!$C$41="Elective",'User Interaction'!$C$23=2),pivots_deprivation!U238,
IF(AND('User Interaction'!$C$41="Elective",'User Interaction'!$C$23=3),pivots_deprivation!U265,
IF(AND('User Interaction'!$C$41="Elective",'User Interaction'!$C$23=4),pivots_deprivation!U292,
IF(AND('User Interaction'!$C$41="Elective",'User Interaction'!$C$23=5),pivots_deprivation!U319,
IF(AND('User Interaction'!$C$41="Elective",'User Interaction'!$C$23=6),pivots_deprivation!U319,""))))))))))))</f>
        <v>2.5376633632548287</v>
      </c>
      <c r="I46" s="81"/>
      <c r="J46" s="81"/>
      <c r="K46" s="81"/>
      <c r="L46" s="94"/>
    </row>
    <row r="47" spans="1:12" ht="13" x14ac:dyDescent="0.3">
      <c r="A47" s="81"/>
      <c r="B47" s="93"/>
      <c r="C47" s="102" t="str">
        <f>pivots_ethnicity!K19</f>
        <v>Tairawhiti</v>
      </c>
      <c r="D47" s="109">
        <f>IF(AND('User Interaction'!$C$41="Acute",'User Interaction'!$C$23=1),pivots_deprivation!Q47,
IF(AND('User Interaction'!$C$41="Acute",'User Interaction'!$C$23=2),pivots_deprivation!Q75,
IF(AND('User Interaction'!$C$41="Acute",'User Interaction'!$C$23=3),pivots_deprivation!Q102,
IF(AND('User Interaction'!$C$41="Acute",'User Interaction'!$C$23=4),pivots_deprivation!Q129,
IF(AND('User Interaction'!$C$41="Acute",'User Interaction'!$C$23=5),pivots_deprivation!Q156,
IF(AND('User Interaction'!$C$41="Acute",'User Interaction'!$C$23=6),pivots_deprivation!Q156,
IF(AND('User Interaction'!$C$41="Elective",'User Interaction'!$C$23=1),pivots_deprivation!Q211,
IF(AND('User Interaction'!$C$41="Elective",'User Interaction'!$C$23=2),pivots_deprivation!Q239,
IF(AND('User Interaction'!$C$41="Elective",'User Interaction'!$C$23=3),pivots_deprivation!Q266,
IF(AND('User Interaction'!$C$41="Elective",'User Interaction'!$C$23=4),pivots_deprivation!Q293,
IF(AND('User Interaction'!$C$41="Elective",'User Interaction'!$C$23=5),pivots_deprivation!Q320,
IF(AND('User Interaction'!$C$41="Elective",'User Interaction'!$C$23=6),pivots_deprivation!Q320,""))))))))))))</f>
        <v>241</v>
      </c>
      <c r="E47" s="109">
        <f>IF(AND('User Interaction'!$C$41="Acute",'User Interaction'!$C$23=1),pivots_deprivation!R47,
IF(AND('User Interaction'!$C$41="Acute",'User Interaction'!$C$23=2),pivots_deprivation!R75,
IF(AND('User Interaction'!$C$41="Acute",'User Interaction'!$C$23=3),pivots_deprivation!R102,
IF(AND('User Interaction'!$C$41="Acute",'User Interaction'!$C$23=4),pivots_deprivation!R129,
IF(AND('User Interaction'!$C$41="Acute",'User Interaction'!$C$23=5),pivots_deprivation!R156,
IF(AND('User Interaction'!$C$41="Acute",'User Interaction'!$C$23=6),pivots_deprivation!R156,
IF(AND('User Interaction'!$C$41="Elective",'User Interaction'!$C$23=1),pivots_deprivation!R211,
IF(AND('User Interaction'!$C$41="Elective",'User Interaction'!$C$23=2),pivots_deprivation!R239,
IF(AND('User Interaction'!$C$41="Elective",'User Interaction'!$C$23=3),pivots_deprivation!R266,
IF(AND('User Interaction'!$C$41="Elective",'User Interaction'!$C$23=4),pivots_deprivation!R293,
IF(AND('User Interaction'!$C$41="Elective",'User Interaction'!$C$23=5),pivots_deprivation!R320,
IF(AND('User Interaction'!$C$41="Elective",'User Interaction'!$C$23=6),pivots_deprivation!R320,""))))))))))))</f>
        <v>449.5</v>
      </c>
      <c r="F47" s="110">
        <f>IF(AND('User Interaction'!$C$41="Acute",'User Interaction'!$C$23=1),pivots_deprivation!S47,
IF(AND('User Interaction'!$C$41="Acute",'User Interaction'!$C$23=2),pivots_deprivation!S75,
IF(AND('User Interaction'!$C$41="Acute",'User Interaction'!$C$23=3),pivots_deprivation!S102,
IF(AND('User Interaction'!$C$41="Acute",'User Interaction'!$C$23=4),pivots_deprivation!S129,
IF(AND('User Interaction'!$C$41="Acute",'User Interaction'!$C$23=5),pivots_deprivation!S156,
IF(AND('User Interaction'!$C$41="Acute",'User Interaction'!$C$23=6),pivots_deprivation!S156,
IF(AND('User Interaction'!$C$41="Elective",'User Interaction'!$C$23=1),pivots_deprivation!S211,
IF(AND('User Interaction'!$C$41="Elective",'User Interaction'!$C$23=2),pivots_deprivation!S239,
IF(AND('User Interaction'!$C$41="Elective",'User Interaction'!$C$23=3),pivots_deprivation!S266,
IF(AND('User Interaction'!$C$41="Elective",'User Interaction'!$C$23=4),pivots_deprivation!S293,
IF(AND('User Interaction'!$C$41="Elective",'User Interaction'!$C$23=5),pivots_deprivation!S320,
IF(AND('User Interaction'!$C$41="Elective",'User Interaction'!$C$23=6),pivots_deprivation!S320,""))))))))))))</f>
        <v>1.8651452282157674</v>
      </c>
      <c r="G47" s="110">
        <f>IF(AND('User Interaction'!$C$41="Acute",'User Interaction'!$C$23=1),pivots_deprivation!T47,
IF(AND('User Interaction'!$C$41="Acute",'User Interaction'!$C$23=2),pivots_deprivation!T75,
IF(AND('User Interaction'!$C$41="Acute",'User Interaction'!$C$23=3),pivots_deprivation!T102,
IF(AND('User Interaction'!$C$41="Acute",'User Interaction'!$C$23=4),pivots_deprivation!T129,
IF(AND('User Interaction'!$C$41="Acute",'User Interaction'!$C$23=5),pivots_deprivation!T156,
IF(AND('User Interaction'!$C$41="Acute",'User Interaction'!$C$23=6),pivots_deprivation!T156,
IF(AND('User Interaction'!$C$41="Elective",'User Interaction'!$C$23=1),pivots_deprivation!T211,
IF(AND('User Interaction'!$C$41="Elective",'User Interaction'!$C$23=2),pivots_deprivation!T239,
IF(AND('User Interaction'!$C$41="Elective",'User Interaction'!$C$23=3),pivots_deprivation!T266,
IF(AND('User Interaction'!$C$41="Elective",'User Interaction'!$C$23=4),pivots_deprivation!T293,
IF(AND('User Interaction'!$C$41="Elective",'User Interaction'!$C$23=5),pivots_deprivation!T320,
IF(AND('User Interaction'!$C$41="Elective",'User Interaction'!$C$23=6),pivots_deprivation!T320,""))))))))))))</f>
        <v>2.3675464330167015</v>
      </c>
      <c r="H47" s="138">
        <f>IF(AND('User Interaction'!$C$41="Acute",'User Interaction'!$C$23=1),pivots_deprivation!U47,
IF(AND('User Interaction'!$C$41="Acute",'User Interaction'!$C$23=2),pivots_deprivation!U75,
IF(AND('User Interaction'!$C$41="Acute",'User Interaction'!$C$23=3),pivots_deprivation!U102,
IF(AND('User Interaction'!$C$41="Acute",'User Interaction'!$C$23=4),pivots_deprivation!U129,
IF(AND('User Interaction'!$C$41="Acute",'User Interaction'!$C$23=5),pivots_deprivation!U156,
IF(AND('User Interaction'!$C$41="Acute",'User Interaction'!$C$23=6),pivots_deprivation!U156,
IF(AND('User Interaction'!$C$41="Elective",'User Interaction'!$C$23=1),pivots_deprivation!U211,
IF(AND('User Interaction'!$C$41="Elective",'User Interaction'!$C$23=2),pivots_deprivation!U239,
IF(AND('User Interaction'!$C$41="Elective",'User Interaction'!$C$23=3),pivots_deprivation!U266,
IF(AND('User Interaction'!$C$41="Elective",'User Interaction'!$C$23=4),pivots_deprivation!U293,
IF(AND('User Interaction'!$C$41="Elective",'User Interaction'!$C$23=5),pivots_deprivation!U320,
IF(AND('User Interaction'!$C$41="Elective",'User Interaction'!$C$23=6),pivots_deprivation!U320,""))))))))))))</f>
        <v>2.5376633632548287</v>
      </c>
      <c r="I47" s="81"/>
      <c r="J47" s="81"/>
      <c r="K47" s="81"/>
      <c r="L47" s="94"/>
    </row>
    <row r="48" spans="1:12" ht="13" x14ac:dyDescent="0.3">
      <c r="A48" s="81"/>
      <c r="B48" s="93"/>
      <c r="C48" s="102" t="str">
        <f>pivots_ethnicity!K20</f>
        <v>Taranaki</v>
      </c>
      <c r="D48" s="109">
        <f>IF(AND('User Interaction'!$C$41="Acute",'User Interaction'!$C$23=1),pivots_deprivation!Q48,
IF(AND('User Interaction'!$C$41="Acute",'User Interaction'!$C$23=2),pivots_deprivation!Q76,
IF(AND('User Interaction'!$C$41="Acute",'User Interaction'!$C$23=3),pivots_deprivation!Q103,
IF(AND('User Interaction'!$C$41="Acute",'User Interaction'!$C$23=4),pivots_deprivation!Q130,
IF(AND('User Interaction'!$C$41="Acute",'User Interaction'!$C$23=5),pivots_deprivation!Q157,
IF(AND('User Interaction'!$C$41="Acute",'User Interaction'!$C$23=6),pivots_deprivation!Q157,
IF(AND('User Interaction'!$C$41="Elective",'User Interaction'!$C$23=1),pivots_deprivation!Q212,
IF(AND('User Interaction'!$C$41="Elective",'User Interaction'!$C$23=2),pivots_deprivation!Q240,
IF(AND('User Interaction'!$C$41="Elective",'User Interaction'!$C$23=3),pivots_deprivation!Q267,
IF(AND('User Interaction'!$C$41="Elective",'User Interaction'!$C$23=4),pivots_deprivation!Q294,
IF(AND('User Interaction'!$C$41="Elective",'User Interaction'!$C$23=5),pivots_deprivation!Q321,
IF(AND('User Interaction'!$C$41="Elective",'User Interaction'!$C$23=6),pivots_deprivation!Q321,""))))))))))))</f>
        <v>2546</v>
      </c>
      <c r="E48" s="109">
        <f>IF(AND('User Interaction'!$C$41="Acute",'User Interaction'!$C$23=1),pivots_deprivation!R48,
IF(AND('User Interaction'!$C$41="Acute",'User Interaction'!$C$23=2),pivots_deprivation!R76,
IF(AND('User Interaction'!$C$41="Acute",'User Interaction'!$C$23=3),pivots_deprivation!R103,
IF(AND('User Interaction'!$C$41="Acute",'User Interaction'!$C$23=4),pivots_deprivation!R130,
IF(AND('User Interaction'!$C$41="Acute",'User Interaction'!$C$23=5),pivots_deprivation!R157,
IF(AND('User Interaction'!$C$41="Acute",'User Interaction'!$C$23=6),pivots_deprivation!R157,
IF(AND('User Interaction'!$C$41="Elective",'User Interaction'!$C$23=1),pivots_deprivation!R212,
IF(AND('User Interaction'!$C$41="Elective",'User Interaction'!$C$23=2),pivots_deprivation!R240,
IF(AND('User Interaction'!$C$41="Elective",'User Interaction'!$C$23=3),pivots_deprivation!R267,
IF(AND('User Interaction'!$C$41="Elective",'User Interaction'!$C$23=4),pivots_deprivation!R294,
IF(AND('User Interaction'!$C$41="Elective",'User Interaction'!$C$23=5),pivots_deprivation!R321,
IF(AND('User Interaction'!$C$41="Elective",'User Interaction'!$C$23=6),pivots_deprivation!R321,""))))))))))))</f>
        <v>5671.041666666667</v>
      </c>
      <c r="F48" s="110">
        <f>IF(AND('User Interaction'!$C$41="Acute",'User Interaction'!$C$23=1),pivots_deprivation!S48,
IF(AND('User Interaction'!$C$41="Acute",'User Interaction'!$C$23=2),pivots_deprivation!S76,
IF(AND('User Interaction'!$C$41="Acute",'User Interaction'!$C$23=3),pivots_deprivation!S103,
IF(AND('User Interaction'!$C$41="Acute",'User Interaction'!$C$23=4),pivots_deprivation!S130,
IF(AND('User Interaction'!$C$41="Acute",'User Interaction'!$C$23=5),pivots_deprivation!S157,
IF(AND('User Interaction'!$C$41="Acute",'User Interaction'!$C$23=6),pivots_deprivation!S157,
IF(AND('User Interaction'!$C$41="Elective",'User Interaction'!$C$23=1),pivots_deprivation!S212,
IF(AND('User Interaction'!$C$41="Elective",'User Interaction'!$C$23=2),pivots_deprivation!S240,
IF(AND('User Interaction'!$C$41="Elective",'User Interaction'!$C$23=3),pivots_deprivation!S267,
IF(AND('User Interaction'!$C$41="Elective",'User Interaction'!$C$23=4),pivots_deprivation!S294,
IF(AND('User Interaction'!$C$41="Elective",'User Interaction'!$C$23=5),pivots_deprivation!S321,
IF(AND('User Interaction'!$C$41="Elective",'User Interaction'!$C$23=6),pivots_deprivation!S321,""))))))))))))</f>
        <v>2.2274319193506154</v>
      </c>
      <c r="G48" s="110">
        <f>IF(AND('User Interaction'!$C$41="Acute",'User Interaction'!$C$23=1),pivots_deprivation!T48,
IF(AND('User Interaction'!$C$41="Acute",'User Interaction'!$C$23=2),pivots_deprivation!T76,
IF(AND('User Interaction'!$C$41="Acute",'User Interaction'!$C$23=3),pivots_deprivation!T103,
IF(AND('User Interaction'!$C$41="Acute",'User Interaction'!$C$23=4),pivots_deprivation!T130,
IF(AND('User Interaction'!$C$41="Acute",'User Interaction'!$C$23=5),pivots_deprivation!T157,
IF(AND('User Interaction'!$C$41="Acute",'User Interaction'!$C$23=6),pivots_deprivation!T157,
IF(AND('User Interaction'!$C$41="Elective",'User Interaction'!$C$23=1),pivots_deprivation!T212,
IF(AND('User Interaction'!$C$41="Elective",'User Interaction'!$C$23=2),pivots_deprivation!T240,
IF(AND('User Interaction'!$C$41="Elective",'User Interaction'!$C$23=3),pivots_deprivation!T267,
IF(AND('User Interaction'!$C$41="Elective",'User Interaction'!$C$23=4),pivots_deprivation!T294,
IF(AND('User Interaction'!$C$41="Elective",'User Interaction'!$C$23=5),pivots_deprivation!T321,
IF(AND('User Interaction'!$C$41="Elective",'User Interaction'!$C$23=6),pivots_deprivation!T321,""))))))))))))</f>
        <v>2.5820544800398064</v>
      </c>
      <c r="H48" s="138">
        <f>IF(AND('User Interaction'!$C$41="Acute",'User Interaction'!$C$23=1),pivots_deprivation!U48,
IF(AND('User Interaction'!$C$41="Acute",'User Interaction'!$C$23=2),pivots_deprivation!U76,
IF(AND('User Interaction'!$C$41="Acute",'User Interaction'!$C$23=3),pivots_deprivation!U103,
IF(AND('User Interaction'!$C$41="Acute",'User Interaction'!$C$23=4),pivots_deprivation!U130,
IF(AND('User Interaction'!$C$41="Acute",'User Interaction'!$C$23=5),pivots_deprivation!U157,
IF(AND('User Interaction'!$C$41="Acute",'User Interaction'!$C$23=6),pivots_deprivation!U157,
IF(AND('User Interaction'!$C$41="Elective",'User Interaction'!$C$23=1),pivots_deprivation!U212,
IF(AND('User Interaction'!$C$41="Elective",'User Interaction'!$C$23=2),pivots_deprivation!U240,
IF(AND('User Interaction'!$C$41="Elective",'User Interaction'!$C$23=3),pivots_deprivation!U267,
IF(AND('User Interaction'!$C$41="Elective",'User Interaction'!$C$23=4),pivots_deprivation!U294,
IF(AND('User Interaction'!$C$41="Elective",'User Interaction'!$C$23=5),pivots_deprivation!U321,
IF(AND('User Interaction'!$C$41="Elective",'User Interaction'!$C$23=6),pivots_deprivation!U321,""))))))))))))</f>
        <v>2.5376633632548287</v>
      </c>
      <c r="I48" s="81"/>
      <c r="J48" s="81"/>
      <c r="K48" s="81"/>
      <c r="L48" s="94"/>
    </row>
    <row r="49" spans="1:12" ht="13" x14ac:dyDescent="0.3">
      <c r="A49" s="81"/>
      <c r="B49" s="93"/>
      <c r="C49" s="102" t="str">
        <f>pivots_ethnicity!K21</f>
        <v>Waikato</v>
      </c>
      <c r="D49" s="109">
        <f>IF(AND('User Interaction'!$C$41="Acute",'User Interaction'!$C$23=1),pivots_deprivation!Q49,
IF(AND('User Interaction'!$C$41="Acute",'User Interaction'!$C$23=2),pivots_deprivation!Q77,
IF(AND('User Interaction'!$C$41="Acute",'User Interaction'!$C$23=3),pivots_deprivation!Q104,
IF(AND('User Interaction'!$C$41="Acute",'User Interaction'!$C$23=4),pivots_deprivation!Q131,
IF(AND('User Interaction'!$C$41="Acute",'User Interaction'!$C$23=5),pivots_deprivation!Q158,
IF(AND('User Interaction'!$C$41="Acute",'User Interaction'!$C$23=6),pivots_deprivation!Q158,
IF(AND('User Interaction'!$C$41="Elective",'User Interaction'!$C$23=1),pivots_deprivation!Q213,
IF(AND('User Interaction'!$C$41="Elective",'User Interaction'!$C$23=2),pivots_deprivation!Q241,
IF(AND('User Interaction'!$C$41="Elective",'User Interaction'!$C$23=3),pivots_deprivation!Q268,
IF(AND('User Interaction'!$C$41="Elective",'User Interaction'!$C$23=4),pivots_deprivation!Q295,
IF(AND('User Interaction'!$C$41="Elective",'User Interaction'!$C$23=5),pivots_deprivation!Q322,
IF(AND('User Interaction'!$C$41="Elective",'User Interaction'!$C$23=6),pivots_deprivation!Q322,""))))))))))))</f>
        <v>6123</v>
      </c>
      <c r="E49" s="109">
        <f>IF(AND('User Interaction'!$C$41="Acute",'User Interaction'!$C$23=1),pivots_deprivation!R49,
IF(AND('User Interaction'!$C$41="Acute",'User Interaction'!$C$23=2),pivots_deprivation!R77,
IF(AND('User Interaction'!$C$41="Acute",'User Interaction'!$C$23=3),pivots_deprivation!R104,
IF(AND('User Interaction'!$C$41="Acute",'User Interaction'!$C$23=4),pivots_deprivation!R131,
IF(AND('User Interaction'!$C$41="Acute",'User Interaction'!$C$23=5),pivots_deprivation!R158,
IF(AND('User Interaction'!$C$41="Acute",'User Interaction'!$C$23=6),pivots_deprivation!R158,
IF(AND('User Interaction'!$C$41="Elective",'User Interaction'!$C$23=1),pivots_deprivation!R213,
IF(AND('User Interaction'!$C$41="Elective",'User Interaction'!$C$23=2),pivots_deprivation!R241,
IF(AND('User Interaction'!$C$41="Elective",'User Interaction'!$C$23=3),pivots_deprivation!R268,
IF(AND('User Interaction'!$C$41="Elective",'User Interaction'!$C$23=4),pivots_deprivation!R295,
IF(AND('User Interaction'!$C$41="Elective",'User Interaction'!$C$23=5),pivots_deprivation!R322,
IF(AND('User Interaction'!$C$41="Elective",'User Interaction'!$C$23=6),pivots_deprivation!R322,""))))))))))))</f>
        <v>15613.541666666666</v>
      </c>
      <c r="F49" s="110">
        <f>IF(AND('User Interaction'!$C$41="Acute",'User Interaction'!$C$23=1),pivots_deprivation!S49,
IF(AND('User Interaction'!$C$41="Acute",'User Interaction'!$C$23=2),pivots_deprivation!S77,
IF(AND('User Interaction'!$C$41="Acute",'User Interaction'!$C$23=3),pivots_deprivation!S104,
IF(AND('User Interaction'!$C$41="Acute",'User Interaction'!$C$23=4),pivots_deprivation!S131,
IF(AND('User Interaction'!$C$41="Acute",'User Interaction'!$C$23=5),pivots_deprivation!S158,
IF(AND('User Interaction'!$C$41="Acute",'User Interaction'!$C$23=6),pivots_deprivation!S158,
IF(AND('User Interaction'!$C$41="Elective",'User Interaction'!$C$23=1),pivots_deprivation!S213,
IF(AND('User Interaction'!$C$41="Elective",'User Interaction'!$C$23=2),pivots_deprivation!S241,
IF(AND('User Interaction'!$C$41="Elective",'User Interaction'!$C$23=3),pivots_deprivation!S268,
IF(AND('User Interaction'!$C$41="Elective",'User Interaction'!$C$23=4),pivots_deprivation!S295,
IF(AND('User Interaction'!$C$41="Elective",'User Interaction'!$C$23=5),pivots_deprivation!S322,
IF(AND('User Interaction'!$C$41="Elective",'User Interaction'!$C$23=6),pivots_deprivation!S322,""))))))))))))</f>
        <v>2.549982307147912</v>
      </c>
      <c r="G49" s="110">
        <f>IF(AND('User Interaction'!$C$41="Acute",'User Interaction'!$C$23=1),pivots_deprivation!T49,
IF(AND('User Interaction'!$C$41="Acute",'User Interaction'!$C$23=2),pivots_deprivation!T77,
IF(AND('User Interaction'!$C$41="Acute",'User Interaction'!$C$23=3),pivots_deprivation!T104,
IF(AND('User Interaction'!$C$41="Acute",'User Interaction'!$C$23=4),pivots_deprivation!T131,
IF(AND('User Interaction'!$C$41="Acute",'User Interaction'!$C$23=5),pivots_deprivation!T158,
IF(AND('User Interaction'!$C$41="Acute",'User Interaction'!$C$23=6),pivots_deprivation!T158,
IF(AND('User Interaction'!$C$41="Elective",'User Interaction'!$C$23=1),pivots_deprivation!T213,
IF(AND('User Interaction'!$C$41="Elective",'User Interaction'!$C$23=2),pivots_deprivation!T241,
IF(AND('User Interaction'!$C$41="Elective",'User Interaction'!$C$23=3),pivots_deprivation!T268,
IF(AND('User Interaction'!$C$41="Elective",'User Interaction'!$C$23=4),pivots_deprivation!T295,
IF(AND('User Interaction'!$C$41="Elective",'User Interaction'!$C$23=5),pivots_deprivation!T322,
IF(AND('User Interaction'!$C$41="Elective",'User Interaction'!$C$23=6),pivots_deprivation!T322,""))))))))))))</f>
        <v>2.4356924722248823</v>
      </c>
      <c r="H49" s="138">
        <f>IF(AND('User Interaction'!$C$41="Acute",'User Interaction'!$C$23=1),pivots_deprivation!U49,
IF(AND('User Interaction'!$C$41="Acute",'User Interaction'!$C$23=2),pivots_deprivation!U77,
IF(AND('User Interaction'!$C$41="Acute",'User Interaction'!$C$23=3),pivots_deprivation!U104,
IF(AND('User Interaction'!$C$41="Acute",'User Interaction'!$C$23=4),pivots_deprivation!U131,
IF(AND('User Interaction'!$C$41="Acute",'User Interaction'!$C$23=5),pivots_deprivation!U158,
IF(AND('User Interaction'!$C$41="Acute",'User Interaction'!$C$23=6),pivots_deprivation!U158,
IF(AND('User Interaction'!$C$41="Elective",'User Interaction'!$C$23=1),pivots_deprivation!U213,
IF(AND('User Interaction'!$C$41="Elective",'User Interaction'!$C$23=2),pivots_deprivation!U241,
IF(AND('User Interaction'!$C$41="Elective",'User Interaction'!$C$23=3),pivots_deprivation!U268,
IF(AND('User Interaction'!$C$41="Elective",'User Interaction'!$C$23=4),pivots_deprivation!U295,
IF(AND('User Interaction'!$C$41="Elective",'User Interaction'!$C$23=5),pivots_deprivation!U322,
IF(AND('User Interaction'!$C$41="Elective",'User Interaction'!$C$23=6),pivots_deprivation!U322,""))))))))))))</f>
        <v>2.5376633632548287</v>
      </c>
      <c r="I49" s="81"/>
      <c r="J49" s="81"/>
      <c r="K49" s="81"/>
      <c r="L49" s="94"/>
    </row>
    <row r="50" spans="1:12" ht="13" x14ac:dyDescent="0.3">
      <c r="A50" s="81"/>
      <c r="B50" s="93"/>
      <c r="C50" s="102" t="str">
        <f>pivots_ethnicity!K22</f>
        <v>Wairarapa</v>
      </c>
      <c r="D50" s="109">
        <f>IF(AND('User Interaction'!$C$41="Acute",'User Interaction'!$C$23=1),pivots_deprivation!Q50,
IF(AND('User Interaction'!$C$41="Acute",'User Interaction'!$C$23=2),pivots_deprivation!Q78,
IF(AND('User Interaction'!$C$41="Acute",'User Interaction'!$C$23=3),pivots_deprivation!Q105,
IF(AND('User Interaction'!$C$41="Acute",'User Interaction'!$C$23=4),pivots_deprivation!Q132,
IF(AND('User Interaction'!$C$41="Acute",'User Interaction'!$C$23=5),pivots_deprivation!Q159,
IF(AND('User Interaction'!$C$41="Acute",'User Interaction'!$C$23=6),pivots_deprivation!Q159,
IF(AND('User Interaction'!$C$41="Elective",'User Interaction'!$C$23=1),pivots_deprivation!Q214,
IF(AND('User Interaction'!$C$41="Elective",'User Interaction'!$C$23=2),pivots_deprivation!Q242,
IF(AND('User Interaction'!$C$41="Elective",'User Interaction'!$C$23=3),pivots_deprivation!Q269,
IF(AND('User Interaction'!$C$41="Elective",'User Interaction'!$C$23=4),pivots_deprivation!Q296,
IF(AND('User Interaction'!$C$41="Elective",'User Interaction'!$C$23=5),pivots_deprivation!Q323,
IF(AND('User Interaction'!$C$41="Elective",'User Interaction'!$C$23=6),pivots_deprivation!Q323,""))))))))))))</f>
        <v>597</v>
      </c>
      <c r="E50" s="109">
        <f>IF(AND('User Interaction'!$C$41="Acute",'User Interaction'!$C$23=1),pivots_deprivation!R50,
IF(AND('User Interaction'!$C$41="Acute",'User Interaction'!$C$23=2),pivots_deprivation!R78,
IF(AND('User Interaction'!$C$41="Acute",'User Interaction'!$C$23=3),pivots_deprivation!R105,
IF(AND('User Interaction'!$C$41="Acute",'User Interaction'!$C$23=4),pivots_deprivation!R132,
IF(AND('User Interaction'!$C$41="Acute",'User Interaction'!$C$23=5),pivots_deprivation!R159,
IF(AND('User Interaction'!$C$41="Acute",'User Interaction'!$C$23=6),pivots_deprivation!R159,
IF(AND('User Interaction'!$C$41="Elective",'User Interaction'!$C$23=1),pivots_deprivation!R214,
IF(AND('User Interaction'!$C$41="Elective",'User Interaction'!$C$23=2),pivots_deprivation!R242,
IF(AND('User Interaction'!$C$41="Elective",'User Interaction'!$C$23=3),pivots_deprivation!R269,
IF(AND('User Interaction'!$C$41="Elective",'User Interaction'!$C$23=4),pivots_deprivation!R296,
IF(AND('User Interaction'!$C$41="Elective",'User Interaction'!$C$23=5),pivots_deprivation!R323,
IF(AND('User Interaction'!$C$41="Elective",'User Interaction'!$C$23=6),pivots_deprivation!R323,""))))))))))))</f>
        <v>1070.7708333333333</v>
      </c>
      <c r="F50" s="110">
        <f>IF(AND('User Interaction'!$C$41="Acute",'User Interaction'!$C$23=1),pivots_deprivation!S50,
IF(AND('User Interaction'!$C$41="Acute",'User Interaction'!$C$23=2),pivots_deprivation!S78,
IF(AND('User Interaction'!$C$41="Acute",'User Interaction'!$C$23=3),pivots_deprivation!S105,
IF(AND('User Interaction'!$C$41="Acute",'User Interaction'!$C$23=4),pivots_deprivation!S132,
IF(AND('User Interaction'!$C$41="Acute",'User Interaction'!$C$23=5),pivots_deprivation!S159,
IF(AND('User Interaction'!$C$41="Acute",'User Interaction'!$C$23=6),pivots_deprivation!S159,
IF(AND('User Interaction'!$C$41="Elective",'User Interaction'!$C$23=1),pivots_deprivation!S214,
IF(AND('User Interaction'!$C$41="Elective",'User Interaction'!$C$23=2),pivots_deprivation!S242,
IF(AND('User Interaction'!$C$41="Elective",'User Interaction'!$C$23=3),pivots_deprivation!S269,
IF(AND('User Interaction'!$C$41="Elective",'User Interaction'!$C$23=4),pivots_deprivation!S296,
IF(AND('User Interaction'!$C$41="Elective",'User Interaction'!$C$23=5),pivots_deprivation!S323,
IF(AND('User Interaction'!$C$41="Elective",'User Interaction'!$C$23=6),pivots_deprivation!S323,""))))))))))))</f>
        <v>1.7935859854829703</v>
      </c>
      <c r="G50" s="110">
        <f>IF(AND('User Interaction'!$C$41="Acute",'User Interaction'!$C$23=1),pivots_deprivation!T50,
IF(AND('User Interaction'!$C$41="Acute",'User Interaction'!$C$23=2),pivots_deprivation!T78,
IF(AND('User Interaction'!$C$41="Acute",'User Interaction'!$C$23=3),pivots_deprivation!T105,
IF(AND('User Interaction'!$C$41="Acute",'User Interaction'!$C$23=4),pivots_deprivation!T132,
IF(AND('User Interaction'!$C$41="Acute",'User Interaction'!$C$23=5),pivots_deprivation!T159,
IF(AND('User Interaction'!$C$41="Acute",'User Interaction'!$C$23=6),pivots_deprivation!T159,
IF(AND('User Interaction'!$C$41="Elective",'User Interaction'!$C$23=1),pivots_deprivation!T214,
IF(AND('User Interaction'!$C$41="Elective",'User Interaction'!$C$23=2),pivots_deprivation!T242,
IF(AND('User Interaction'!$C$41="Elective",'User Interaction'!$C$23=3),pivots_deprivation!T269,
IF(AND('User Interaction'!$C$41="Elective",'User Interaction'!$C$23=4),pivots_deprivation!T296,
IF(AND('User Interaction'!$C$41="Elective",'User Interaction'!$C$23=5),pivots_deprivation!T323,
IF(AND('User Interaction'!$C$41="Elective",'User Interaction'!$C$23=6),pivots_deprivation!T323,""))))))))))))</f>
        <v>2.2970096529935491</v>
      </c>
      <c r="H50" s="138">
        <f>IF(AND('User Interaction'!$C$41="Acute",'User Interaction'!$C$23=1),pivots_deprivation!U50,
IF(AND('User Interaction'!$C$41="Acute",'User Interaction'!$C$23=2),pivots_deprivation!U78,
IF(AND('User Interaction'!$C$41="Acute",'User Interaction'!$C$23=3),pivots_deprivation!U105,
IF(AND('User Interaction'!$C$41="Acute",'User Interaction'!$C$23=4),pivots_deprivation!U132,
IF(AND('User Interaction'!$C$41="Acute",'User Interaction'!$C$23=5),pivots_deprivation!U159,
IF(AND('User Interaction'!$C$41="Acute",'User Interaction'!$C$23=6),pivots_deprivation!U159,
IF(AND('User Interaction'!$C$41="Elective",'User Interaction'!$C$23=1),pivots_deprivation!U214,
IF(AND('User Interaction'!$C$41="Elective",'User Interaction'!$C$23=2),pivots_deprivation!U242,
IF(AND('User Interaction'!$C$41="Elective",'User Interaction'!$C$23=3),pivots_deprivation!U269,
IF(AND('User Interaction'!$C$41="Elective",'User Interaction'!$C$23=4),pivots_deprivation!U296,
IF(AND('User Interaction'!$C$41="Elective",'User Interaction'!$C$23=5),pivots_deprivation!U323,
IF(AND('User Interaction'!$C$41="Elective",'User Interaction'!$C$23=6),pivots_deprivation!U323,""))))))))))))</f>
        <v>2.5376633632548287</v>
      </c>
      <c r="I50" s="81"/>
      <c r="J50" s="81"/>
      <c r="K50" s="81"/>
      <c r="L50" s="94"/>
    </row>
    <row r="51" spans="1:12" ht="13" x14ac:dyDescent="0.3">
      <c r="A51" s="81"/>
      <c r="B51" s="93"/>
      <c r="C51" s="102" t="str">
        <f>pivots_ethnicity!K23</f>
        <v>Waitemata</v>
      </c>
      <c r="D51" s="109">
        <f>IF(AND('User Interaction'!$C$41="Acute",'User Interaction'!$C$23=1),pivots_deprivation!Q51,
IF(AND('User Interaction'!$C$41="Acute",'User Interaction'!$C$23=2),pivots_deprivation!Q79,
IF(AND('User Interaction'!$C$41="Acute",'User Interaction'!$C$23=3),pivots_deprivation!Q106,
IF(AND('User Interaction'!$C$41="Acute",'User Interaction'!$C$23=4),pivots_deprivation!Q133,
IF(AND('User Interaction'!$C$41="Acute",'User Interaction'!$C$23=5),pivots_deprivation!Q160,
IF(AND('User Interaction'!$C$41="Acute",'User Interaction'!$C$23=6),pivots_deprivation!Q160,
IF(AND('User Interaction'!$C$41="Elective",'User Interaction'!$C$23=1),pivots_deprivation!Q215,
IF(AND('User Interaction'!$C$41="Elective",'User Interaction'!$C$23=2),pivots_deprivation!Q243,
IF(AND('User Interaction'!$C$41="Elective",'User Interaction'!$C$23=3),pivots_deprivation!Q270,
IF(AND('User Interaction'!$C$41="Elective",'User Interaction'!$C$23=4),pivots_deprivation!Q297,
IF(AND('User Interaction'!$C$41="Elective",'User Interaction'!$C$23=5),pivots_deprivation!Q324,
IF(AND('User Interaction'!$C$41="Elective",'User Interaction'!$C$23=6),pivots_deprivation!Q324,""))))))))))))</f>
        <v>14466</v>
      </c>
      <c r="E51" s="109">
        <f>IF(AND('User Interaction'!$C$41="Acute",'User Interaction'!$C$23=1),pivots_deprivation!R51,
IF(AND('User Interaction'!$C$41="Acute",'User Interaction'!$C$23=2),pivots_deprivation!R79,
IF(AND('User Interaction'!$C$41="Acute",'User Interaction'!$C$23=3),pivots_deprivation!R106,
IF(AND('User Interaction'!$C$41="Acute",'User Interaction'!$C$23=4),pivots_deprivation!R133,
IF(AND('User Interaction'!$C$41="Acute",'User Interaction'!$C$23=5),pivots_deprivation!R160,
IF(AND('User Interaction'!$C$41="Acute",'User Interaction'!$C$23=6),pivots_deprivation!R160,
IF(AND('User Interaction'!$C$41="Elective",'User Interaction'!$C$23=1),pivots_deprivation!R215,
IF(AND('User Interaction'!$C$41="Elective",'User Interaction'!$C$23=2),pivots_deprivation!R243,
IF(AND('User Interaction'!$C$41="Elective",'User Interaction'!$C$23=3),pivots_deprivation!R270,
IF(AND('User Interaction'!$C$41="Elective",'User Interaction'!$C$23=4),pivots_deprivation!R297,
IF(AND('User Interaction'!$C$41="Elective",'User Interaction'!$C$23=5),pivots_deprivation!R324,
IF(AND('User Interaction'!$C$41="Elective",'User Interaction'!$C$23=6),pivots_deprivation!R324,""))))))))))))</f>
        <v>37675.791666666664</v>
      </c>
      <c r="F51" s="110">
        <f>IF(AND('User Interaction'!$C$41="Acute",'User Interaction'!$C$23=1),pivots_deprivation!S51,
IF(AND('User Interaction'!$C$41="Acute",'User Interaction'!$C$23=2),pivots_deprivation!S79,
IF(AND('User Interaction'!$C$41="Acute",'User Interaction'!$C$23=3),pivots_deprivation!S106,
IF(AND('User Interaction'!$C$41="Acute",'User Interaction'!$C$23=4),pivots_deprivation!S133,
IF(AND('User Interaction'!$C$41="Acute",'User Interaction'!$C$23=5),pivots_deprivation!S160,
IF(AND('User Interaction'!$C$41="Acute",'User Interaction'!$C$23=6),pivots_deprivation!S160,
IF(AND('User Interaction'!$C$41="Elective",'User Interaction'!$C$23=1),pivots_deprivation!S215,
IF(AND('User Interaction'!$C$41="Elective",'User Interaction'!$C$23=2),pivots_deprivation!S243,
IF(AND('User Interaction'!$C$41="Elective",'User Interaction'!$C$23=3),pivots_deprivation!S270,
IF(AND('User Interaction'!$C$41="Elective",'User Interaction'!$C$23=4),pivots_deprivation!S297,
IF(AND('User Interaction'!$C$41="Elective",'User Interaction'!$C$23=5),pivots_deprivation!S324,
IF(AND('User Interaction'!$C$41="Elective",'User Interaction'!$C$23=6),pivots_deprivation!S324,""))))))))))))</f>
        <v>2.6044374164708048</v>
      </c>
      <c r="G51" s="110">
        <f>IF(AND('User Interaction'!$C$41="Acute",'User Interaction'!$C$23=1),pivots_deprivation!T51,
IF(AND('User Interaction'!$C$41="Acute",'User Interaction'!$C$23=2),pivots_deprivation!T79,
IF(AND('User Interaction'!$C$41="Acute",'User Interaction'!$C$23=3),pivots_deprivation!T106,
IF(AND('User Interaction'!$C$41="Acute",'User Interaction'!$C$23=4),pivots_deprivation!T133,
IF(AND('User Interaction'!$C$41="Acute",'User Interaction'!$C$23=5),pivots_deprivation!T160,
IF(AND('User Interaction'!$C$41="Acute",'User Interaction'!$C$23=6),pivots_deprivation!T160,
IF(AND('User Interaction'!$C$41="Elective",'User Interaction'!$C$23=1),pivots_deprivation!T215,
IF(AND('User Interaction'!$C$41="Elective",'User Interaction'!$C$23=2),pivots_deprivation!T243,
IF(AND('User Interaction'!$C$41="Elective",'User Interaction'!$C$23=3),pivots_deprivation!T270,
IF(AND('User Interaction'!$C$41="Elective",'User Interaction'!$C$23=4),pivots_deprivation!T297,
IF(AND('User Interaction'!$C$41="Elective",'User Interaction'!$C$23=5),pivots_deprivation!T324,
IF(AND('User Interaction'!$C$41="Elective",'User Interaction'!$C$23=6),pivots_deprivation!T324,""))))))))))))</f>
        <v>2.6704957274754664</v>
      </c>
      <c r="H51" s="138">
        <f>IF(AND('User Interaction'!$C$41="Acute",'User Interaction'!$C$23=1),pivots_deprivation!U51,
IF(AND('User Interaction'!$C$41="Acute",'User Interaction'!$C$23=2),pivots_deprivation!U79,
IF(AND('User Interaction'!$C$41="Acute",'User Interaction'!$C$23=3),pivots_deprivation!U106,
IF(AND('User Interaction'!$C$41="Acute",'User Interaction'!$C$23=4),pivots_deprivation!U133,
IF(AND('User Interaction'!$C$41="Acute",'User Interaction'!$C$23=5),pivots_deprivation!U160,
IF(AND('User Interaction'!$C$41="Acute",'User Interaction'!$C$23=6),pivots_deprivation!U160,
IF(AND('User Interaction'!$C$41="Elective",'User Interaction'!$C$23=1),pivots_deprivation!U215,
IF(AND('User Interaction'!$C$41="Elective",'User Interaction'!$C$23=2),pivots_deprivation!U243,
IF(AND('User Interaction'!$C$41="Elective",'User Interaction'!$C$23=3),pivots_deprivation!U270,
IF(AND('User Interaction'!$C$41="Elective",'User Interaction'!$C$23=4),pivots_deprivation!U297,
IF(AND('User Interaction'!$C$41="Elective",'User Interaction'!$C$23=5),pivots_deprivation!U324,
IF(AND('User Interaction'!$C$41="Elective",'User Interaction'!$C$23=6),pivots_deprivation!U324,""))))))))))))</f>
        <v>2.5376633632548287</v>
      </c>
      <c r="I51" s="81"/>
      <c r="J51" s="81"/>
      <c r="K51" s="81"/>
      <c r="L51" s="94"/>
    </row>
    <row r="52" spans="1:12" ht="13" x14ac:dyDescent="0.3">
      <c r="A52" s="81"/>
      <c r="B52" s="93"/>
      <c r="C52" s="102" t="str">
        <f>pivots_ethnicity!K24</f>
        <v>West Coast</v>
      </c>
      <c r="D52" s="109">
        <f>IF(AND('User Interaction'!$C$41="Acute",'User Interaction'!$C$23=1),pivots_deprivation!Q52,
IF(AND('User Interaction'!$C$41="Acute",'User Interaction'!$C$23=2),pivots_deprivation!Q80,
IF(AND('User Interaction'!$C$41="Acute",'User Interaction'!$C$23=3),pivots_deprivation!Q107,
IF(AND('User Interaction'!$C$41="Acute",'User Interaction'!$C$23=4),pivots_deprivation!Q134,
IF(AND('User Interaction'!$C$41="Acute",'User Interaction'!$C$23=5),pivots_deprivation!Q161,
IF(AND('User Interaction'!$C$41="Acute",'User Interaction'!$C$23=6),pivots_deprivation!Q161,
IF(AND('User Interaction'!$C$41="Elective",'User Interaction'!$C$23=1),pivots_deprivation!Q216,
IF(AND('User Interaction'!$C$41="Elective",'User Interaction'!$C$23=2),pivots_deprivation!Q244,
IF(AND('User Interaction'!$C$41="Elective",'User Interaction'!$C$23=3),pivots_deprivation!Q271,
IF(AND('User Interaction'!$C$41="Elective",'User Interaction'!$C$23=4),pivots_deprivation!Q298,
IF(AND('User Interaction'!$C$41="Elective",'User Interaction'!$C$23=5),pivots_deprivation!Q325,
IF(AND('User Interaction'!$C$41="Elective",'User Interaction'!$C$23=6),pivots_deprivation!Q325,""))))))))))))</f>
        <v>318</v>
      </c>
      <c r="E52" s="109">
        <f>IF(AND('User Interaction'!$C$41="Acute",'User Interaction'!$C$23=1),pivots_deprivation!R52,
IF(AND('User Interaction'!$C$41="Acute",'User Interaction'!$C$23=2),pivots_deprivation!R80,
IF(AND('User Interaction'!$C$41="Acute",'User Interaction'!$C$23=3),pivots_deprivation!R107,
IF(AND('User Interaction'!$C$41="Acute",'User Interaction'!$C$23=4),pivots_deprivation!R134,
IF(AND('User Interaction'!$C$41="Acute",'User Interaction'!$C$23=5),pivots_deprivation!R161,
IF(AND('User Interaction'!$C$41="Acute",'User Interaction'!$C$23=6),pivots_deprivation!R161,
IF(AND('User Interaction'!$C$41="Elective",'User Interaction'!$C$23=1),pivots_deprivation!R216,
IF(AND('User Interaction'!$C$41="Elective",'User Interaction'!$C$23=2),pivots_deprivation!R244,
IF(AND('User Interaction'!$C$41="Elective",'User Interaction'!$C$23=3),pivots_deprivation!R271,
IF(AND('User Interaction'!$C$41="Elective",'User Interaction'!$C$23=4),pivots_deprivation!R298,
IF(AND('User Interaction'!$C$41="Elective",'User Interaction'!$C$23=5),pivots_deprivation!R325,
IF(AND('User Interaction'!$C$41="Elective",'User Interaction'!$C$23=6),pivots_deprivation!R325,""))))))))))))</f>
        <v>371.3125</v>
      </c>
      <c r="F52" s="110">
        <f>IF(AND('User Interaction'!$C$41="Acute",'User Interaction'!$C$23=1),pivots_deprivation!S52,
IF(AND('User Interaction'!$C$41="Acute",'User Interaction'!$C$23=2),pivots_deprivation!S80,
IF(AND('User Interaction'!$C$41="Acute",'User Interaction'!$C$23=3),pivots_deprivation!S107,
IF(AND('User Interaction'!$C$41="Acute",'User Interaction'!$C$23=4),pivots_deprivation!S134,
IF(AND('User Interaction'!$C$41="Acute",'User Interaction'!$C$23=5),pivots_deprivation!S161,
IF(AND('User Interaction'!$C$41="Acute",'User Interaction'!$C$23=6),pivots_deprivation!S161,
IF(AND('User Interaction'!$C$41="Elective",'User Interaction'!$C$23=1),pivots_deprivation!S216,
IF(AND('User Interaction'!$C$41="Elective",'User Interaction'!$C$23=2),pivots_deprivation!S244,
IF(AND('User Interaction'!$C$41="Elective",'User Interaction'!$C$23=3),pivots_deprivation!S271,
IF(AND('User Interaction'!$C$41="Elective",'User Interaction'!$C$23=4),pivots_deprivation!S298,
IF(AND('User Interaction'!$C$41="Elective",'User Interaction'!$C$23=5),pivots_deprivation!S325,
IF(AND('User Interaction'!$C$41="Elective",'User Interaction'!$C$23=6),pivots_deprivation!S325,""))))))))))))</f>
        <v>1.1676493710691824</v>
      </c>
      <c r="G52" s="110">
        <f>IF(AND('User Interaction'!$C$41="Acute",'User Interaction'!$C$23=1),pivots_deprivation!T52,
IF(AND('User Interaction'!$C$41="Acute",'User Interaction'!$C$23=2),pivots_deprivation!T80,
IF(AND('User Interaction'!$C$41="Acute",'User Interaction'!$C$23=3),pivots_deprivation!T107,
IF(AND('User Interaction'!$C$41="Acute",'User Interaction'!$C$23=4),pivots_deprivation!T134,
IF(AND('User Interaction'!$C$41="Acute",'User Interaction'!$C$23=5),pivots_deprivation!T161,
IF(AND('User Interaction'!$C$41="Acute",'User Interaction'!$C$23=6),pivots_deprivation!T161,
IF(AND('User Interaction'!$C$41="Elective",'User Interaction'!$C$23=1),pivots_deprivation!T216,
IF(AND('User Interaction'!$C$41="Elective",'User Interaction'!$C$23=2),pivots_deprivation!T244,
IF(AND('User Interaction'!$C$41="Elective",'User Interaction'!$C$23=3),pivots_deprivation!T271,
IF(AND('User Interaction'!$C$41="Elective",'User Interaction'!$C$23=4),pivots_deprivation!T298,
IF(AND('User Interaction'!$C$41="Elective",'User Interaction'!$C$23=5),pivots_deprivation!T325,
IF(AND('User Interaction'!$C$41="Elective",'User Interaction'!$C$23=6),pivots_deprivation!T325,""))))))))))))</f>
        <v>1.6049533508133018</v>
      </c>
      <c r="H52" s="138">
        <f>IF(AND('User Interaction'!$C$41="Acute",'User Interaction'!$C$23=1),pivots_deprivation!U52,
IF(AND('User Interaction'!$C$41="Acute",'User Interaction'!$C$23=2),pivots_deprivation!U80,
IF(AND('User Interaction'!$C$41="Acute",'User Interaction'!$C$23=3),pivots_deprivation!U107,
IF(AND('User Interaction'!$C$41="Acute",'User Interaction'!$C$23=4),pivots_deprivation!U134,
IF(AND('User Interaction'!$C$41="Acute",'User Interaction'!$C$23=5),pivots_deprivation!U161,
IF(AND('User Interaction'!$C$41="Acute",'User Interaction'!$C$23=6),pivots_deprivation!U161,
IF(AND('User Interaction'!$C$41="Elective",'User Interaction'!$C$23=1),pivots_deprivation!U216,
IF(AND('User Interaction'!$C$41="Elective",'User Interaction'!$C$23=2),pivots_deprivation!U244,
IF(AND('User Interaction'!$C$41="Elective",'User Interaction'!$C$23=3),pivots_deprivation!U271,
IF(AND('User Interaction'!$C$41="Elective",'User Interaction'!$C$23=4),pivots_deprivation!U298,
IF(AND('User Interaction'!$C$41="Elective",'User Interaction'!$C$23=5),pivots_deprivation!U325,
IF(AND('User Interaction'!$C$41="Elective",'User Interaction'!$C$23=6),pivots_deprivation!U325,""))))))))))))</f>
        <v>2.5376633632548287</v>
      </c>
      <c r="I52" s="81"/>
      <c r="J52" s="81"/>
      <c r="K52" s="81"/>
      <c r="L52" s="94"/>
    </row>
    <row r="53" spans="1:12" ht="13.5" thickBot="1" x14ac:dyDescent="0.35">
      <c r="A53" s="81"/>
      <c r="B53" s="93"/>
      <c r="C53" s="86" t="str">
        <f>pivots_ethnicity!K25</f>
        <v>Whanganui</v>
      </c>
      <c r="D53" s="112">
        <f>IF(AND('User Interaction'!$C$41="Acute",'User Interaction'!$C$23=1),pivots_deprivation!Q53,
IF(AND('User Interaction'!$C$41="Acute",'User Interaction'!$C$23=2),pivots_deprivation!Q81,
IF(AND('User Interaction'!$C$41="Acute",'User Interaction'!$C$23=3),pivots_deprivation!Q108,
IF(AND('User Interaction'!$C$41="Acute",'User Interaction'!$C$23=4),pivots_deprivation!Q135,
IF(AND('User Interaction'!$C$41="Acute",'User Interaction'!$C$23=5),pivots_deprivation!Q162,
IF(AND('User Interaction'!$C$41="Acute",'User Interaction'!$C$23=6),pivots_deprivation!Q162,
IF(AND('User Interaction'!$C$41="Elective",'User Interaction'!$C$23=1),pivots_deprivation!Q217,
IF(AND('User Interaction'!$C$41="Elective",'User Interaction'!$C$23=2),pivots_deprivation!Q245,
IF(AND('User Interaction'!$C$41="Elective",'User Interaction'!$C$23=3),pivots_deprivation!Q272,
IF(AND('User Interaction'!$C$41="Elective",'User Interaction'!$C$23=4),pivots_deprivation!Q299,
IF(AND('User Interaction'!$C$41="Elective",'User Interaction'!$C$23=5),pivots_deprivation!Q326,
IF(AND('User Interaction'!$C$41="Elective",'User Interaction'!$C$23=6),pivots_deprivation!Q326,""))))))))))))</f>
        <v>290</v>
      </c>
      <c r="E53" s="112">
        <f>IF(AND('User Interaction'!$C$41="Acute",'User Interaction'!$C$23=1),pivots_deprivation!R53,
IF(AND('User Interaction'!$C$41="Acute",'User Interaction'!$C$23=2),pivots_deprivation!R81,
IF(AND('User Interaction'!$C$41="Acute",'User Interaction'!$C$23=3),pivots_deprivation!R108,
IF(AND('User Interaction'!$C$41="Acute",'User Interaction'!$C$23=4),pivots_deprivation!R135,
IF(AND('User Interaction'!$C$41="Acute",'User Interaction'!$C$23=5),pivots_deprivation!R162,
IF(AND('User Interaction'!$C$41="Acute",'User Interaction'!$C$23=6),pivots_deprivation!R162,
IF(AND('User Interaction'!$C$41="Elective",'User Interaction'!$C$23=1),pivots_deprivation!R217,
IF(AND('User Interaction'!$C$41="Elective",'User Interaction'!$C$23=2),pivots_deprivation!R245,
IF(AND('User Interaction'!$C$41="Elective",'User Interaction'!$C$23=3),pivots_deprivation!R272,
IF(AND('User Interaction'!$C$41="Elective",'User Interaction'!$C$23=4),pivots_deprivation!R299,
IF(AND('User Interaction'!$C$41="Elective",'User Interaction'!$C$23=5),pivots_deprivation!R326,
IF(AND('User Interaction'!$C$41="Elective",'User Interaction'!$C$23=6),pivots_deprivation!R326,""))))))))))))</f>
        <v>570.625</v>
      </c>
      <c r="F53" s="113">
        <f>IF(AND('User Interaction'!$C$41="Acute",'User Interaction'!$C$23=1),pivots_deprivation!S53,
IF(AND('User Interaction'!$C$41="Acute",'User Interaction'!$C$23=2),pivots_deprivation!S81,
IF(AND('User Interaction'!$C$41="Acute",'User Interaction'!$C$23=3),pivots_deprivation!S108,
IF(AND('User Interaction'!$C$41="Acute",'User Interaction'!$C$23=4),pivots_deprivation!S135,
IF(AND('User Interaction'!$C$41="Acute",'User Interaction'!$C$23=5),pivots_deprivation!S162,
IF(AND('User Interaction'!$C$41="Acute",'User Interaction'!$C$23=6),pivots_deprivation!S162,
IF(AND('User Interaction'!$C$41="Elective",'User Interaction'!$C$23=1),pivots_deprivation!S217,
IF(AND('User Interaction'!$C$41="Elective",'User Interaction'!$C$23=2),pivots_deprivation!S245,
IF(AND('User Interaction'!$C$41="Elective",'User Interaction'!$C$23=3),pivots_deprivation!S272,
IF(AND('User Interaction'!$C$41="Elective",'User Interaction'!$C$23=4),pivots_deprivation!S299,
IF(AND('User Interaction'!$C$41="Elective",'User Interaction'!$C$23=5),pivots_deprivation!S326,
IF(AND('User Interaction'!$C$41="Elective",'User Interaction'!$C$23=6),pivots_deprivation!S326,""))))))))))))</f>
        <v>1.9676724137931034</v>
      </c>
      <c r="G53" s="113">
        <f>IF(AND('User Interaction'!$C$41="Acute",'User Interaction'!$C$23=1),pivots_deprivation!T53,
IF(AND('User Interaction'!$C$41="Acute",'User Interaction'!$C$23=2),pivots_deprivation!T81,
IF(AND('User Interaction'!$C$41="Acute",'User Interaction'!$C$23=3),pivots_deprivation!T108,
IF(AND('User Interaction'!$C$41="Acute",'User Interaction'!$C$23=4),pivots_deprivation!T135,
IF(AND('User Interaction'!$C$41="Acute",'User Interaction'!$C$23=5),pivots_deprivation!T162,
IF(AND('User Interaction'!$C$41="Acute",'User Interaction'!$C$23=6),pivots_deprivation!T162,
IF(AND('User Interaction'!$C$41="Elective",'User Interaction'!$C$23=1),pivots_deprivation!T217,
IF(AND('User Interaction'!$C$41="Elective",'User Interaction'!$C$23=2),pivots_deprivation!T245,
IF(AND('User Interaction'!$C$41="Elective",'User Interaction'!$C$23=3),pivots_deprivation!T272,
IF(AND('User Interaction'!$C$41="Elective",'User Interaction'!$C$23=4),pivots_deprivation!T299,
IF(AND('User Interaction'!$C$41="Elective",'User Interaction'!$C$23=5),pivots_deprivation!T326,
IF(AND('User Interaction'!$C$41="Elective",'User Interaction'!$C$23=6),pivots_deprivation!T326,""))))))))))))</f>
        <v>2.7378010052348598</v>
      </c>
      <c r="H53" s="138">
        <f>IF(AND('User Interaction'!$C$41="Acute",'User Interaction'!$C$23=1),pivots_deprivation!U53,
IF(AND('User Interaction'!$C$41="Acute",'User Interaction'!$C$23=2),pivots_deprivation!U81,
IF(AND('User Interaction'!$C$41="Acute",'User Interaction'!$C$23=3),pivots_deprivation!U108,
IF(AND('User Interaction'!$C$41="Acute",'User Interaction'!$C$23=4),pivots_deprivation!U135,
IF(AND('User Interaction'!$C$41="Acute",'User Interaction'!$C$23=5),pivots_deprivation!U162,
IF(AND('User Interaction'!$C$41="Acute",'User Interaction'!$C$23=6),pivots_deprivation!U162,
IF(AND('User Interaction'!$C$41="Elective",'User Interaction'!$C$23=1),pivots_deprivation!U217,
IF(AND('User Interaction'!$C$41="Elective",'User Interaction'!$C$23=2),pivots_deprivation!U245,
IF(AND('User Interaction'!$C$41="Elective",'User Interaction'!$C$23=3),pivots_deprivation!U272,
IF(AND('User Interaction'!$C$41="Elective",'User Interaction'!$C$23=4),pivots_deprivation!U299,
IF(AND('User Interaction'!$C$41="Elective",'User Interaction'!$C$23=5),pivots_deprivation!U326,
IF(AND('User Interaction'!$C$41="Elective",'User Interaction'!$C$23=6),pivots_deprivation!U326,""))))))))))))</f>
        <v>2.5376633632548287</v>
      </c>
      <c r="I53" s="81"/>
      <c r="J53" s="81"/>
      <c r="K53" s="81"/>
      <c r="L53" s="94"/>
    </row>
    <row r="54" spans="1:12" ht="13.5" thickTop="1" x14ac:dyDescent="0.3">
      <c r="A54" s="81"/>
      <c r="B54" s="93"/>
      <c r="C54" s="102" t="str">
        <f>pivots_ethnicity!K26</f>
        <v>Total</v>
      </c>
      <c r="D54" s="109">
        <f>IF(AND('User Interaction'!$C$41="Acute",'User Interaction'!$C$23=1),pivots_deprivation!Q54,
IF(AND('User Interaction'!$C$41="Acute",'User Interaction'!$C$23=2),pivots_deprivation!Q82,
IF(AND('User Interaction'!$C$41="Acute",'User Interaction'!$C$23=3),pivots_deprivation!Q109,
IF(AND('User Interaction'!$C$41="Acute",'User Interaction'!$C$23=4),pivots_deprivation!Q136,
IF(AND('User Interaction'!$C$41="Acute",'User Interaction'!$C$23=5),pivots_deprivation!Q163,
IF(AND('User Interaction'!$C$41="Acute",'User Interaction'!$C$23=6),pivots_deprivation!Q163,
IF(AND('User Interaction'!$C$41="Elective",'User Interaction'!$C$23=1),pivots_deprivation!Q218,
IF(AND('User Interaction'!$C$41="Elective",'User Interaction'!$C$23=2),pivots_deprivation!Q246,
IF(AND('User Interaction'!$C$41="Elective",'User Interaction'!$C$23=3),pivots_deprivation!Q273,
IF(AND('User Interaction'!$C$41="Elective",'User Interaction'!$C$23=4),pivots_deprivation!Q300,
IF(AND('User Interaction'!$C$41="Elective",'User Interaction'!$C$23=5),pivots_deprivation!Q327,
IF(AND('User Interaction'!$C$41="Elective",'User Interaction'!$C$23=6),pivots_deprivation!Q327,""))))))))))))</f>
        <v>93415</v>
      </c>
      <c r="E54" s="109">
        <f>IF(AND('User Interaction'!$C$41="Acute",'User Interaction'!$C$23=1),pivots_deprivation!R54,
IF(AND('User Interaction'!$C$41="Acute",'User Interaction'!$C$23=2),pivots_deprivation!R82,
IF(AND('User Interaction'!$C$41="Acute",'User Interaction'!$C$23=3),pivots_deprivation!R109,
IF(AND('User Interaction'!$C$41="Acute",'User Interaction'!$C$23=4),pivots_deprivation!R136,
IF(AND('User Interaction'!$C$41="Acute",'User Interaction'!$C$23=5),pivots_deprivation!R163,
IF(AND('User Interaction'!$C$41="Acute",'User Interaction'!$C$23=6),pivots_deprivation!R163,
IF(AND('User Interaction'!$C$41="Elective",'User Interaction'!$C$23=1),pivots_deprivation!R218,
IF(AND('User Interaction'!$C$41="Elective",'User Interaction'!$C$23=2),pivots_deprivation!R246,
IF(AND('User Interaction'!$C$41="Elective",'User Interaction'!$C$23=3),pivots_deprivation!R273,
IF(AND('User Interaction'!$C$41="Elective",'User Interaction'!$C$23=4),pivots_deprivation!R300,
IF(AND('User Interaction'!$C$41="Elective",'User Interaction'!$C$23=5),pivots_deprivation!R327,
IF(AND('User Interaction'!$C$41="Elective",'User Interaction'!$C$23=6),pivots_deprivation!R327,""))))))))))))</f>
        <v>239426.97916666666</v>
      </c>
      <c r="F54" s="110">
        <f>IF(AND('User Interaction'!$C$41="Acute",'User Interaction'!$C$23=1),pivots_deprivation!S54,
IF(AND('User Interaction'!$C$41="Acute",'User Interaction'!$C$23=2),pivots_deprivation!S82,
IF(AND('User Interaction'!$C$41="Acute",'User Interaction'!$C$23=3),pivots_deprivation!S109,
IF(AND('User Interaction'!$C$41="Acute",'User Interaction'!$C$23=4),pivots_deprivation!S136,
IF(AND('User Interaction'!$C$41="Acute",'User Interaction'!$C$23=5),pivots_deprivation!S163,
IF(AND('User Interaction'!$C$41="Acute",'User Interaction'!$C$23=6),pivots_deprivation!S163,
IF(AND('User Interaction'!$C$41="Elective",'User Interaction'!$C$23=1),pivots_deprivation!S218,
IF(AND('User Interaction'!$C$41="Elective",'User Interaction'!$C$23=2),pivots_deprivation!S246,
IF(AND('User Interaction'!$C$41="Elective",'User Interaction'!$C$23=3),pivots_deprivation!S273,
IF(AND('User Interaction'!$C$41="Elective",'User Interaction'!$C$23=4),pivots_deprivation!S300,
IF(AND('User Interaction'!$C$41="Elective",'User Interaction'!$C$23=5),pivots_deprivation!S327,
IF(AND('User Interaction'!$C$41="Elective",'User Interaction'!$C$23=6),pivots_deprivation!S327,""))))))))))))</f>
        <v>2.5630463969027102</v>
      </c>
      <c r="G54" s="110">
        <f>IF(AND('User Interaction'!$C$41="Acute",'User Interaction'!$C$23=1),pivots_deprivation!T54,
IF(AND('User Interaction'!$C$41="Acute",'User Interaction'!$C$23=2),pivots_deprivation!T82,
IF(AND('User Interaction'!$C$41="Acute",'User Interaction'!$C$23=3),pivots_deprivation!T109,
IF(AND('User Interaction'!$C$41="Acute",'User Interaction'!$C$23=4),pivots_deprivation!T136,
IF(AND('User Interaction'!$C$41="Acute",'User Interaction'!$C$23=5),pivots_deprivation!T163,
IF(AND('User Interaction'!$C$41="Acute",'User Interaction'!$C$23=6),pivots_deprivation!T163,
IF(AND('User Interaction'!$C$41="Elective",'User Interaction'!$C$23=1),pivots_deprivation!T218,
IF(AND('User Interaction'!$C$41="Elective",'User Interaction'!$C$23=2),pivots_deprivation!T246,
IF(AND('User Interaction'!$C$41="Elective",'User Interaction'!$C$23=3),pivots_deprivation!T273,
IF(AND('User Interaction'!$C$41="Elective",'User Interaction'!$C$23=4),pivots_deprivation!T300,
IF(AND('User Interaction'!$C$41="Elective",'User Interaction'!$C$23=5),pivots_deprivation!T327,
IF(AND('User Interaction'!$C$41="Elective",'User Interaction'!$C$23=6),pivots_deprivation!T327,""))))))))))))</f>
        <v>2.5376633632548287</v>
      </c>
      <c r="H54" s="138">
        <f>IF(AND('User Interaction'!$C$41="Acute",'User Interaction'!$C$23=1),pivots_deprivation!U54,
IF(AND('User Interaction'!$C$41="Acute",'User Interaction'!$C$23=2),pivots_deprivation!U82,
IF(AND('User Interaction'!$C$41="Acute",'User Interaction'!$C$23=3),pivots_deprivation!U109,
IF(AND('User Interaction'!$C$41="Acute",'User Interaction'!$C$23=4),pivots_deprivation!U136,
IF(AND('User Interaction'!$C$41="Acute",'User Interaction'!$C$23=5),pivots_deprivation!U163,
IF(AND('User Interaction'!$C$41="Acute",'User Interaction'!$C$23=6),pivots_deprivation!U163,
IF(AND('User Interaction'!$C$41="Elective",'User Interaction'!$C$23=1),pivots_deprivation!U218,
IF(AND('User Interaction'!$C$41="Elective",'User Interaction'!$C$23=2),pivots_deprivation!U246,
IF(AND('User Interaction'!$C$41="Elective",'User Interaction'!$C$23=3),pivots_deprivation!U273,
IF(AND('User Interaction'!$C$41="Elective",'User Interaction'!$C$23=4),pivots_deprivation!U300,
IF(AND('User Interaction'!$C$41="Elective",'User Interaction'!$C$23=5),pivots_deprivation!U327,
IF(AND('User Interaction'!$C$41="Elective",'User Interaction'!$C$23=6),pivots_deprivation!U327,""))))))))))))</f>
        <v>2.5376633632548287</v>
      </c>
      <c r="I54" s="81"/>
      <c r="J54" s="81"/>
      <c r="K54" s="81"/>
      <c r="L54" s="94"/>
    </row>
    <row r="55" spans="1:12" ht="13" thickBot="1" x14ac:dyDescent="0.3">
      <c r="A55" s="81"/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8"/>
    </row>
    <row r="56" spans="1:12" ht="13" thickBot="1" x14ac:dyDescent="0.3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13" x14ac:dyDescent="0.3">
      <c r="B57" s="151" t="s">
        <v>123</v>
      </c>
      <c r="C57" s="152"/>
      <c r="D57" s="152"/>
      <c r="E57" s="152"/>
      <c r="F57" s="153"/>
      <c r="G57" s="140"/>
    </row>
    <row r="58" spans="1:12" ht="13" x14ac:dyDescent="0.3">
      <c r="B58" s="154"/>
      <c r="C58" s="140"/>
      <c r="D58" s="140"/>
      <c r="E58" s="140"/>
      <c r="F58" s="155"/>
      <c r="G58" s="140"/>
    </row>
    <row r="59" spans="1:12" ht="13" x14ac:dyDescent="0.3">
      <c r="B59" s="156" t="s">
        <v>116</v>
      </c>
      <c r="C59" s="141"/>
      <c r="D59" s="141"/>
      <c r="E59" s="141"/>
      <c r="F59" s="157"/>
      <c r="G59" s="141"/>
    </row>
    <row r="60" spans="1:12" ht="13" x14ac:dyDescent="0.3">
      <c r="B60" s="158" t="s">
        <v>120</v>
      </c>
      <c r="C60" s="140"/>
      <c r="D60" s="140"/>
      <c r="E60" s="140"/>
      <c r="F60" s="155"/>
      <c r="G60" s="140"/>
    </row>
    <row r="61" spans="1:12" ht="13.5" thickBot="1" x14ac:dyDescent="0.35">
      <c r="B61" s="159" t="s">
        <v>121</v>
      </c>
      <c r="C61" s="160"/>
      <c r="D61" s="160"/>
      <c r="E61" s="160"/>
      <c r="F61" s="161"/>
      <c r="G61" s="140"/>
    </row>
  </sheetData>
  <mergeCells count="1">
    <mergeCell ref="C1:L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Drop Down 1">
              <controlPr locked="0" defaultSize="0" autoLine="0" autoPict="0">
                <anchor moveWithCells="1">
                  <from>
                    <xdr:col>1</xdr:col>
                    <xdr:colOff>107950</xdr:colOff>
                    <xdr:row>5</xdr:row>
                    <xdr:rowOff>57150</xdr:rowOff>
                  </from>
                  <to>
                    <xdr:col>3</xdr:col>
                    <xdr:colOff>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5" name="Drop Down 3">
              <controlPr locked="0" defaultSize="0" autoLine="0" autoPict="0">
                <anchor moveWithCells="1">
                  <from>
                    <xdr:col>8</xdr:col>
                    <xdr:colOff>19050</xdr:colOff>
                    <xdr:row>5</xdr:row>
                    <xdr:rowOff>57150</xdr:rowOff>
                  </from>
                  <to>
                    <xdr:col>10</xdr:col>
                    <xdr:colOff>393700</xdr:colOff>
                    <xdr:row>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B3:X75"/>
  <sheetViews>
    <sheetView showGridLines="0" topLeftCell="A61" workbookViewId="0">
      <selection activeCell="C69" sqref="C69:H73"/>
    </sheetView>
  </sheetViews>
  <sheetFormatPr defaultColWidth="8.54296875" defaultRowHeight="13.5" customHeight="1" x14ac:dyDescent="0.3"/>
  <cols>
    <col min="1" max="3" width="2.81640625" style="25" customWidth="1"/>
    <col min="4" max="11" width="8.54296875" style="25" customWidth="1"/>
    <col min="12" max="12" width="6.453125" style="25" customWidth="1"/>
    <col min="13" max="15" width="2.81640625" style="25" customWidth="1"/>
    <col min="16" max="256" width="8.54296875" style="25"/>
    <col min="257" max="259" width="2.81640625" style="25" customWidth="1"/>
    <col min="260" max="268" width="8.54296875" style="25" customWidth="1"/>
    <col min="269" max="271" width="2.81640625" style="25" customWidth="1"/>
    <col min="272" max="512" width="8.54296875" style="25"/>
    <col min="513" max="515" width="2.81640625" style="25" customWidth="1"/>
    <col min="516" max="524" width="8.54296875" style="25" customWidth="1"/>
    <col min="525" max="527" width="2.81640625" style="25" customWidth="1"/>
    <col min="528" max="768" width="8.54296875" style="25"/>
    <col min="769" max="771" width="2.81640625" style="25" customWidth="1"/>
    <col min="772" max="780" width="8.54296875" style="25" customWidth="1"/>
    <col min="781" max="783" width="2.81640625" style="25" customWidth="1"/>
    <col min="784" max="1024" width="8.54296875" style="25"/>
    <col min="1025" max="1027" width="2.81640625" style="25" customWidth="1"/>
    <col min="1028" max="1036" width="8.54296875" style="25" customWidth="1"/>
    <col min="1037" max="1039" width="2.81640625" style="25" customWidth="1"/>
    <col min="1040" max="1280" width="8.54296875" style="25"/>
    <col min="1281" max="1283" width="2.81640625" style="25" customWidth="1"/>
    <col min="1284" max="1292" width="8.54296875" style="25" customWidth="1"/>
    <col min="1293" max="1295" width="2.81640625" style="25" customWidth="1"/>
    <col min="1296" max="1536" width="8.54296875" style="25"/>
    <col min="1537" max="1539" width="2.81640625" style="25" customWidth="1"/>
    <col min="1540" max="1548" width="8.54296875" style="25" customWidth="1"/>
    <col min="1549" max="1551" width="2.81640625" style="25" customWidth="1"/>
    <col min="1552" max="1792" width="8.54296875" style="25"/>
    <col min="1793" max="1795" width="2.81640625" style="25" customWidth="1"/>
    <col min="1796" max="1804" width="8.54296875" style="25" customWidth="1"/>
    <col min="1805" max="1807" width="2.81640625" style="25" customWidth="1"/>
    <col min="1808" max="2048" width="8.54296875" style="25"/>
    <col min="2049" max="2051" width="2.81640625" style="25" customWidth="1"/>
    <col min="2052" max="2060" width="8.54296875" style="25" customWidth="1"/>
    <col min="2061" max="2063" width="2.81640625" style="25" customWidth="1"/>
    <col min="2064" max="2304" width="8.54296875" style="25"/>
    <col min="2305" max="2307" width="2.81640625" style="25" customWidth="1"/>
    <col min="2308" max="2316" width="8.54296875" style="25" customWidth="1"/>
    <col min="2317" max="2319" width="2.81640625" style="25" customWidth="1"/>
    <col min="2320" max="2560" width="8.54296875" style="25"/>
    <col min="2561" max="2563" width="2.81640625" style="25" customWidth="1"/>
    <col min="2564" max="2572" width="8.54296875" style="25" customWidth="1"/>
    <col min="2573" max="2575" width="2.81640625" style="25" customWidth="1"/>
    <col min="2576" max="2816" width="8.54296875" style="25"/>
    <col min="2817" max="2819" width="2.81640625" style="25" customWidth="1"/>
    <col min="2820" max="2828" width="8.54296875" style="25" customWidth="1"/>
    <col min="2829" max="2831" width="2.81640625" style="25" customWidth="1"/>
    <col min="2832" max="3072" width="8.54296875" style="25"/>
    <col min="3073" max="3075" width="2.81640625" style="25" customWidth="1"/>
    <col min="3076" max="3084" width="8.54296875" style="25" customWidth="1"/>
    <col min="3085" max="3087" width="2.81640625" style="25" customWidth="1"/>
    <col min="3088" max="3328" width="8.54296875" style="25"/>
    <col min="3329" max="3331" width="2.81640625" style="25" customWidth="1"/>
    <col min="3332" max="3340" width="8.54296875" style="25" customWidth="1"/>
    <col min="3341" max="3343" width="2.81640625" style="25" customWidth="1"/>
    <col min="3344" max="3584" width="8.54296875" style="25"/>
    <col min="3585" max="3587" width="2.81640625" style="25" customWidth="1"/>
    <col min="3588" max="3596" width="8.54296875" style="25" customWidth="1"/>
    <col min="3597" max="3599" width="2.81640625" style="25" customWidth="1"/>
    <col min="3600" max="3840" width="8.54296875" style="25"/>
    <col min="3841" max="3843" width="2.81640625" style="25" customWidth="1"/>
    <col min="3844" max="3852" width="8.54296875" style="25" customWidth="1"/>
    <col min="3853" max="3855" width="2.81640625" style="25" customWidth="1"/>
    <col min="3856" max="4096" width="8.54296875" style="25"/>
    <col min="4097" max="4099" width="2.81640625" style="25" customWidth="1"/>
    <col min="4100" max="4108" width="8.54296875" style="25" customWidth="1"/>
    <col min="4109" max="4111" width="2.81640625" style="25" customWidth="1"/>
    <col min="4112" max="4352" width="8.54296875" style="25"/>
    <col min="4353" max="4355" width="2.81640625" style="25" customWidth="1"/>
    <col min="4356" max="4364" width="8.54296875" style="25" customWidth="1"/>
    <col min="4365" max="4367" width="2.81640625" style="25" customWidth="1"/>
    <col min="4368" max="4608" width="8.54296875" style="25"/>
    <col min="4609" max="4611" width="2.81640625" style="25" customWidth="1"/>
    <col min="4612" max="4620" width="8.54296875" style="25" customWidth="1"/>
    <col min="4621" max="4623" width="2.81640625" style="25" customWidth="1"/>
    <col min="4624" max="4864" width="8.54296875" style="25"/>
    <col min="4865" max="4867" width="2.81640625" style="25" customWidth="1"/>
    <col min="4868" max="4876" width="8.54296875" style="25" customWidth="1"/>
    <col min="4877" max="4879" width="2.81640625" style="25" customWidth="1"/>
    <col min="4880" max="5120" width="8.54296875" style="25"/>
    <col min="5121" max="5123" width="2.81640625" style="25" customWidth="1"/>
    <col min="5124" max="5132" width="8.54296875" style="25" customWidth="1"/>
    <col min="5133" max="5135" width="2.81640625" style="25" customWidth="1"/>
    <col min="5136" max="5376" width="8.54296875" style="25"/>
    <col min="5377" max="5379" width="2.81640625" style="25" customWidth="1"/>
    <col min="5380" max="5388" width="8.54296875" style="25" customWidth="1"/>
    <col min="5389" max="5391" width="2.81640625" style="25" customWidth="1"/>
    <col min="5392" max="5632" width="8.54296875" style="25"/>
    <col min="5633" max="5635" width="2.81640625" style="25" customWidth="1"/>
    <col min="5636" max="5644" width="8.54296875" style="25" customWidth="1"/>
    <col min="5645" max="5647" width="2.81640625" style="25" customWidth="1"/>
    <col min="5648" max="5888" width="8.54296875" style="25"/>
    <col min="5889" max="5891" width="2.81640625" style="25" customWidth="1"/>
    <col min="5892" max="5900" width="8.54296875" style="25" customWidth="1"/>
    <col min="5901" max="5903" width="2.81640625" style="25" customWidth="1"/>
    <col min="5904" max="6144" width="8.54296875" style="25"/>
    <col min="6145" max="6147" width="2.81640625" style="25" customWidth="1"/>
    <col min="6148" max="6156" width="8.54296875" style="25" customWidth="1"/>
    <col min="6157" max="6159" width="2.81640625" style="25" customWidth="1"/>
    <col min="6160" max="6400" width="8.54296875" style="25"/>
    <col min="6401" max="6403" width="2.81640625" style="25" customWidth="1"/>
    <col min="6404" max="6412" width="8.54296875" style="25" customWidth="1"/>
    <col min="6413" max="6415" width="2.81640625" style="25" customWidth="1"/>
    <col min="6416" max="6656" width="8.54296875" style="25"/>
    <col min="6657" max="6659" width="2.81640625" style="25" customWidth="1"/>
    <col min="6660" max="6668" width="8.54296875" style="25" customWidth="1"/>
    <col min="6669" max="6671" width="2.81640625" style="25" customWidth="1"/>
    <col min="6672" max="6912" width="8.54296875" style="25"/>
    <col min="6913" max="6915" width="2.81640625" style="25" customWidth="1"/>
    <col min="6916" max="6924" width="8.54296875" style="25" customWidth="1"/>
    <col min="6925" max="6927" width="2.81640625" style="25" customWidth="1"/>
    <col min="6928" max="7168" width="8.54296875" style="25"/>
    <col min="7169" max="7171" width="2.81640625" style="25" customWidth="1"/>
    <col min="7172" max="7180" width="8.54296875" style="25" customWidth="1"/>
    <col min="7181" max="7183" width="2.81640625" style="25" customWidth="1"/>
    <col min="7184" max="7424" width="8.54296875" style="25"/>
    <col min="7425" max="7427" width="2.81640625" style="25" customWidth="1"/>
    <col min="7428" max="7436" width="8.54296875" style="25" customWidth="1"/>
    <col min="7437" max="7439" width="2.81640625" style="25" customWidth="1"/>
    <col min="7440" max="7680" width="8.54296875" style="25"/>
    <col min="7681" max="7683" width="2.81640625" style="25" customWidth="1"/>
    <col min="7684" max="7692" width="8.54296875" style="25" customWidth="1"/>
    <col min="7693" max="7695" width="2.81640625" style="25" customWidth="1"/>
    <col min="7696" max="7936" width="8.54296875" style="25"/>
    <col min="7937" max="7939" width="2.81640625" style="25" customWidth="1"/>
    <col min="7940" max="7948" width="8.54296875" style="25" customWidth="1"/>
    <col min="7949" max="7951" width="2.81640625" style="25" customWidth="1"/>
    <col min="7952" max="8192" width="8.54296875" style="25"/>
    <col min="8193" max="8195" width="2.81640625" style="25" customWidth="1"/>
    <col min="8196" max="8204" width="8.54296875" style="25" customWidth="1"/>
    <col min="8205" max="8207" width="2.81640625" style="25" customWidth="1"/>
    <col min="8208" max="8448" width="8.54296875" style="25"/>
    <col min="8449" max="8451" width="2.81640625" style="25" customWidth="1"/>
    <col min="8452" max="8460" width="8.54296875" style="25" customWidth="1"/>
    <col min="8461" max="8463" width="2.81640625" style="25" customWidth="1"/>
    <col min="8464" max="8704" width="8.54296875" style="25"/>
    <col min="8705" max="8707" width="2.81640625" style="25" customWidth="1"/>
    <col min="8708" max="8716" width="8.54296875" style="25" customWidth="1"/>
    <col min="8717" max="8719" width="2.81640625" style="25" customWidth="1"/>
    <col min="8720" max="8960" width="8.54296875" style="25"/>
    <col min="8961" max="8963" width="2.81640625" style="25" customWidth="1"/>
    <col min="8964" max="8972" width="8.54296875" style="25" customWidth="1"/>
    <col min="8973" max="8975" width="2.81640625" style="25" customWidth="1"/>
    <col min="8976" max="9216" width="8.54296875" style="25"/>
    <col min="9217" max="9219" width="2.81640625" style="25" customWidth="1"/>
    <col min="9220" max="9228" width="8.54296875" style="25" customWidth="1"/>
    <col min="9229" max="9231" width="2.81640625" style="25" customWidth="1"/>
    <col min="9232" max="9472" width="8.54296875" style="25"/>
    <col min="9473" max="9475" width="2.81640625" style="25" customWidth="1"/>
    <col min="9476" max="9484" width="8.54296875" style="25" customWidth="1"/>
    <col min="9485" max="9487" width="2.81640625" style="25" customWidth="1"/>
    <col min="9488" max="9728" width="8.54296875" style="25"/>
    <col min="9729" max="9731" width="2.81640625" style="25" customWidth="1"/>
    <col min="9732" max="9740" width="8.54296875" style="25" customWidth="1"/>
    <col min="9741" max="9743" width="2.81640625" style="25" customWidth="1"/>
    <col min="9744" max="9984" width="8.54296875" style="25"/>
    <col min="9985" max="9987" width="2.81640625" style="25" customWidth="1"/>
    <col min="9988" max="9996" width="8.54296875" style="25" customWidth="1"/>
    <col min="9997" max="9999" width="2.81640625" style="25" customWidth="1"/>
    <col min="10000" max="10240" width="8.54296875" style="25"/>
    <col min="10241" max="10243" width="2.81640625" style="25" customWidth="1"/>
    <col min="10244" max="10252" width="8.54296875" style="25" customWidth="1"/>
    <col min="10253" max="10255" width="2.81640625" style="25" customWidth="1"/>
    <col min="10256" max="10496" width="8.54296875" style="25"/>
    <col min="10497" max="10499" width="2.81640625" style="25" customWidth="1"/>
    <col min="10500" max="10508" width="8.54296875" style="25" customWidth="1"/>
    <col min="10509" max="10511" width="2.81640625" style="25" customWidth="1"/>
    <col min="10512" max="10752" width="8.54296875" style="25"/>
    <col min="10753" max="10755" width="2.81640625" style="25" customWidth="1"/>
    <col min="10756" max="10764" width="8.54296875" style="25" customWidth="1"/>
    <col min="10765" max="10767" width="2.81640625" style="25" customWidth="1"/>
    <col min="10768" max="11008" width="8.54296875" style="25"/>
    <col min="11009" max="11011" width="2.81640625" style="25" customWidth="1"/>
    <col min="11012" max="11020" width="8.54296875" style="25" customWidth="1"/>
    <col min="11021" max="11023" width="2.81640625" style="25" customWidth="1"/>
    <col min="11024" max="11264" width="8.54296875" style="25"/>
    <col min="11265" max="11267" width="2.81640625" style="25" customWidth="1"/>
    <col min="11268" max="11276" width="8.54296875" style="25" customWidth="1"/>
    <col min="11277" max="11279" width="2.81640625" style="25" customWidth="1"/>
    <col min="11280" max="11520" width="8.54296875" style="25"/>
    <col min="11521" max="11523" width="2.81640625" style="25" customWidth="1"/>
    <col min="11524" max="11532" width="8.54296875" style="25" customWidth="1"/>
    <col min="11533" max="11535" width="2.81640625" style="25" customWidth="1"/>
    <col min="11536" max="11776" width="8.54296875" style="25"/>
    <col min="11777" max="11779" width="2.81640625" style="25" customWidth="1"/>
    <col min="11780" max="11788" width="8.54296875" style="25" customWidth="1"/>
    <col min="11789" max="11791" width="2.81640625" style="25" customWidth="1"/>
    <col min="11792" max="12032" width="8.54296875" style="25"/>
    <col min="12033" max="12035" width="2.81640625" style="25" customWidth="1"/>
    <col min="12036" max="12044" width="8.54296875" style="25" customWidth="1"/>
    <col min="12045" max="12047" width="2.81640625" style="25" customWidth="1"/>
    <col min="12048" max="12288" width="8.54296875" style="25"/>
    <col min="12289" max="12291" width="2.81640625" style="25" customWidth="1"/>
    <col min="12292" max="12300" width="8.54296875" style="25" customWidth="1"/>
    <col min="12301" max="12303" width="2.81640625" style="25" customWidth="1"/>
    <col min="12304" max="12544" width="8.54296875" style="25"/>
    <col min="12545" max="12547" width="2.81640625" style="25" customWidth="1"/>
    <col min="12548" max="12556" width="8.54296875" style="25" customWidth="1"/>
    <col min="12557" max="12559" width="2.81640625" style="25" customWidth="1"/>
    <col min="12560" max="12800" width="8.54296875" style="25"/>
    <col min="12801" max="12803" width="2.81640625" style="25" customWidth="1"/>
    <col min="12804" max="12812" width="8.54296875" style="25" customWidth="1"/>
    <col min="12813" max="12815" width="2.81640625" style="25" customWidth="1"/>
    <col min="12816" max="13056" width="8.54296875" style="25"/>
    <col min="13057" max="13059" width="2.81640625" style="25" customWidth="1"/>
    <col min="13060" max="13068" width="8.54296875" style="25" customWidth="1"/>
    <col min="13069" max="13071" width="2.81640625" style="25" customWidth="1"/>
    <col min="13072" max="13312" width="8.54296875" style="25"/>
    <col min="13313" max="13315" width="2.81640625" style="25" customWidth="1"/>
    <col min="13316" max="13324" width="8.54296875" style="25" customWidth="1"/>
    <col min="13325" max="13327" width="2.81640625" style="25" customWidth="1"/>
    <col min="13328" max="13568" width="8.54296875" style="25"/>
    <col min="13569" max="13571" width="2.81640625" style="25" customWidth="1"/>
    <col min="13572" max="13580" width="8.54296875" style="25" customWidth="1"/>
    <col min="13581" max="13583" width="2.81640625" style="25" customWidth="1"/>
    <col min="13584" max="13824" width="8.54296875" style="25"/>
    <col min="13825" max="13827" width="2.81640625" style="25" customWidth="1"/>
    <col min="13828" max="13836" width="8.54296875" style="25" customWidth="1"/>
    <col min="13837" max="13839" width="2.81640625" style="25" customWidth="1"/>
    <col min="13840" max="14080" width="8.54296875" style="25"/>
    <col min="14081" max="14083" width="2.81640625" style="25" customWidth="1"/>
    <col min="14084" max="14092" width="8.54296875" style="25" customWidth="1"/>
    <col min="14093" max="14095" width="2.81640625" style="25" customWidth="1"/>
    <col min="14096" max="14336" width="8.54296875" style="25"/>
    <col min="14337" max="14339" width="2.81640625" style="25" customWidth="1"/>
    <col min="14340" max="14348" width="8.54296875" style="25" customWidth="1"/>
    <col min="14349" max="14351" width="2.81640625" style="25" customWidth="1"/>
    <col min="14352" max="14592" width="8.54296875" style="25"/>
    <col min="14593" max="14595" width="2.81640625" style="25" customWidth="1"/>
    <col min="14596" max="14604" width="8.54296875" style="25" customWidth="1"/>
    <col min="14605" max="14607" width="2.81640625" style="25" customWidth="1"/>
    <col min="14608" max="14848" width="8.54296875" style="25"/>
    <col min="14849" max="14851" width="2.81640625" style="25" customWidth="1"/>
    <col min="14852" max="14860" width="8.54296875" style="25" customWidth="1"/>
    <col min="14861" max="14863" width="2.81640625" style="25" customWidth="1"/>
    <col min="14864" max="15104" width="8.54296875" style="25"/>
    <col min="15105" max="15107" width="2.81640625" style="25" customWidth="1"/>
    <col min="15108" max="15116" width="8.54296875" style="25" customWidth="1"/>
    <col min="15117" max="15119" width="2.81640625" style="25" customWidth="1"/>
    <col min="15120" max="15360" width="8.54296875" style="25"/>
    <col min="15361" max="15363" width="2.81640625" style="25" customWidth="1"/>
    <col min="15364" max="15372" width="8.54296875" style="25" customWidth="1"/>
    <col min="15373" max="15375" width="2.81640625" style="25" customWidth="1"/>
    <col min="15376" max="15616" width="8.54296875" style="25"/>
    <col min="15617" max="15619" width="2.81640625" style="25" customWidth="1"/>
    <col min="15620" max="15628" width="8.54296875" style="25" customWidth="1"/>
    <col min="15629" max="15631" width="2.81640625" style="25" customWidth="1"/>
    <col min="15632" max="15872" width="8.54296875" style="25"/>
    <col min="15873" max="15875" width="2.81640625" style="25" customWidth="1"/>
    <col min="15876" max="15884" width="8.54296875" style="25" customWidth="1"/>
    <col min="15885" max="15887" width="2.81640625" style="25" customWidth="1"/>
    <col min="15888" max="16128" width="8.54296875" style="25"/>
    <col min="16129" max="16131" width="2.81640625" style="25" customWidth="1"/>
    <col min="16132" max="16140" width="8.54296875" style="25" customWidth="1"/>
    <col min="16141" max="16143" width="2.81640625" style="25" customWidth="1"/>
    <col min="16144" max="16384" width="8.54296875" style="25"/>
  </cols>
  <sheetData>
    <row r="3" spans="2:24" ht="13.5" customHeight="1" x14ac:dyDescent="0.3">
      <c r="B3" s="12"/>
      <c r="C3" s="14"/>
      <c r="D3" s="15"/>
      <c r="E3" s="15"/>
      <c r="F3" s="15"/>
      <c r="G3" s="15"/>
      <c r="H3" s="15"/>
      <c r="I3" s="15"/>
      <c r="J3" s="15"/>
      <c r="K3" s="15"/>
      <c r="L3" s="18"/>
      <c r="N3" s="12"/>
      <c r="O3" s="14"/>
      <c r="P3" s="15"/>
      <c r="Q3" s="15"/>
      <c r="R3" s="15"/>
      <c r="S3" s="15"/>
      <c r="T3" s="15"/>
      <c r="U3" s="15"/>
      <c r="V3" s="15"/>
      <c r="W3" s="15"/>
      <c r="X3" s="18"/>
    </row>
    <row r="4" spans="2:24" ht="13.5" customHeight="1" x14ac:dyDescent="0.3">
      <c r="B4" s="24"/>
      <c r="C4" s="22" t="s">
        <v>28</v>
      </c>
      <c r="D4" s="26"/>
      <c r="E4" s="26"/>
      <c r="F4" s="26"/>
      <c r="G4" s="26"/>
      <c r="H4" s="26"/>
      <c r="I4" s="26"/>
      <c r="J4" s="26"/>
      <c r="K4" s="26"/>
      <c r="L4" s="19"/>
      <c r="N4" s="24"/>
      <c r="O4" s="22" t="s">
        <v>31</v>
      </c>
      <c r="P4" s="26"/>
      <c r="Q4" s="26"/>
      <c r="R4" s="26"/>
      <c r="S4" s="26"/>
      <c r="T4" s="26"/>
      <c r="U4" s="26"/>
      <c r="V4" s="26"/>
      <c r="W4" s="26"/>
      <c r="X4" s="19"/>
    </row>
    <row r="5" spans="2:24" ht="13.5" customHeight="1" x14ac:dyDescent="0.3">
      <c r="B5" s="24"/>
      <c r="C5" s="26"/>
      <c r="D5" s="26"/>
      <c r="E5" s="26"/>
      <c r="F5" s="26"/>
      <c r="G5" s="26"/>
      <c r="H5" s="26"/>
      <c r="I5" s="26"/>
      <c r="J5" s="26"/>
      <c r="K5" s="26"/>
      <c r="L5" s="19"/>
      <c r="N5" s="24"/>
      <c r="O5" s="26"/>
      <c r="P5" s="26"/>
      <c r="Q5" s="26"/>
      <c r="R5" s="26"/>
      <c r="S5" s="26"/>
      <c r="T5" s="26"/>
      <c r="U5" s="26"/>
      <c r="V5" s="26"/>
      <c r="W5" s="26"/>
      <c r="X5" s="19"/>
    </row>
    <row r="6" spans="2:24" ht="13.5" customHeight="1" x14ac:dyDescent="0.3">
      <c r="B6" s="24"/>
      <c r="C6" s="26"/>
      <c r="D6" s="26" t="s">
        <v>29</v>
      </c>
      <c r="E6" s="26"/>
      <c r="F6" s="26"/>
      <c r="G6" s="26"/>
      <c r="H6" s="26"/>
      <c r="I6" s="26"/>
      <c r="J6" s="26"/>
      <c r="K6" s="26"/>
      <c r="L6" s="19"/>
      <c r="N6" s="24"/>
      <c r="O6" s="23"/>
      <c r="P6" s="23" t="s">
        <v>30</v>
      </c>
      <c r="Q6" s="26"/>
      <c r="R6" s="26"/>
      <c r="S6" s="26"/>
      <c r="T6" s="26"/>
      <c r="U6" s="26"/>
      <c r="V6" s="26"/>
      <c r="W6" s="26"/>
      <c r="X6" s="19"/>
    </row>
    <row r="7" spans="2:24" s="35" customFormat="1" ht="13.5" customHeight="1" x14ac:dyDescent="0.3">
      <c r="B7" s="44"/>
      <c r="C7" s="148"/>
      <c r="D7" s="148"/>
      <c r="E7" s="148"/>
      <c r="F7" s="148"/>
      <c r="G7" s="148"/>
      <c r="H7" s="148"/>
      <c r="I7" s="148"/>
      <c r="J7" s="148"/>
      <c r="K7" s="148"/>
      <c r="L7" s="149"/>
      <c r="N7" s="44"/>
      <c r="O7" s="43"/>
      <c r="P7" s="43"/>
      <c r="Q7" s="36"/>
      <c r="R7" s="36"/>
      <c r="S7" s="36"/>
      <c r="T7" s="36"/>
      <c r="U7" s="36"/>
      <c r="V7" s="36"/>
      <c r="W7" s="36"/>
      <c r="X7" s="41"/>
    </row>
    <row r="8" spans="2:24" ht="13.5" customHeight="1" x14ac:dyDescent="0.3">
      <c r="B8" s="44"/>
      <c r="C8" s="148"/>
      <c r="D8" s="148"/>
      <c r="E8" s="148"/>
      <c r="F8" s="148"/>
      <c r="G8" s="148"/>
      <c r="H8" s="148"/>
      <c r="I8" s="148"/>
      <c r="J8" s="148"/>
      <c r="K8" s="148"/>
      <c r="L8" s="149"/>
      <c r="N8" s="24"/>
      <c r="O8" s="26"/>
      <c r="P8" s="26"/>
      <c r="Q8" s="26"/>
      <c r="R8" s="26"/>
      <c r="S8" s="26"/>
      <c r="T8" s="26"/>
      <c r="U8" s="26"/>
      <c r="V8" s="26"/>
      <c r="W8" s="26"/>
      <c r="X8" s="19"/>
    </row>
    <row r="9" spans="2:24" ht="13.5" customHeight="1" x14ac:dyDescent="0.3">
      <c r="B9" s="24"/>
      <c r="D9" s="36"/>
      <c r="E9" s="36"/>
      <c r="F9" s="36"/>
      <c r="G9" s="36"/>
      <c r="H9" s="36"/>
      <c r="I9" s="36"/>
      <c r="J9" s="36"/>
      <c r="K9" s="36"/>
      <c r="L9" s="41"/>
      <c r="N9" s="24"/>
      <c r="O9" s="26"/>
      <c r="P9" s="26"/>
      <c r="Q9" s="26"/>
      <c r="R9" s="26"/>
      <c r="S9" s="26"/>
      <c r="T9" s="26"/>
      <c r="U9" s="26"/>
      <c r="V9" s="26"/>
      <c r="W9" s="26"/>
      <c r="X9" s="19"/>
    </row>
    <row r="10" spans="2:24" ht="13.5" customHeight="1" x14ac:dyDescent="0.3">
      <c r="B10" s="24"/>
      <c r="C10" s="42" t="s">
        <v>32</v>
      </c>
      <c r="D10" s="26"/>
      <c r="E10" s="26"/>
      <c r="F10" s="26"/>
      <c r="G10" s="26"/>
      <c r="H10" s="26"/>
      <c r="I10" s="26"/>
      <c r="J10" s="26"/>
      <c r="K10" s="26"/>
      <c r="L10" s="19"/>
      <c r="N10" s="24"/>
      <c r="O10" s="26"/>
      <c r="P10" s="26"/>
      <c r="Q10" s="26"/>
      <c r="R10" s="26"/>
      <c r="S10" s="26"/>
      <c r="T10" s="26"/>
      <c r="U10" s="26"/>
      <c r="V10" s="26"/>
      <c r="W10" s="26"/>
      <c r="X10" s="19"/>
    </row>
    <row r="11" spans="2:24" ht="13.5" customHeight="1" x14ac:dyDescent="0.3">
      <c r="B11" s="24"/>
      <c r="C11" s="22"/>
      <c r="D11" s="26" t="s">
        <v>62</v>
      </c>
      <c r="E11" s="26"/>
      <c r="F11" s="26"/>
      <c r="G11" s="26"/>
      <c r="H11" s="26"/>
      <c r="I11" s="26"/>
      <c r="J11" s="26"/>
      <c r="K11" s="26"/>
      <c r="L11" s="19"/>
      <c r="N11" s="24"/>
      <c r="O11" s="26"/>
      <c r="P11" s="26" t="s">
        <v>64</v>
      </c>
      <c r="Q11" s="26"/>
      <c r="R11" s="26"/>
      <c r="S11" s="26"/>
      <c r="T11" s="26"/>
      <c r="U11" s="26"/>
      <c r="V11" s="26"/>
      <c r="W11" s="26"/>
      <c r="X11" s="19"/>
    </row>
    <row r="12" spans="2:24" ht="13.5" customHeight="1" x14ac:dyDescent="0.3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19"/>
      <c r="N12" s="24"/>
      <c r="O12" s="23"/>
      <c r="P12" s="45" t="s">
        <v>33</v>
      </c>
      <c r="Q12" s="26"/>
      <c r="R12" s="26"/>
      <c r="S12" s="26"/>
      <c r="T12" s="26"/>
      <c r="U12" s="26"/>
      <c r="V12" s="26"/>
      <c r="W12" s="26"/>
      <c r="X12" s="19"/>
    </row>
    <row r="13" spans="2:24" ht="13.5" customHeight="1" x14ac:dyDescent="0.3">
      <c r="B13" s="24"/>
      <c r="C13" s="26"/>
      <c r="D13" s="26"/>
      <c r="E13" s="26"/>
      <c r="F13" s="26"/>
      <c r="G13" s="26"/>
      <c r="H13" s="26"/>
      <c r="I13" s="26"/>
      <c r="J13" s="26"/>
      <c r="K13" s="26"/>
      <c r="L13" s="19"/>
      <c r="N13" s="24"/>
      <c r="O13" s="26"/>
      <c r="P13" s="16"/>
      <c r="Q13" s="26"/>
      <c r="R13" s="26"/>
      <c r="S13" s="26"/>
      <c r="T13" s="26"/>
      <c r="U13" s="26"/>
      <c r="V13" s="26"/>
      <c r="W13" s="26"/>
      <c r="X13" s="19"/>
    </row>
    <row r="14" spans="2:24" ht="13.5" customHeight="1" x14ac:dyDescent="0.3">
      <c r="B14" s="24"/>
      <c r="C14" s="22" t="s">
        <v>2</v>
      </c>
      <c r="D14" s="26"/>
      <c r="E14" s="26"/>
      <c r="F14" s="26"/>
      <c r="G14" s="26"/>
      <c r="H14" s="26"/>
      <c r="I14" s="26"/>
      <c r="J14" s="26"/>
      <c r="K14" s="26"/>
      <c r="L14" s="19"/>
      <c r="N14" s="24"/>
      <c r="O14" s="26"/>
      <c r="P14" s="26"/>
      <c r="Q14" s="26"/>
      <c r="R14" s="26"/>
      <c r="S14" s="26"/>
      <c r="T14" s="26"/>
      <c r="U14" s="26"/>
      <c r="V14" s="26"/>
      <c r="W14" s="26"/>
      <c r="X14" s="19"/>
    </row>
    <row r="15" spans="2:24" ht="13.5" customHeight="1" x14ac:dyDescent="0.3">
      <c r="B15" s="24"/>
      <c r="C15" s="22"/>
      <c r="D15" s="26"/>
      <c r="E15" s="26"/>
      <c r="F15" s="26"/>
      <c r="G15" s="26"/>
      <c r="H15" s="26"/>
      <c r="I15" s="26"/>
      <c r="J15" s="26"/>
      <c r="K15" s="26"/>
      <c r="L15" s="19"/>
      <c r="N15" s="24"/>
      <c r="O15" s="26"/>
      <c r="P15" s="26"/>
      <c r="Q15" s="26"/>
      <c r="R15" s="26"/>
      <c r="S15" s="26"/>
      <c r="T15" s="26"/>
      <c r="U15" s="26"/>
      <c r="V15" s="26"/>
      <c r="W15" s="26"/>
      <c r="X15" s="19"/>
    </row>
    <row r="16" spans="2:24" ht="13.5" customHeight="1" x14ac:dyDescent="0.3">
      <c r="B16" s="24"/>
      <c r="C16" s="22"/>
      <c r="D16" s="26" t="s">
        <v>34</v>
      </c>
      <c r="E16" s="26"/>
      <c r="F16" s="26"/>
      <c r="G16" s="26"/>
      <c r="H16" s="26"/>
      <c r="I16" s="26"/>
      <c r="J16" s="26"/>
      <c r="K16" s="26"/>
      <c r="L16" s="19"/>
      <c r="N16" s="24"/>
      <c r="O16" s="17"/>
      <c r="P16" s="26" t="s">
        <v>94</v>
      </c>
      <c r="Q16" s="17"/>
      <c r="R16" s="17"/>
      <c r="S16" s="17"/>
      <c r="T16" s="17"/>
      <c r="U16" s="17"/>
      <c r="V16" s="17"/>
      <c r="W16" s="17"/>
      <c r="X16" s="13"/>
    </row>
    <row r="17" spans="2:24" ht="13.5" customHeight="1" x14ac:dyDescent="0.3">
      <c r="B17" s="24"/>
      <c r="C17" s="22"/>
      <c r="D17" s="26"/>
      <c r="E17" s="26"/>
      <c r="F17" s="26"/>
      <c r="G17" s="26"/>
      <c r="H17" s="26"/>
      <c r="I17" s="26"/>
      <c r="J17" s="26"/>
      <c r="K17" s="26"/>
      <c r="L17" s="19"/>
      <c r="N17" s="24"/>
      <c r="O17" s="17"/>
      <c r="P17" s="17"/>
      <c r="Q17" s="17"/>
      <c r="R17" s="17"/>
      <c r="S17" s="17"/>
      <c r="T17" s="17"/>
      <c r="U17" s="17"/>
      <c r="V17" s="17"/>
      <c r="W17" s="17"/>
      <c r="X17" s="13"/>
    </row>
    <row r="18" spans="2:24" ht="13.5" customHeight="1" x14ac:dyDescent="0.3">
      <c r="B18" s="24"/>
      <c r="C18" s="22"/>
      <c r="D18" s="26"/>
      <c r="E18" s="26"/>
      <c r="F18" s="26"/>
      <c r="G18" s="26"/>
      <c r="H18" s="26"/>
      <c r="I18" s="26"/>
      <c r="J18" s="26"/>
      <c r="K18" s="26"/>
      <c r="L18" s="19"/>
      <c r="N18" s="24"/>
      <c r="O18" s="17"/>
      <c r="P18" s="17"/>
      <c r="Q18" s="17"/>
      <c r="R18" s="17"/>
      <c r="S18" s="17"/>
      <c r="T18" s="17"/>
      <c r="U18" s="17"/>
      <c r="V18" s="17"/>
      <c r="W18" s="17"/>
      <c r="X18" s="13"/>
    </row>
    <row r="19" spans="2:24" ht="13.5" customHeight="1" x14ac:dyDescent="0.3">
      <c r="B19" s="24"/>
      <c r="C19" s="42" t="s">
        <v>35</v>
      </c>
      <c r="D19" s="36"/>
      <c r="E19" s="26"/>
      <c r="F19" s="26"/>
      <c r="G19" s="26"/>
      <c r="H19" s="26"/>
      <c r="I19" s="26"/>
      <c r="J19" s="26"/>
      <c r="K19" s="26"/>
      <c r="L19" s="19"/>
      <c r="N19" s="24"/>
      <c r="O19" s="17"/>
      <c r="P19" s="17"/>
      <c r="Q19" s="17"/>
      <c r="R19" s="17"/>
      <c r="S19" s="17"/>
      <c r="T19" s="17"/>
      <c r="U19" s="17"/>
      <c r="V19" s="17"/>
      <c r="W19" s="17"/>
      <c r="X19" s="13"/>
    </row>
    <row r="20" spans="2:24" ht="13.5" customHeight="1" x14ac:dyDescent="0.3">
      <c r="B20" s="24"/>
      <c r="C20" s="36"/>
      <c r="D20" s="36"/>
      <c r="E20" s="26"/>
      <c r="F20" s="26"/>
      <c r="G20" s="26"/>
      <c r="H20" s="26"/>
      <c r="I20" s="26"/>
      <c r="J20" s="26"/>
      <c r="K20" s="26"/>
      <c r="L20" s="19"/>
      <c r="N20" s="24"/>
      <c r="O20" s="17"/>
      <c r="P20" s="17"/>
      <c r="Q20" s="17"/>
      <c r="R20" s="17"/>
      <c r="S20" s="17"/>
      <c r="T20" s="17"/>
      <c r="U20" s="17"/>
      <c r="V20" s="17"/>
      <c r="W20" s="17"/>
      <c r="X20" s="13"/>
    </row>
    <row r="21" spans="2:24" ht="13.5" customHeight="1" x14ac:dyDescent="0.3">
      <c r="B21" s="24"/>
      <c r="C21" s="36"/>
      <c r="D21" s="36" t="s">
        <v>36</v>
      </c>
      <c r="E21" s="26"/>
      <c r="F21" s="26"/>
      <c r="G21" s="26"/>
      <c r="H21" s="26"/>
      <c r="I21" s="26"/>
      <c r="J21" s="26"/>
      <c r="K21" s="26"/>
      <c r="L21" s="19"/>
      <c r="N21" s="24"/>
      <c r="O21" s="17"/>
      <c r="P21" s="36"/>
      <c r="Q21" s="17"/>
      <c r="R21" s="17"/>
      <c r="S21" s="17"/>
      <c r="T21" s="17"/>
      <c r="U21" s="17"/>
      <c r="V21" s="17"/>
      <c r="W21" s="17"/>
      <c r="X21" s="13"/>
    </row>
    <row r="22" spans="2:24" ht="13.5" customHeight="1" x14ac:dyDescent="0.3">
      <c r="B22" s="24"/>
      <c r="C22" s="22"/>
      <c r="D22" s="26"/>
      <c r="E22" s="26"/>
      <c r="F22" s="26"/>
      <c r="G22" s="26"/>
      <c r="H22" s="26"/>
      <c r="I22" s="26"/>
      <c r="J22" s="26"/>
      <c r="K22" s="26"/>
      <c r="L22" s="19"/>
      <c r="N22" s="24"/>
      <c r="O22" s="17"/>
      <c r="P22" s="36"/>
      <c r="Q22" s="17"/>
      <c r="R22" s="17"/>
      <c r="S22" s="17"/>
      <c r="T22" s="17"/>
      <c r="U22" s="17"/>
      <c r="V22" s="17"/>
      <c r="W22" s="17"/>
      <c r="X22" s="13"/>
    </row>
    <row r="23" spans="2:24" s="35" customFormat="1" ht="13.5" customHeight="1" x14ac:dyDescent="0.3">
      <c r="B23" s="44"/>
      <c r="C23" s="42"/>
      <c r="D23" s="36"/>
      <c r="E23" s="36"/>
      <c r="F23" s="36"/>
      <c r="G23" s="36"/>
      <c r="H23" s="36"/>
      <c r="I23" s="36"/>
      <c r="J23" s="36"/>
      <c r="K23" s="36"/>
      <c r="L23" s="41"/>
      <c r="N23" s="44"/>
      <c r="O23" s="40"/>
      <c r="P23" s="36"/>
      <c r="Q23" s="40"/>
      <c r="R23" s="40"/>
      <c r="S23" s="40"/>
      <c r="T23" s="40"/>
      <c r="U23" s="40"/>
      <c r="V23" s="40"/>
      <c r="W23" s="40"/>
      <c r="X23" s="39"/>
    </row>
    <row r="24" spans="2:24" ht="13.5" customHeight="1" x14ac:dyDescent="0.3">
      <c r="B24" s="24"/>
      <c r="C24" s="42" t="s">
        <v>37</v>
      </c>
      <c r="D24" s="26"/>
      <c r="E24" s="26"/>
      <c r="F24" s="26"/>
      <c r="G24" s="26"/>
      <c r="H24" s="26"/>
      <c r="I24" s="26"/>
      <c r="J24" s="26"/>
      <c r="K24" s="26"/>
      <c r="L24" s="19"/>
      <c r="N24" s="24"/>
      <c r="O24" s="17"/>
      <c r="P24" s="36"/>
      <c r="Q24" s="17"/>
      <c r="R24" s="17"/>
      <c r="S24" s="17"/>
      <c r="T24" s="17"/>
      <c r="U24" s="17"/>
      <c r="V24" s="17"/>
      <c r="W24" s="17"/>
      <c r="X24" s="13"/>
    </row>
    <row r="25" spans="2:24" ht="13.5" customHeight="1" x14ac:dyDescent="0.3">
      <c r="B25" s="24"/>
      <c r="C25" s="22"/>
      <c r="D25" s="26"/>
      <c r="E25" s="26"/>
      <c r="F25" s="26"/>
      <c r="G25" s="26"/>
      <c r="H25" s="26"/>
      <c r="I25" s="26"/>
      <c r="J25" s="26"/>
      <c r="K25" s="26"/>
      <c r="L25" s="19"/>
      <c r="N25" s="24"/>
      <c r="O25" s="17"/>
      <c r="P25" s="36"/>
      <c r="Q25" s="17"/>
      <c r="R25" s="17"/>
      <c r="S25" s="17"/>
      <c r="T25" s="17"/>
      <c r="U25" s="17"/>
      <c r="V25" s="17"/>
      <c r="W25" s="17"/>
      <c r="X25" s="13"/>
    </row>
    <row r="26" spans="2:24" s="35" customFormat="1" ht="13.5" customHeight="1" x14ac:dyDescent="0.3">
      <c r="B26" s="44"/>
      <c r="C26" s="42"/>
      <c r="D26" s="146" t="s">
        <v>50</v>
      </c>
      <c r="E26" s="146"/>
      <c r="F26" s="146"/>
      <c r="G26" s="146"/>
      <c r="H26" s="146"/>
      <c r="I26" s="146"/>
      <c r="J26" s="146"/>
      <c r="K26" s="146"/>
      <c r="L26" s="41"/>
      <c r="N26" s="44"/>
      <c r="O26" s="40"/>
      <c r="P26" s="36"/>
      <c r="Q26" s="40"/>
      <c r="R26" s="40"/>
      <c r="S26" s="40"/>
      <c r="T26" s="40"/>
      <c r="U26" s="40"/>
      <c r="V26" s="40"/>
      <c r="W26" s="40"/>
      <c r="X26" s="39"/>
    </row>
    <row r="27" spans="2:24" s="35" customFormat="1" ht="13.5" customHeight="1" x14ac:dyDescent="0.3">
      <c r="B27" s="44"/>
      <c r="C27" s="42"/>
      <c r="D27" s="146"/>
      <c r="E27" s="146"/>
      <c r="F27" s="146"/>
      <c r="G27" s="146"/>
      <c r="H27" s="146"/>
      <c r="I27" s="146"/>
      <c r="J27" s="146"/>
      <c r="K27" s="146"/>
      <c r="L27" s="41"/>
      <c r="N27" s="44"/>
      <c r="O27" s="40"/>
      <c r="P27" s="36"/>
      <c r="Q27" s="40"/>
      <c r="R27" s="40"/>
      <c r="S27" s="40"/>
      <c r="T27" s="40"/>
      <c r="U27" s="40"/>
      <c r="V27" s="40"/>
      <c r="W27" s="40"/>
      <c r="X27" s="39"/>
    </row>
    <row r="28" spans="2:24" s="35" customFormat="1" ht="13.5" customHeight="1" x14ac:dyDescent="0.3">
      <c r="B28" s="44"/>
      <c r="C28" s="42"/>
      <c r="D28" s="146" t="s">
        <v>52</v>
      </c>
      <c r="E28" s="146"/>
      <c r="F28" s="146"/>
      <c r="G28" s="146"/>
      <c r="H28" s="146"/>
      <c r="I28" s="146"/>
      <c r="J28" s="146"/>
      <c r="K28" s="146"/>
      <c r="L28" s="41"/>
      <c r="N28" s="44"/>
      <c r="O28" s="40"/>
      <c r="P28" s="36"/>
      <c r="Q28" s="40"/>
      <c r="R28" s="40"/>
      <c r="S28" s="40"/>
      <c r="T28" s="40"/>
      <c r="U28" s="40"/>
      <c r="V28" s="40"/>
      <c r="W28" s="40"/>
      <c r="X28" s="39"/>
    </row>
    <row r="29" spans="2:24" s="35" customFormat="1" ht="13.5" customHeight="1" x14ac:dyDescent="0.3">
      <c r="B29" s="44"/>
      <c r="C29" s="42"/>
      <c r="D29" s="146"/>
      <c r="E29" s="146"/>
      <c r="F29" s="146"/>
      <c r="G29" s="146"/>
      <c r="H29" s="146"/>
      <c r="I29" s="146"/>
      <c r="J29" s="146"/>
      <c r="K29" s="146"/>
      <c r="L29" s="41"/>
      <c r="N29" s="44"/>
      <c r="O29" s="40"/>
      <c r="P29" s="36"/>
      <c r="Q29" s="40"/>
      <c r="R29" s="40"/>
      <c r="S29" s="40"/>
      <c r="T29" s="40"/>
      <c r="U29" s="40"/>
      <c r="V29" s="40"/>
      <c r="W29" s="40"/>
      <c r="X29" s="39"/>
    </row>
    <row r="30" spans="2:24" s="35" customFormat="1" ht="13.5" customHeight="1" x14ac:dyDescent="0.3">
      <c r="B30" s="44"/>
      <c r="C30" s="42"/>
      <c r="D30" s="31"/>
      <c r="E30" s="31"/>
      <c r="F30" s="31"/>
      <c r="G30" s="31"/>
      <c r="H30" s="31"/>
      <c r="I30" s="31"/>
      <c r="J30" s="31"/>
      <c r="K30" s="31"/>
      <c r="L30" s="41"/>
      <c r="N30" s="44"/>
      <c r="O30" s="40"/>
      <c r="P30" s="36"/>
      <c r="Q30" s="40"/>
      <c r="R30" s="40"/>
      <c r="S30" s="40"/>
      <c r="T30" s="40"/>
      <c r="U30" s="40"/>
      <c r="V30" s="40"/>
      <c r="W30" s="40"/>
      <c r="X30" s="39"/>
    </row>
    <row r="31" spans="2:24" s="35" customFormat="1" ht="13.5" customHeight="1" x14ac:dyDescent="0.3">
      <c r="B31" s="44"/>
      <c r="C31" s="42"/>
      <c r="D31" s="36" t="s">
        <v>53</v>
      </c>
      <c r="E31" s="36"/>
      <c r="F31" s="36"/>
      <c r="G31" s="36"/>
      <c r="H31" s="36"/>
      <c r="I31" s="36"/>
      <c r="J31" s="36"/>
      <c r="K31" s="36"/>
      <c r="L31" s="41"/>
      <c r="N31" s="44"/>
      <c r="O31" s="40"/>
      <c r="P31" s="36"/>
      <c r="Q31" s="40"/>
      <c r="R31" s="40"/>
      <c r="S31" s="40"/>
      <c r="T31" s="40"/>
      <c r="U31" s="40"/>
      <c r="V31" s="40"/>
      <c r="W31" s="40"/>
      <c r="X31" s="39"/>
    </row>
    <row r="32" spans="2:24" ht="13.5" customHeight="1" x14ac:dyDescent="0.3">
      <c r="B32" s="24"/>
      <c r="C32" s="22"/>
      <c r="D32" s="33" t="s">
        <v>38</v>
      </c>
      <c r="E32" s="26"/>
      <c r="F32" s="26"/>
      <c r="G32" s="26"/>
      <c r="H32" s="26"/>
      <c r="I32" s="26"/>
      <c r="J32" s="26"/>
      <c r="K32" s="26"/>
      <c r="L32" s="19"/>
      <c r="N32" s="24"/>
      <c r="O32" s="17"/>
      <c r="P32" s="36"/>
      <c r="Q32" s="17"/>
      <c r="R32" s="17"/>
      <c r="S32" s="17"/>
      <c r="T32" s="17"/>
      <c r="U32" s="17"/>
      <c r="V32" s="17"/>
      <c r="W32" s="17"/>
      <c r="X32" s="13"/>
    </row>
    <row r="33" spans="2:24" ht="13.5" customHeight="1" x14ac:dyDescent="0.3">
      <c r="B33" s="24"/>
      <c r="C33" s="22"/>
      <c r="D33" s="33" t="s">
        <v>39</v>
      </c>
      <c r="E33" s="26"/>
      <c r="F33" s="26"/>
      <c r="G33" s="26"/>
      <c r="H33" s="26"/>
      <c r="I33" s="26"/>
      <c r="J33" s="26"/>
      <c r="K33" s="26"/>
      <c r="L33" s="19"/>
      <c r="N33" s="24"/>
      <c r="O33" s="17"/>
      <c r="P33" s="36"/>
      <c r="Q33" s="17"/>
      <c r="R33" s="17"/>
      <c r="S33" s="17"/>
      <c r="T33" s="17"/>
      <c r="U33" s="17"/>
      <c r="V33" s="17"/>
      <c r="W33" s="17"/>
      <c r="X33" s="13"/>
    </row>
    <row r="34" spans="2:24" ht="13.5" customHeight="1" x14ac:dyDescent="0.3">
      <c r="B34" s="24"/>
      <c r="C34" s="22"/>
      <c r="D34" s="33" t="s">
        <v>54</v>
      </c>
      <c r="E34" s="26"/>
      <c r="F34" s="26"/>
      <c r="G34" s="26"/>
      <c r="H34" s="26"/>
      <c r="I34" s="26"/>
      <c r="J34" s="26"/>
      <c r="K34" s="26"/>
      <c r="L34" s="19"/>
      <c r="N34" s="24"/>
      <c r="O34" s="17"/>
      <c r="P34" s="36" t="s">
        <v>40</v>
      </c>
      <c r="Q34" s="17"/>
      <c r="R34" s="17"/>
      <c r="S34" s="17"/>
      <c r="T34" s="17"/>
      <c r="U34" s="17"/>
      <c r="V34" s="17"/>
      <c r="W34" s="17"/>
      <c r="X34" s="13"/>
    </row>
    <row r="35" spans="2:24" ht="13.5" customHeight="1" x14ac:dyDescent="0.3">
      <c r="B35" s="24"/>
      <c r="C35" s="22"/>
      <c r="D35" s="33" t="s">
        <v>65</v>
      </c>
      <c r="E35" s="26"/>
      <c r="F35" s="26"/>
      <c r="G35" s="26"/>
      <c r="H35" s="26"/>
      <c r="I35" s="26"/>
      <c r="J35" s="26"/>
      <c r="K35" s="26"/>
      <c r="L35" s="19"/>
      <c r="N35" s="24"/>
      <c r="O35" s="17"/>
      <c r="P35" s="36"/>
      <c r="Q35" s="17"/>
      <c r="R35" s="17"/>
      <c r="S35" s="17"/>
      <c r="T35" s="17"/>
      <c r="U35" s="17"/>
      <c r="V35" s="17"/>
      <c r="W35" s="17"/>
      <c r="X35" s="13"/>
    </row>
    <row r="36" spans="2:24" ht="13.5" customHeight="1" x14ac:dyDescent="0.3">
      <c r="B36" s="24"/>
      <c r="C36" s="22"/>
      <c r="D36" s="26"/>
      <c r="E36" s="26"/>
      <c r="F36" s="26"/>
      <c r="G36" s="26"/>
      <c r="H36" s="26"/>
      <c r="I36" s="26"/>
      <c r="J36" s="26"/>
      <c r="K36" s="26"/>
      <c r="L36" s="19"/>
      <c r="N36" s="24"/>
      <c r="O36" s="17"/>
      <c r="P36" s="36"/>
      <c r="Q36" s="17"/>
      <c r="R36" s="17"/>
      <c r="S36" s="17"/>
      <c r="T36" s="17"/>
      <c r="U36" s="17"/>
      <c r="V36" s="17"/>
      <c r="W36" s="17"/>
      <c r="X36" s="13"/>
    </row>
    <row r="37" spans="2:24" s="35" customFormat="1" ht="13.5" customHeight="1" x14ac:dyDescent="0.3">
      <c r="B37" s="44"/>
      <c r="C37" s="42"/>
      <c r="D37" s="147" t="s">
        <v>51</v>
      </c>
      <c r="E37" s="147"/>
      <c r="F37" s="147"/>
      <c r="G37" s="147"/>
      <c r="H37" s="147"/>
      <c r="I37" s="147"/>
      <c r="J37" s="147"/>
      <c r="K37" s="147"/>
      <c r="L37" s="41"/>
      <c r="N37" s="44"/>
      <c r="O37" s="40"/>
      <c r="P37" s="36"/>
      <c r="Q37" s="40"/>
      <c r="R37" s="40"/>
      <c r="S37" s="40"/>
      <c r="T37" s="40"/>
      <c r="U37" s="40"/>
      <c r="V37" s="40"/>
      <c r="W37" s="40"/>
      <c r="X37" s="39"/>
    </row>
    <row r="38" spans="2:24" s="35" customFormat="1" ht="13.5" customHeight="1" x14ac:dyDescent="0.3">
      <c r="B38" s="44"/>
      <c r="C38" s="42"/>
      <c r="D38" s="147"/>
      <c r="E38" s="147"/>
      <c r="F38" s="147"/>
      <c r="G38" s="147"/>
      <c r="H38" s="147"/>
      <c r="I38" s="147"/>
      <c r="J38" s="147"/>
      <c r="K38" s="147"/>
      <c r="L38" s="41"/>
      <c r="N38" s="44"/>
      <c r="O38" s="40"/>
      <c r="P38" s="36"/>
      <c r="Q38" s="40"/>
      <c r="R38" s="40"/>
      <c r="S38" s="40"/>
      <c r="T38" s="40"/>
      <c r="U38" s="40"/>
      <c r="V38" s="40"/>
      <c r="W38" s="40"/>
      <c r="X38" s="39"/>
    </row>
    <row r="39" spans="2:24" s="35" customFormat="1" ht="13.5" customHeight="1" x14ac:dyDescent="0.3">
      <c r="B39" s="44"/>
      <c r="C39" s="42"/>
      <c r="D39" s="38"/>
      <c r="E39" s="38"/>
      <c r="F39" s="38"/>
      <c r="G39" s="38"/>
      <c r="H39" s="38"/>
      <c r="I39" s="38"/>
      <c r="J39" s="38"/>
      <c r="K39" s="38"/>
      <c r="L39" s="41"/>
      <c r="N39" s="44"/>
      <c r="O39" s="40"/>
      <c r="P39" s="36"/>
      <c r="Q39" s="40"/>
      <c r="R39" s="40"/>
      <c r="S39" s="40"/>
      <c r="T39" s="40"/>
      <c r="U39" s="40"/>
      <c r="V39" s="40"/>
      <c r="W39" s="40"/>
      <c r="X39" s="39"/>
    </row>
    <row r="40" spans="2:24" s="35" customFormat="1" ht="13.5" customHeight="1" x14ac:dyDescent="0.3">
      <c r="B40" s="44"/>
      <c r="C40" s="42"/>
      <c r="D40" s="36"/>
      <c r="E40" s="36"/>
      <c r="F40" s="36"/>
      <c r="G40" s="36"/>
      <c r="H40" s="36"/>
      <c r="I40" s="36"/>
      <c r="J40" s="36"/>
      <c r="K40" s="36"/>
      <c r="L40" s="41"/>
      <c r="N40" s="44"/>
      <c r="O40" s="40"/>
      <c r="P40" s="36"/>
      <c r="Q40" s="40"/>
      <c r="R40" s="40"/>
      <c r="S40" s="40"/>
      <c r="T40" s="40"/>
      <c r="U40" s="40"/>
      <c r="V40" s="40"/>
      <c r="W40" s="40"/>
      <c r="X40" s="39"/>
    </row>
    <row r="41" spans="2:24" s="35" customFormat="1" ht="13.5" customHeight="1" x14ac:dyDescent="0.3">
      <c r="B41" s="44"/>
      <c r="C41" s="34" t="s">
        <v>49</v>
      </c>
      <c r="D41" s="36"/>
      <c r="E41" s="36"/>
      <c r="F41" s="36"/>
      <c r="G41" s="36"/>
      <c r="H41" s="36"/>
      <c r="I41" s="36"/>
      <c r="J41" s="36"/>
      <c r="K41" s="36"/>
      <c r="L41" s="41"/>
      <c r="N41" s="44"/>
      <c r="O41" s="40"/>
      <c r="P41" s="36"/>
      <c r="Q41" s="40"/>
      <c r="R41" s="40"/>
      <c r="S41" s="40"/>
      <c r="T41" s="40"/>
      <c r="U41" s="40"/>
      <c r="V41" s="40"/>
      <c r="W41" s="40"/>
      <c r="X41" s="39"/>
    </row>
    <row r="42" spans="2:24" s="35" customFormat="1" ht="13.5" customHeight="1" x14ac:dyDescent="0.3">
      <c r="B42" s="44"/>
      <c r="C42" s="42"/>
      <c r="D42" s="36"/>
      <c r="E42" s="36"/>
      <c r="F42" s="36"/>
      <c r="G42" s="36"/>
      <c r="H42" s="36"/>
      <c r="I42" s="36"/>
      <c r="J42" s="36"/>
      <c r="K42" s="36"/>
      <c r="L42" s="41"/>
      <c r="N42" s="44"/>
      <c r="O42" s="40"/>
      <c r="P42" s="36"/>
      <c r="Q42" s="40"/>
      <c r="R42" s="40"/>
      <c r="S42" s="40"/>
      <c r="T42" s="40"/>
      <c r="U42" s="40"/>
      <c r="V42" s="40"/>
      <c r="W42" s="40"/>
      <c r="X42" s="39"/>
    </row>
    <row r="43" spans="2:24" s="35" customFormat="1" ht="13.5" customHeight="1" x14ac:dyDescent="0.3">
      <c r="B43" s="44"/>
      <c r="C43" s="42"/>
      <c r="D43" s="36" t="s">
        <v>43</v>
      </c>
      <c r="E43" s="36"/>
      <c r="F43" s="36"/>
      <c r="G43" s="36"/>
      <c r="H43" s="36"/>
      <c r="I43" s="36"/>
      <c r="J43" s="36"/>
      <c r="K43" s="36"/>
      <c r="L43" s="41"/>
      <c r="N43" s="44"/>
      <c r="O43" s="40"/>
      <c r="P43" s="36"/>
      <c r="Q43" s="40"/>
      <c r="R43" s="40"/>
      <c r="S43" s="40"/>
      <c r="T43" s="40"/>
      <c r="U43" s="40"/>
      <c r="V43" s="40"/>
      <c r="W43" s="40"/>
      <c r="X43" s="39"/>
    </row>
    <row r="44" spans="2:24" s="35" customFormat="1" ht="13.5" customHeight="1" x14ac:dyDescent="0.3">
      <c r="B44" s="44"/>
      <c r="C44" s="42"/>
      <c r="D44" s="36" t="s">
        <v>42</v>
      </c>
      <c r="E44" s="36"/>
      <c r="F44" s="36"/>
      <c r="G44" s="36"/>
      <c r="H44" s="36"/>
      <c r="I44" s="36"/>
      <c r="J44" s="36"/>
      <c r="K44" s="36"/>
      <c r="L44" s="41"/>
      <c r="N44" s="44"/>
      <c r="O44" s="40"/>
      <c r="P44" s="36"/>
      <c r="Q44" s="40"/>
      <c r="R44" s="40"/>
      <c r="S44" s="40"/>
      <c r="T44" s="40"/>
      <c r="U44" s="40"/>
      <c r="V44" s="40"/>
      <c r="W44" s="40"/>
      <c r="X44" s="39"/>
    </row>
    <row r="45" spans="2:24" s="35" customFormat="1" ht="13.5" customHeight="1" x14ac:dyDescent="0.3">
      <c r="B45" s="44"/>
      <c r="C45" s="42"/>
      <c r="D45" s="36" t="s">
        <v>44</v>
      </c>
      <c r="E45" s="36"/>
      <c r="F45" s="36"/>
      <c r="G45" s="36"/>
      <c r="H45" s="36"/>
      <c r="I45" s="36"/>
      <c r="J45" s="36"/>
      <c r="K45" s="36"/>
      <c r="L45" s="41"/>
      <c r="N45" s="44"/>
      <c r="O45" s="40"/>
      <c r="P45" s="36"/>
      <c r="Q45" s="40"/>
      <c r="R45" s="40"/>
      <c r="S45" s="40"/>
      <c r="T45" s="40"/>
      <c r="U45" s="40"/>
      <c r="V45" s="40"/>
      <c r="W45" s="40"/>
      <c r="X45" s="39"/>
    </row>
    <row r="46" spans="2:24" s="35" customFormat="1" ht="13.5" customHeight="1" x14ac:dyDescent="0.3">
      <c r="B46" s="44"/>
      <c r="C46" s="42"/>
      <c r="D46" s="36"/>
      <c r="E46" s="36"/>
      <c r="F46" s="36"/>
      <c r="G46" s="36"/>
      <c r="H46" s="36"/>
      <c r="I46" s="36"/>
      <c r="J46" s="36"/>
      <c r="K46" s="36"/>
      <c r="L46" s="41"/>
      <c r="N46" s="44"/>
      <c r="O46" s="40"/>
      <c r="P46" s="36"/>
      <c r="Q46" s="40"/>
      <c r="R46" s="40"/>
      <c r="S46" s="40"/>
      <c r="T46" s="40"/>
      <c r="U46" s="40"/>
      <c r="V46" s="40"/>
      <c r="W46" s="40"/>
      <c r="X46" s="39"/>
    </row>
    <row r="47" spans="2:24" ht="13.5" customHeight="1" x14ac:dyDescent="0.3">
      <c r="B47" s="24"/>
      <c r="C47" s="22"/>
      <c r="D47" s="26"/>
      <c r="E47" s="26"/>
      <c r="F47" s="26"/>
      <c r="G47" s="26"/>
      <c r="H47" s="26"/>
      <c r="I47" s="26"/>
      <c r="J47" s="26"/>
      <c r="K47" s="26"/>
      <c r="L47" s="19"/>
      <c r="N47" s="24"/>
      <c r="O47" s="17"/>
      <c r="P47" s="36"/>
      <c r="Q47" s="17"/>
      <c r="R47" s="17"/>
      <c r="S47" s="17"/>
      <c r="T47" s="17"/>
      <c r="U47" s="17"/>
      <c r="V47" s="17"/>
      <c r="W47" s="17"/>
      <c r="X47" s="13"/>
    </row>
    <row r="48" spans="2:24" s="35" customFormat="1" ht="13.5" customHeight="1" x14ac:dyDescent="0.3">
      <c r="B48" s="44"/>
      <c r="C48" s="42" t="s">
        <v>90</v>
      </c>
      <c r="D48" s="36"/>
      <c r="E48" s="36"/>
      <c r="F48" s="36"/>
      <c r="G48" s="36"/>
      <c r="H48" s="36"/>
      <c r="I48" s="36"/>
      <c r="J48" s="36"/>
      <c r="K48" s="36"/>
      <c r="L48" s="41"/>
      <c r="N48" s="44"/>
      <c r="O48" s="40"/>
      <c r="P48" s="36"/>
      <c r="Q48" s="40"/>
      <c r="R48" s="40"/>
      <c r="S48" s="40"/>
      <c r="T48" s="40"/>
      <c r="U48" s="40"/>
      <c r="V48" s="40"/>
      <c r="W48" s="40"/>
      <c r="X48" s="39"/>
    </row>
    <row r="49" spans="2:24" s="35" customFormat="1" ht="13.5" customHeight="1" x14ac:dyDescent="0.3">
      <c r="B49" s="44"/>
      <c r="C49" s="42"/>
      <c r="D49" s="36"/>
      <c r="E49" s="36"/>
      <c r="F49" s="36"/>
      <c r="G49" s="36"/>
      <c r="H49" s="36"/>
      <c r="I49" s="36"/>
      <c r="J49" s="36"/>
      <c r="K49" s="36"/>
      <c r="L49" s="41"/>
      <c r="N49" s="44"/>
      <c r="O49" s="40"/>
      <c r="P49" s="36"/>
      <c r="Q49" s="40"/>
      <c r="R49" s="40"/>
      <c r="S49" s="40"/>
      <c r="T49" s="40"/>
      <c r="U49" s="40"/>
      <c r="V49" s="40"/>
      <c r="W49" s="40"/>
      <c r="X49" s="39"/>
    </row>
    <row r="50" spans="2:24" s="35" customFormat="1" ht="13.5" customHeight="1" x14ac:dyDescent="0.3">
      <c r="B50" s="44"/>
      <c r="C50" s="42"/>
      <c r="D50" s="36" t="s">
        <v>55</v>
      </c>
      <c r="E50" s="36"/>
      <c r="F50" s="36"/>
      <c r="G50" s="36"/>
      <c r="H50" s="36"/>
      <c r="I50" s="36"/>
      <c r="J50" s="36"/>
      <c r="K50" s="36"/>
      <c r="L50" s="41"/>
      <c r="N50" s="44"/>
      <c r="O50" s="40"/>
      <c r="P50" s="36"/>
      <c r="Q50" s="40"/>
      <c r="R50" s="40"/>
      <c r="S50" s="40"/>
      <c r="T50" s="40"/>
      <c r="U50" s="40"/>
      <c r="V50" s="40"/>
      <c r="W50" s="40"/>
      <c r="X50" s="39"/>
    </row>
    <row r="51" spans="2:24" s="35" customFormat="1" ht="13.5" customHeight="1" x14ac:dyDescent="0.3">
      <c r="B51" s="44"/>
      <c r="C51" s="42"/>
      <c r="D51" s="36" t="s">
        <v>66</v>
      </c>
      <c r="E51" s="36"/>
      <c r="F51" s="36"/>
      <c r="G51" s="36"/>
      <c r="H51" s="36"/>
      <c r="I51" s="36"/>
      <c r="J51" s="36"/>
      <c r="K51" s="36"/>
      <c r="L51" s="41"/>
      <c r="N51" s="44"/>
      <c r="O51" s="40"/>
      <c r="P51" s="36"/>
      <c r="Q51" s="40"/>
      <c r="R51" s="40"/>
      <c r="S51" s="40"/>
      <c r="T51" s="40"/>
      <c r="U51" s="40"/>
      <c r="V51" s="40"/>
      <c r="W51" s="40"/>
      <c r="X51" s="39"/>
    </row>
    <row r="52" spans="2:24" s="35" customFormat="1" ht="13.5" customHeight="1" x14ac:dyDescent="0.3">
      <c r="B52" s="44"/>
      <c r="C52" s="42"/>
      <c r="D52" s="36" t="s">
        <v>67</v>
      </c>
      <c r="E52" s="36"/>
      <c r="F52" s="36"/>
      <c r="G52" s="36"/>
      <c r="H52" s="36"/>
      <c r="I52" s="36"/>
      <c r="J52" s="36"/>
      <c r="K52" s="36"/>
      <c r="L52" s="41"/>
      <c r="N52" s="44"/>
      <c r="O52" s="40"/>
      <c r="P52" s="36"/>
      <c r="Q52" s="40"/>
      <c r="R52" s="40"/>
      <c r="S52" s="40"/>
      <c r="T52" s="40"/>
      <c r="U52" s="40"/>
      <c r="V52" s="40"/>
      <c r="W52" s="40"/>
      <c r="X52" s="39"/>
    </row>
    <row r="53" spans="2:24" s="35" customFormat="1" ht="13.5" customHeight="1" x14ac:dyDescent="0.3">
      <c r="B53" s="44"/>
      <c r="C53" s="42"/>
      <c r="D53" s="36" t="s">
        <v>56</v>
      </c>
      <c r="E53" s="36"/>
      <c r="F53" s="36"/>
      <c r="G53" s="36"/>
      <c r="H53" s="36"/>
      <c r="I53" s="36"/>
      <c r="J53" s="36"/>
      <c r="K53" s="36"/>
      <c r="L53" s="41"/>
      <c r="N53" s="44"/>
      <c r="O53" s="40"/>
      <c r="P53" s="36"/>
      <c r="Q53" s="40"/>
      <c r="R53" s="40"/>
      <c r="S53" s="40"/>
      <c r="T53" s="40"/>
      <c r="U53" s="40"/>
      <c r="V53" s="40"/>
      <c r="W53" s="40"/>
      <c r="X53" s="39"/>
    </row>
    <row r="54" spans="2:24" s="35" customFormat="1" ht="13.5" customHeight="1" x14ac:dyDescent="0.3">
      <c r="B54" s="44"/>
      <c r="C54" s="42"/>
      <c r="D54" s="36" t="s">
        <v>91</v>
      </c>
      <c r="E54" s="36"/>
      <c r="F54" s="36"/>
      <c r="G54" s="36"/>
      <c r="H54" s="36"/>
      <c r="I54" s="36"/>
      <c r="J54" s="36"/>
      <c r="K54" s="36"/>
      <c r="L54" s="41"/>
      <c r="N54" s="44"/>
      <c r="O54" s="40"/>
      <c r="P54" s="36"/>
      <c r="Q54" s="40"/>
      <c r="R54" s="40"/>
      <c r="S54" s="40"/>
      <c r="T54" s="40"/>
      <c r="U54" s="40"/>
      <c r="V54" s="40"/>
      <c r="W54" s="40"/>
      <c r="X54" s="39"/>
    </row>
    <row r="55" spans="2:24" s="35" customFormat="1" ht="13.5" customHeight="1" x14ac:dyDescent="0.3">
      <c r="B55" s="44"/>
      <c r="C55" s="42"/>
      <c r="D55" s="36" t="s">
        <v>92</v>
      </c>
      <c r="E55" s="36"/>
      <c r="F55" s="36"/>
      <c r="G55" s="36"/>
      <c r="H55" s="36"/>
      <c r="I55" s="36"/>
      <c r="J55" s="36"/>
      <c r="K55" s="36"/>
      <c r="L55" s="41"/>
      <c r="N55" s="44"/>
      <c r="O55" s="40"/>
      <c r="P55" s="36"/>
      <c r="Q55" s="40"/>
      <c r="R55" s="40"/>
      <c r="S55" s="40"/>
      <c r="T55" s="40"/>
      <c r="U55" s="40"/>
      <c r="V55" s="40"/>
      <c r="W55" s="40"/>
      <c r="X55" s="39"/>
    </row>
    <row r="56" spans="2:24" s="35" customFormat="1" ht="13.5" customHeight="1" x14ac:dyDescent="0.3">
      <c r="B56" s="44"/>
      <c r="C56" s="42"/>
      <c r="D56" s="36" t="s">
        <v>93</v>
      </c>
      <c r="E56" s="36"/>
      <c r="F56" s="36"/>
      <c r="G56" s="36"/>
      <c r="H56" s="36"/>
      <c r="I56" s="36"/>
      <c r="J56" s="36"/>
      <c r="K56" s="36"/>
      <c r="L56" s="41"/>
      <c r="N56" s="44"/>
      <c r="O56" s="40"/>
      <c r="P56" s="36"/>
      <c r="Q56" s="40"/>
      <c r="R56" s="40"/>
      <c r="S56" s="40"/>
      <c r="T56" s="40"/>
      <c r="U56" s="40"/>
      <c r="V56" s="40"/>
      <c r="W56" s="40"/>
      <c r="X56" s="39"/>
    </row>
    <row r="57" spans="2:24" s="35" customFormat="1" ht="13.5" customHeight="1" x14ac:dyDescent="0.3">
      <c r="B57" s="44"/>
      <c r="C57" s="42"/>
      <c r="D57" s="36" t="s">
        <v>57</v>
      </c>
      <c r="E57" s="36"/>
      <c r="F57" s="36"/>
      <c r="G57" s="36"/>
      <c r="H57" s="36"/>
      <c r="I57" s="36"/>
      <c r="J57" s="36"/>
      <c r="K57" s="36"/>
      <c r="L57" s="41"/>
      <c r="N57" s="44"/>
      <c r="O57" s="40"/>
      <c r="P57" s="36"/>
      <c r="Q57" s="40"/>
      <c r="R57" s="40"/>
      <c r="S57" s="40"/>
      <c r="T57" s="40"/>
      <c r="U57" s="40"/>
      <c r="V57" s="40"/>
      <c r="W57" s="40"/>
      <c r="X57" s="39"/>
    </row>
    <row r="58" spans="2:24" s="35" customFormat="1" ht="13.5" customHeight="1" x14ac:dyDescent="0.3">
      <c r="B58" s="44"/>
      <c r="C58" s="42"/>
      <c r="D58" s="36"/>
      <c r="E58" s="36"/>
      <c r="F58" s="36"/>
      <c r="G58" s="36"/>
      <c r="H58" s="36"/>
      <c r="I58" s="36"/>
      <c r="J58" s="36"/>
      <c r="K58" s="36"/>
      <c r="L58" s="41"/>
      <c r="N58" s="44"/>
      <c r="O58" s="40"/>
      <c r="P58" s="36"/>
      <c r="Q58" s="40"/>
      <c r="R58" s="40"/>
      <c r="S58" s="40"/>
      <c r="T58" s="40"/>
      <c r="U58" s="40"/>
      <c r="V58" s="40"/>
      <c r="W58" s="40"/>
      <c r="X58" s="39"/>
    </row>
    <row r="59" spans="2:24" s="35" customFormat="1" ht="13.5" customHeight="1" x14ac:dyDescent="0.3">
      <c r="B59" s="44"/>
      <c r="C59" s="42"/>
      <c r="D59" s="36"/>
      <c r="E59" s="36"/>
      <c r="F59" s="36"/>
      <c r="G59" s="36"/>
      <c r="H59" s="36"/>
      <c r="I59" s="36"/>
      <c r="J59" s="36"/>
      <c r="K59" s="36"/>
      <c r="L59" s="41"/>
      <c r="N59" s="44"/>
      <c r="O59" s="40"/>
      <c r="P59" s="36"/>
      <c r="Q59" s="40"/>
      <c r="R59" s="40"/>
      <c r="S59" s="40"/>
      <c r="T59" s="40"/>
      <c r="U59" s="40"/>
      <c r="V59" s="40"/>
      <c r="W59" s="40"/>
      <c r="X59" s="39"/>
    </row>
    <row r="60" spans="2:24" ht="13.5" customHeight="1" x14ac:dyDescent="0.3">
      <c r="B60" s="24"/>
      <c r="C60" s="22" t="s">
        <v>41</v>
      </c>
      <c r="D60" s="26"/>
      <c r="E60" s="26"/>
      <c r="F60" s="26"/>
      <c r="G60" s="26"/>
      <c r="H60" s="26"/>
      <c r="I60" s="26"/>
      <c r="J60" s="26"/>
      <c r="K60" s="26"/>
      <c r="L60" s="19"/>
      <c r="N60" s="24"/>
      <c r="O60" s="17"/>
      <c r="P60" s="36"/>
      <c r="Q60" s="17"/>
      <c r="R60" s="17"/>
      <c r="S60" s="17"/>
      <c r="T60" s="17"/>
      <c r="U60" s="17"/>
      <c r="V60" s="17"/>
      <c r="W60" s="17"/>
      <c r="X60" s="13"/>
    </row>
    <row r="61" spans="2:24" ht="13.5" customHeight="1" x14ac:dyDescent="0.3">
      <c r="B61" s="24"/>
      <c r="C61" s="22"/>
      <c r="D61" s="26"/>
      <c r="E61" s="26"/>
      <c r="F61" s="26"/>
      <c r="G61" s="26"/>
      <c r="H61" s="26"/>
      <c r="I61" s="26"/>
      <c r="J61" s="26"/>
      <c r="K61" s="26"/>
      <c r="L61" s="19"/>
      <c r="N61" s="24"/>
      <c r="O61" s="17"/>
      <c r="P61" s="36"/>
      <c r="Q61" s="17"/>
      <c r="R61" s="17"/>
      <c r="S61" s="17"/>
      <c r="T61" s="17"/>
      <c r="U61" s="17"/>
      <c r="V61" s="17"/>
      <c r="W61" s="17"/>
      <c r="X61" s="13"/>
    </row>
    <row r="62" spans="2:24" ht="13.5" customHeight="1" x14ac:dyDescent="0.3">
      <c r="B62" s="24"/>
      <c r="C62" s="22"/>
      <c r="D62" s="26" t="s">
        <v>45</v>
      </c>
      <c r="E62" s="26"/>
      <c r="F62" s="26"/>
      <c r="G62" s="26"/>
      <c r="H62" s="26"/>
      <c r="I62" s="26"/>
      <c r="J62" s="26"/>
      <c r="K62" s="26"/>
      <c r="L62" s="19"/>
      <c r="N62" s="24"/>
      <c r="O62" s="17"/>
      <c r="Q62" s="17"/>
      <c r="R62" s="17"/>
      <c r="S62" s="17"/>
      <c r="T62" s="17"/>
      <c r="U62" s="17"/>
      <c r="V62" s="17"/>
      <c r="W62" s="17"/>
      <c r="X62" s="13"/>
    </row>
    <row r="63" spans="2:24" ht="13.5" customHeight="1" x14ac:dyDescent="0.3">
      <c r="B63" s="24"/>
      <c r="C63" s="22"/>
      <c r="D63" s="26" t="s">
        <v>61</v>
      </c>
      <c r="E63" s="26"/>
      <c r="F63" s="26"/>
      <c r="G63" s="26"/>
      <c r="H63" s="26"/>
      <c r="I63" s="26"/>
      <c r="J63" s="26"/>
      <c r="K63" s="26"/>
      <c r="L63" s="19"/>
      <c r="N63" s="24"/>
      <c r="O63" s="17"/>
      <c r="P63" s="36" t="s">
        <v>46</v>
      </c>
      <c r="Q63" s="17"/>
      <c r="R63" s="17"/>
      <c r="S63" s="17"/>
      <c r="T63" s="17"/>
      <c r="U63" s="17"/>
      <c r="V63" s="17"/>
      <c r="W63" s="17"/>
      <c r="X63" s="13"/>
    </row>
    <row r="64" spans="2:24" ht="13.5" customHeight="1" x14ac:dyDescent="0.3">
      <c r="B64" s="24"/>
      <c r="C64" s="22"/>
      <c r="D64" s="26" t="s">
        <v>58</v>
      </c>
      <c r="E64" s="26"/>
      <c r="F64" s="26"/>
      <c r="G64" s="26"/>
      <c r="H64" s="26"/>
      <c r="I64" s="26"/>
      <c r="J64" s="26"/>
      <c r="K64" s="26"/>
      <c r="L64" s="19"/>
      <c r="N64" s="24"/>
      <c r="O64" s="17"/>
      <c r="P64" s="32" t="s">
        <v>47</v>
      </c>
      <c r="Q64" s="17"/>
      <c r="R64" s="17"/>
      <c r="S64" s="17"/>
      <c r="T64" s="17"/>
      <c r="U64" s="17"/>
      <c r="V64" s="17"/>
      <c r="W64" s="17"/>
      <c r="X64" s="13"/>
    </row>
    <row r="65" spans="2:24" ht="13.5" customHeight="1" x14ac:dyDescent="0.3">
      <c r="B65" s="24"/>
      <c r="C65" s="22"/>
      <c r="D65" s="26" t="s">
        <v>48</v>
      </c>
      <c r="E65" s="26"/>
      <c r="F65" s="26"/>
      <c r="G65" s="26"/>
      <c r="H65" s="26"/>
      <c r="I65" s="26"/>
      <c r="J65" s="26"/>
      <c r="K65" s="26"/>
      <c r="L65" s="19"/>
      <c r="N65" s="24"/>
      <c r="O65" s="17"/>
      <c r="P65" s="36"/>
      <c r="Q65" s="17"/>
      <c r="R65" s="17"/>
      <c r="S65" s="17"/>
      <c r="T65" s="17"/>
      <c r="U65" s="17"/>
      <c r="V65" s="17"/>
      <c r="W65" s="17"/>
      <c r="X65" s="13"/>
    </row>
    <row r="66" spans="2:24" ht="13.5" customHeight="1" x14ac:dyDescent="0.3">
      <c r="B66" s="24"/>
      <c r="C66" s="22"/>
      <c r="D66" s="26" t="s">
        <v>68</v>
      </c>
      <c r="E66" s="26"/>
      <c r="F66" s="26"/>
      <c r="G66" s="26"/>
      <c r="H66" s="26"/>
      <c r="I66" s="26"/>
      <c r="J66" s="26"/>
      <c r="K66" s="26"/>
      <c r="L66" s="19"/>
      <c r="N66" s="24"/>
      <c r="O66" s="17"/>
      <c r="P66" s="36" t="s">
        <v>40</v>
      </c>
      <c r="Q66" s="17"/>
      <c r="R66" s="17"/>
      <c r="S66" s="17"/>
      <c r="T66" s="17"/>
      <c r="U66" s="17"/>
      <c r="V66" s="17"/>
      <c r="W66" s="17"/>
      <c r="X66" s="13"/>
    </row>
    <row r="67" spans="2:24" s="35" customFormat="1" ht="13.5" customHeight="1" x14ac:dyDescent="0.3">
      <c r="B67" s="44"/>
      <c r="C67" s="42"/>
      <c r="D67" s="36" t="s">
        <v>69</v>
      </c>
      <c r="E67" s="36"/>
      <c r="F67" s="36"/>
      <c r="G67" s="36"/>
      <c r="H67" s="36"/>
      <c r="I67" s="36"/>
      <c r="J67" s="36"/>
      <c r="K67" s="36"/>
      <c r="L67" s="41"/>
      <c r="N67" s="44"/>
      <c r="O67" s="40"/>
      <c r="P67" s="36" t="s">
        <v>63</v>
      </c>
      <c r="Q67" s="40"/>
      <c r="R67" s="40"/>
      <c r="S67" s="40"/>
      <c r="T67" s="40"/>
      <c r="U67" s="40"/>
      <c r="V67" s="40"/>
      <c r="W67" s="40"/>
      <c r="X67" s="39"/>
    </row>
    <row r="68" spans="2:24" s="35" customFormat="1" ht="13.5" customHeight="1" x14ac:dyDescent="0.3">
      <c r="B68" s="44"/>
      <c r="C68" s="42"/>
      <c r="D68" s="36"/>
      <c r="E68" s="36"/>
      <c r="F68" s="36"/>
      <c r="G68" s="36"/>
      <c r="H68" s="36"/>
      <c r="I68" s="36"/>
      <c r="J68" s="36"/>
      <c r="K68" s="36"/>
      <c r="L68" s="41"/>
      <c r="N68" s="44"/>
      <c r="O68" s="40"/>
      <c r="P68" s="36"/>
      <c r="Q68" s="40"/>
      <c r="R68" s="40"/>
      <c r="S68" s="40"/>
      <c r="T68" s="40"/>
      <c r="U68" s="40"/>
      <c r="V68" s="40"/>
      <c r="W68" s="40"/>
      <c r="X68" s="39"/>
    </row>
    <row r="69" spans="2:24" s="35" customFormat="1" ht="13.5" customHeight="1" x14ac:dyDescent="0.3">
      <c r="B69" s="44"/>
      <c r="C69" s="139" t="s">
        <v>123</v>
      </c>
      <c r="D69" s="140"/>
      <c r="E69" s="140"/>
      <c r="F69" s="140"/>
      <c r="G69" s="140"/>
      <c r="H69" s="140"/>
      <c r="I69" s="140"/>
      <c r="J69" s="36"/>
      <c r="K69" s="36"/>
      <c r="L69" s="41"/>
      <c r="N69" s="44"/>
      <c r="O69" s="40"/>
      <c r="P69" s="36"/>
      <c r="Q69" s="40"/>
      <c r="R69" s="40"/>
      <c r="S69" s="40"/>
      <c r="T69" s="40"/>
      <c r="U69" s="40"/>
      <c r="V69" s="40"/>
      <c r="W69" s="40"/>
      <c r="X69" s="39"/>
    </row>
    <row r="70" spans="2:24" s="35" customFormat="1" ht="9.75" customHeight="1" x14ac:dyDescent="0.3">
      <c r="B70" s="44"/>
      <c r="C70" s="139"/>
      <c r="D70" s="140"/>
      <c r="E70" s="140"/>
      <c r="F70" s="140"/>
      <c r="G70" s="140"/>
      <c r="H70" s="140"/>
      <c r="I70" s="140"/>
      <c r="J70" s="36"/>
      <c r="K70" s="36"/>
      <c r="L70" s="41"/>
      <c r="N70" s="44"/>
      <c r="O70" s="40"/>
      <c r="P70" s="36"/>
      <c r="Q70" s="40"/>
      <c r="R70" s="40"/>
      <c r="S70" s="40"/>
      <c r="T70" s="40"/>
      <c r="U70" s="40"/>
      <c r="V70" s="40"/>
      <c r="W70" s="40"/>
      <c r="X70" s="39"/>
    </row>
    <row r="71" spans="2:24" s="35" customFormat="1" ht="13.9" customHeight="1" x14ac:dyDescent="0.3">
      <c r="B71" s="44"/>
      <c r="C71" s="141" t="s">
        <v>116</v>
      </c>
      <c r="D71" s="141"/>
      <c r="E71" s="141"/>
      <c r="F71" s="141"/>
      <c r="G71" s="141"/>
      <c r="H71" s="141"/>
      <c r="I71" s="141"/>
      <c r="J71" s="116"/>
      <c r="K71" s="116"/>
      <c r="L71" s="41"/>
      <c r="N71" s="44"/>
      <c r="O71" s="40"/>
      <c r="P71" s="36"/>
      <c r="Q71" s="40"/>
      <c r="R71" s="40"/>
      <c r="S71" s="40"/>
      <c r="T71" s="40"/>
      <c r="U71" s="40"/>
      <c r="V71" s="40"/>
      <c r="W71" s="40"/>
      <c r="X71" s="39"/>
    </row>
    <row r="72" spans="2:24" s="35" customFormat="1" ht="13.5" customHeight="1" x14ac:dyDescent="0.3">
      <c r="B72" s="44"/>
      <c r="C72" s="142" t="s">
        <v>120</v>
      </c>
      <c r="D72" s="140"/>
      <c r="E72" s="140"/>
      <c r="F72" s="140"/>
      <c r="G72" s="140"/>
      <c r="H72" s="140"/>
      <c r="I72" s="140"/>
      <c r="J72" s="36"/>
      <c r="K72" s="36"/>
      <c r="L72" s="41"/>
      <c r="N72" s="44"/>
      <c r="O72" s="40"/>
      <c r="P72" s="36"/>
      <c r="Q72" s="40"/>
      <c r="R72" s="40"/>
      <c r="S72" s="40"/>
      <c r="T72" s="40"/>
      <c r="U72" s="40"/>
      <c r="V72" s="40"/>
      <c r="W72" s="40"/>
      <c r="X72" s="39"/>
    </row>
    <row r="73" spans="2:24" s="35" customFormat="1" ht="13.5" customHeight="1" x14ac:dyDescent="0.3">
      <c r="B73" s="44"/>
      <c r="C73" s="140" t="s">
        <v>121</v>
      </c>
      <c r="D73" s="140"/>
      <c r="E73" s="140"/>
      <c r="F73" s="140"/>
      <c r="G73" s="140"/>
      <c r="H73" s="140"/>
      <c r="I73" s="140"/>
      <c r="J73" s="36"/>
      <c r="K73" s="36"/>
      <c r="L73" s="41"/>
      <c r="N73" s="44"/>
      <c r="O73" s="40"/>
      <c r="P73" s="36"/>
      <c r="Q73" s="40"/>
      <c r="R73" s="40"/>
      <c r="S73" s="40"/>
      <c r="T73" s="40"/>
      <c r="U73" s="40"/>
      <c r="V73" s="40"/>
      <c r="W73" s="40"/>
      <c r="X73" s="39"/>
    </row>
    <row r="74" spans="2:24" ht="13.5" customHeight="1" x14ac:dyDescent="0.3">
      <c r="B74" s="20"/>
      <c r="C74" s="27"/>
      <c r="D74" s="27"/>
      <c r="E74" s="27"/>
      <c r="F74" s="27"/>
      <c r="G74" s="27"/>
      <c r="H74" s="27"/>
      <c r="I74" s="27"/>
      <c r="J74" s="27"/>
      <c r="K74" s="27"/>
      <c r="L74" s="28"/>
      <c r="N74" s="20"/>
      <c r="O74" s="29"/>
      <c r="P74" s="27"/>
      <c r="Q74" s="27"/>
      <c r="R74" s="27"/>
      <c r="S74" s="27"/>
      <c r="T74" s="27"/>
      <c r="U74" s="27"/>
      <c r="V74" s="27"/>
      <c r="W74" s="27"/>
      <c r="X74" s="28"/>
    </row>
    <row r="75" spans="2:24" ht="13.5" customHeight="1" x14ac:dyDescent="0.3">
      <c r="O75" s="30"/>
    </row>
  </sheetData>
  <mergeCells count="4">
    <mergeCell ref="D26:K27"/>
    <mergeCell ref="D28:K29"/>
    <mergeCell ref="D37:K38"/>
    <mergeCell ref="C7:L8"/>
  </mergeCells>
  <hyperlinks>
    <hyperlink ref="P12" r:id="rId1" xr:uid="{00000000-0004-0000-0100-000000000000}"/>
  </hyperlinks>
  <pageMargins left="0.7" right="0.7" top="0.75" bottom="0.75" header="0.3" footer="0.3"/>
  <pageSetup paperSize="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782E-B8F1-4352-8CD7-CE79385A02EA}">
  <sheetPr codeName="Sheet3">
    <tabColor theme="0" tint="-0.249977111117893"/>
  </sheetPr>
  <dimension ref="A2:U327"/>
  <sheetViews>
    <sheetView topLeftCell="A169" workbookViewId="0">
      <pane xSplit="2" topLeftCell="E1" activePane="topRight" state="frozen"/>
      <selection pane="topRight" activeCell="A199" sqref="A199"/>
    </sheetView>
  </sheetViews>
  <sheetFormatPr defaultRowHeight="12.5" x14ac:dyDescent="0.25"/>
  <cols>
    <col min="1" max="1" width="16.90625" bestFit="1" customWidth="1"/>
    <col min="2" max="2" width="12.08984375" bestFit="1" customWidth="1"/>
    <col min="3" max="3" width="20.453125" bestFit="1" customWidth="1"/>
    <col min="4" max="4" width="29.81640625" bestFit="1" customWidth="1"/>
    <col min="5" max="5" width="7.81640625" customWidth="1"/>
    <col min="6" max="6" width="12" customWidth="1"/>
    <col min="7" max="7" width="12.26953125" bestFit="1" customWidth="1"/>
    <col min="8" max="8" width="20.7265625" bestFit="1" customWidth="1"/>
    <col min="9" max="9" width="30.26953125" bestFit="1" customWidth="1"/>
    <col min="10" max="10" width="7.7265625" customWidth="1"/>
    <col min="11" max="11" width="11.54296875" customWidth="1"/>
    <col min="12" max="12" width="13.81640625" customWidth="1"/>
    <col min="13" max="13" width="13.7265625" customWidth="1"/>
    <col min="16" max="16" width="18.26953125" bestFit="1" customWidth="1"/>
    <col min="18" max="18" width="10" bestFit="1" customWidth="1"/>
  </cols>
  <sheetData>
    <row r="2" spans="1:21" x14ac:dyDescent="0.25">
      <c r="A2" s="73" t="s">
        <v>22</v>
      </c>
      <c r="B2" t="s">
        <v>12</v>
      </c>
    </row>
    <row r="3" spans="1:21" x14ac:dyDescent="0.25">
      <c r="A3" s="73" t="s">
        <v>104</v>
      </c>
      <c r="B3" s="74">
        <v>0</v>
      </c>
    </row>
    <row r="4" spans="1:21" ht="13" x14ac:dyDescent="0.3">
      <c r="K4" s="150" t="s">
        <v>2</v>
      </c>
      <c r="L4" s="150"/>
      <c r="M4" s="150"/>
      <c r="P4" s="8" t="s">
        <v>6</v>
      </c>
      <c r="Q4" s="8"/>
      <c r="R4" s="8"/>
      <c r="S4" s="8"/>
      <c r="T4" s="8"/>
      <c r="U4" s="8"/>
    </row>
    <row r="5" spans="1:21" ht="65" x14ac:dyDescent="0.3">
      <c r="A5" s="73" t="s">
        <v>105</v>
      </c>
      <c r="B5" t="s">
        <v>107</v>
      </c>
      <c r="C5" t="s">
        <v>108</v>
      </c>
      <c r="D5" t="s">
        <v>109</v>
      </c>
      <c r="G5" s="77" t="s">
        <v>107</v>
      </c>
      <c r="H5" s="77" t="s">
        <v>108</v>
      </c>
      <c r="I5" s="77" t="s">
        <v>109</v>
      </c>
      <c r="K5" s="21" t="s">
        <v>16</v>
      </c>
      <c r="L5" s="21" t="s">
        <v>20</v>
      </c>
      <c r="M5" s="21" t="s">
        <v>17</v>
      </c>
      <c r="P5" s="21" t="s">
        <v>4</v>
      </c>
      <c r="Q5" s="21" t="s">
        <v>27</v>
      </c>
      <c r="R5" s="21" t="s">
        <v>25</v>
      </c>
      <c r="S5" s="21" t="s">
        <v>11</v>
      </c>
      <c r="T5" s="21" t="s">
        <v>10</v>
      </c>
      <c r="U5" s="21" t="s">
        <v>8</v>
      </c>
    </row>
    <row r="6" spans="1:21" ht="13" x14ac:dyDescent="0.3">
      <c r="A6" s="74" t="s">
        <v>70</v>
      </c>
      <c r="B6" s="75">
        <v>110</v>
      </c>
      <c r="C6" s="75">
        <v>16249</v>
      </c>
      <c r="D6" s="75">
        <v>10652.729214001398</v>
      </c>
      <c r="E6" s="75"/>
      <c r="F6" s="74" t="s">
        <v>70</v>
      </c>
      <c r="G6" s="75">
        <f>IFERROR(VLOOKUP(F6,$A$6:$D$26,2,FALSE),0)</f>
        <v>110</v>
      </c>
      <c r="H6" s="75">
        <f>IFERROR(VLOOKUP(F6,$A$6:$D$26,3,FALSE),0)</f>
        <v>16249</v>
      </c>
      <c r="I6" s="75">
        <f>IFERROR(VLOOKUP(F6,$A$6:$D$26,4,FALSE),0)</f>
        <v>10652.729214001398</v>
      </c>
      <c r="J6" s="75"/>
      <c r="K6" s="10">
        <f>H6/G6/24</f>
        <v>6.1549242424242427</v>
      </c>
      <c r="L6" s="10">
        <f>(H6 / I6)</f>
        <v>1.5253368102742302</v>
      </c>
      <c r="M6" s="10">
        <f>L6*$K$26</f>
        <v>5.0967713256798666</v>
      </c>
      <c r="P6" s="5" t="str">
        <f t="shared" ref="P6:P25" si="0">A6</f>
        <v>Auckland</v>
      </c>
      <c r="Q6" s="5">
        <f>G6</f>
        <v>110</v>
      </c>
      <c r="R6" s="5">
        <f>H6 / 24</f>
        <v>677.04166666666663</v>
      </c>
      <c r="S6" s="10">
        <f>K6</f>
        <v>6.1549242424242427</v>
      </c>
      <c r="T6" s="10">
        <f>M6</f>
        <v>5.0967713256798666</v>
      </c>
      <c r="U6" s="10">
        <f>$M$26</f>
        <v>4.179620886001854</v>
      </c>
    </row>
    <row r="7" spans="1:21" ht="13" x14ac:dyDescent="0.3">
      <c r="A7" s="74" t="s">
        <v>71</v>
      </c>
      <c r="B7" s="75">
        <v>26</v>
      </c>
      <c r="C7" s="75">
        <v>597</v>
      </c>
      <c r="D7" s="75">
        <v>927.16165858270313</v>
      </c>
      <c r="E7" s="75"/>
      <c r="F7" s="74" t="s">
        <v>71</v>
      </c>
      <c r="G7" s="75">
        <f t="shared" ref="G7:G26" si="1">IFERROR(VLOOKUP(F7,$A$6:$D$26,2,FALSE),0)</f>
        <v>26</v>
      </c>
      <c r="H7" s="75">
        <f t="shared" ref="H7:H26" si="2">IFERROR(VLOOKUP(F7,$A$6:$D$26,3,FALSE),0)</f>
        <v>597</v>
      </c>
      <c r="I7" s="75">
        <f t="shared" ref="I7:I26" si="3">IFERROR(VLOOKUP(F7,$A$6:$D$26,4,FALSE),0)</f>
        <v>927.16165858270313</v>
      </c>
      <c r="J7" s="75"/>
      <c r="K7" s="10">
        <f t="shared" ref="K7:K26" si="4">H7/G7/24</f>
        <v>0.95673076923076916</v>
      </c>
      <c r="L7" s="10">
        <f t="shared" ref="L7:L26" si="5">(H7 / I7)</f>
        <v>0.64390065580645173</v>
      </c>
      <c r="M7" s="10">
        <f t="shared" ref="M7:M26" si="6">L7*$K$26</f>
        <v>2.1515342559069093</v>
      </c>
      <c r="P7" s="5" t="str">
        <f t="shared" si="0"/>
        <v>Bay of Plenty</v>
      </c>
      <c r="Q7" s="5">
        <f t="shared" ref="Q7:Q26" si="7">G7</f>
        <v>26</v>
      </c>
      <c r="R7" s="5">
        <f t="shared" ref="R7:R26" si="8">H7 / 24</f>
        <v>24.875</v>
      </c>
      <c r="S7" s="10">
        <f t="shared" ref="S7:S26" si="9">K7</f>
        <v>0.95673076923076916</v>
      </c>
      <c r="T7" s="10">
        <f t="shared" ref="T7:T26" si="10">M7</f>
        <v>2.1515342559069093</v>
      </c>
      <c r="U7" s="10">
        <f t="shared" ref="U7:U26" si="11">$M$26</f>
        <v>4.179620886001854</v>
      </c>
    </row>
    <row r="8" spans="1:21" ht="13" x14ac:dyDescent="0.3">
      <c r="A8" s="74" t="s">
        <v>72</v>
      </c>
      <c r="B8" s="75">
        <v>44</v>
      </c>
      <c r="C8" s="75">
        <v>2032</v>
      </c>
      <c r="D8" s="75">
        <v>2037.6218649558352</v>
      </c>
      <c r="E8" s="75"/>
      <c r="F8" s="74" t="s">
        <v>72</v>
      </c>
      <c r="G8" s="75">
        <f t="shared" si="1"/>
        <v>44</v>
      </c>
      <c r="H8" s="75">
        <f t="shared" si="2"/>
        <v>2032</v>
      </c>
      <c r="I8" s="75">
        <f t="shared" si="3"/>
        <v>2037.6218649558352</v>
      </c>
      <c r="J8" s="75"/>
      <c r="K8" s="10">
        <f t="shared" si="4"/>
        <v>1.9242424242424241</v>
      </c>
      <c r="L8" s="10">
        <f t="shared" si="5"/>
        <v>0.99724096749621549</v>
      </c>
      <c r="M8" s="10">
        <f t="shared" si="6"/>
        <v>3.3321881001574809</v>
      </c>
      <c r="P8" s="5" t="str">
        <f t="shared" si="0"/>
        <v>Canterbury</v>
      </c>
      <c r="Q8" s="5">
        <f t="shared" si="7"/>
        <v>44</v>
      </c>
      <c r="R8" s="5">
        <f t="shared" si="8"/>
        <v>84.666666666666671</v>
      </c>
      <c r="S8" s="10">
        <f t="shared" si="9"/>
        <v>1.9242424242424241</v>
      </c>
      <c r="T8" s="10">
        <f t="shared" si="10"/>
        <v>3.3321881001574809</v>
      </c>
      <c r="U8" s="10">
        <f t="shared" si="11"/>
        <v>4.179620886001854</v>
      </c>
    </row>
    <row r="9" spans="1:21" ht="13" x14ac:dyDescent="0.3">
      <c r="A9" s="74" t="s">
        <v>73</v>
      </c>
      <c r="B9" s="75">
        <v>30</v>
      </c>
      <c r="C9" s="75">
        <v>1605</v>
      </c>
      <c r="D9" s="75">
        <v>1572.0197542303472</v>
      </c>
      <c r="E9" s="75"/>
      <c r="F9" s="74" t="s">
        <v>73</v>
      </c>
      <c r="G9" s="75">
        <f t="shared" si="1"/>
        <v>30</v>
      </c>
      <c r="H9" s="75">
        <f t="shared" si="2"/>
        <v>1605</v>
      </c>
      <c r="I9" s="75">
        <f t="shared" si="3"/>
        <v>1572.0197542303472</v>
      </c>
      <c r="J9" s="75"/>
      <c r="K9" s="10">
        <f t="shared" si="4"/>
        <v>2.2291666666666665</v>
      </c>
      <c r="L9" s="10">
        <f t="shared" si="5"/>
        <v>1.0209795364726824</v>
      </c>
      <c r="M9" s="10">
        <f t="shared" si="6"/>
        <v>3.4115083242922268</v>
      </c>
      <c r="P9" s="5" t="str">
        <f t="shared" si="0"/>
        <v>Capital and Coast</v>
      </c>
      <c r="Q9" s="5">
        <f t="shared" si="7"/>
        <v>30</v>
      </c>
      <c r="R9" s="5">
        <f t="shared" si="8"/>
        <v>66.875</v>
      </c>
      <c r="S9" s="10">
        <f t="shared" si="9"/>
        <v>2.2291666666666665</v>
      </c>
      <c r="T9" s="10">
        <f t="shared" si="10"/>
        <v>3.4115083242922268</v>
      </c>
      <c r="U9" s="10">
        <f t="shared" si="11"/>
        <v>4.179620886001854</v>
      </c>
    </row>
    <row r="10" spans="1:21" ht="13" x14ac:dyDescent="0.3">
      <c r="A10" s="74" t="s">
        <v>74</v>
      </c>
      <c r="B10" s="75">
        <v>32</v>
      </c>
      <c r="C10" s="75">
        <v>2754</v>
      </c>
      <c r="D10" s="75">
        <v>2570.5939617618924</v>
      </c>
      <c r="E10" s="75"/>
      <c r="F10" s="74" t="s">
        <v>74</v>
      </c>
      <c r="G10" s="75">
        <f t="shared" si="1"/>
        <v>32</v>
      </c>
      <c r="H10" s="75">
        <f t="shared" si="2"/>
        <v>2754</v>
      </c>
      <c r="I10" s="75">
        <f t="shared" si="3"/>
        <v>2570.5939617618924</v>
      </c>
      <c r="J10" s="75"/>
      <c r="K10" s="10">
        <f t="shared" si="4"/>
        <v>3.5859375</v>
      </c>
      <c r="L10" s="10">
        <f t="shared" si="5"/>
        <v>1.0713477277883281</v>
      </c>
      <c r="M10" s="10">
        <f t="shared" si="6"/>
        <v>3.5798089589420834</v>
      </c>
      <c r="P10" s="5" t="str">
        <f t="shared" si="0"/>
        <v>Counties Manukau</v>
      </c>
      <c r="Q10" s="5">
        <f t="shared" si="7"/>
        <v>32</v>
      </c>
      <c r="R10" s="5">
        <f t="shared" si="8"/>
        <v>114.75</v>
      </c>
      <c r="S10" s="10">
        <f t="shared" si="9"/>
        <v>3.5859375</v>
      </c>
      <c r="T10" s="10">
        <f t="shared" si="10"/>
        <v>3.5798089589420834</v>
      </c>
      <c r="U10" s="10">
        <f t="shared" si="11"/>
        <v>4.179620886001854</v>
      </c>
    </row>
    <row r="11" spans="1:21" ht="13" x14ac:dyDescent="0.3">
      <c r="A11" s="74" t="s">
        <v>75</v>
      </c>
      <c r="B11" s="75">
        <v>50</v>
      </c>
      <c r="C11" s="75">
        <v>4722</v>
      </c>
      <c r="D11" s="75">
        <v>3179.8933915032185</v>
      </c>
      <c r="E11" s="75"/>
      <c r="F11" s="74" t="s">
        <v>75</v>
      </c>
      <c r="G11" s="75">
        <f t="shared" si="1"/>
        <v>50</v>
      </c>
      <c r="H11" s="75">
        <f t="shared" si="2"/>
        <v>4722</v>
      </c>
      <c r="I11" s="75">
        <f t="shared" si="3"/>
        <v>3179.8933915032185</v>
      </c>
      <c r="J11" s="75"/>
      <c r="K11" s="10">
        <f t="shared" si="4"/>
        <v>3.9350000000000001</v>
      </c>
      <c r="L11" s="10">
        <f t="shared" si="5"/>
        <v>1.4849554430401164</v>
      </c>
      <c r="M11" s="10">
        <f t="shared" si="6"/>
        <v>4.9618407364327757</v>
      </c>
      <c r="P11" s="5" t="str">
        <f t="shared" si="0"/>
        <v>Hawkes Bay</v>
      </c>
      <c r="Q11" s="5">
        <f t="shared" si="7"/>
        <v>50</v>
      </c>
      <c r="R11" s="5">
        <f t="shared" si="8"/>
        <v>196.75</v>
      </c>
      <c r="S11" s="10">
        <f t="shared" si="9"/>
        <v>3.9350000000000001</v>
      </c>
      <c r="T11" s="10">
        <f t="shared" si="10"/>
        <v>4.9618407364327757</v>
      </c>
      <c r="U11" s="10">
        <f t="shared" si="11"/>
        <v>4.179620886001854</v>
      </c>
    </row>
    <row r="12" spans="1:21" ht="13" x14ac:dyDescent="0.3">
      <c r="A12" s="74" t="s">
        <v>76</v>
      </c>
      <c r="B12" s="75">
        <v>18</v>
      </c>
      <c r="C12" s="75">
        <v>841</v>
      </c>
      <c r="D12" s="75">
        <v>1117.6363283420176</v>
      </c>
      <c r="E12" s="75"/>
      <c r="F12" s="74" t="s">
        <v>76</v>
      </c>
      <c r="G12" s="75">
        <f t="shared" si="1"/>
        <v>18</v>
      </c>
      <c r="H12" s="75">
        <f t="shared" si="2"/>
        <v>841</v>
      </c>
      <c r="I12" s="75">
        <f t="shared" si="3"/>
        <v>1117.6363283420176</v>
      </c>
      <c r="J12" s="75"/>
      <c r="K12" s="10">
        <f t="shared" si="4"/>
        <v>1.9467592592592593</v>
      </c>
      <c r="L12" s="10">
        <f t="shared" si="5"/>
        <v>0.75248090874748153</v>
      </c>
      <c r="M12" s="10">
        <f t="shared" si="6"/>
        <v>2.51434508955185</v>
      </c>
      <c r="P12" s="5" t="str">
        <f t="shared" si="0"/>
        <v>Hutt</v>
      </c>
      <c r="Q12" s="5">
        <f t="shared" si="7"/>
        <v>18</v>
      </c>
      <c r="R12" s="5">
        <f t="shared" si="8"/>
        <v>35.041666666666664</v>
      </c>
      <c r="S12" s="10">
        <f t="shared" si="9"/>
        <v>1.9467592592592593</v>
      </c>
      <c r="T12" s="10">
        <f t="shared" si="10"/>
        <v>2.51434508955185</v>
      </c>
      <c r="U12" s="10">
        <f t="shared" si="11"/>
        <v>4.179620886001854</v>
      </c>
    </row>
    <row r="13" spans="1:21" ht="13" x14ac:dyDescent="0.3">
      <c r="A13" s="74" t="s">
        <v>77</v>
      </c>
      <c r="B13" s="75">
        <v>10</v>
      </c>
      <c r="C13" s="75">
        <v>458.5</v>
      </c>
      <c r="D13" s="75">
        <v>800.59747588525681</v>
      </c>
      <c r="E13" s="75"/>
      <c r="F13" s="74" t="s">
        <v>77</v>
      </c>
      <c r="G13" s="75">
        <f t="shared" si="1"/>
        <v>10</v>
      </c>
      <c r="H13" s="75">
        <f t="shared" si="2"/>
        <v>458.5</v>
      </c>
      <c r="I13" s="75">
        <f t="shared" si="3"/>
        <v>800.59747588525681</v>
      </c>
      <c r="J13" s="75"/>
      <c r="K13" s="10">
        <f t="shared" si="4"/>
        <v>1.9104166666666667</v>
      </c>
      <c r="L13" s="10">
        <f t="shared" si="5"/>
        <v>0.57269728397908803</v>
      </c>
      <c r="M13" s="10">
        <f t="shared" si="6"/>
        <v>1.913614800100828</v>
      </c>
      <c r="P13" s="5" t="str">
        <f t="shared" si="0"/>
        <v>Lakes</v>
      </c>
      <c r="Q13" s="5">
        <f t="shared" si="7"/>
        <v>10</v>
      </c>
      <c r="R13" s="5">
        <f t="shared" si="8"/>
        <v>19.104166666666668</v>
      </c>
      <c r="S13" s="10">
        <f t="shared" si="9"/>
        <v>1.9104166666666667</v>
      </c>
      <c r="T13" s="10">
        <f t="shared" si="10"/>
        <v>1.913614800100828</v>
      </c>
      <c r="U13" s="10">
        <f t="shared" si="11"/>
        <v>4.179620886001854</v>
      </c>
    </row>
    <row r="14" spans="1:21" ht="13" x14ac:dyDescent="0.3">
      <c r="A14" s="74" t="s">
        <v>78</v>
      </c>
      <c r="B14" s="75">
        <v>11</v>
      </c>
      <c r="C14" s="75">
        <v>593</v>
      </c>
      <c r="D14" s="75">
        <v>489.42048233155538</v>
      </c>
      <c r="E14" s="75"/>
      <c r="F14" s="74" t="s">
        <v>78</v>
      </c>
      <c r="G14" s="75">
        <f t="shared" si="1"/>
        <v>11</v>
      </c>
      <c r="H14" s="75">
        <f t="shared" si="2"/>
        <v>593</v>
      </c>
      <c r="I14" s="75">
        <f t="shared" si="3"/>
        <v>489.42048233155538</v>
      </c>
      <c r="J14" s="75"/>
      <c r="K14" s="10">
        <f t="shared" si="4"/>
        <v>2.2462121212121211</v>
      </c>
      <c r="L14" s="10">
        <f t="shared" si="5"/>
        <v>1.2116370716137606</v>
      </c>
      <c r="M14" s="10">
        <f t="shared" si="6"/>
        <v>4.0485727756229108</v>
      </c>
      <c r="P14" s="5" t="str">
        <f t="shared" si="0"/>
        <v>MidCentral</v>
      </c>
      <c r="Q14" s="5">
        <f t="shared" si="7"/>
        <v>11</v>
      </c>
      <c r="R14" s="5">
        <f t="shared" si="8"/>
        <v>24.708333333333332</v>
      </c>
      <c r="S14" s="10">
        <f t="shared" si="9"/>
        <v>2.2462121212121211</v>
      </c>
      <c r="T14" s="10">
        <f t="shared" si="10"/>
        <v>4.0485727756229108</v>
      </c>
      <c r="U14" s="10">
        <f t="shared" si="11"/>
        <v>4.179620886001854</v>
      </c>
    </row>
    <row r="15" spans="1:21" ht="13" x14ac:dyDescent="0.3">
      <c r="A15" s="74" t="s">
        <v>79</v>
      </c>
      <c r="B15" s="75">
        <v>66</v>
      </c>
      <c r="C15" s="75">
        <v>3220</v>
      </c>
      <c r="D15" s="75">
        <v>3271.143654392662</v>
      </c>
      <c r="E15" s="75"/>
      <c r="F15" s="74" t="s">
        <v>79</v>
      </c>
      <c r="G15" s="75">
        <f t="shared" si="1"/>
        <v>66</v>
      </c>
      <c r="H15" s="75">
        <f t="shared" si="2"/>
        <v>3220</v>
      </c>
      <c r="I15" s="75">
        <f t="shared" si="3"/>
        <v>3271.143654392662</v>
      </c>
      <c r="J15" s="75"/>
      <c r="K15" s="10">
        <f t="shared" si="4"/>
        <v>2.0328282828282829</v>
      </c>
      <c r="L15" s="10">
        <f t="shared" si="5"/>
        <v>0.98436520685235462</v>
      </c>
      <c r="M15" s="10">
        <f t="shared" si="6"/>
        <v>3.2891649414662876</v>
      </c>
      <c r="P15" s="5" t="str">
        <f t="shared" si="0"/>
        <v>Nelson Marlborough</v>
      </c>
      <c r="Q15" s="5">
        <f t="shared" si="7"/>
        <v>66</v>
      </c>
      <c r="R15" s="5">
        <f t="shared" si="8"/>
        <v>134.16666666666666</v>
      </c>
      <c r="S15" s="10">
        <f t="shared" si="9"/>
        <v>2.0328282828282829</v>
      </c>
      <c r="T15" s="10">
        <f t="shared" si="10"/>
        <v>3.2891649414662876</v>
      </c>
      <c r="U15" s="10">
        <f t="shared" si="11"/>
        <v>4.179620886001854</v>
      </c>
    </row>
    <row r="16" spans="1:21" ht="13" x14ac:dyDescent="0.3">
      <c r="A16" s="74" t="s">
        <v>80</v>
      </c>
      <c r="B16" s="75">
        <v>19</v>
      </c>
      <c r="C16" s="75">
        <v>1121.5</v>
      </c>
      <c r="D16" s="75">
        <v>895.22138654690775</v>
      </c>
      <c r="E16" s="75"/>
      <c r="F16" s="74" t="s">
        <v>80</v>
      </c>
      <c r="G16" s="75">
        <f t="shared" si="1"/>
        <v>19</v>
      </c>
      <c r="H16" s="75">
        <f t="shared" si="2"/>
        <v>1121.5</v>
      </c>
      <c r="I16" s="75">
        <f t="shared" si="3"/>
        <v>895.22138654690775</v>
      </c>
      <c r="J16" s="75"/>
      <c r="K16" s="10">
        <f t="shared" si="4"/>
        <v>2.4594298245614037</v>
      </c>
      <c r="L16" s="10">
        <f t="shared" si="5"/>
        <v>1.252762743220317</v>
      </c>
      <c r="M16" s="10">
        <f t="shared" si="6"/>
        <v>4.1859903888226739</v>
      </c>
      <c r="P16" s="5" t="str">
        <f t="shared" si="0"/>
        <v>Northland</v>
      </c>
      <c r="Q16" s="5">
        <f t="shared" si="7"/>
        <v>19</v>
      </c>
      <c r="R16" s="5">
        <f t="shared" si="8"/>
        <v>46.729166666666664</v>
      </c>
      <c r="S16" s="10">
        <f t="shared" si="9"/>
        <v>2.4594298245614037</v>
      </c>
      <c r="T16" s="10">
        <f t="shared" si="10"/>
        <v>4.1859903888226739</v>
      </c>
      <c r="U16" s="10">
        <f t="shared" si="11"/>
        <v>4.179620886001854</v>
      </c>
    </row>
    <row r="17" spans="1:21" ht="13" x14ac:dyDescent="0.3">
      <c r="A17" s="74" t="s">
        <v>81</v>
      </c>
      <c r="B17" s="75">
        <v>1</v>
      </c>
      <c r="C17" s="75">
        <v>296</v>
      </c>
      <c r="D17" s="75">
        <v>336.2043010752688</v>
      </c>
      <c r="E17" s="75"/>
      <c r="F17" s="74" t="s">
        <v>81</v>
      </c>
      <c r="G17" s="75">
        <f t="shared" si="1"/>
        <v>1</v>
      </c>
      <c r="H17" s="75">
        <f t="shared" si="2"/>
        <v>296</v>
      </c>
      <c r="I17" s="75">
        <f t="shared" si="3"/>
        <v>336.2043010752688</v>
      </c>
      <c r="J17" s="75"/>
      <c r="K17" s="10">
        <f t="shared" si="4"/>
        <v>12.333333333333334</v>
      </c>
      <c r="L17" s="10">
        <f t="shared" si="5"/>
        <v>0.88041705312310103</v>
      </c>
      <c r="M17" s="10">
        <f t="shared" si="6"/>
        <v>2.941831837252161</v>
      </c>
      <c r="P17" s="5" t="str">
        <f t="shared" si="0"/>
        <v>South Canterbury</v>
      </c>
      <c r="Q17" s="5">
        <f t="shared" si="7"/>
        <v>1</v>
      </c>
      <c r="R17" s="5">
        <f t="shared" si="8"/>
        <v>12.333333333333334</v>
      </c>
      <c r="S17" s="10">
        <f t="shared" si="9"/>
        <v>12.333333333333334</v>
      </c>
      <c r="T17" s="10">
        <f t="shared" si="10"/>
        <v>2.941831837252161</v>
      </c>
      <c r="U17" s="10">
        <f t="shared" si="11"/>
        <v>4.179620886001854</v>
      </c>
    </row>
    <row r="18" spans="1:21" ht="13" x14ac:dyDescent="0.3">
      <c r="A18" s="74" t="s">
        <v>82</v>
      </c>
      <c r="B18" s="75">
        <v>12</v>
      </c>
      <c r="C18" s="75">
        <v>382.5</v>
      </c>
      <c r="D18" s="75">
        <v>422.83361096554569</v>
      </c>
      <c r="E18" s="75"/>
      <c r="F18" s="74" t="s">
        <v>82</v>
      </c>
      <c r="G18" s="75">
        <f t="shared" si="1"/>
        <v>12</v>
      </c>
      <c r="H18" s="75">
        <f t="shared" si="2"/>
        <v>382.5</v>
      </c>
      <c r="I18" s="75">
        <f t="shared" si="3"/>
        <v>422.83361096554569</v>
      </c>
      <c r="J18" s="75"/>
      <c r="K18" s="10">
        <f t="shared" si="4"/>
        <v>1.328125</v>
      </c>
      <c r="L18" s="10">
        <f t="shared" si="5"/>
        <v>0.90461115218952581</v>
      </c>
      <c r="M18" s="10">
        <f t="shared" si="6"/>
        <v>3.0226741728870312</v>
      </c>
      <c r="P18" s="5" t="str">
        <f t="shared" si="0"/>
        <v>Southern</v>
      </c>
      <c r="Q18" s="5">
        <f t="shared" si="7"/>
        <v>12</v>
      </c>
      <c r="R18" s="5">
        <f t="shared" si="8"/>
        <v>15.9375</v>
      </c>
      <c r="S18" s="10">
        <f t="shared" si="9"/>
        <v>1.328125</v>
      </c>
      <c r="T18" s="10">
        <f t="shared" si="10"/>
        <v>3.0226741728870312</v>
      </c>
      <c r="U18" s="10">
        <f t="shared" si="11"/>
        <v>4.179620886001854</v>
      </c>
    </row>
    <row r="19" spans="1:21" ht="13" x14ac:dyDescent="0.3">
      <c r="A19" s="74" t="s">
        <v>83</v>
      </c>
      <c r="B19" s="75">
        <v>6</v>
      </c>
      <c r="C19" s="75">
        <v>420.5</v>
      </c>
      <c r="D19" s="75">
        <v>153.5298733919937</v>
      </c>
      <c r="E19" s="75"/>
      <c r="F19" s="74" t="s">
        <v>83</v>
      </c>
      <c r="G19" s="75">
        <f t="shared" si="1"/>
        <v>6</v>
      </c>
      <c r="H19" s="75">
        <f t="shared" si="2"/>
        <v>420.5</v>
      </c>
      <c r="I19" s="75">
        <f t="shared" si="3"/>
        <v>153.5298733919937</v>
      </c>
      <c r="J19" s="75"/>
      <c r="K19" s="10">
        <f t="shared" si="4"/>
        <v>2.9201388888888888</v>
      </c>
      <c r="L19" s="10">
        <f t="shared" si="5"/>
        <v>2.7388806537107997</v>
      </c>
      <c r="M19" s="10">
        <f t="shared" si="6"/>
        <v>9.1517154023070191</v>
      </c>
      <c r="P19" s="5" t="str">
        <f t="shared" si="0"/>
        <v>Tairawhiti</v>
      </c>
      <c r="Q19" s="5">
        <f t="shared" si="7"/>
        <v>6</v>
      </c>
      <c r="R19" s="5">
        <f t="shared" si="8"/>
        <v>17.520833333333332</v>
      </c>
      <c r="S19" s="10">
        <f t="shared" si="9"/>
        <v>2.9201388888888888</v>
      </c>
      <c r="T19" s="10">
        <f t="shared" si="10"/>
        <v>9.1517154023070191</v>
      </c>
      <c r="U19" s="10">
        <f t="shared" si="11"/>
        <v>4.179620886001854</v>
      </c>
    </row>
    <row r="20" spans="1:21" ht="13" x14ac:dyDescent="0.3">
      <c r="A20" s="74" t="s">
        <v>84</v>
      </c>
      <c r="B20" s="75">
        <v>42</v>
      </c>
      <c r="C20" s="75">
        <v>3624</v>
      </c>
      <c r="D20" s="75">
        <v>2745.7029151554625</v>
      </c>
      <c r="E20" s="75"/>
      <c r="F20" s="74" t="s">
        <v>84</v>
      </c>
      <c r="G20" s="75">
        <f t="shared" si="1"/>
        <v>42</v>
      </c>
      <c r="H20" s="75">
        <f t="shared" si="2"/>
        <v>3624</v>
      </c>
      <c r="I20" s="75">
        <f t="shared" si="3"/>
        <v>2745.7029151554625</v>
      </c>
      <c r="J20" s="75"/>
      <c r="K20" s="10">
        <f t="shared" si="4"/>
        <v>3.5952380952380953</v>
      </c>
      <c r="L20" s="10">
        <f t="shared" si="5"/>
        <v>1.3198805959656448</v>
      </c>
      <c r="M20" s="10">
        <f t="shared" si="6"/>
        <v>4.4102584619521021</v>
      </c>
      <c r="P20" s="5" t="str">
        <f t="shared" si="0"/>
        <v>Taranaki</v>
      </c>
      <c r="Q20" s="5">
        <f t="shared" si="7"/>
        <v>42</v>
      </c>
      <c r="R20" s="5">
        <f t="shared" si="8"/>
        <v>151</v>
      </c>
      <c r="S20" s="10">
        <f t="shared" si="9"/>
        <v>3.5952380952380953</v>
      </c>
      <c r="T20" s="10">
        <f t="shared" si="10"/>
        <v>4.4102584619521021</v>
      </c>
      <c r="U20" s="10">
        <f t="shared" si="11"/>
        <v>4.179620886001854</v>
      </c>
    </row>
    <row r="21" spans="1:21" ht="13" x14ac:dyDescent="0.3">
      <c r="A21" s="74" t="s">
        <v>85</v>
      </c>
      <c r="B21" s="75">
        <v>23</v>
      </c>
      <c r="C21" s="75">
        <v>1968</v>
      </c>
      <c r="D21" s="75">
        <v>1805.4874202123306</v>
      </c>
      <c r="E21" s="75"/>
      <c r="F21" s="74" t="s">
        <v>85</v>
      </c>
      <c r="G21" s="75">
        <f t="shared" si="1"/>
        <v>23</v>
      </c>
      <c r="H21" s="75">
        <f t="shared" si="2"/>
        <v>1968</v>
      </c>
      <c r="I21" s="75">
        <f t="shared" si="3"/>
        <v>1805.4874202123306</v>
      </c>
      <c r="J21" s="75"/>
      <c r="K21" s="10">
        <f t="shared" si="4"/>
        <v>3.5652173913043477</v>
      </c>
      <c r="L21" s="10">
        <f t="shared" si="5"/>
        <v>1.0900103639429166</v>
      </c>
      <c r="M21" s="10">
        <f t="shared" si="6"/>
        <v>3.6421684248473234</v>
      </c>
      <c r="P21" s="5" t="str">
        <f t="shared" si="0"/>
        <v>Waikato</v>
      </c>
      <c r="Q21" s="5">
        <f t="shared" si="7"/>
        <v>23</v>
      </c>
      <c r="R21" s="5">
        <f t="shared" si="8"/>
        <v>82</v>
      </c>
      <c r="S21" s="10">
        <f t="shared" si="9"/>
        <v>3.5652173913043477</v>
      </c>
      <c r="T21" s="10">
        <f t="shared" si="10"/>
        <v>3.6421684248473234</v>
      </c>
      <c r="U21" s="10">
        <f t="shared" si="11"/>
        <v>4.179620886001854</v>
      </c>
    </row>
    <row r="22" spans="1:21" ht="13" x14ac:dyDescent="0.3">
      <c r="A22" s="74" t="s">
        <v>86</v>
      </c>
      <c r="B22" s="75">
        <v>9</v>
      </c>
      <c r="C22" s="75">
        <v>167</v>
      </c>
      <c r="D22" s="75">
        <v>231.95746710928427</v>
      </c>
      <c r="E22" s="75"/>
      <c r="F22" s="74" t="s">
        <v>86</v>
      </c>
      <c r="G22" s="75">
        <f t="shared" si="1"/>
        <v>9</v>
      </c>
      <c r="H22" s="75">
        <f t="shared" si="2"/>
        <v>167</v>
      </c>
      <c r="I22" s="75">
        <f t="shared" si="3"/>
        <v>231.95746710928427</v>
      </c>
      <c r="J22" s="75"/>
      <c r="K22" s="10">
        <f t="shared" si="4"/>
        <v>0.77314814814814825</v>
      </c>
      <c r="L22" s="10">
        <f t="shared" si="5"/>
        <v>0.71995957742252692</v>
      </c>
      <c r="M22" s="10">
        <f t="shared" si="6"/>
        <v>2.4056780804994928</v>
      </c>
      <c r="P22" s="5" t="str">
        <f t="shared" si="0"/>
        <v>Wairarapa</v>
      </c>
      <c r="Q22" s="5">
        <f t="shared" si="7"/>
        <v>9</v>
      </c>
      <c r="R22" s="5">
        <f t="shared" si="8"/>
        <v>6.958333333333333</v>
      </c>
      <c r="S22" s="10">
        <f t="shared" si="9"/>
        <v>0.77314814814814825</v>
      </c>
      <c r="T22" s="10">
        <f t="shared" si="10"/>
        <v>2.4056780804994928</v>
      </c>
      <c r="U22" s="10">
        <f t="shared" si="11"/>
        <v>4.179620886001854</v>
      </c>
    </row>
    <row r="23" spans="1:21" ht="13" x14ac:dyDescent="0.3">
      <c r="A23" s="74" t="s">
        <v>87</v>
      </c>
      <c r="B23" s="75">
        <v>48</v>
      </c>
      <c r="C23" s="75">
        <v>4711.5</v>
      </c>
      <c r="D23" s="75">
        <v>2990.5854981449115</v>
      </c>
      <c r="E23" s="75"/>
      <c r="F23" s="74" t="s">
        <v>87</v>
      </c>
      <c r="G23" s="75">
        <f t="shared" si="1"/>
        <v>48</v>
      </c>
      <c r="H23" s="75">
        <f t="shared" si="2"/>
        <v>4711.5</v>
      </c>
      <c r="I23" s="75">
        <f t="shared" si="3"/>
        <v>2990.5854981449115</v>
      </c>
      <c r="J23" s="75"/>
      <c r="K23" s="10">
        <f t="shared" si="4"/>
        <v>4.08984375</v>
      </c>
      <c r="L23" s="10">
        <f t="shared" si="5"/>
        <v>1.5754440068416662</v>
      </c>
      <c r="M23" s="10">
        <f t="shared" si="6"/>
        <v>5.2641998706116571</v>
      </c>
      <c r="P23" s="5" t="str">
        <f t="shared" si="0"/>
        <v>Waitemata</v>
      </c>
      <c r="Q23" s="5">
        <f t="shared" si="7"/>
        <v>48</v>
      </c>
      <c r="R23" s="5">
        <f t="shared" si="8"/>
        <v>196.3125</v>
      </c>
      <c r="S23" s="10">
        <f t="shared" si="9"/>
        <v>4.08984375</v>
      </c>
      <c r="T23" s="10">
        <f t="shared" si="10"/>
        <v>5.2641998706116571</v>
      </c>
      <c r="U23" s="10">
        <f t="shared" si="11"/>
        <v>4.179620886001854</v>
      </c>
    </row>
    <row r="24" spans="1:21" ht="13" x14ac:dyDescent="0.3">
      <c r="A24" s="74" t="s">
        <v>88</v>
      </c>
      <c r="B24" s="75">
        <v>2</v>
      </c>
      <c r="C24" s="75">
        <v>17</v>
      </c>
      <c r="D24" s="75">
        <v>77.201334471377919</v>
      </c>
      <c r="E24" s="75"/>
      <c r="F24" s="74" t="s">
        <v>88</v>
      </c>
      <c r="G24" s="75">
        <f t="shared" si="1"/>
        <v>2</v>
      </c>
      <c r="H24" s="75">
        <f t="shared" si="2"/>
        <v>17</v>
      </c>
      <c r="I24" s="75">
        <f t="shared" si="3"/>
        <v>77.201334471377919</v>
      </c>
      <c r="J24" s="75"/>
      <c r="K24" s="10">
        <f t="shared" si="4"/>
        <v>0.35416666666666669</v>
      </c>
      <c r="L24" s="10">
        <f t="shared" si="5"/>
        <v>0.2202034474715289</v>
      </c>
      <c r="M24" s="10">
        <f t="shared" si="6"/>
        <v>0.73578937407730005</v>
      </c>
      <c r="P24" s="5" t="str">
        <f t="shared" si="0"/>
        <v>West Coast</v>
      </c>
      <c r="Q24" s="5">
        <f t="shared" si="7"/>
        <v>2</v>
      </c>
      <c r="R24" s="5">
        <f t="shared" si="8"/>
        <v>0.70833333333333337</v>
      </c>
      <c r="S24" s="10">
        <f t="shared" si="9"/>
        <v>0.35416666666666669</v>
      </c>
      <c r="T24" s="10">
        <f t="shared" si="10"/>
        <v>0.73578937407730005</v>
      </c>
      <c r="U24" s="10">
        <f t="shared" si="11"/>
        <v>4.179620886001854</v>
      </c>
    </row>
    <row r="25" spans="1:21" ht="13" x14ac:dyDescent="0.3">
      <c r="A25" s="74" t="s">
        <v>89</v>
      </c>
      <c r="B25" s="75">
        <v>19</v>
      </c>
      <c r="C25" s="75">
        <v>572.5</v>
      </c>
      <c r="D25" s="75">
        <v>778.66720958708038</v>
      </c>
      <c r="E25" s="75"/>
      <c r="F25" s="74" t="s">
        <v>89</v>
      </c>
      <c r="G25" s="75">
        <f t="shared" si="1"/>
        <v>19</v>
      </c>
      <c r="H25" s="75">
        <f t="shared" si="2"/>
        <v>572.5</v>
      </c>
      <c r="I25" s="75">
        <f t="shared" si="3"/>
        <v>778.66720958708038</v>
      </c>
      <c r="J25" s="75"/>
      <c r="K25" s="10">
        <f t="shared" si="4"/>
        <v>1.2554824561403508</v>
      </c>
      <c r="L25" s="10">
        <f t="shared" si="5"/>
        <v>0.73523065174863489</v>
      </c>
      <c r="M25" s="10">
        <f t="shared" si="6"/>
        <v>2.4567049574576645</v>
      </c>
      <c r="P25" s="5" t="str">
        <f t="shared" si="0"/>
        <v>Whanganui</v>
      </c>
      <c r="Q25" s="5">
        <f t="shared" si="7"/>
        <v>19</v>
      </c>
      <c r="R25" s="5">
        <f t="shared" si="8"/>
        <v>23.854166666666668</v>
      </c>
      <c r="S25" s="10">
        <f t="shared" si="9"/>
        <v>1.2554824561403508</v>
      </c>
      <c r="T25" s="10">
        <f t="shared" si="10"/>
        <v>2.4567049574576645</v>
      </c>
      <c r="U25" s="10">
        <f t="shared" si="11"/>
        <v>4.179620886001854</v>
      </c>
    </row>
    <row r="26" spans="1:21" ht="13" x14ac:dyDescent="0.3">
      <c r="A26" s="74" t="s">
        <v>106</v>
      </c>
      <c r="B26" s="75">
        <v>578</v>
      </c>
      <c r="C26" s="75">
        <v>46352</v>
      </c>
      <c r="D26" s="75">
        <v>37056.208802647052</v>
      </c>
      <c r="E26" s="75"/>
      <c r="F26" s="78" t="s">
        <v>106</v>
      </c>
      <c r="G26" s="75">
        <f t="shared" si="1"/>
        <v>578</v>
      </c>
      <c r="H26" s="75">
        <f t="shared" si="2"/>
        <v>46352</v>
      </c>
      <c r="I26" s="75">
        <f t="shared" si="3"/>
        <v>37056.208802647052</v>
      </c>
      <c r="J26" s="75"/>
      <c r="K26" s="10">
        <f t="shared" si="4"/>
        <v>3.3414071510957322</v>
      </c>
      <c r="L26" s="10">
        <f t="shared" si="5"/>
        <v>1.2508565095490534</v>
      </c>
      <c r="M26" s="10">
        <f t="shared" si="6"/>
        <v>4.179620886001854</v>
      </c>
      <c r="P26" t="s">
        <v>0</v>
      </c>
      <c r="Q26" s="5">
        <f t="shared" si="7"/>
        <v>578</v>
      </c>
      <c r="R26" s="5">
        <f t="shared" si="8"/>
        <v>1931.3333333333333</v>
      </c>
      <c r="S26" s="10">
        <f t="shared" si="9"/>
        <v>3.3414071510957322</v>
      </c>
      <c r="T26" s="10">
        <f t="shared" si="10"/>
        <v>4.179620886001854</v>
      </c>
      <c r="U26" s="10">
        <f t="shared" si="11"/>
        <v>4.179620886001854</v>
      </c>
    </row>
    <row r="30" spans="1:21" x14ac:dyDescent="0.25">
      <c r="A30" s="73" t="s">
        <v>22</v>
      </c>
      <c r="B30" t="s">
        <v>12</v>
      </c>
    </row>
    <row r="31" spans="1:21" x14ac:dyDescent="0.25">
      <c r="A31" s="73" t="s">
        <v>104</v>
      </c>
      <c r="B31" s="74">
        <v>1</v>
      </c>
    </row>
    <row r="32" spans="1:21" ht="13" x14ac:dyDescent="0.3">
      <c r="K32" s="150" t="s">
        <v>2</v>
      </c>
      <c r="L32" s="150"/>
      <c r="M32" s="150"/>
      <c r="P32" s="8" t="s">
        <v>6</v>
      </c>
      <c r="Q32" s="8"/>
      <c r="R32" s="8"/>
      <c r="S32" s="8"/>
      <c r="T32" s="8"/>
      <c r="U32" s="8"/>
    </row>
    <row r="33" spans="1:21" ht="65" x14ac:dyDescent="0.3">
      <c r="A33" s="73" t="s">
        <v>105</v>
      </c>
      <c r="B33" t="s">
        <v>107</v>
      </c>
      <c r="C33" t="s">
        <v>108</v>
      </c>
      <c r="D33" t="s">
        <v>109</v>
      </c>
      <c r="G33" s="77" t="s">
        <v>107</v>
      </c>
      <c r="H33" s="77" t="s">
        <v>108</v>
      </c>
      <c r="I33" s="77" t="s">
        <v>109</v>
      </c>
      <c r="K33" s="21" t="s">
        <v>16</v>
      </c>
      <c r="L33" s="21" t="s">
        <v>20</v>
      </c>
      <c r="M33" s="21" t="s">
        <v>17</v>
      </c>
      <c r="P33" s="21" t="s">
        <v>4</v>
      </c>
      <c r="Q33" s="21" t="s">
        <v>27</v>
      </c>
      <c r="R33" s="21" t="s">
        <v>25</v>
      </c>
      <c r="S33" s="21" t="s">
        <v>11</v>
      </c>
      <c r="T33" s="21" t="s">
        <v>10</v>
      </c>
      <c r="U33" s="21" t="s">
        <v>8</v>
      </c>
    </row>
    <row r="34" spans="1:21" ht="13" x14ac:dyDescent="0.3">
      <c r="A34" s="74" t="s">
        <v>70</v>
      </c>
      <c r="B34" s="75">
        <v>13912</v>
      </c>
      <c r="C34" s="75">
        <v>856434</v>
      </c>
      <c r="D34" s="75">
        <v>873984.94233922602</v>
      </c>
      <c r="E34" s="75"/>
      <c r="F34" s="74" t="s">
        <v>70</v>
      </c>
      <c r="G34" s="75">
        <f>IFERROR(VLOOKUP(F34,$A$34:$D$54,2,FALSE),0)</f>
        <v>13912</v>
      </c>
      <c r="H34" s="75">
        <f>IFERROR(VLOOKUP(F34,$A$34:$D$54,3,FALSE),0)</f>
        <v>856434</v>
      </c>
      <c r="I34" s="75">
        <f>IFERROR(VLOOKUP(F34,$A$34:$D$54,4,FALSE),0)</f>
        <v>873984.94233922602</v>
      </c>
      <c r="J34" s="75"/>
      <c r="K34" s="10">
        <f>H34/G34/24</f>
        <v>2.5650337837837838</v>
      </c>
      <c r="L34" s="10">
        <f>H34/I34</f>
        <v>0.97991848430219997</v>
      </c>
      <c r="M34" s="10">
        <f>L34*$K$54</f>
        <v>2.5115765404491186</v>
      </c>
      <c r="P34" s="5" t="str">
        <f t="shared" ref="P34:P53" si="12">A34</f>
        <v>Auckland</v>
      </c>
      <c r="Q34" s="5">
        <f>G34</f>
        <v>13912</v>
      </c>
      <c r="R34" s="5">
        <f>H34/24</f>
        <v>35684.75</v>
      </c>
      <c r="S34" s="10">
        <f>K34</f>
        <v>2.5650337837837838</v>
      </c>
      <c r="T34" s="10">
        <f>M34</f>
        <v>2.5115765404491186</v>
      </c>
      <c r="U34" s="10">
        <f>$M$54</f>
        <v>2.5376633632548287</v>
      </c>
    </row>
    <row r="35" spans="1:21" ht="13" x14ac:dyDescent="0.3">
      <c r="A35" s="74" t="s">
        <v>71</v>
      </c>
      <c r="B35" s="75">
        <v>3078</v>
      </c>
      <c r="C35" s="75">
        <v>187640</v>
      </c>
      <c r="D35" s="75">
        <v>184732.38762209305</v>
      </c>
      <c r="E35" s="75"/>
      <c r="F35" s="74" t="s">
        <v>71</v>
      </c>
      <c r="G35" s="75">
        <f t="shared" ref="G35:G54" si="13">IFERROR(VLOOKUP(F35,$A$34:$D$54,2,FALSE),0)</f>
        <v>3078</v>
      </c>
      <c r="H35" s="75">
        <f t="shared" ref="H35:H54" si="14">IFERROR(VLOOKUP(F35,$A$34:$D$54,3,FALSE),0)</f>
        <v>187640</v>
      </c>
      <c r="I35" s="75">
        <f t="shared" ref="I35:I54" si="15">IFERROR(VLOOKUP(F35,$A$34:$D$54,4,FALSE),0)</f>
        <v>184732.38762209305</v>
      </c>
      <c r="J35" s="75"/>
      <c r="K35" s="10">
        <f t="shared" ref="K35:K54" si="16">H35/G35/24</f>
        <v>2.5400693090751569</v>
      </c>
      <c r="L35" s="10">
        <f t="shared" ref="L35:L54" si="17">H35/I35</f>
        <v>1.015739591824337</v>
      </c>
      <c r="M35" s="10">
        <f t="shared" ref="M35:M54" si="18">L35*$K$54</f>
        <v>2.6033877010167967</v>
      </c>
      <c r="P35" s="5" t="str">
        <f t="shared" si="12"/>
        <v>Bay of Plenty</v>
      </c>
      <c r="Q35" s="5">
        <f t="shared" ref="Q35:Q54" si="19">G35</f>
        <v>3078</v>
      </c>
      <c r="R35" s="5">
        <f t="shared" ref="R35:R54" si="20">H35/24</f>
        <v>7818.333333333333</v>
      </c>
      <c r="S35" s="10">
        <f t="shared" ref="S35:S54" si="21">K35</f>
        <v>2.5400693090751569</v>
      </c>
      <c r="T35" s="10">
        <f t="shared" ref="T35:T54" si="22">M35</f>
        <v>2.6033877010167967</v>
      </c>
      <c r="U35" s="10">
        <f t="shared" ref="U35:U54" si="23">$M$54</f>
        <v>2.5376633632548287</v>
      </c>
    </row>
    <row r="36" spans="1:21" ht="13" x14ac:dyDescent="0.3">
      <c r="A36" s="74" t="s">
        <v>72</v>
      </c>
      <c r="B36" s="75">
        <v>16803</v>
      </c>
      <c r="C36" s="75">
        <v>1211361</v>
      </c>
      <c r="D36" s="75">
        <v>1212143.5085181862</v>
      </c>
      <c r="E36" s="75"/>
      <c r="F36" s="74" t="s">
        <v>72</v>
      </c>
      <c r="G36" s="75">
        <f t="shared" si="13"/>
        <v>16803</v>
      </c>
      <c r="H36" s="75">
        <f t="shared" si="14"/>
        <v>1211361</v>
      </c>
      <c r="I36" s="75">
        <f t="shared" si="15"/>
        <v>1212143.5085181862</v>
      </c>
      <c r="J36" s="75"/>
      <c r="K36" s="10">
        <f t="shared" si="16"/>
        <v>3.003831161102184</v>
      </c>
      <c r="L36" s="10">
        <f t="shared" si="17"/>
        <v>0.99935444234722437</v>
      </c>
      <c r="M36" s="10">
        <f t="shared" si="18"/>
        <v>2.5613918026867708</v>
      </c>
      <c r="P36" s="5" t="str">
        <f t="shared" si="12"/>
        <v>Canterbury</v>
      </c>
      <c r="Q36" s="5">
        <f t="shared" si="19"/>
        <v>16803</v>
      </c>
      <c r="R36" s="5">
        <f t="shared" si="20"/>
        <v>50473.375</v>
      </c>
      <c r="S36" s="10">
        <f t="shared" si="21"/>
        <v>3.003831161102184</v>
      </c>
      <c r="T36" s="10">
        <f t="shared" si="22"/>
        <v>2.5613918026867708</v>
      </c>
      <c r="U36" s="10">
        <f t="shared" si="23"/>
        <v>2.5376633632548287</v>
      </c>
    </row>
    <row r="37" spans="1:21" ht="13" x14ac:dyDescent="0.3">
      <c r="A37" s="74" t="s">
        <v>73</v>
      </c>
      <c r="B37" s="75">
        <v>10242</v>
      </c>
      <c r="C37" s="75">
        <v>541622.5</v>
      </c>
      <c r="D37" s="75">
        <v>596973.77730921307</v>
      </c>
      <c r="E37" s="75"/>
      <c r="F37" s="74" t="s">
        <v>73</v>
      </c>
      <c r="G37" s="75">
        <f t="shared" si="13"/>
        <v>10242</v>
      </c>
      <c r="H37" s="75">
        <f t="shared" si="14"/>
        <v>541622.5</v>
      </c>
      <c r="I37" s="75">
        <f t="shared" si="15"/>
        <v>596973.77730921307</v>
      </c>
      <c r="J37" s="75"/>
      <c r="K37" s="10">
        <f t="shared" si="16"/>
        <v>2.2034372355659699</v>
      </c>
      <c r="L37" s="10">
        <f t="shared" si="17"/>
        <v>0.90728021998101449</v>
      </c>
      <c r="M37" s="10">
        <f t="shared" si="18"/>
        <v>2.3254012988034374</v>
      </c>
      <c r="P37" s="5" t="str">
        <f t="shared" si="12"/>
        <v>Capital and Coast</v>
      </c>
      <c r="Q37" s="5">
        <f t="shared" si="19"/>
        <v>10242</v>
      </c>
      <c r="R37" s="5">
        <f t="shared" si="20"/>
        <v>22567.604166666668</v>
      </c>
      <c r="S37" s="10">
        <f t="shared" si="21"/>
        <v>2.2034372355659699</v>
      </c>
      <c r="T37" s="10">
        <f t="shared" si="22"/>
        <v>2.3254012988034374</v>
      </c>
      <c r="U37" s="10">
        <f t="shared" si="23"/>
        <v>2.5376633632548287</v>
      </c>
    </row>
    <row r="38" spans="1:21" ht="13" x14ac:dyDescent="0.3">
      <c r="A38" s="74" t="s">
        <v>74</v>
      </c>
      <c r="B38" s="75">
        <v>6463</v>
      </c>
      <c r="C38" s="75">
        <v>498851.5</v>
      </c>
      <c r="D38" s="75">
        <v>415807.54537831433</v>
      </c>
      <c r="E38" s="75"/>
      <c r="F38" s="74" t="s">
        <v>74</v>
      </c>
      <c r="G38" s="75">
        <f t="shared" si="13"/>
        <v>6463</v>
      </c>
      <c r="H38" s="75">
        <f t="shared" si="14"/>
        <v>498851.5</v>
      </c>
      <c r="I38" s="75">
        <f t="shared" si="15"/>
        <v>415807.54537831433</v>
      </c>
      <c r="J38" s="75"/>
      <c r="K38" s="10">
        <f t="shared" si="16"/>
        <v>3.2160729021610188</v>
      </c>
      <c r="L38" s="10">
        <f t="shared" si="17"/>
        <v>1.1997172863857719</v>
      </c>
      <c r="M38" s="10">
        <f t="shared" si="18"/>
        <v>3.0749310681729494</v>
      </c>
      <c r="P38" s="5" t="str">
        <f t="shared" si="12"/>
        <v>Counties Manukau</v>
      </c>
      <c r="Q38" s="5">
        <f t="shared" si="19"/>
        <v>6463</v>
      </c>
      <c r="R38" s="5">
        <f t="shared" si="20"/>
        <v>20785.479166666668</v>
      </c>
      <c r="S38" s="10">
        <f t="shared" si="21"/>
        <v>3.2160729021610188</v>
      </c>
      <c r="T38" s="10">
        <f t="shared" si="22"/>
        <v>3.0749310681729494</v>
      </c>
      <c r="U38" s="10">
        <f t="shared" si="23"/>
        <v>2.5376633632548287</v>
      </c>
    </row>
    <row r="39" spans="1:21" ht="13" x14ac:dyDescent="0.3">
      <c r="A39" s="74" t="s">
        <v>75</v>
      </c>
      <c r="B39" s="75">
        <v>2030</v>
      </c>
      <c r="C39" s="75">
        <v>119024.5</v>
      </c>
      <c r="D39" s="75">
        <v>120493.58752280162</v>
      </c>
      <c r="E39" s="75"/>
      <c r="F39" s="74" t="s">
        <v>75</v>
      </c>
      <c r="G39" s="75">
        <f t="shared" si="13"/>
        <v>2030</v>
      </c>
      <c r="H39" s="75">
        <f t="shared" si="14"/>
        <v>119024.5</v>
      </c>
      <c r="I39" s="75">
        <f t="shared" si="15"/>
        <v>120493.58752280162</v>
      </c>
      <c r="J39" s="75"/>
      <c r="K39" s="10">
        <f t="shared" si="16"/>
        <v>2.4430316091954025</v>
      </c>
      <c r="L39" s="10">
        <f t="shared" si="17"/>
        <v>0.98780775348295091</v>
      </c>
      <c r="M39" s="10">
        <f t="shared" si="18"/>
        <v>2.5317971033970381</v>
      </c>
      <c r="P39" s="5" t="str">
        <f t="shared" si="12"/>
        <v>Hawkes Bay</v>
      </c>
      <c r="Q39" s="5">
        <f t="shared" si="19"/>
        <v>2030</v>
      </c>
      <c r="R39" s="5">
        <f t="shared" si="20"/>
        <v>4959.354166666667</v>
      </c>
      <c r="S39" s="10">
        <f t="shared" si="21"/>
        <v>2.4430316091954025</v>
      </c>
      <c r="T39" s="10">
        <f t="shared" si="22"/>
        <v>2.5317971033970381</v>
      </c>
      <c r="U39" s="10">
        <f t="shared" si="23"/>
        <v>2.5376633632548287</v>
      </c>
    </row>
    <row r="40" spans="1:21" ht="13" x14ac:dyDescent="0.3">
      <c r="A40" s="74" t="s">
        <v>76</v>
      </c>
      <c r="B40" s="75">
        <v>3306</v>
      </c>
      <c r="C40" s="75">
        <v>144732.5</v>
      </c>
      <c r="D40" s="75">
        <v>173698.19922388345</v>
      </c>
      <c r="E40" s="75"/>
      <c r="F40" s="74" t="s">
        <v>76</v>
      </c>
      <c r="G40" s="75">
        <f t="shared" si="13"/>
        <v>3306</v>
      </c>
      <c r="H40" s="75">
        <f t="shared" si="14"/>
        <v>144732.5</v>
      </c>
      <c r="I40" s="75">
        <f t="shared" si="15"/>
        <v>173698.19922388345</v>
      </c>
      <c r="J40" s="75"/>
      <c r="K40" s="10">
        <f t="shared" si="16"/>
        <v>1.8241139846743295</v>
      </c>
      <c r="L40" s="10">
        <f t="shared" si="17"/>
        <v>0.83324122326363947</v>
      </c>
      <c r="M40" s="10">
        <f t="shared" si="18"/>
        <v>2.1356359150366777</v>
      </c>
      <c r="P40" s="5" t="str">
        <f t="shared" si="12"/>
        <v>Hutt</v>
      </c>
      <c r="Q40" s="5">
        <f t="shared" si="19"/>
        <v>3306</v>
      </c>
      <c r="R40" s="5">
        <f t="shared" si="20"/>
        <v>6030.520833333333</v>
      </c>
      <c r="S40" s="10">
        <f t="shared" si="21"/>
        <v>1.8241139846743295</v>
      </c>
      <c r="T40" s="10">
        <f t="shared" si="22"/>
        <v>2.1356359150366777</v>
      </c>
      <c r="U40" s="10">
        <f t="shared" si="23"/>
        <v>2.5376633632548287</v>
      </c>
    </row>
    <row r="41" spans="1:21" ht="13" x14ac:dyDescent="0.3">
      <c r="A41" s="74" t="s">
        <v>77</v>
      </c>
      <c r="B41" s="75">
        <v>835</v>
      </c>
      <c r="C41" s="75">
        <v>41085</v>
      </c>
      <c r="D41" s="75">
        <v>41694.548293660584</v>
      </c>
      <c r="E41" s="75"/>
      <c r="F41" s="74" t="s">
        <v>77</v>
      </c>
      <c r="G41" s="75">
        <f t="shared" si="13"/>
        <v>835</v>
      </c>
      <c r="H41" s="75">
        <f t="shared" si="14"/>
        <v>41085</v>
      </c>
      <c r="I41" s="75">
        <f t="shared" si="15"/>
        <v>41694.548293660584</v>
      </c>
      <c r="J41" s="75"/>
      <c r="K41" s="10">
        <f t="shared" si="16"/>
        <v>2.0501497005988023</v>
      </c>
      <c r="L41" s="10">
        <f t="shared" si="17"/>
        <v>0.98538062364011114</v>
      </c>
      <c r="M41" s="10">
        <f t="shared" si="18"/>
        <v>2.5255762569985323</v>
      </c>
      <c r="P41" s="5" t="str">
        <f t="shared" si="12"/>
        <v>Lakes</v>
      </c>
      <c r="Q41" s="5">
        <f t="shared" si="19"/>
        <v>835</v>
      </c>
      <c r="R41" s="5">
        <f t="shared" si="20"/>
        <v>1711.875</v>
      </c>
      <c r="S41" s="10">
        <f t="shared" si="21"/>
        <v>2.0501497005988023</v>
      </c>
      <c r="T41" s="10">
        <f t="shared" si="22"/>
        <v>2.5255762569985323</v>
      </c>
      <c r="U41" s="10">
        <f t="shared" si="23"/>
        <v>2.5376633632548287</v>
      </c>
    </row>
    <row r="42" spans="1:21" ht="13" x14ac:dyDescent="0.3">
      <c r="A42" s="74" t="s">
        <v>78</v>
      </c>
      <c r="B42" s="75">
        <v>1577</v>
      </c>
      <c r="C42" s="75">
        <v>91407.5</v>
      </c>
      <c r="D42" s="75">
        <v>89147.967833728515</v>
      </c>
      <c r="E42" s="75"/>
      <c r="F42" s="74" t="s">
        <v>78</v>
      </c>
      <c r="G42" s="75">
        <f t="shared" si="13"/>
        <v>1577</v>
      </c>
      <c r="H42" s="75">
        <f t="shared" si="14"/>
        <v>91407.5</v>
      </c>
      <c r="I42" s="75">
        <f t="shared" si="15"/>
        <v>89147.967833728515</v>
      </c>
      <c r="J42" s="75"/>
      <c r="K42" s="10">
        <f t="shared" si="16"/>
        <v>2.4151210103572183</v>
      </c>
      <c r="L42" s="10">
        <f t="shared" si="17"/>
        <v>1.0253458628522614</v>
      </c>
      <c r="M42" s="10">
        <f t="shared" si="18"/>
        <v>2.6280090193625889</v>
      </c>
      <c r="P42" s="5" t="str">
        <f t="shared" si="12"/>
        <v>MidCentral</v>
      </c>
      <c r="Q42" s="5">
        <f t="shared" si="19"/>
        <v>1577</v>
      </c>
      <c r="R42" s="5">
        <f t="shared" si="20"/>
        <v>3808.6458333333335</v>
      </c>
      <c r="S42" s="10">
        <f t="shared" si="21"/>
        <v>2.4151210103572183</v>
      </c>
      <c r="T42" s="10">
        <f t="shared" si="22"/>
        <v>2.6280090193625889</v>
      </c>
      <c r="U42" s="10">
        <f t="shared" si="23"/>
        <v>2.5376633632548287</v>
      </c>
    </row>
    <row r="43" spans="1:21" ht="13" x14ac:dyDescent="0.3">
      <c r="A43" s="74" t="s">
        <v>79</v>
      </c>
      <c r="B43" s="75">
        <v>1955</v>
      </c>
      <c r="C43" s="75">
        <v>87079.5</v>
      </c>
      <c r="D43" s="75">
        <v>100363.82219852615</v>
      </c>
      <c r="E43" s="75"/>
      <c r="F43" s="74" t="s">
        <v>79</v>
      </c>
      <c r="G43" s="75">
        <f t="shared" si="13"/>
        <v>1955</v>
      </c>
      <c r="H43" s="75">
        <f t="shared" si="14"/>
        <v>87079.5</v>
      </c>
      <c r="I43" s="75">
        <f t="shared" si="15"/>
        <v>100363.82219852615</v>
      </c>
      <c r="J43" s="75"/>
      <c r="K43" s="10">
        <f t="shared" si="16"/>
        <v>1.8559143222506396</v>
      </c>
      <c r="L43" s="10">
        <f t="shared" si="17"/>
        <v>0.86763833911936017</v>
      </c>
      <c r="M43" s="10">
        <f t="shared" si="18"/>
        <v>2.2237973188945279</v>
      </c>
      <c r="P43" s="5" t="str">
        <f t="shared" si="12"/>
        <v>Nelson Marlborough</v>
      </c>
      <c r="Q43" s="5">
        <f t="shared" si="19"/>
        <v>1955</v>
      </c>
      <c r="R43" s="5">
        <f t="shared" si="20"/>
        <v>3628.3125</v>
      </c>
      <c r="S43" s="10">
        <f t="shared" si="21"/>
        <v>1.8559143222506396</v>
      </c>
      <c r="T43" s="10">
        <f t="shared" si="22"/>
        <v>2.2237973188945279</v>
      </c>
      <c r="U43" s="10">
        <f t="shared" si="23"/>
        <v>2.5376633632548287</v>
      </c>
    </row>
    <row r="44" spans="1:21" ht="13" x14ac:dyDescent="0.3">
      <c r="A44" s="74" t="s">
        <v>80</v>
      </c>
      <c r="B44" s="75">
        <v>457</v>
      </c>
      <c r="C44" s="75">
        <v>16079</v>
      </c>
      <c r="D44" s="75">
        <v>20324.829677424252</v>
      </c>
      <c r="E44" s="75"/>
      <c r="F44" s="74" t="s">
        <v>80</v>
      </c>
      <c r="G44" s="75">
        <f t="shared" si="13"/>
        <v>457</v>
      </c>
      <c r="H44" s="75">
        <f t="shared" si="14"/>
        <v>16079</v>
      </c>
      <c r="I44" s="75">
        <f t="shared" si="15"/>
        <v>20324.829677424252</v>
      </c>
      <c r="J44" s="75"/>
      <c r="K44" s="10">
        <f t="shared" si="16"/>
        <v>1.4659919766593728</v>
      </c>
      <c r="L44" s="10">
        <f t="shared" si="17"/>
        <v>0.79110134034036728</v>
      </c>
      <c r="M44" s="10">
        <f t="shared" si="18"/>
        <v>2.0276294399442829</v>
      </c>
      <c r="P44" s="5" t="str">
        <f t="shared" si="12"/>
        <v>Northland</v>
      </c>
      <c r="Q44" s="5">
        <f t="shared" si="19"/>
        <v>457</v>
      </c>
      <c r="R44" s="5">
        <f t="shared" si="20"/>
        <v>669.95833333333337</v>
      </c>
      <c r="S44" s="10">
        <f t="shared" si="21"/>
        <v>1.4659919766593728</v>
      </c>
      <c r="T44" s="10">
        <f t="shared" si="22"/>
        <v>2.0276294399442829</v>
      </c>
      <c r="U44" s="10">
        <f t="shared" si="23"/>
        <v>2.5376633632548287</v>
      </c>
    </row>
    <row r="45" spans="1:21" ht="13" x14ac:dyDescent="0.3">
      <c r="A45" s="74" t="s">
        <v>81</v>
      </c>
      <c r="B45" s="75">
        <v>1082</v>
      </c>
      <c r="C45" s="75">
        <v>63904</v>
      </c>
      <c r="D45" s="75">
        <v>66072.712857862018</v>
      </c>
      <c r="E45" s="75"/>
      <c r="F45" s="74" t="s">
        <v>81</v>
      </c>
      <c r="G45" s="75">
        <f t="shared" si="13"/>
        <v>1082</v>
      </c>
      <c r="H45" s="75">
        <f t="shared" si="14"/>
        <v>63904</v>
      </c>
      <c r="I45" s="75">
        <f t="shared" si="15"/>
        <v>66072.712857862018</v>
      </c>
      <c r="J45" s="75"/>
      <c r="K45" s="10">
        <f t="shared" si="16"/>
        <v>2.4608749229821316</v>
      </c>
      <c r="L45" s="10">
        <f t="shared" si="17"/>
        <v>0.96717687583787526</v>
      </c>
      <c r="M45" s="10">
        <f t="shared" si="18"/>
        <v>2.4789192067838859</v>
      </c>
      <c r="P45" s="5" t="str">
        <f t="shared" si="12"/>
        <v>South Canterbury</v>
      </c>
      <c r="Q45" s="5">
        <f t="shared" si="19"/>
        <v>1082</v>
      </c>
      <c r="R45" s="5">
        <f t="shared" si="20"/>
        <v>2662.6666666666665</v>
      </c>
      <c r="S45" s="10">
        <f t="shared" si="21"/>
        <v>2.4608749229821316</v>
      </c>
      <c r="T45" s="10">
        <f t="shared" si="22"/>
        <v>2.4789192067838859</v>
      </c>
      <c r="U45" s="10">
        <f t="shared" si="23"/>
        <v>2.5376633632548287</v>
      </c>
    </row>
    <row r="46" spans="1:21" ht="13" x14ac:dyDescent="0.3">
      <c r="A46" s="74" t="s">
        <v>82</v>
      </c>
      <c r="B46" s="75">
        <v>7094</v>
      </c>
      <c r="C46" s="75">
        <v>412884.5</v>
      </c>
      <c r="D46" s="75">
        <v>443622.58477485005</v>
      </c>
      <c r="E46" s="75"/>
      <c r="F46" s="74" t="s">
        <v>82</v>
      </c>
      <c r="G46" s="75">
        <f t="shared" si="13"/>
        <v>7094</v>
      </c>
      <c r="H46" s="75">
        <f t="shared" si="14"/>
        <v>412884.5</v>
      </c>
      <c r="I46" s="75">
        <f t="shared" si="15"/>
        <v>443622.58477485005</v>
      </c>
      <c r="J46" s="75"/>
      <c r="K46" s="10">
        <f t="shared" si="16"/>
        <v>2.4250804670613664</v>
      </c>
      <c r="L46" s="10">
        <f t="shared" si="17"/>
        <v>0.9307111814641934</v>
      </c>
      <c r="M46" s="10">
        <f t="shared" si="18"/>
        <v>2.3854559402088653</v>
      </c>
      <c r="P46" s="5" t="str">
        <f t="shared" si="12"/>
        <v>Southern</v>
      </c>
      <c r="Q46" s="5">
        <f t="shared" si="19"/>
        <v>7094</v>
      </c>
      <c r="R46" s="5">
        <f t="shared" si="20"/>
        <v>17203.520833333332</v>
      </c>
      <c r="S46" s="10">
        <f t="shared" si="21"/>
        <v>2.4250804670613664</v>
      </c>
      <c r="T46" s="10">
        <f t="shared" si="22"/>
        <v>2.3854559402088653</v>
      </c>
      <c r="U46" s="10">
        <f t="shared" si="23"/>
        <v>2.5376633632548287</v>
      </c>
    </row>
    <row r="47" spans="1:21" ht="13" x14ac:dyDescent="0.3">
      <c r="A47" s="74" t="s">
        <v>83</v>
      </c>
      <c r="B47" s="75">
        <v>241</v>
      </c>
      <c r="C47" s="75">
        <v>10788</v>
      </c>
      <c r="D47" s="75">
        <v>11678.818266957885</v>
      </c>
      <c r="E47" s="75"/>
      <c r="F47" s="74" t="s">
        <v>83</v>
      </c>
      <c r="G47" s="75">
        <f t="shared" si="13"/>
        <v>241</v>
      </c>
      <c r="H47" s="75">
        <f t="shared" si="14"/>
        <v>10788</v>
      </c>
      <c r="I47" s="75">
        <f t="shared" si="15"/>
        <v>11678.818266957885</v>
      </c>
      <c r="J47" s="75"/>
      <c r="K47" s="10">
        <f t="shared" si="16"/>
        <v>1.8651452282157674</v>
      </c>
      <c r="L47" s="10">
        <f t="shared" si="17"/>
        <v>0.92372359543617366</v>
      </c>
      <c r="M47" s="10">
        <f t="shared" si="18"/>
        <v>2.3675464330167015</v>
      </c>
      <c r="P47" s="5" t="str">
        <f t="shared" si="12"/>
        <v>Tairawhiti</v>
      </c>
      <c r="Q47" s="5">
        <f t="shared" si="19"/>
        <v>241</v>
      </c>
      <c r="R47" s="5">
        <f t="shared" si="20"/>
        <v>449.5</v>
      </c>
      <c r="S47" s="10">
        <f t="shared" si="21"/>
        <v>1.8651452282157674</v>
      </c>
      <c r="T47" s="10">
        <f t="shared" si="22"/>
        <v>2.3675464330167015</v>
      </c>
      <c r="U47" s="10">
        <f t="shared" si="23"/>
        <v>2.5376633632548287</v>
      </c>
    </row>
    <row r="48" spans="1:21" ht="13" x14ac:dyDescent="0.3">
      <c r="A48" s="74" t="s">
        <v>84</v>
      </c>
      <c r="B48" s="75">
        <v>2546</v>
      </c>
      <c r="C48" s="75">
        <v>136105</v>
      </c>
      <c r="D48" s="75">
        <v>135103.04780442335</v>
      </c>
      <c r="E48" s="75"/>
      <c r="F48" s="74" t="s">
        <v>84</v>
      </c>
      <c r="G48" s="75">
        <f t="shared" si="13"/>
        <v>2546</v>
      </c>
      <c r="H48" s="75">
        <f t="shared" si="14"/>
        <v>136105</v>
      </c>
      <c r="I48" s="75">
        <f t="shared" si="15"/>
        <v>135103.04780442335</v>
      </c>
      <c r="J48" s="75"/>
      <c r="K48" s="10">
        <f t="shared" si="16"/>
        <v>2.2274319193506154</v>
      </c>
      <c r="L48" s="10">
        <f t="shared" si="17"/>
        <v>1.0074162071978354</v>
      </c>
      <c r="M48" s="10">
        <f t="shared" si="18"/>
        <v>2.5820544800398064</v>
      </c>
      <c r="P48" s="5" t="str">
        <f t="shared" si="12"/>
        <v>Taranaki</v>
      </c>
      <c r="Q48" s="5">
        <f t="shared" si="19"/>
        <v>2546</v>
      </c>
      <c r="R48" s="5">
        <f t="shared" si="20"/>
        <v>5671.041666666667</v>
      </c>
      <c r="S48" s="10">
        <f t="shared" si="21"/>
        <v>2.2274319193506154</v>
      </c>
      <c r="T48" s="10">
        <f t="shared" si="22"/>
        <v>2.5820544800398064</v>
      </c>
      <c r="U48" s="10">
        <f t="shared" si="23"/>
        <v>2.5376633632548287</v>
      </c>
    </row>
    <row r="49" spans="1:21" ht="13" x14ac:dyDescent="0.3">
      <c r="A49" s="74" t="s">
        <v>85</v>
      </c>
      <c r="B49" s="75">
        <v>6123</v>
      </c>
      <c r="C49" s="75">
        <v>374725</v>
      </c>
      <c r="D49" s="75">
        <v>394318.07259397436</v>
      </c>
      <c r="E49" s="75"/>
      <c r="F49" s="74" t="s">
        <v>85</v>
      </c>
      <c r="G49" s="75">
        <f t="shared" si="13"/>
        <v>6123</v>
      </c>
      <c r="H49" s="75">
        <f t="shared" si="14"/>
        <v>374725</v>
      </c>
      <c r="I49" s="75">
        <f t="shared" si="15"/>
        <v>394318.07259397436</v>
      </c>
      <c r="J49" s="75"/>
      <c r="K49" s="10">
        <f t="shared" si="16"/>
        <v>2.549982307147912</v>
      </c>
      <c r="L49" s="10">
        <f t="shared" si="17"/>
        <v>0.95031150242472107</v>
      </c>
      <c r="M49" s="10">
        <f t="shared" si="18"/>
        <v>2.4356924722248823</v>
      </c>
      <c r="P49" s="5" t="str">
        <f t="shared" si="12"/>
        <v>Waikato</v>
      </c>
      <c r="Q49" s="5">
        <f t="shared" si="19"/>
        <v>6123</v>
      </c>
      <c r="R49" s="5">
        <f t="shared" si="20"/>
        <v>15613.541666666666</v>
      </c>
      <c r="S49" s="10">
        <f t="shared" si="21"/>
        <v>2.549982307147912</v>
      </c>
      <c r="T49" s="10">
        <f t="shared" si="22"/>
        <v>2.4356924722248823</v>
      </c>
      <c r="U49" s="10">
        <f t="shared" si="23"/>
        <v>2.5376633632548287</v>
      </c>
    </row>
    <row r="50" spans="1:21" ht="13" x14ac:dyDescent="0.3">
      <c r="A50" s="74" t="s">
        <v>86</v>
      </c>
      <c r="B50" s="75">
        <v>597</v>
      </c>
      <c r="C50" s="75">
        <v>25698.5</v>
      </c>
      <c r="D50" s="75">
        <v>28674.867667606304</v>
      </c>
      <c r="E50" s="75"/>
      <c r="F50" s="74" t="s">
        <v>86</v>
      </c>
      <c r="G50" s="75">
        <f t="shared" si="13"/>
        <v>597</v>
      </c>
      <c r="H50" s="75">
        <f t="shared" si="14"/>
        <v>25698.5</v>
      </c>
      <c r="I50" s="75">
        <f t="shared" si="15"/>
        <v>28674.867667606304</v>
      </c>
      <c r="J50" s="75"/>
      <c r="K50" s="10">
        <f t="shared" si="16"/>
        <v>1.7935859854829703</v>
      </c>
      <c r="L50" s="10">
        <f t="shared" si="17"/>
        <v>0.89620291531567642</v>
      </c>
      <c r="M50" s="10">
        <f t="shared" si="18"/>
        <v>2.2970096529935491</v>
      </c>
      <c r="P50" s="5" t="str">
        <f t="shared" si="12"/>
        <v>Wairarapa</v>
      </c>
      <c r="Q50" s="5">
        <f t="shared" si="19"/>
        <v>597</v>
      </c>
      <c r="R50" s="5">
        <f t="shared" si="20"/>
        <v>1070.7708333333333</v>
      </c>
      <c r="S50" s="10">
        <f t="shared" si="21"/>
        <v>1.7935859854829703</v>
      </c>
      <c r="T50" s="10">
        <f t="shared" si="22"/>
        <v>2.2970096529935491</v>
      </c>
      <c r="U50" s="10">
        <f t="shared" si="23"/>
        <v>2.5376633632548287</v>
      </c>
    </row>
    <row r="51" spans="1:21" ht="13" x14ac:dyDescent="0.3">
      <c r="A51" s="74" t="s">
        <v>87</v>
      </c>
      <c r="B51" s="75">
        <v>14466</v>
      </c>
      <c r="C51" s="75">
        <v>904219</v>
      </c>
      <c r="D51" s="75">
        <v>867837.09335938748</v>
      </c>
      <c r="E51" s="75"/>
      <c r="F51" s="74" t="s">
        <v>87</v>
      </c>
      <c r="G51" s="75">
        <f t="shared" si="13"/>
        <v>14466</v>
      </c>
      <c r="H51" s="75">
        <f t="shared" si="14"/>
        <v>904219</v>
      </c>
      <c r="I51" s="75">
        <f t="shared" si="15"/>
        <v>867837.09335938748</v>
      </c>
      <c r="J51" s="75"/>
      <c r="K51" s="10">
        <f t="shared" si="16"/>
        <v>2.6044374164708048</v>
      </c>
      <c r="L51" s="10">
        <f t="shared" si="17"/>
        <v>1.0419225070223475</v>
      </c>
      <c r="M51" s="10">
        <f t="shared" si="18"/>
        <v>2.6704957274754664</v>
      </c>
      <c r="P51" s="5" t="str">
        <f t="shared" si="12"/>
        <v>Waitemata</v>
      </c>
      <c r="Q51" s="5">
        <f t="shared" si="19"/>
        <v>14466</v>
      </c>
      <c r="R51" s="5">
        <f t="shared" si="20"/>
        <v>37675.791666666664</v>
      </c>
      <c r="S51" s="10">
        <f t="shared" si="21"/>
        <v>2.6044374164708048</v>
      </c>
      <c r="T51" s="10">
        <f t="shared" si="22"/>
        <v>2.6704957274754664</v>
      </c>
      <c r="U51" s="10">
        <f t="shared" si="23"/>
        <v>2.5376633632548287</v>
      </c>
    </row>
    <row r="52" spans="1:21" ht="13" x14ac:dyDescent="0.3">
      <c r="A52" s="74" t="s">
        <v>88</v>
      </c>
      <c r="B52" s="75">
        <v>318</v>
      </c>
      <c r="C52" s="75">
        <v>8911.5</v>
      </c>
      <c r="D52" s="75">
        <v>14231.30956075711</v>
      </c>
      <c r="E52" s="75"/>
      <c r="F52" s="74" t="s">
        <v>88</v>
      </c>
      <c r="G52" s="75">
        <f t="shared" si="13"/>
        <v>318</v>
      </c>
      <c r="H52" s="75">
        <f t="shared" si="14"/>
        <v>8911.5</v>
      </c>
      <c r="I52" s="75">
        <f t="shared" si="15"/>
        <v>14231.30956075711</v>
      </c>
      <c r="J52" s="75"/>
      <c r="K52" s="10">
        <f t="shared" si="16"/>
        <v>1.1676493710691824</v>
      </c>
      <c r="L52" s="10">
        <f t="shared" si="17"/>
        <v>0.6261897376312785</v>
      </c>
      <c r="M52" s="10">
        <f t="shared" si="18"/>
        <v>1.6049533508133018</v>
      </c>
      <c r="P52" s="5" t="str">
        <f t="shared" si="12"/>
        <v>West Coast</v>
      </c>
      <c r="Q52" s="5">
        <f t="shared" si="19"/>
        <v>318</v>
      </c>
      <c r="R52" s="5">
        <f t="shared" si="20"/>
        <v>371.3125</v>
      </c>
      <c r="S52" s="10">
        <f t="shared" si="21"/>
        <v>1.1676493710691824</v>
      </c>
      <c r="T52" s="10">
        <f t="shared" si="22"/>
        <v>1.6049533508133018</v>
      </c>
      <c r="U52" s="10">
        <f t="shared" si="23"/>
        <v>2.5376633632548287</v>
      </c>
    </row>
    <row r="53" spans="1:21" ht="13" x14ac:dyDescent="0.3">
      <c r="A53" s="74" t="s">
        <v>89</v>
      </c>
      <c r="B53" s="75">
        <v>290</v>
      </c>
      <c r="C53" s="75">
        <v>13695</v>
      </c>
      <c r="D53" s="75">
        <v>12820.844297473517</v>
      </c>
      <c r="E53" s="75"/>
      <c r="F53" s="74" t="s">
        <v>89</v>
      </c>
      <c r="G53" s="75">
        <f t="shared" si="13"/>
        <v>290</v>
      </c>
      <c r="H53" s="75">
        <f t="shared" si="14"/>
        <v>13695</v>
      </c>
      <c r="I53" s="75">
        <f t="shared" si="15"/>
        <v>12820.844297473517</v>
      </c>
      <c r="J53" s="75"/>
      <c r="K53" s="10">
        <f t="shared" si="16"/>
        <v>1.9676724137931034</v>
      </c>
      <c r="L53" s="10">
        <f t="shared" si="17"/>
        <v>1.0681823819277443</v>
      </c>
      <c r="M53" s="10">
        <f t="shared" si="18"/>
        <v>2.7378010052348598</v>
      </c>
      <c r="P53" s="5" t="str">
        <f t="shared" si="12"/>
        <v>Whanganui</v>
      </c>
      <c r="Q53" s="5">
        <f t="shared" si="19"/>
        <v>290</v>
      </c>
      <c r="R53" s="5">
        <f t="shared" si="20"/>
        <v>570.625</v>
      </c>
      <c r="S53" s="10">
        <f t="shared" si="21"/>
        <v>1.9676724137931034</v>
      </c>
      <c r="T53" s="10">
        <f t="shared" si="22"/>
        <v>2.7378010052348598</v>
      </c>
      <c r="U53" s="10">
        <f t="shared" si="23"/>
        <v>2.5376633632548287</v>
      </c>
    </row>
    <row r="54" spans="1:21" ht="13" x14ac:dyDescent="0.3">
      <c r="A54" s="74" t="s">
        <v>106</v>
      </c>
      <c r="B54" s="75">
        <v>93415</v>
      </c>
      <c r="C54" s="75">
        <v>5746247.5</v>
      </c>
      <c r="D54" s="75">
        <v>5803724.4671003483</v>
      </c>
      <c r="E54" s="75"/>
      <c r="F54" s="78" t="s">
        <v>106</v>
      </c>
      <c r="G54" s="75">
        <f t="shared" si="13"/>
        <v>93415</v>
      </c>
      <c r="H54" s="75">
        <f t="shared" si="14"/>
        <v>5746247.5</v>
      </c>
      <c r="I54" s="75">
        <f t="shared" si="15"/>
        <v>5803724.4671003483</v>
      </c>
      <c r="J54" s="75"/>
      <c r="K54" s="10">
        <f t="shared" si="16"/>
        <v>2.5630463969027102</v>
      </c>
      <c r="L54" s="10">
        <f t="shared" si="17"/>
        <v>0.9900965375895826</v>
      </c>
      <c r="M54" s="10">
        <f t="shared" si="18"/>
        <v>2.5376633632548287</v>
      </c>
      <c r="P54" t="s">
        <v>0</v>
      </c>
      <c r="Q54" s="5">
        <f t="shared" si="19"/>
        <v>93415</v>
      </c>
      <c r="R54" s="5">
        <f t="shared" si="20"/>
        <v>239426.97916666666</v>
      </c>
      <c r="S54" s="10">
        <f t="shared" si="21"/>
        <v>2.5630463969027102</v>
      </c>
      <c r="T54" s="10">
        <f t="shared" si="22"/>
        <v>2.5376633632548287</v>
      </c>
      <c r="U54" s="10">
        <f t="shared" si="23"/>
        <v>2.5376633632548287</v>
      </c>
    </row>
    <row r="58" spans="1:21" x14ac:dyDescent="0.25">
      <c r="A58" s="73" t="s">
        <v>22</v>
      </c>
      <c r="B58" t="s">
        <v>12</v>
      </c>
    </row>
    <row r="59" spans="1:21" x14ac:dyDescent="0.25">
      <c r="A59" s="73" t="s">
        <v>104</v>
      </c>
      <c r="B59" s="74">
        <v>2</v>
      </c>
    </row>
    <row r="60" spans="1:21" ht="13" x14ac:dyDescent="0.3">
      <c r="K60" s="150" t="s">
        <v>2</v>
      </c>
      <c r="L60" s="150"/>
      <c r="M60" s="150"/>
      <c r="P60" s="8" t="s">
        <v>6</v>
      </c>
      <c r="Q60" s="8"/>
      <c r="R60" s="8"/>
      <c r="S60" s="8"/>
      <c r="T60" s="8"/>
      <c r="U60" s="8"/>
    </row>
    <row r="61" spans="1:21" ht="65" x14ac:dyDescent="0.3">
      <c r="A61" s="73" t="s">
        <v>105</v>
      </c>
      <c r="B61" t="s">
        <v>107</v>
      </c>
      <c r="C61" t="s">
        <v>108</v>
      </c>
      <c r="D61" t="s">
        <v>109</v>
      </c>
      <c r="G61" s="77" t="s">
        <v>107</v>
      </c>
      <c r="H61" s="77" t="s">
        <v>108</v>
      </c>
      <c r="I61" s="77" t="s">
        <v>109</v>
      </c>
      <c r="K61" s="21" t="s">
        <v>16</v>
      </c>
      <c r="L61" s="21" t="s">
        <v>20</v>
      </c>
      <c r="M61" s="21" t="s">
        <v>17</v>
      </c>
      <c r="P61" s="21" t="s">
        <v>4</v>
      </c>
      <c r="Q61" s="21" t="s">
        <v>27</v>
      </c>
      <c r="R61" s="21" t="s">
        <v>25</v>
      </c>
      <c r="S61" s="21" t="s">
        <v>11</v>
      </c>
      <c r="T61" s="21" t="s">
        <v>10</v>
      </c>
      <c r="U61" s="21" t="s">
        <v>8</v>
      </c>
    </row>
    <row r="62" spans="1:21" ht="13" x14ac:dyDescent="0.3">
      <c r="A62" s="74" t="s">
        <v>70</v>
      </c>
      <c r="B62" s="75">
        <v>16325</v>
      </c>
      <c r="C62" s="75">
        <v>1031985</v>
      </c>
      <c r="D62" s="75">
        <v>1062203.1718630062</v>
      </c>
      <c r="E62" s="75"/>
      <c r="F62" s="74" t="s">
        <v>70</v>
      </c>
      <c r="G62" s="75">
        <f>IFERROR(VLOOKUP(F62,$A$62:$D$82,2,FALSE),0)</f>
        <v>16325</v>
      </c>
      <c r="H62" s="75">
        <f>IFERROR(VLOOKUP(F62,$A$62:$D$82,3,FALSE),0)</f>
        <v>1031985</v>
      </c>
      <c r="I62" s="75">
        <f>IFERROR(VLOOKUP(F62,$A$62:$D$82,4,FALSE),0)</f>
        <v>1062203.1718630062</v>
      </c>
      <c r="J62" s="75"/>
      <c r="K62" s="10">
        <f>H62/G62/24</f>
        <v>2.6339586523736602</v>
      </c>
      <c r="L62" s="10">
        <f>H62/I62</f>
        <v>0.9715514200451818</v>
      </c>
      <c r="M62" s="10">
        <f>L62*$K$82</f>
        <v>2.5085179096297763</v>
      </c>
      <c r="P62" s="5" t="str">
        <f t="shared" ref="P62:P81" si="24">A62</f>
        <v>Auckland</v>
      </c>
      <c r="Q62" s="5">
        <f>G62</f>
        <v>16325</v>
      </c>
      <c r="R62" s="5">
        <f>H62/24</f>
        <v>42999.375</v>
      </c>
      <c r="S62" s="10">
        <f>K62</f>
        <v>2.6339586523736602</v>
      </c>
      <c r="T62" s="10">
        <f>M62</f>
        <v>2.5085179096297763</v>
      </c>
      <c r="U62" s="10">
        <f>$M$82</f>
        <v>2.5672822665809245</v>
      </c>
    </row>
    <row r="63" spans="1:21" ht="13" x14ac:dyDescent="0.3">
      <c r="A63" s="74" t="s">
        <v>71</v>
      </c>
      <c r="B63" s="75">
        <v>4279</v>
      </c>
      <c r="C63" s="75">
        <v>252412</v>
      </c>
      <c r="D63" s="75">
        <v>249514.04331551318</v>
      </c>
      <c r="E63" s="75"/>
      <c r="F63" s="74" t="s">
        <v>71</v>
      </c>
      <c r="G63" s="75">
        <f t="shared" ref="G63:G82" si="25">IFERROR(VLOOKUP(F63,$A$62:$D$82,2,FALSE),0)</f>
        <v>4279</v>
      </c>
      <c r="H63" s="75">
        <f t="shared" ref="H63:H82" si="26">IFERROR(VLOOKUP(F63,$A$62:$D$82,3,FALSE),0)</f>
        <v>252412</v>
      </c>
      <c r="I63" s="75">
        <f t="shared" ref="I63:I82" si="27">IFERROR(VLOOKUP(F63,$A$62:$D$82,4,FALSE),0)</f>
        <v>249514.04331551318</v>
      </c>
      <c r="J63" s="75"/>
      <c r="K63" s="10">
        <f t="shared" ref="K63:K82" si="28">H63/G63/24</f>
        <v>2.4578561969307473</v>
      </c>
      <c r="L63" s="10">
        <f t="shared" ref="L63:L82" si="29">H63/I63</f>
        <v>1.0116144031252876</v>
      </c>
      <c r="M63" s="10">
        <f t="shared" ref="M63:M82" si="30">L63*$K$82</f>
        <v>2.6119593832318286</v>
      </c>
      <c r="P63" s="5" t="str">
        <f t="shared" si="24"/>
        <v>Bay of Plenty</v>
      </c>
      <c r="Q63" s="5">
        <f t="shared" ref="Q63:Q82" si="31">G63</f>
        <v>4279</v>
      </c>
      <c r="R63" s="5">
        <f t="shared" ref="R63:R82" si="32">H63/24</f>
        <v>10517.166666666666</v>
      </c>
      <c r="S63" s="10">
        <f t="shared" ref="S63:S82" si="33">K63</f>
        <v>2.4578561969307473</v>
      </c>
      <c r="T63" s="10">
        <f t="shared" ref="T63:T82" si="34">M63</f>
        <v>2.6119593832318286</v>
      </c>
      <c r="U63" s="10">
        <f t="shared" ref="U63:U82" si="35">$M$82</f>
        <v>2.5672822665809245</v>
      </c>
    </row>
    <row r="64" spans="1:21" ht="13" x14ac:dyDescent="0.3">
      <c r="A64" s="74" t="s">
        <v>72</v>
      </c>
      <c r="B64" s="75">
        <v>12304</v>
      </c>
      <c r="C64" s="75">
        <v>950033.5</v>
      </c>
      <c r="D64" s="75">
        <v>927779.58172754594</v>
      </c>
      <c r="E64" s="75"/>
      <c r="F64" s="74" t="s">
        <v>72</v>
      </c>
      <c r="G64" s="75">
        <f t="shared" si="25"/>
        <v>12304</v>
      </c>
      <c r="H64" s="75">
        <f t="shared" si="26"/>
        <v>950033.5</v>
      </c>
      <c r="I64" s="75">
        <f t="shared" si="27"/>
        <v>927779.58172754594</v>
      </c>
      <c r="J64" s="75"/>
      <c r="K64" s="10">
        <f t="shared" si="28"/>
        <v>3.2172244121153013</v>
      </c>
      <c r="L64" s="10">
        <f t="shared" si="29"/>
        <v>1.0239862125775787</v>
      </c>
      <c r="M64" s="10">
        <f t="shared" si="30"/>
        <v>2.6439030405054251</v>
      </c>
      <c r="P64" s="5" t="str">
        <f t="shared" si="24"/>
        <v>Canterbury</v>
      </c>
      <c r="Q64" s="5">
        <f t="shared" si="31"/>
        <v>12304</v>
      </c>
      <c r="R64" s="5">
        <f t="shared" si="32"/>
        <v>39584.729166666664</v>
      </c>
      <c r="S64" s="10">
        <f t="shared" si="33"/>
        <v>3.2172244121153013</v>
      </c>
      <c r="T64" s="10">
        <f t="shared" si="34"/>
        <v>2.6439030405054251</v>
      </c>
      <c r="U64" s="10">
        <f t="shared" si="35"/>
        <v>2.5672822665809245</v>
      </c>
    </row>
    <row r="65" spans="1:21" ht="13" x14ac:dyDescent="0.3">
      <c r="A65" s="74" t="s">
        <v>73</v>
      </c>
      <c r="B65" s="75">
        <v>6402</v>
      </c>
      <c r="C65" s="75">
        <v>327543.5</v>
      </c>
      <c r="D65" s="75">
        <v>363444.07128333609</v>
      </c>
      <c r="E65" s="75"/>
      <c r="F65" s="74" t="s">
        <v>73</v>
      </c>
      <c r="G65" s="75">
        <f t="shared" si="25"/>
        <v>6402</v>
      </c>
      <c r="H65" s="75">
        <f t="shared" si="26"/>
        <v>327543.5</v>
      </c>
      <c r="I65" s="75">
        <f t="shared" si="27"/>
        <v>363444.07128333609</v>
      </c>
      <c r="J65" s="75"/>
      <c r="K65" s="10">
        <f t="shared" si="28"/>
        <v>2.1317784806831201</v>
      </c>
      <c r="L65" s="10">
        <f t="shared" si="29"/>
        <v>0.90122119434616255</v>
      </c>
      <c r="M65" s="10">
        <f t="shared" si="30"/>
        <v>2.3269272834269041</v>
      </c>
      <c r="P65" s="5" t="str">
        <f t="shared" si="24"/>
        <v>Capital and Coast</v>
      </c>
      <c r="Q65" s="5">
        <f t="shared" si="31"/>
        <v>6402</v>
      </c>
      <c r="R65" s="5">
        <f t="shared" si="32"/>
        <v>13647.645833333334</v>
      </c>
      <c r="S65" s="10">
        <f t="shared" si="33"/>
        <v>2.1317784806831201</v>
      </c>
      <c r="T65" s="10">
        <f t="shared" si="34"/>
        <v>2.3269272834269041</v>
      </c>
      <c r="U65" s="10">
        <f t="shared" si="35"/>
        <v>2.5672822665809245</v>
      </c>
    </row>
    <row r="66" spans="1:21" ht="13" x14ac:dyDescent="0.3">
      <c r="A66" s="74" t="s">
        <v>74</v>
      </c>
      <c r="B66" s="75">
        <v>8372</v>
      </c>
      <c r="C66" s="75">
        <v>598597</v>
      </c>
      <c r="D66" s="75">
        <v>520562.8571568178</v>
      </c>
      <c r="E66" s="75"/>
      <c r="F66" s="74" t="s">
        <v>74</v>
      </c>
      <c r="G66" s="75">
        <f t="shared" si="25"/>
        <v>8372</v>
      </c>
      <c r="H66" s="75">
        <f t="shared" si="26"/>
        <v>598597</v>
      </c>
      <c r="I66" s="75">
        <f t="shared" si="27"/>
        <v>520562.8571568178</v>
      </c>
      <c r="J66" s="75"/>
      <c r="K66" s="10">
        <f t="shared" si="28"/>
        <v>2.9791616897595161</v>
      </c>
      <c r="L66" s="10">
        <f t="shared" si="29"/>
        <v>1.149903401232629</v>
      </c>
      <c r="M66" s="10">
        <f t="shared" si="30"/>
        <v>2.9690176112367772</v>
      </c>
      <c r="P66" s="5" t="str">
        <f t="shared" si="24"/>
        <v>Counties Manukau</v>
      </c>
      <c r="Q66" s="5">
        <f t="shared" si="31"/>
        <v>8372</v>
      </c>
      <c r="R66" s="5">
        <f t="shared" si="32"/>
        <v>24941.541666666668</v>
      </c>
      <c r="S66" s="10">
        <f t="shared" si="33"/>
        <v>2.9791616897595161</v>
      </c>
      <c r="T66" s="10">
        <f t="shared" si="34"/>
        <v>2.9690176112367772</v>
      </c>
      <c r="U66" s="10">
        <f t="shared" si="35"/>
        <v>2.5672822665809245</v>
      </c>
    </row>
    <row r="67" spans="1:21" ht="13" x14ac:dyDescent="0.3">
      <c r="A67" s="74" t="s">
        <v>75</v>
      </c>
      <c r="B67" s="75">
        <v>4762</v>
      </c>
      <c r="C67" s="75">
        <v>285879</v>
      </c>
      <c r="D67" s="75">
        <v>298917.29735781834</v>
      </c>
      <c r="E67" s="75"/>
      <c r="F67" s="74" t="s">
        <v>75</v>
      </c>
      <c r="G67" s="75">
        <f t="shared" si="25"/>
        <v>4762</v>
      </c>
      <c r="H67" s="75">
        <f t="shared" si="26"/>
        <v>285879</v>
      </c>
      <c r="I67" s="75">
        <f t="shared" si="27"/>
        <v>298917.29735781834</v>
      </c>
      <c r="J67" s="75"/>
      <c r="K67" s="10">
        <f t="shared" si="28"/>
        <v>2.5013912221755565</v>
      </c>
      <c r="L67" s="10">
        <f t="shared" si="29"/>
        <v>0.95638158957990682</v>
      </c>
      <c r="M67" s="10">
        <f t="shared" si="30"/>
        <v>2.4693498423272549</v>
      </c>
      <c r="P67" s="5" t="str">
        <f t="shared" si="24"/>
        <v>Hawkes Bay</v>
      </c>
      <c r="Q67" s="5">
        <f t="shared" si="31"/>
        <v>4762</v>
      </c>
      <c r="R67" s="5">
        <f t="shared" si="32"/>
        <v>11911.625</v>
      </c>
      <c r="S67" s="10">
        <f t="shared" si="33"/>
        <v>2.5013912221755565</v>
      </c>
      <c r="T67" s="10">
        <f t="shared" si="34"/>
        <v>2.4693498423272549</v>
      </c>
      <c r="U67" s="10">
        <f t="shared" si="35"/>
        <v>2.5672822665809245</v>
      </c>
    </row>
    <row r="68" spans="1:21" ht="13" x14ac:dyDescent="0.3">
      <c r="A68" s="74" t="s">
        <v>76</v>
      </c>
      <c r="B68" s="75">
        <v>2113</v>
      </c>
      <c r="C68" s="75">
        <v>114675</v>
      </c>
      <c r="D68" s="75">
        <v>118060.47773644487</v>
      </c>
      <c r="E68" s="75"/>
      <c r="F68" s="74" t="s">
        <v>76</v>
      </c>
      <c r="G68" s="75">
        <f t="shared" si="25"/>
        <v>2113</v>
      </c>
      <c r="H68" s="75">
        <f t="shared" si="26"/>
        <v>114675</v>
      </c>
      <c r="I68" s="75">
        <f t="shared" si="27"/>
        <v>118060.47773644487</v>
      </c>
      <c r="J68" s="75"/>
      <c r="K68" s="10">
        <f t="shared" si="28"/>
        <v>2.2612991008045431</v>
      </c>
      <c r="L68" s="10">
        <f t="shared" si="29"/>
        <v>0.97132420771663719</v>
      </c>
      <c r="M68" s="10">
        <f t="shared" si="30"/>
        <v>2.5079312539122474</v>
      </c>
      <c r="P68" s="5" t="str">
        <f t="shared" si="24"/>
        <v>Hutt</v>
      </c>
      <c r="Q68" s="5">
        <f t="shared" si="31"/>
        <v>2113</v>
      </c>
      <c r="R68" s="5">
        <f t="shared" si="32"/>
        <v>4778.125</v>
      </c>
      <c r="S68" s="10">
        <f t="shared" si="33"/>
        <v>2.2612991008045431</v>
      </c>
      <c r="T68" s="10">
        <f t="shared" si="34"/>
        <v>2.5079312539122474</v>
      </c>
      <c r="U68" s="10">
        <f t="shared" si="35"/>
        <v>2.5672822665809245</v>
      </c>
    </row>
    <row r="69" spans="1:21" ht="13" x14ac:dyDescent="0.3">
      <c r="A69" s="74" t="s">
        <v>77</v>
      </c>
      <c r="B69" s="75">
        <v>2290</v>
      </c>
      <c r="C69" s="75">
        <v>120975.5</v>
      </c>
      <c r="D69" s="75">
        <v>123712.24630099228</v>
      </c>
      <c r="E69" s="75"/>
      <c r="F69" s="74" t="s">
        <v>77</v>
      </c>
      <c r="G69" s="75">
        <f t="shared" si="25"/>
        <v>2290</v>
      </c>
      <c r="H69" s="75">
        <f t="shared" si="26"/>
        <v>120975.5</v>
      </c>
      <c r="I69" s="75">
        <f t="shared" si="27"/>
        <v>123712.24630099228</v>
      </c>
      <c r="J69" s="75"/>
      <c r="K69" s="10">
        <f t="shared" si="28"/>
        <v>2.2011553857350799</v>
      </c>
      <c r="L69" s="10">
        <f t="shared" si="29"/>
        <v>0.97787812942678476</v>
      </c>
      <c r="M69" s="10">
        <f t="shared" si="30"/>
        <v>2.5248532918497268</v>
      </c>
      <c r="P69" s="5" t="str">
        <f t="shared" si="24"/>
        <v>Lakes</v>
      </c>
      <c r="Q69" s="5">
        <f t="shared" si="31"/>
        <v>2290</v>
      </c>
      <c r="R69" s="5">
        <f t="shared" si="32"/>
        <v>5040.645833333333</v>
      </c>
      <c r="S69" s="10">
        <f t="shared" si="33"/>
        <v>2.2011553857350799</v>
      </c>
      <c r="T69" s="10">
        <f t="shared" si="34"/>
        <v>2.5248532918497268</v>
      </c>
      <c r="U69" s="10">
        <f t="shared" si="35"/>
        <v>2.5672822665809245</v>
      </c>
    </row>
    <row r="70" spans="1:21" ht="13" x14ac:dyDescent="0.3">
      <c r="A70" s="74" t="s">
        <v>78</v>
      </c>
      <c r="B70" s="75">
        <v>3155</v>
      </c>
      <c r="C70" s="75">
        <v>191937.5</v>
      </c>
      <c r="D70" s="75">
        <v>174800.79512995854</v>
      </c>
      <c r="E70" s="75"/>
      <c r="F70" s="74" t="s">
        <v>78</v>
      </c>
      <c r="G70" s="75">
        <f t="shared" si="25"/>
        <v>3155</v>
      </c>
      <c r="H70" s="75">
        <f t="shared" si="26"/>
        <v>191937.5</v>
      </c>
      <c r="I70" s="75">
        <f t="shared" si="27"/>
        <v>174800.79512995854</v>
      </c>
      <c r="J70" s="75"/>
      <c r="K70" s="10">
        <f t="shared" si="28"/>
        <v>2.5348322768092975</v>
      </c>
      <c r="L70" s="10">
        <f t="shared" si="29"/>
        <v>1.098035623106296</v>
      </c>
      <c r="M70" s="10">
        <f t="shared" si="30"/>
        <v>2.8350964952997955</v>
      </c>
      <c r="P70" s="5" t="str">
        <f t="shared" si="24"/>
        <v>MidCentral</v>
      </c>
      <c r="Q70" s="5">
        <f t="shared" si="31"/>
        <v>3155</v>
      </c>
      <c r="R70" s="5">
        <f t="shared" si="32"/>
        <v>7997.395833333333</v>
      </c>
      <c r="S70" s="10">
        <f t="shared" si="33"/>
        <v>2.5348322768092975</v>
      </c>
      <c r="T70" s="10">
        <f t="shared" si="34"/>
        <v>2.8350964952997955</v>
      </c>
      <c r="U70" s="10">
        <f t="shared" si="35"/>
        <v>2.5672822665809245</v>
      </c>
    </row>
    <row r="71" spans="1:21" ht="13" x14ac:dyDescent="0.3">
      <c r="A71" s="74" t="s">
        <v>79</v>
      </c>
      <c r="B71" s="75">
        <v>6171</v>
      </c>
      <c r="C71" s="75">
        <v>291096</v>
      </c>
      <c r="D71" s="75">
        <v>335303.39672637754</v>
      </c>
      <c r="E71" s="75"/>
      <c r="F71" s="74" t="s">
        <v>79</v>
      </c>
      <c r="G71" s="75">
        <f t="shared" si="25"/>
        <v>6171</v>
      </c>
      <c r="H71" s="75">
        <f t="shared" si="26"/>
        <v>291096</v>
      </c>
      <c r="I71" s="75">
        <f t="shared" si="27"/>
        <v>335303.39672637754</v>
      </c>
      <c r="J71" s="75"/>
      <c r="K71" s="10">
        <f t="shared" si="28"/>
        <v>1.9654837141468156</v>
      </c>
      <c r="L71" s="10">
        <f t="shared" si="29"/>
        <v>0.86815702686587237</v>
      </c>
      <c r="M71" s="10">
        <f t="shared" si="30"/>
        <v>2.2415565510291797</v>
      </c>
      <c r="P71" s="5" t="str">
        <f t="shared" si="24"/>
        <v>Nelson Marlborough</v>
      </c>
      <c r="Q71" s="5">
        <f t="shared" si="31"/>
        <v>6171</v>
      </c>
      <c r="R71" s="5">
        <f t="shared" si="32"/>
        <v>12129</v>
      </c>
      <c r="S71" s="10">
        <f t="shared" si="33"/>
        <v>1.9654837141468156</v>
      </c>
      <c r="T71" s="10">
        <f t="shared" si="34"/>
        <v>2.2415565510291797</v>
      </c>
      <c r="U71" s="10">
        <f t="shared" si="35"/>
        <v>2.5672822665809245</v>
      </c>
    </row>
    <row r="72" spans="1:21" ht="13" x14ac:dyDescent="0.3">
      <c r="A72" s="74" t="s">
        <v>80</v>
      </c>
      <c r="B72" s="75">
        <v>2785</v>
      </c>
      <c r="C72" s="75">
        <v>130023</v>
      </c>
      <c r="D72" s="75">
        <v>134014.62462465669</v>
      </c>
      <c r="E72" s="75"/>
      <c r="F72" s="74" t="s">
        <v>80</v>
      </c>
      <c r="G72" s="75">
        <f t="shared" si="25"/>
        <v>2785</v>
      </c>
      <c r="H72" s="75">
        <f t="shared" si="26"/>
        <v>130023</v>
      </c>
      <c r="I72" s="75">
        <f t="shared" si="27"/>
        <v>134014.62462465669</v>
      </c>
      <c r="J72" s="75"/>
      <c r="K72" s="10">
        <f t="shared" si="28"/>
        <v>1.9452872531418313</v>
      </c>
      <c r="L72" s="10">
        <f t="shared" si="29"/>
        <v>0.97021500723643939</v>
      </c>
      <c r="M72" s="10">
        <f t="shared" si="30"/>
        <v>2.5050673300760629</v>
      </c>
      <c r="P72" s="5" t="str">
        <f t="shared" si="24"/>
        <v>Northland</v>
      </c>
      <c r="Q72" s="5">
        <f t="shared" si="31"/>
        <v>2785</v>
      </c>
      <c r="R72" s="5">
        <f t="shared" si="32"/>
        <v>5417.625</v>
      </c>
      <c r="S72" s="10">
        <f t="shared" si="33"/>
        <v>1.9452872531418313</v>
      </c>
      <c r="T72" s="10">
        <f t="shared" si="34"/>
        <v>2.5050673300760629</v>
      </c>
      <c r="U72" s="10">
        <f t="shared" si="35"/>
        <v>2.5672822665809245</v>
      </c>
    </row>
    <row r="73" spans="1:21" ht="13" x14ac:dyDescent="0.3">
      <c r="A73" s="74" t="s">
        <v>81</v>
      </c>
      <c r="B73" s="75">
        <v>1527</v>
      </c>
      <c r="C73" s="75">
        <v>83791.5</v>
      </c>
      <c r="D73" s="75">
        <v>90337.657463443888</v>
      </c>
      <c r="E73" s="75"/>
      <c r="F73" s="74" t="s">
        <v>81</v>
      </c>
      <c r="G73" s="75">
        <f t="shared" si="25"/>
        <v>1527</v>
      </c>
      <c r="H73" s="75">
        <f t="shared" si="26"/>
        <v>83791.5</v>
      </c>
      <c r="I73" s="75">
        <f t="shared" si="27"/>
        <v>90337.657463443888</v>
      </c>
      <c r="J73" s="75"/>
      <c r="K73" s="10">
        <f t="shared" si="28"/>
        <v>2.2863867059593974</v>
      </c>
      <c r="L73" s="10">
        <f t="shared" si="29"/>
        <v>0.92753678092557512</v>
      </c>
      <c r="M73" s="10">
        <f t="shared" si="30"/>
        <v>2.3948733734380734</v>
      </c>
      <c r="P73" s="5" t="str">
        <f t="shared" si="24"/>
        <v>South Canterbury</v>
      </c>
      <c r="Q73" s="5">
        <f t="shared" si="31"/>
        <v>1527</v>
      </c>
      <c r="R73" s="5">
        <f t="shared" si="32"/>
        <v>3491.3125</v>
      </c>
      <c r="S73" s="10">
        <f t="shared" si="33"/>
        <v>2.2863867059593974</v>
      </c>
      <c r="T73" s="10">
        <f t="shared" si="34"/>
        <v>2.3948733734380734</v>
      </c>
      <c r="U73" s="10">
        <f t="shared" si="35"/>
        <v>2.5672822665809245</v>
      </c>
    </row>
    <row r="74" spans="1:21" ht="13" x14ac:dyDescent="0.3">
      <c r="A74" s="74" t="s">
        <v>82</v>
      </c>
      <c r="B74" s="75">
        <v>6840</v>
      </c>
      <c r="C74" s="75">
        <v>396237</v>
      </c>
      <c r="D74" s="75">
        <v>442051.70491998136</v>
      </c>
      <c r="E74" s="75"/>
      <c r="F74" s="74" t="s">
        <v>82</v>
      </c>
      <c r="G74" s="75">
        <f t="shared" si="25"/>
        <v>6840</v>
      </c>
      <c r="H74" s="75">
        <f t="shared" si="26"/>
        <v>396237</v>
      </c>
      <c r="I74" s="75">
        <f t="shared" si="27"/>
        <v>442051.70491998136</v>
      </c>
      <c r="J74" s="75"/>
      <c r="K74" s="10">
        <f t="shared" si="28"/>
        <v>2.4137244152046784</v>
      </c>
      <c r="L74" s="10">
        <f t="shared" si="29"/>
        <v>0.89635894532230209</v>
      </c>
      <c r="M74" s="10">
        <f t="shared" si="30"/>
        <v>2.3143730958607263</v>
      </c>
      <c r="P74" s="5" t="str">
        <f t="shared" si="24"/>
        <v>Southern</v>
      </c>
      <c r="Q74" s="5">
        <f t="shared" si="31"/>
        <v>6840</v>
      </c>
      <c r="R74" s="5">
        <f t="shared" si="32"/>
        <v>16509.875</v>
      </c>
      <c r="S74" s="10">
        <f t="shared" si="33"/>
        <v>2.4137244152046784</v>
      </c>
      <c r="T74" s="10">
        <f t="shared" si="34"/>
        <v>2.3143730958607263</v>
      </c>
      <c r="U74" s="10">
        <f t="shared" si="35"/>
        <v>2.5672822665809245</v>
      </c>
    </row>
    <row r="75" spans="1:21" ht="13" x14ac:dyDescent="0.3">
      <c r="A75" s="74" t="s">
        <v>83</v>
      </c>
      <c r="B75" s="75">
        <v>675</v>
      </c>
      <c r="C75" s="75">
        <v>41277</v>
      </c>
      <c r="D75" s="75">
        <v>39702.726970410251</v>
      </c>
      <c r="E75" s="75"/>
      <c r="F75" s="74" t="s">
        <v>83</v>
      </c>
      <c r="G75" s="75">
        <f t="shared" si="25"/>
        <v>675</v>
      </c>
      <c r="H75" s="75">
        <f t="shared" si="26"/>
        <v>41277</v>
      </c>
      <c r="I75" s="75">
        <f t="shared" si="27"/>
        <v>39702.726970410251</v>
      </c>
      <c r="J75" s="75"/>
      <c r="K75" s="10">
        <f t="shared" si="28"/>
        <v>2.5479629629629632</v>
      </c>
      <c r="L75" s="10">
        <f t="shared" si="29"/>
        <v>1.0396515088437888</v>
      </c>
      <c r="M75" s="10">
        <f t="shared" si="30"/>
        <v>2.6843503862996565</v>
      </c>
      <c r="P75" s="5" t="str">
        <f t="shared" si="24"/>
        <v>Tairawhiti</v>
      </c>
      <c r="Q75" s="5">
        <f t="shared" si="31"/>
        <v>675</v>
      </c>
      <c r="R75" s="5">
        <f t="shared" si="32"/>
        <v>1719.875</v>
      </c>
      <c r="S75" s="10">
        <f t="shared" si="33"/>
        <v>2.5479629629629632</v>
      </c>
      <c r="T75" s="10">
        <f t="shared" si="34"/>
        <v>2.6843503862996565</v>
      </c>
      <c r="U75" s="10">
        <f t="shared" si="35"/>
        <v>2.5672822665809245</v>
      </c>
    </row>
    <row r="76" spans="1:21" ht="13" x14ac:dyDescent="0.3">
      <c r="A76" s="74" t="s">
        <v>84</v>
      </c>
      <c r="B76" s="75">
        <v>1468</v>
      </c>
      <c r="C76" s="75">
        <v>67662.5</v>
      </c>
      <c r="D76" s="75">
        <v>66529.143276768416</v>
      </c>
      <c r="E76" s="75"/>
      <c r="F76" s="74" t="s">
        <v>84</v>
      </c>
      <c r="G76" s="75">
        <f t="shared" si="25"/>
        <v>1468</v>
      </c>
      <c r="H76" s="75">
        <f t="shared" si="26"/>
        <v>67662.5</v>
      </c>
      <c r="I76" s="75">
        <f t="shared" si="27"/>
        <v>66529.143276768416</v>
      </c>
      <c r="J76" s="75"/>
      <c r="K76" s="10">
        <f t="shared" si="28"/>
        <v>1.9204842188919165</v>
      </c>
      <c r="L76" s="10">
        <f t="shared" si="29"/>
        <v>1.0170354925286906</v>
      </c>
      <c r="M76" s="10">
        <f t="shared" si="30"/>
        <v>2.6259564806345663</v>
      </c>
      <c r="P76" s="5" t="str">
        <f t="shared" si="24"/>
        <v>Taranaki</v>
      </c>
      <c r="Q76" s="5">
        <f t="shared" si="31"/>
        <v>1468</v>
      </c>
      <c r="R76" s="5">
        <f t="shared" si="32"/>
        <v>2819.2708333333335</v>
      </c>
      <c r="S76" s="10">
        <f t="shared" si="33"/>
        <v>1.9204842188919165</v>
      </c>
      <c r="T76" s="10">
        <f t="shared" si="34"/>
        <v>2.6259564806345663</v>
      </c>
      <c r="U76" s="10">
        <f t="shared" si="35"/>
        <v>2.5672822665809245</v>
      </c>
    </row>
    <row r="77" spans="1:21" ht="13" x14ac:dyDescent="0.3">
      <c r="A77" s="74" t="s">
        <v>85</v>
      </c>
      <c r="B77" s="75">
        <v>4708</v>
      </c>
      <c r="C77" s="75">
        <v>297048</v>
      </c>
      <c r="D77" s="75">
        <v>307007.54678429832</v>
      </c>
      <c r="E77" s="75"/>
      <c r="F77" s="74" t="s">
        <v>85</v>
      </c>
      <c r="G77" s="75">
        <f t="shared" si="25"/>
        <v>4708</v>
      </c>
      <c r="H77" s="75">
        <f t="shared" si="26"/>
        <v>297048</v>
      </c>
      <c r="I77" s="75">
        <f t="shared" si="27"/>
        <v>307007.54678429832</v>
      </c>
      <c r="J77" s="75"/>
      <c r="K77" s="10">
        <f t="shared" si="28"/>
        <v>2.6289294817332203</v>
      </c>
      <c r="L77" s="10">
        <f t="shared" si="29"/>
        <v>0.96755927699948097</v>
      </c>
      <c r="M77" s="10">
        <f t="shared" si="30"/>
        <v>2.4982103107509861</v>
      </c>
      <c r="P77" s="5" t="str">
        <f t="shared" si="24"/>
        <v>Waikato</v>
      </c>
      <c r="Q77" s="5">
        <f t="shared" si="31"/>
        <v>4708</v>
      </c>
      <c r="R77" s="5">
        <f t="shared" si="32"/>
        <v>12377</v>
      </c>
      <c r="S77" s="10">
        <f t="shared" si="33"/>
        <v>2.6289294817332203</v>
      </c>
      <c r="T77" s="10">
        <f t="shared" si="34"/>
        <v>2.4982103107509861</v>
      </c>
      <c r="U77" s="10">
        <f t="shared" si="35"/>
        <v>2.5672822665809245</v>
      </c>
    </row>
    <row r="78" spans="1:21" ht="13" x14ac:dyDescent="0.3">
      <c r="A78" s="74" t="s">
        <v>86</v>
      </c>
      <c r="B78" s="75">
        <v>478</v>
      </c>
      <c r="C78" s="75">
        <v>19937.5</v>
      </c>
      <c r="D78" s="75">
        <v>22928.699427058986</v>
      </c>
      <c r="E78" s="75"/>
      <c r="F78" s="74" t="s">
        <v>86</v>
      </c>
      <c r="G78" s="75">
        <f t="shared" si="25"/>
        <v>478</v>
      </c>
      <c r="H78" s="75">
        <f t="shared" si="26"/>
        <v>19937.5</v>
      </c>
      <c r="I78" s="75">
        <f t="shared" si="27"/>
        <v>22928.699427058986</v>
      </c>
      <c r="J78" s="75"/>
      <c r="K78" s="10">
        <f t="shared" si="28"/>
        <v>1.7379271269177128</v>
      </c>
      <c r="L78" s="10">
        <f t="shared" si="29"/>
        <v>0.86954343238810294</v>
      </c>
      <c r="M78" s="10">
        <f t="shared" si="30"/>
        <v>2.2451362103356973</v>
      </c>
      <c r="P78" s="5" t="str">
        <f t="shared" si="24"/>
        <v>Wairarapa</v>
      </c>
      <c r="Q78" s="5">
        <f t="shared" si="31"/>
        <v>478</v>
      </c>
      <c r="R78" s="5">
        <f t="shared" si="32"/>
        <v>830.72916666666663</v>
      </c>
      <c r="S78" s="10">
        <f t="shared" si="33"/>
        <v>1.7379271269177128</v>
      </c>
      <c r="T78" s="10">
        <f t="shared" si="34"/>
        <v>2.2451362103356973</v>
      </c>
      <c r="U78" s="10">
        <f t="shared" si="35"/>
        <v>2.5672822665809245</v>
      </c>
    </row>
    <row r="79" spans="1:21" ht="13" x14ac:dyDescent="0.3">
      <c r="A79" s="74" t="s">
        <v>87</v>
      </c>
      <c r="B79" s="75">
        <v>17067</v>
      </c>
      <c r="C79" s="75">
        <v>1138281.5</v>
      </c>
      <c r="D79" s="75">
        <v>1086999.7693638266</v>
      </c>
      <c r="E79" s="75"/>
      <c r="F79" s="74" t="s">
        <v>87</v>
      </c>
      <c r="G79" s="75">
        <f t="shared" si="25"/>
        <v>17067</v>
      </c>
      <c r="H79" s="75">
        <f t="shared" si="26"/>
        <v>1138281.5</v>
      </c>
      <c r="I79" s="75">
        <f t="shared" si="27"/>
        <v>1086999.7693638266</v>
      </c>
      <c r="J79" s="75"/>
      <c r="K79" s="10">
        <f t="shared" si="28"/>
        <v>2.7789532919278916</v>
      </c>
      <c r="L79" s="10">
        <f t="shared" si="29"/>
        <v>1.0471773151030073</v>
      </c>
      <c r="M79" s="10">
        <f t="shared" si="30"/>
        <v>2.7037818022763589</v>
      </c>
      <c r="P79" s="5" t="str">
        <f t="shared" si="24"/>
        <v>Waitemata</v>
      </c>
      <c r="Q79" s="5">
        <f t="shared" si="31"/>
        <v>17067</v>
      </c>
      <c r="R79" s="5">
        <f t="shared" si="32"/>
        <v>47428.395833333336</v>
      </c>
      <c r="S79" s="10">
        <f t="shared" si="33"/>
        <v>2.7789532919278916</v>
      </c>
      <c r="T79" s="10">
        <f t="shared" si="34"/>
        <v>2.7037818022763589</v>
      </c>
      <c r="U79" s="10">
        <f t="shared" si="35"/>
        <v>2.5672822665809245</v>
      </c>
    </row>
    <row r="80" spans="1:21" ht="13" x14ac:dyDescent="0.3">
      <c r="A80" s="74" t="s">
        <v>88</v>
      </c>
      <c r="B80" s="75">
        <v>605</v>
      </c>
      <c r="C80" s="75">
        <v>20355</v>
      </c>
      <c r="D80" s="75">
        <v>30912.311388579059</v>
      </c>
      <c r="E80" s="75"/>
      <c r="F80" s="74" t="s">
        <v>88</v>
      </c>
      <c r="G80" s="75">
        <f t="shared" si="25"/>
        <v>605</v>
      </c>
      <c r="H80" s="75">
        <f t="shared" si="26"/>
        <v>20355</v>
      </c>
      <c r="I80" s="75">
        <f t="shared" si="27"/>
        <v>30912.311388579059</v>
      </c>
      <c r="J80" s="75"/>
      <c r="K80" s="10">
        <f t="shared" si="28"/>
        <v>1.4018595041322313</v>
      </c>
      <c r="L80" s="10">
        <f t="shared" si="29"/>
        <v>0.65847550977764835</v>
      </c>
      <c r="M80" s="10">
        <f t="shared" si="30"/>
        <v>1.7001648860263219</v>
      </c>
      <c r="P80" s="5" t="str">
        <f t="shared" si="24"/>
        <v>West Coast</v>
      </c>
      <c r="Q80" s="5">
        <f t="shared" si="31"/>
        <v>605</v>
      </c>
      <c r="R80" s="5">
        <f t="shared" si="32"/>
        <v>848.125</v>
      </c>
      <c r="S80" s="10">
        <f t="shared" si="33"/>
        <v>1.4018595041322313</v>
      </c>
      <c r="T80" s="10">
        <f t="shared" si="34"/>
        <v>1.7001648860263219</v>
      </c>
      <c r="U80" s="10">
        <f t="shared" si="35"/>
        <v>2.5672822665809245</v>
      </c>
    </row>
    <row r="81" spans="1:21" ht="13" x14ac:dyDescent="0.3">
      <c r="A81" s="74" t="s">
        <v>89</v>
      </c>
      <c r="B81" s="75">
        <v>1106</v>
      </c>
      <c r="C81" s="75">
        <v>49656</v>
      </c>
      <c r="D81" s="75">
        <v>51293.163500794464</v>
      </c>
      <c r="E81" s="75"/>
      <c r="F81" s="74" t="s">
        <v>89</v>
      </c>
      <c r="G81" s="75">
        <f t="shared" si="25"/>
        <v>1106</v>
      </c>
      <c r="H81" s="75">
        <f t="shared" si="26"/>
        <v>49656</v>
      </c>
      <c r="I81" s="75">
        <f t="shared" si="27"/>
        <v>51293.163500794464</v>
      </c>
      <c r="J81" s="75"/>
      <c r="K81" s="10">
        <f t="shared" si="28"/>
        <v>1.8707052441229657</v>
      </c>
      <c r="L81" s="10">
        <f t="shared" si="29"/>
        <v>0.96808222794117371</v>
      </c>
      <c r="M81" s="10">
        <f t="shared" si="30"/>
        <v>2.499560555088062</v>
      </c>
      <c r="P81" s="5" t="str">
        <f t="shared" si="24"/>
        <v>Whanganui</v>
      </c>
      <c r="Q81" s="5">
        <f t="shared" si="31"/>
        <v>1106</v>
      </c>
      <c r="R81" s="5">
        <f t="shared" si="32"/>
        <v>2069</v>
      </c>
      <c r="S81" s="10">
        <f t="shared" si="33"/>
        <v>1.8707052441229657</v>
      </c>
      <c r="T81" s="10">
        <f t="shared" si="34"/>
        <v>2.499560555088062</v>
      </c>
      <c r="U81" s="10">
        <f t="shared" si="35"/>
        <v>2.5672822665809245</v>
      </c>
    </row>
    <row r="82" spans="1:21" ht="13" x14ac:dyDescent="0.3">
      <c r="A82" s="74" t="s">
        <v>106</v>
      </c>
      <c r="B82" s="75">
        <v>103432</v>
      </c>
      <c r="C82" s="75">
        <v>6409403</v>
      </c>
      <c r="D82" s="75">
        <v>6446075.2863176279</v>
      </c>
      <c r="E82" s="75"/>
      <c r="F82" s="78" t="s">
        <v>106</v>
      </c>
      <c r="G82" s="75">
        <f t="shared" si="25"/>
        <v>103432</v>
      </c>
      <c r="H82" s="75">
        <f t="shared" si="26"/>
        <v>6409403</v>
      </c>
      <c r="I82" s="75">
        <f t="shared" si="27"/>
        <v>6446075.2863176279</v>
      </c>
      <c r="J82" s="75"/>
      <c r="K82" s="10">
        <f t="shared" si="28"/>
        <v>2.5819713273777296</v>
      </c>
      <c r="L82" s="10">
        <f t="shared" si="29"/>
        <v>0.9943109125027646</v>
      </c>
      <c r="M82" s="10">
        <f t="shared" si="30"/>
        <v>2.5672822665809245</v>
      </c>
      <c r="P82" t="s">
        <v>0</v>
      </c>
      <c r="Q82" s="5">
        <f t="shared" si="31"/>
        <v>103432</v>
      </c>
      <c r="R82" s="5">
        <f t="shared" si="32"/>
        <v>267058.45833333331</v>
      </c>
      <c r="S82" s="10">
        <f t="shared" si="33"/>
        <v>2.5819713273777296</v>
      </c>
      <c r="T82" s="10">
        <f t="shared" si="34"/>
        <v>2.5672822665809245</v>
      </c>
      <c r="U82" s="10">
        <f t="shared" si="35"/>
        <v>2.5672822665809245</v>
      </c>
    </row>
    <row r="85" spans="1:21" x14ac:dyDescent="0.25">
      <c r="A85" s="73" t="s">
        <v>22</v>
      </c>
      <c r="B85" t="s">
        <v>12</v>
      </c>
    </row>
    <row r="86" spans="1:21" x14ac:dyDescent="0.25">
      <c r="A86" s="73" t="s">
        <v>104</v>
      </c>
      <c r="B86" s="74">
        <v>3</v>
      </c>
    </row>
    <row r="87" spans="1:21" ht="13" x14ac:dyDescent="0.3">
      <c r="K87" s="150" t="s">
        <v>2</v>
      </c>
      <c r="L87" s="150"/>
      <c r="M87" s="150"/>
      <c r="P87" s="8" t="s">
        <v>6</v>
      </c>
      <c r="Q87" s="8"/>
      <c r="R87" s="8"/>
      <c r="S87" s="8"/>
      <c r="T87" s="8"/>
      <c r="U87" s="8"/>
    </row>
    <row r="88" spans="1:21" ht="65" x14ac:dyDescent="0.3">
      <c r="A88" s="73" t="s">
        <v>105</v>
      </c>
      <c r="B88" t="s">
        <v>107</v>
      </c>
      <c r="C88" t="s">
        <v>108</v>
      </c>
      <c r="D88" t="s">
        <v>109</v>
      </c>
      <c r="G88" s="77" t="s">
        <v>107</v>
      </c>
      <c r="H88" s="77" t="s">
        <v>108</v>
      </c>
      <c r="I88" s="77" t="s">
        <v>109</v>
      </c>
      <c r="K88" s="21" t="s">
        <v>16</v>
      </c>
      <c r="L88" s="21" t="s">
        <v>20</v>
      </c>
      <c r="M88" s="21" t="s">
        <v>17</v>
      </c>
      <c r="P88" s="21" t="s">
        <v>4</v>
      </c>
      <c r="Q88" s="21" t="s">
        <v>27</v>
      </c>
      <c r="R88" s="21" t="s">
        <v>25</v>
      </c>
      <c r="S88" s="21" t="s">
        <v>11</v>
      </c>
      <c r="T88" s="21" t="s">
        <v>10</v>
      </c>
      <c r="U88" s="21" t="s">
        <v>8</v>
      </c>
    </row>
    <row r="89" spans="1:21" ht="13" x14ac:dyDescent="0.3">
      <c r="A89" s="74" t="s">
        <v>70</v>
      </c>
      <c r="B89" s="75">
        <v>16833</v>
      </c>
      <c r="C89" s="75">
        <v>1104144</v>
      </c>
      <c r="D89" s="75">
        <v>1106419.5685168849</v>
      </c>
      <c r="E89" s="75"/>
      <c r="F89" s="74" t="s">
        <v>70</v>
      </c>
      <c r="G89" s="75">
        <f>IFERROR(VLOOKUP(F89,$A$89:$D$109,2,FALSE),0)</f>
        <v>16833</v>
      </c>
      <c r="H89" s="75">
        <f>IFERROR(VLOOKUP(F89,$A$89:$D$109,3,FALSE),0)</f>
        <v>1104144</v>
      </c>
      <c r="I89" s="75">
        <f>IFERROR(VLOOKUP(F89,$A$89:$D$109,4,FALSE),0)</f>
        <v>1106419.5685168849</v>
      </c>
      <c r="J89" s="75"/>
      <c r="K89" s="10">
        <f>H89/G89/24</f>
        <v>2.733083823442048</v>
      </c>
      <c r="L89" s="10">
        <f>H89/I89</f>
        <v>0.99794330416630717</v>
      </c>
      <c r="M89" s="10">
        <f>L89*$K$109</f>
        <v>2.6503820129008799</v>
      </c>
      <c r="P89" s="5" t="str">
        <f t="shared" ref="P89:P108" si="36">A89</f>
        <v>Auckland</v>
      </c>
      <c r="Q89" s="5">
        <f>G89</f>
        <v>16833</v>
      </c>
      <c r="R89" s="5">
        <f>H89/24</f>
        <v>46006</v>
      </c>
      <c r="S89" s="10">
        <f>K89</f>
        <v>2.733083823442048</v>
      </c>
      <c r="T89" s="10">
        <f>M89</f>
        <v>2.6503820129008799</v>
      </c>
      <c r="U89" s="10">
        <f>$M$109</f>
        <v>2.6797015918525569</v>
      </c>
    </row>
    <row r="90" spans="1:21" ht="13" x14ac:dyDescent="0.3">
      <c r="A90" s="74" t="s">
        <v>71</v>
      </c>
      <c r="B90" s="75">
        <v>7982</v>
      </c>
      <c r="C90" s="75">
        <v>481595.5</v>
      </c>
      <c r="D90" s="75">
        <v>460174.60068940563</v>
      </c>
      <c r="E90" s="75"/>
      <c r="F90" s="74" t="s">
        <v>71</v>
      </c>
      <c r="G90" s="75">
        <f t="shared" ref="G90:G109" si="37">IFERROR(VLOOKUP(F90,$A$89:$D$109,2,FALSE),0)</f>
        <v>7982</v>
      </c>
      <c r="H90" s="75">
        <f t="shared" ref="H90:H109" si="38">IFERROR(VLOOKUP(F90,$A$89:$D$109,3,FALSE),0)</f>
        <v>481595.5</v>
      </c>
      <c r="I90" s="75">
        <f t="shared" ref="I90:I109" si="39">IFERROR(VLOOKUP(F90,$A$89:$D$109,4,FALSE),0)</f>
        <v>460174.60068940563</v>
      </c>
      <c r="J90" s="75"/>
      <c r="K90" s="10">
        <f t="shared" ref="K90:K109" si="40">H90/G90/24</f>
        <v>2.5139663200534534</v>
      </c>
      <c r="L90" s="10">
        <f t="shared" ref="L90:L109" si="41">H90/I90</f>
        <v>1.0465495037720527</v>
      </c>
      <c r="M90" s="10">
        <f t="shared" ref="M90:M109" si="42">L90*$K$109</f>
        <v>2.7794725099388451</v>
      </c>
      <c r="P90" s="5" t="str">
        <f t="shared" si="36"/>
        <v>Bay of Plenty</v>
      </c>
      <c r="Q90" s="5">
        <f t="shared" ref="Q90:Q109" si="43">G90</f>
        <v>7982</v>
      </c>
      <c r="R90" s="5">
        <f t="shared" ref="R90:R109" si="44">H90/24</f>
        <v>20066.479166666668</v>
      </c>
      <c r="S90" s="10">
        <f t="shared" ref="S90:S109" si="45">K90</f>
        <v>2.5139663200534534</v>
      </c>
      <c r="T90" s="10">
        <f t="shared" ref="T90:T109" si="46">M90</f>
        <v>2.7794725099388451</v>
      </c>
      <c r="U90" s="10">
        <f t="shared" ref="U90:U109" si="47">$M$109</f>
        <v>2.6797015918525569</v>
      </c>
    </row>
    <row r="91" spans="1:21" ht="13" x14ac:dyDescent="0.3">
      <c r="A91" s="74" t="s">
        <v>72</v>
      </c>
      <c r="B91" s="75">
        <v>8935</v>
      </c>
      <c r="C91" s="75">
        <v>695968</v>
      </c>
      <c r="D91" s="75">
        <v>684392.88040293881</v>
      </c>
      <c r="E91" s="75"/>
      <c r="F91" s="74" t="s">
        <v>72</v>
      </c>
      <c r="G91" s="75">
        <f t="shared" si="37"/>
        <v>8935</v>
      </c>
      <c r="H91" s="75">
        <f t="shared" si="38"/>
        <v>695968</v>
      </c>
      <c r="I91" s="75">
        <f t="shared" si="39"/>
        <v>684392.88040293881</v>
      </c>
      <c r="J91" s="75"/>
      <c r="K91" s="10">
        <f t="shared" si="40"/>
        <v>3.245513896661071</v>
      </c>
      <c r="L91" s="10">
        <f t="shared" si="41"/>
        <v>1.0169129748840262</v>
      </c>
      <c r="M91" s="10">
        <f t="shared" si="42"/>
        <v>2.7007625043085528</v>
      </c>
      <c r="P91" s="5" t="str">
        <f t="shared" si="36"/>
        <v>Canterbury</v>
      </c>
      <c r="Q91" s="5">
        <f t="shared" si="43"/>
        <v>8935</v>
      </c>
      <c r="R91" s="5">
        <f t="shared" si="44"/>
        <v>28998.666666666668</v>
      </c>
      <c r="S91" s="10">
        <f t="shared" si="45"/>
        <v>3.245513896661071</v>
      </c>
      <c r="T91" s="10">
        <f t="shared" si="46"/>
        <v>2.7007625043085528</v>
      </c>
      <c r="U91" s="10">
        <f t="shared" si="47"/>
        <v>2.6797015918525569</v>
      </c>
    </row>
    <row r="92" spans="1:21" ht="13" x14ac:dyDescent="0.3">
      <c r="A92" s="74" t="s">
        <v>73</v>
      </c>
      <c r="B92" s="75">
        <v>8229</v>
      </c>
      <c r="C92" s="75">
        <v>474908</v>
      </c>
      <c r="D92" s="75">
        <v>505596.28484228475</v>
      </c>
      <c r="E92" s="75"/>
      <c r="F92" s="74" t="s">
        <v>73</v>
      </c>
      <c r="G92" s="75">
        <f t="shared" si="37"/>
        <v>8229</v>
      </c>
      <c r="H92" s="75">
        <f t="shared" si="38"/>
        <v>474908</v>
      </c>
      <c r="I92" s="75">
        <f t="shared" si="39"/>
        <v>505596.28484228475</v>
      </c>
      <c r="J92" s="75"/>
      <c r="K92" s="10">
        <f t="shared" si="40"/>
        <v>2.4046461700490136</v>
      </c>
      <c r="L92" s="10">
        <f t="shared" si="41"/>
        <v>0.93930278808939904</v>
      </c>
      <c r="M92" s="10">
        <f t="shared" si="42"/>
        <v>2.4946419338917809</v>
      </c>
      <c r="P92" s="5" t="str">
        <f t="shared" si="36"/>
        <v>Capital and Coast</v>
      </c>
      <c r="Q92" s="5">
        <f t="shared" si="43"/>
        <v>8229</v>
      </c>
      <c r="R92" s="5">
        <f t="shared" si="44"/>
        <v>19787.833333333332</v>
      </c>
      <c r="S92" s="10">
        <f t="shared" si="45"/>
        <v>2.4046461700490136</v>
      </c>
      <c r="T92" s="10">
        <f t="shared" si="46"/>
        <v>2.4946419338917809</v>
      </c>
      <c r="U92" s="10">
        <f t="shared" si="47"/>
        <v>2.6797015918525569</v>
      </c>
    </row>
    <row r="93" spans="1:21" ht="13" x14ac:dyDescent="0.3">
      <c r="A93" s="74" t="s">
        <v>74</v>
      </c>
      <c r="B93" s="75">
        <v>6026</v>
      </c>
      <c r="C93" s="75">
        <v>455139.5</v>
      </c>
      <c r="D93" s="75">
        <v>387155.69852529833</v>
      </c>
      <c r="E93" s="75"/>
      <c r="F93" s="74" t="s">
        <v>74</v>
      </c>
      <c r="G93" s="75">
        <f t="shared" si="37"/>
        <v>6026</v>
      </c>
      <c r="H93" s="75">
        <f t="shared" si="38"/>
        <v>455139.5</v>
      </c>
      <c r="I93" s="75">
        <f t="shared" si="39"/>
        <v>387155.69852529833</v>
      </c>
      <c r="J93" s="75"/>
      <c r="K93" s="10">
        <f t="shared" si="40"/>
        <v>3.1470537393516982</v>
      </c>
      <c r="L93" s="10">
        <f t="shared" si="41"/>
        <v>1.1755980907259185</v>
      </c>
      <c r="M93" s="10">
        <f t="shared" si="42"/>
        <v>3.1222054610242127</v>
      </c>
      <c r="P93" s="5" t="str">
        <f t="shared" si="36"/>
        <v>Counties Manukau</v>
      </c>
      <c r="Q93" s="5">
        <f t="shared" si="43"/>
        <v>6026</v>
      </c>
      <c r="R93" s="5">
        <f t="shared" si="44"/>
        <v>18964.145833333332</v>
      </c>
      <c r="S93" s="10">
        <f t="shared" si="45"/>
        <v>3.1470537393516982</v>
      </c>
      <c r="T93" s="10">
        <f t="shared" si="46"/>
        <v>3.1222054610242127</v>
      </c>
      <c r="U93" s="10">
        <f t="shared" si="47"/>
        <v>2.6797015918525569</v>
      </c>
    </row>
    <row r="94" spans="1:21" ht="13" x14ac:dyDescent="0.3">
      <c r="A94" s="74" t="s">
        <v>75</v>
      </c>
      <c r="B94" s="75">
        <v>3632</v>
      </c>
      <c r="C94" s="75">
        <v>253770.5</v>
      </c>
      <c r="D94" s="75">
        <v>244410.04628168794</v>
      </c>
      <c r="E94" s="75"/>
      <c r="F94" s="74" t="s">
        <v>75</v>
      </c>
      <c r="G94" s="75">
        <f t="shared" si="37"/>
        <v>3632</v>
      </c>
      <c r="H94" s="75">
        <f t="shared" si="38"/>
        <v>253770.5</v>
      </c>
      <c r="I94" s="75">
        <f t="shared" si="39"/>
        <v>244410.04628168794</v>
      </c>
      <c r="J94" s="75"/>
      <c r="K94" s="10">
        <f t="shared" si="40"/>
        <v>2.9112805157856094</v>
      </c>
      <c r="L94" s="10">
        <f t="shared" si="41"/>
        <v>1.0382981545182637</v>
      </c>
      <c r="M94" s="10">
        <f t="shared" si="42"/>
        <v>2.7575582112476229</v>
      </c>
      <c r="P94" s="5" t="str">
        <f t="shared" si="36"/>
        <v>Hawkes Bay</v>
      </c>
      <c r="Q94" s="5">
        <f t="shared" si="43"/>
        <v>3632</v>
      </c>
      <c r="R94" s="5">
        <f t="shared" si="44"/>
        <v>10573.770833333334</v>
      </c>
      <c r="S94" s="10">
        <f t="shared" si="45"/>
        <v>2.9112805157856094</v>
      </c>
      <c r="T94" s="10">
        <f t="shared" si="46"/>
        <v>2.7575582112476229</v>
      </c>
      <c r="U94" s="10">
        <f t="shared" si="47"/>
        <v>2.6797015918525569</v>
      </c>
    </row>
    <row r="95" spans="1:21" ht="13" x14ac:dyDescent="0.3">
      <c r="A95" s="74" t="s">
        <v>76</v>
      </c>
      <c r="B95" s="75">
        <v>3473</v>
      </c>
      <c r="C95" s="75">
        <v>180991</v>
      </c>
      <c r="D95" s="75">
        <v>201615.21441856583</v>
      </c>
      <c r="E95" s="75"/>
      <c r="F95" s="74" t="s">
        <v>76</v>
      </c>
      <c r="G95" s="75">
        <f t="shared" si="37"/>
        <v>3473</v>
      </c>
      <c r="H95" s="75">
        <f t="shared" si="38"/>
        <v>180991</v>
      </c>
      <c r="I95" s="75">
        <f t="shared" si="39"/>
        <v>201615.21441856583</v>
      </c>
      <c r="J95" s="75"/>
      <c r="K95" s="10">
        <f t="shared" si="40"/>
        <v>2.1714056051444479</v>
      </c>
      <c r="L95" s="10">
        <f t="shared" si="41"/>
        <v>0.8977050691434989</v>
      </c>
      <c r="M95" s="10">
        <f t="shared" si="42"/>
        <v>2.384164870103048</v>
      </c>
      <c r="P95" s="5" t="str">
        <f t="shared" si="36"/>
        <v>Hutt</v>
      </c>
      <c r="Q95" s="5">
        <f t="shared" si="43"/>
        <v>3473</v>
      </c>
      <c r="R95" s="5">
        <f t="shared" si="44"/>
        <v>7541.291666666667</v>
      </c>
      <c r="S95" s="10">
        <f t="shared" si="45"/>
        <v>2.1714056051444479</v>
      </c>
      <c r="T95" s="10">
        <f t="shared" si="46"/>
        <v>2.384164870103048</v>
      </c>
      <c r="U95" s="10">
        <f t="shared" si="47"/>
        <v>2.6797015918525569</v>
      </c>
    </row>
    <row r="96" spans="1:21" ht="13" x14ac:dyDescent="0.3">
      <c r="A96" s="74" t="s">
        <v>77</v>
      </c>
      <c r="B96" s="75">
        <v>1790</v>
      </c>
      <c r="C96" s="75">
        <v>93969.5</v>
      </c>
      <c r="D96" s="75">
        <v>99911.59147995802</v>
      </c>
      <c r="E96" s="75"/>
      <c r="F96" s="74" t="s">
        <v>77</v>
      </c>
      <c r="G96" s="75">
        <f t="shared" si="37"/>
        <v>1790</v>
      </c>
      <c r="H96" s="75">
        <f t="shared" si="38"/>
        <v>93969.5</v>
      </c>
      <c r="I96" s="75">
        <f t="shared" si="39"/>
        <v>99911.59147995802</v>
      </c>
      <c r="J96" s="75"/>
      <c r="K96" s="10">
        <f t="shared" si="40"/>
        <v>2.1873719739292365</v>
      </c>
      <c r="L96" s="10">
        <f t="shared" si="41"/>
        <v>0.94052650556417183</v>
      </c>
      <c r="M96" s="10">
        <f t="shared" si="42"/>
        <v>2.4978919369435273</v>
      </c>
      <c r="P96" s="5" t="str">
        <f t="shared" si="36"/>
        <v>Lakes</v>
      </c>
      <c r="Q96" s="5">
        <f t="shared" si="43"/>
        <v>1790</v>
      </c>
      <c r="R96" s="5">
        <f t="shared" si="44"/>
        <v>3915.3958333333335</v>
      </c>
      <c r="S96" s="10">
        <f t="shared" si="45"/>
        <v>2.1873719739292365</v>
      </c>
      <c r="T96" s="10">
        <f t="shared" si="46"/>
        <v>2.4978919369435273</v>
      </c>
      <c r="U96" s="10">
        <f t="shared" si="47"/>
        <v>2.6797015918525569</v>
      </c>
    </row>
    <row r="97" spans="1:21" ht="13" x14ac:dyDescent="0.3">
      <c r="A97" s="74" t="s">
        <v>78</v>
      </c>
      <c r="B97" s="75">
        <v>3994</v>
      </c>
      <c r="C97" s="75">
        <v>251913</v>
      </c>
      <c r="D97" s="75">
        <v>232349.90646445181</v>
      </c>
      <c r="E97" s="75"/>
      <c r="F97" s="74" t="s">
        <v>78</v>
      </c>
      <c r="G97" s="75">
        <f t="shared" si="37"/>
        <v>3994</v>
      </c>
      <c r="H97" s="75">
        <f t="shared" si="38"/>
        <v>251913</v>
      </c>
      <c r="I97" s="75">
        <f t="shared" si="39"/>
        <v>232349.90646445181</v>
      </c>
      <c r="J97" s="75"/>
      <c r="K97" s="10">
        <f t="shared" si="40"/>
        <v>2.6280358037055582</v>
      </c>
      <c r="L97" s="10">
        <f t="shared" si="41"/>
        <v>1.0841966921064425</v>
      </c>
      <c r="M97" s="10">
        <f t="shared" si="42"/>
        <v>2.8794575796128337</v>
      </c>
      <c r="P97" s="5" t="str">
        <f t="shared" si="36"/>
        <v>MidCentral</v>
      </c>
      <c r="Q97" s="5">
        <f t="shared" si="43"/>
        <v>3994</v>
      </c>
      <c r="R97" s="5">
        <f t="shared" si="44"/>
        <v>10496.375</v>
      </c>
      <c r="S97" s="10">
        <f t="shared" si="45"/>
        <v>2.6280358037055582</v>
      </c>
      <c r="T97" s="10">
        <f t="shared" si="46"/>
        <v>2.8794575796128337</v>
      </c>
      <c r="U97" s="10">
        <f t="shared" si="47"/>
        <v>2.6797015918525569</v>
      </c>
    </row>
    <row r="98" spans="1:21" ht="13" x14ac:dyDescent="0.3">
      <c r="A98" s="74" t="s">
        <v>79</v>
      </c>
      <c r="B98" s="75">
        <v>3585</v>
      </c>
      <c r="C98" s="75">
        <v>169110</v>
      </c>
      <c r="D98" s="75">
        <v>196380.10425536032</v>
      </c>
      <c r="E98" s="75"/>
      <c r="F98" s="74" t="s">
        <v>79</v>
      </c>
      <c r="G98" s="75">
        <f t="shared" si="37"/>
        <v>3585</v>
      </c>
      <c r="H98" s="75">
        <f t="shared" si="38"/>
        <v>169110</v>
      </c>
      <c r="I98" s="75">
        <f t="shared" si="39"/>
        <v>196380.10425536032</v>
      </c>
      <c r="J98" s="75"/>
      <c r="K98" s="10">
        <f t="shared" si="40"/>
        <v>1.9654811715481173</v>
      </c>
      <c r="L98" s="10">
        <f t="shared" si="41"/>
        <v>0.86113611478737173</v>
      </c>
      <c r="M98" s="10">
        <f t="shared" si="42"/>
        <v>2.2870434219692362</v>
      </c>
      <c r="P98" s="5" t="str">
        <f t="shared" si="36"/>
        <v>Nelson Marlborough</v>
      </c>
      <c r="Q98" s="5">
        <f t="shared" si="43"/>
        <v>3585</v>
      </c>
      <c r="R98" s="5">
        <f t="shared" si="44"/>
        <v>7046.25</v>
      </c>
      <c r="S98" s="10">
        <f t="shared" si="45"/>
        <v>1.9654811715481173</v>
      </c>
      <c r="T98" s="10">
        <f t="shared" si="46"/>
        <v>2.2870434219692362</v>
      </c>
      <c r="U98" s="10">
        <f t="shared" si="47"/>
        <v>2.6797015918525569</v>
      </c>
    </row>
    <row r="99" spans="1:21" ht="13" x14ac:dyDescent="0.3">
      <c r="A99" s="74" t="s">
        <v>80</v>
      </c>
      <c r="B99" s="75">
        <v>3774</v>
      </c>
      <c r="C99" s="75">
        <v>220659</v>
      </c>
      <c r="D99" s="75">
        <v>207776.75734196551</v>
      </c>
      <c r="E99" s="75"/>
      <c r="F99" s="74" t="s">
        <v>80</v>
      </c>
      <c r="G99" s="75">
        <f t="shared" si="37"/>
        <v>3774</v>
      </c>
      <c r="H99" s="75">
        <f t="shared" si="38"/>
        <v>220659</v>
      </c>
      <c r="I99" s="75">
        <f t="shared" si="39"/>
        <v>207776.75734196551</v>
      </c>
      <c r="J99" s="75"/>
      <c r="K99" s="10">
        <f t="shared" si="40"/>
        <v>2.4361751457339693</v>
      </c>
      <c r="L99" s="10">
        <f t="shared" si="41"/>
        <v>1.062000402849836</v>
      </c>
      <c r="M99" s="10">
        <f t="shared" si="42"/>
        <v>2.8205076918253695</v>
      </c>
      <c r="P99" s="5" t="str">
        <f t="shared" si="36"/>
        <v>Northland</v>
      </c>
      <c r="Q99" s="5">
        <f t="shared" si="43"/>
        <v>3774</v>
      </c>
      <c r="R99" s="5">
        <f t="shared" si="44"/>
        <v>9194.125</v>
      </c>
      <c r="S99" s="10">
        <f t="shared" si="45"/>
        <v>2.4361751457339693</v>
      </c>
      <c r="T99" s="10">
        <f t="shared" si="46"/>
        <v>2.8205076918253695</v>
      </c>
      <c r="U99" s="10">
        <f t="shared" si="47"/>
        <v>2.6797015918525569</v>
      </c>
    </row>
    <row r="100" spans="1:21" ht="13" x14ac:dyDescent="0.3">
      <c r="A100" s="74" t="s">
        <v>81</v>
      </c>
      <c r="B100" s="75">
        <v>2804</v>
      </c>
      <c r="C100" s="75">
        <v>168220.5</v>
      </c>
      <c r="D100" s="75">
        <v>173720.04696831299</v>
      </c>
      <c r="E100" s="75"/>
      <c r="F100" s="74" t="s">
        <v>81</v>
      </c>
      <c r="G100" s="75">
        <f t="shared" si="37"/>
        <v>2804</v>
      </c>
      <c r="H100" s="75">
        <f t="shared" si="38"/>
        <v>168220.5</v>
      </c>
      <c r="I100" s="75">
        <f t="shared" si="39"/>
        <v>173720.04696831299</v>
      </c>
      <c r="J100" s="75"/>
      <c r="K100" s="10">
        <f t="shared" si="40"/>
        <v>2.4997102353780316</v>
      </c>
      <c r="L100" s="10">
        <f t="shared" si="41"/>
        <v>0.96834247362760539</v>
      </c>
      <c r="M100" s="10">
        <f t="shared" si="42"/>
        <v>2.5717668165273313</v>
      </c>
      <c r="P100" s="5" t="str">
        <f t="shared" si="36"/>
        <v>South Canterbury</v>
      </c>
      <c r="Q100" s="5">
        <f t="shared" si="43"/>
        <v>2804</v>
      </c>
      <c r="R100" s="5">
        <f t="shared" si="44"/>
        <v>7009.1875</v>
      </c>
      <c r="S100" s="10">
        <f t="shared" si="45"/>
        <v>2.4997102353780316</v>
      </c>
      <c r="T100" s="10">
        <f t="shared" si="46"/>
        <v>2.5717668165273313</v>
      </c>
      <c r="U100" s="10">
        <f t="shared" si="47"/>
        <v>2.6797015918525569</v>
      </c>
    </row>
    <row r="101" spans="1:21" ht="13" x14ac:dyDescent="0.3">
      <c r="A101" s="74" t="s">
        <v>82</v>
      </c>
      <c r="B101" s="75">
        <v>9080</v>
      </c>
      <c r="C101" s="75">
        <v>562985</v>
      </c>
      <c r="D101" s="75">
        <v>599443.94308463542</v>
      </c>
      <c r="E101" s="75"/>
      <c r="F101" s="74" t="s">
        <v>82</v>
      </c>
      <c r="G101" s="75">
        <f t="shared" si="37"/>
        <v>9080</v>
      </c>
      <c r="H101" s="75">
        <f t="shared" si="38"/>
        <v>562985</v>
      </c>
      <c r="I101" s="75">
        <f t="shared" si="39"/>
        <v>599443.94308463542</v>
      </c>
      <c r="J101" s="75"/>
      <c r="K101" s="10">
        <f t="shared" si="40"/>
        <v>2.583448054331865</v>
      </c>
      <c r="L101" s="10">
        <f t="shared" si="41"/>
        <v>0.93917872804415381</v>
      </c>
      <c r="M101" s="10">
        <f t="shared" si="42"/>
        <v>2.4943124497306419</v>
      </c>
      <c r="P101" s="5" t="str">
        <f t="shared" si="36"/>
        <v>Southern</v>
      </c>
      <c r="Q101" s="5">
        <f t="shared" si="43"/>
        <v>9080</v>
      </c>
      <c r="R101" s="5">
        <f t="shared" si="44"/>
        <v>23457.708333333332</v>
      </c>
      <c r="S101" s="10">
        <f t="shared" si="45"/>
        <v>2.583448054331865</v>
      </c>
      <c r="T101" s="10">
        <f t="shared" si="46"/>
        <v>2.4943124497306419</v>
      </c>
      <c r="U101" s="10">
        <f t="shared" si="47"/>
        <v>2.6797015918525569</v>
      </c>
    </row>
    <row r="102" spans="1:21" ht="13" x14ac:dyDescent="0.3">
      <c r="A102" s="74" t="s">
        <v>83</v>
      </c>
      <c r="B102" s="75">
        <v>1202</v>
      </c>
      <c r="C102" s="75">
        <v>78052</v>
      </c>
      <c r="D102" s="75">
        <v>76678.099767431791</v>
      </c>
      <c r="E102" s="75"/>
      <c r="F102" s="74" t="s">
        <v>83</v>
      </c>
      <c r="G102" s="75">
        <f t="shared" si="37"/>
        <v>1202</v>
      </c>
      <c r="H102" s="75">
        <f t="shared" si="38"/>
        <v>78052</v>
      </c>
      <c r="I102" s="75">
        <f t="shared" si="39"/>
        <v>76678.099767431791</v>
      </c>
      <c r="J102" s="75"/>
      <c r="K102" s="10">
        <f t="shared" si="40"/>
        <v>2.7056295063782585</v>
      </c>
      <c r="L102" s="10">
        <f t="shared" si="41"/>
        <v>1.0179177657862586</v>
      </c>
      <c r="M102" s="10">
        <f t="shared" si="42"/>
        <v>2.703431072475587</v>
      </c>
      <c r="P102" s="5" t="str">
        <f t="shared" si="36"/>
        <v>Tairawhiti</v>
      </c>
      <c r="Q102" s="5">
        <f t="shared" si="43"/>
        <v>1202</v>
      </c>
      <c r="R102" s="5">
        <f t="shared" si="44"/>
        <v>3252.1666666666665</v>
      </c>
      <c r="S102" s="10">
        <f t="shared" si="45"/>
        <v>2.7056295063782585</v>
      </c>
      <c r="T102" s="10">
        <f t="shared" si="46"/>
        <v>2.703431072475587</v>
      </c>
      <c r="U102" s="10">
        <f t="shared" si="47"/>
        <v>2.6797015918525569</v>
      </c>
    </row>
    <row r="103" spans="1:21" ht="13" x14ac:dyDescent="0.3">
      <c r="A103" s="74" t="s">
        <v>84</v>
      </c>
      <c r="B103" s="75">
        <v>5755</v>
      </c>
      <c r="C103" s="75">
        <v>313571</v>
      </c>
      <c r="D103" s="75">
        <v>306045.80589684856</v>
      </c>
      <c r="E103" s="75"/>
      <c r="F103" s="74" t="s">
        <v>84</v>
      </c>
      <c r="G103" s="75">
        <f t="shared" si="37"/>
        <v>5755</v>
      </c>
      <c r="H103" s="75">
        <f t="shared" si="38"/>
        <v>313571</v>
      </c>
      <c r="I103" s="75">
        <f t="shared" si="39"/>
        <v>306045.80589684856</v>
      </c>
      <c r="J103" s="75"/>
      <c r="K103" s="10">
        <f t="shared" si="40"/>
        <v>2.2702794671300319</v>
      </c>
      <c r="L103" s="10">
        <f t="shared" si="41"/>
        <v>1.0245884568850709</v>
      </c>
      <c r="M103" s="10">
        <f t="shared" si="42"/>
        <v>2.7211473892524003</v>
      </c>
      <c r="P103" s="5" t="str">
        <f t="shared" si="36"/>
        <v>Taranaki</v>
      </c>
      <c r="Q103" s="5">
        <f t="shared" si="43"/>
        <v>5755</v>
      </c>
      <c r="R103" s="5">
        <f t="shared" si="44"/>
        <v>13065.458333333334</v>
      </c>
      <c r="S103" s="10">
        <f t="shared" si="45"/>
        <v>2.2702794671300319</v>
      </c>
      <c r="T103" s="10">
        <f t="shared" si="46"/>
        <v>2.7211473892524003</v>
      </c>
      <c r="U103" s="10">
        <f t="shared" si="47"/>
        <v>2.6797015918525569</v>
      </c>
    </row>
    <row r="104" spans="1:21" ht="13" x14ac:dyDescent="0.3">
      <c r="A104" s="74" t="s">
        <v>85</v>
      </c>
      <c r="B104" s="75">
        <v>10752</v>
      </c>
      <c r="C104" s="75">
        <v>706321.5</v>
      </c>
      <c r="D104" s="75">
        <v>710966.83902703458</v>
      </c>
      <c r="E104" s="75"/>
      <c r="F104" s="74" t="s">
        <v>85</v>
      </c>
      <c r="G104" s="75">
        <f t="shared" si="37"/>
        <v>10752</v>
      </c>
      <c r="H104" s="75">
        <f t="shared" si="38"/>
        <v>706321.5</v>
      </c>
      <c r="I104" s="75">
        <f t="shared" si="39"/>
        <v>710966.83902703458</v>
      </c>
      <c r="J104" s="75"/>
      <c r="K104" s="10">
        <f t="shared" si="40"/>
        <v>2.7371709914434526</v>
      </c>
      <c r="L104" s="10">
        <f t="shared" si="41"/>
        <v>0.99346616639196317</v>
      </c>
      <c r="M104" s="10">
        <f t="shared" si="42"/>
        <v>2.6384914321666231</v>
      </c>
      <c r="P104" s="5" t="str">
        <f t="shared" si="36"/>
        <v>Waikato</v>
      </c>
      <c r="Q104" s="5">
        <f t="shared" si="43"/>
        <v>10752</v>
      </c>
      <c r="R104" s="5">
        <f t="shared" si="44"/>
        <v>29430.0625</v>
      </c>
      <c r="S104" s="10">
        <f t="shared" si="45"/>
        <v>2.7371709914434526</v>
      </c>
      <c r="T104" s="10">
        <f t="shared" si="46"/>
        <v>2.6384914321666231</v>
      </c>
      <c r="U104" s="10">
        <f t="shared" si="47"/>
        <v>2.6797015918525569</v>
      </c>
    </row>
    <row r="105" spans="1:21" ht="13" x14ac:dyDescent="0.3">
      <c r="A105" s="74" t="s">
        <v>86</v>
      </c>
      <c r="B105" s="75">
        <v>454</v>
      </c>
      <c r="C105" s="75">
        <v>23183.5</v>
      </c>
      <c r="D105" s="75">
        <v>25069.370818981661</v>
      </c>
      <c r="E105" s="75"/>
      <c r="F105" s="74" t="s">
        <v>86</v>
      </c>
      <c r="G105" s="75">
        <f t="shared" si="37"/>
        <v>454</v>
      </c>
      <c r="H105" s="75">
        <f t="shared" si="38"/>
        <v>23183.5</v>
      </c>
      <c r="I105" s="75">
        <f t="shared" si="39"/>
        <v>25069.370818981661</v>
      </c>
      <c r="J105" s="75"/>
      <c r="K105" s="10">
        <f t="shared" si="40"/>
        <v>2.1277074155653453</v>
      </c>
      <c r="L105" s="10">
        <f t="shared" si="41"/>
        <v>0.92477390706775364</v>
      </c>
      <c r="M105" s="10">
        <f t="shared" si="42"/>
        <v>2.4560554883827193</v>
      </c>
      <c r="P105" s="5" t="str">
        <f t="shared" si="36"/>
        <v>Wairarapa</v>
      </c>
      <c r="Q105" s="5">
        <f t="shared" si="43"/>
        <v>454</v>
      </c>
      <c r="R105" s="5">
        <f t="shared" si="44"/>
        <v>965.97916666666663</v>
      </c>
      <c r="S105" s="10">
        <f t="shared" si="45"/>
        <v>2.1277074155653453</v>
      </c>
      <c r="T105" s="10">
        <f t="shared" si="46"/>
        <v>2.4560554883827193</v>
      </c>
      <c r="U105" s="10">
        <f t="shared" si="47"/>
        <v>2.6797015918525569</v>
      </c>
    </row>
    <row r="106" spans="1:21" ht="13" x14ac:dyDescent="0.3">
      <c r="A106" s="74" t="s">
        <v>87</v>
      </c>
      <c r="B106" s="75">
        <v>15515</v>
      </c>
      <c r="C106" s="75">
        <v>1065823.5</v>
      </c>
      <c r="D106" s="75">
        <v>1002688.0988475543</v>
      </c>
      <c r="E106" s="75"/>
      <c r="F106" s="74" t="s">
        <v>87</v>
      </c>
      <c r="G106" s="75">
        <f t="shared" si="37"/>
        <v>15515</v>
      </c>
      <c r="H106" s="75">
        <f t="shared" si="38"/>
        <v>1065823.5</v>
      </c>
      <c r="I106" s="75">
        <f t="shared" si="39"/>
        <v>1002688.0988475543</v>
      </c>
      <c r="J106" s="75"/>
      <c r="K106" s="10">
        <f t="shared" si="40"/>
        <v>2.8623469223332259</v>
      </c>
      <c r="L106" s="10">
        <f t="shared" si="41"/>
        <v>1.062966141938865</v>
      </c>
      <c r="M106" s="10">
        <f t="shared" si="42"/>
        <v>2.8230725444578106</v>
      </c>
      <c r="P106" s="5" t="str">
        <f t="shared" si="36"/>
        <v>Waitemata</v>
      </c>
      <c r="Q106" s="5">
        <f t="shared" si="43"/>
        <v>15515</v>
      </c>
      <c r="R106" s="5">
        <f t="shared" si="44"/>
        <v>44409.3125</v>
      </c>
      <c r="S106" s="10">
        <f t="shared" si="45"/>
        <v>2.8623469223332259</v>
      </c>
      <c r="T106" s="10">
        <f t="shared" si="46"/>
        <v>2.8230725444578106</v>
      </c>
      <c r="U106" s="10">
        <f t="shared" si="47"/>
        <v>2.6797015918525569</v>
      </c>
    </row>
    <row r="107" spans="1:21" ht="13" x14ac:dyDescent="0.3">
      <c r="A107" s="74" t="s">
        <v>88</v>
      </c>
      <c r="B107" s="75">
        <v>1048</v>
      </c>
      <c r="C107" s="75">
        <v>45263</v>
      </c>
      <c r="D107" s="75">
        <v>58147.892910528826</v>
      </c>
      <c r="E107" s="75"/>
      <c r="F107" s="74" t="s">
        <v>88</v>
      </c>
      <c r="G107" s="75">
        <f t="shared" si="37"/>
        <v>1048</v>
      </c>
      <c r="H107" s="75">
        <f t="shared" si="38"/>
        <v>45263</v>
      </c>
      <c r="I107" s="75">
        <f t="shared" si="39"/>
        <v>58147.892910528826</v>
      </c>
      <c r="J107" s="75"/>
      <c r="K107" s="10">
        <f t="shared" si="40"/>
        <v>1.799578562340967</v>
      </c>
      <c r="L107" s="10">
        <f t="shared" si="41"/>
        <v>0.77841169704369872</v>
      </c>
      <c r="M107" s="10">
        <f t="shared" si="42"/>
        <v>2.0673402505564131</v>
      </c>
      <c r="P107" s="5" t="str">
        <f t="shared" si="36"/>
        <v>West Coast</v>
      </c>
      <c r="Q107" s="5">
        <f t="shared" si="43"/>
        <v>1048</v>
      </c>
      <c r="R107" s="5">
        <f t="shared" si="44"/>
        <v>1885.9583333333333</v>
      </c>
      <c r="S107" s="10">
        <f t="shared" si="45"/>
        <v>1.799578562340967</v>
      </c>
      <c r="T107" s="10">
        <f t="shared" si="46"/>
        <v>2.0673402505564131</v>
      </c>
      <c r="U107" s="10">
        <f t="shared" si="47"/>
        <v>2.6797015918525569</v>
      </c>
    </row>
    <row r="108" spans="1:21" ht="13" x14ac:dyDescent="0.3">
      <c r="A108" s="74" t="s">
        <v>89</v>
      </c>
      <c r="B108" s="75">
        <v>1493</v>
      </c>
      <c r="C108" s="75">
        <v>70974</v>
      </c>
      <c r="D108" s="75">
        <v>71589.786673145485</v>
      </c>
      <c r="E108" s="75"/>
      <c r="F108" s="74" t="s">
        <v>89</v>
      </c>
      <c r="G108" s="75">
        <f t="shared" si="37"/>
        <v>1493</v>
      </c>
      <c r="H108" s="75">
        <f t="shared" si="38"/>
        <v>70974</v>
      </c>
      <c r="I108" s="75">
        <f t="shared" si="39"/>
        <v>71589.786673145485</v>
      </c>
      <c r="J108" s="75"/>
      <c r="K108" s="10">
        <f t="shared" si="40"/>
        <v>1.9807434695244475</v>
      </c>
      <c r="L108" s="10">
        <f t="shared" si="41"/>
        <v>0.99139840050149952</v>
      </c>
      <c r="M108" s="10">
        <f t="shared" si="42"/>
        <v>2.6329997679607562</v>
      </c>
      <c r="P108" s="5" t="str">
        <f t="shared" si="36"/>
        <v>Whanganui</v>
      </c>
      <c r="Q108" s="5">
        <f t="shared" si="43"/>
        <v>1493</v>
      </c>
      <c r="R108" s="5">
        <f t="shared" si="44"/>
        <v>2957.25</v>
      </c>
      <c r="S108" s="10">
        <f t="shared" si="45"/>
        <v>1.9807434695244475</v>
      </c>
      <c r="T108" s="10">
        <f t="shared" si="46"/>
        <v>2.6329997679607562</v>
      </c>
      <c r="U108" s="10">
        <f t="shared" si="47"/>
        <v>2.6797015918525569</v>
      </c>
    </row>
    <row r="109" spans="1:21" ht="13" x14ac:dyDescent="0.3">
      <c r="A109" s="74" t="s">
        <v>106</v>
      </c>
      <c r="B109" s="75">
        <v>116356</v>
      </c>
      <c r="C109" s="75">
        <v>7416562</v>
      </c>
      <c r="D109" s="75">
        <v>7350532.5372132761</v>
      </c>
      <c r="E109" s="75"/>
      <c r="F109" s="78" t="s">
        <v>106</v>
      </c>
      <c r="G109" s="75">
        <f t="shared" si="37"/>
        <v>116356</v>
      </c>
      <c r="H109" s="75">
        <f t="shared" si="38"/>
        <v>7416562</v>
      </c>
      <c r="I109" s="75">
        <f t="shared" si="39"/>
        <v>7350532.5372132761</v>
      </c>
      <c r="J109" s="75"/>
      <c r="K109" s="10">
        <f t="shared" si="40"/>
        <v>2.6558442767598289</v>
      </c>
      <c r="L109" s="10">
        <f t="shared" si="41"/>
        <v>1.0089829495281382</v>
      </c>
      <c r="M109" s="10">
        <f t="shared" si="42"/>
        <v>2.6797015918525569</v>
      </c>
      <c r="P109" t="s">
        <v>0</v>
      </c>
      <c r="Q109" s="5">
        <f t="shared" si="43"/>
        <v>116356</v>
      </c>
      <c r="R109" s="5">
        <f t="shared" si="44"/>
        <v>309023.41666666669</v>
      </c>
      <c r="S109" s="10">
        <f t="shared" si="45"/>
        <v>2.6558442767598289</v>
      </c>
      <c r="T109" s="10">
        <f t="shared" si="46"/>
        <v>2.6797015918525569</v>
      </c>
      <c r="U109" s="10">
        <f t="shared" si="47"/>
        <v>2.6797015918525569</v>
      </c>
    </row>
    <row r="112" spans="1:21" x14ac:dyDescent="0.25">
      <c r="A112" s="73" t="s">
        <v>22</v>
      </c>
      <c r="B112" t="s">
        <v>12</v>
      </c>
    </row>
    <row r="113" spans="1:21" x14ac:dyDescent="0.25">
      <c r="A113" s="73" t="s">
        <v>104</v>
      </c>
      <c r="B113" s="74">
        <v>4</v>
      </c>
    </row>
    <row r="114" spans="1:21" ht="13" x14ac:dyDescent="0.3">
      <c r="K114" s="150" t="s">
        <v>2</v>
      </c>
      <c r="L114" s="150"/>
      <c r="M114" s="150"/>
      <c r="P114" s="8" t="s">
        <v>6</v>
      </c>
      <c r="Q114" s="8"/>
      <c r="R114" s="8"/>
      <c r="S114" s="8"/>
      <c r="T114" s="8"/>
      <c r="U114" s="8"/>
    </row>
    <row r="115" spans="1:21" ht="65" x14ac:dyDescent="0.3">
      <c r="A115" s="73" t="s">
        <v>105</v>
      </c>
      <c r="B115" t="s">
        <v>107</v>
      </c>
      <c r="C115" t="s">
        <v>108</v>
      </c>
      <c r="D115" t="s">
        <v>109</v>
      </c>
      <c r="G115" s="77" t="s">
        <v>107</v>
      </c>
      <c r="H115" s="77" t="s">
        <v>108</v>
      </c>
      <c r="I115" s="77" t="s">
        <v>109</v>
      </c>
      <c r="K115" s="21" t="s">
        <v>16</v>
      </c>
      <c r="L115" s="21" t="s">
        <v>20</v>
      </c>
      <c r="M115" s="21" t="s">
        <v>17</v>
      </c>
      <c r="P115" s="21" t="s">
        <v>4</v>
      </c>
      <c r="Q115" s="21" t="s">
        <v>27</v>
      </c>
      <c r="R115" s="21" t="s">
        <v>25</v>
      </c>
      <c r="S115" s="21" t="s">
        <v>11</v>
      </c>
      <c r="T115" s="21" t="s">
        <v>10</v>
      </c>
      <c r="U115" s="21" t="s">
        <v>8</v>
      </c>
    </row>
    <row r="116" spans="1:21" ht="13" x14ac:dyDescent="0.3">
      <c r="A116" s="74" t="s">
        <v>70</v>
      </c>
      <c r="B116" s="75">
        <v>11946</v>
      </c>
      <c r="C116" s="75">
        <v>753175</v>
      </c>
      <c r="D116" s="75">
        <v>764564.76293513039</v>
      </c>
      <c r="E116" s="75"/>
      <c r="F116" s="74" t="s">
        <v>70</v>
      </c>
      <c r="G116" s="75">
        <f>IFERROR(VLOOKUP(F116,$A$116:$D$136,2,FALSE),0)</f>
        <v>11946</v>
      </c>
      <c r="H116" s="75">
        <f>IFERROR(VLOOKUP(F116,$A$116:$D$136,3,FALSE),0)</f>
        <v>753175</v>
      </c>
      <c r="I116" s="75">
        <f>IFERROR(VLOOKUP(F116,$A$116:$D$136,4,FALSE),0)</f>
        <v>764564.76293513039</v>
      </c>
      <c r="J116" s="75"/>
      <c r="K116" s="10">
        <f>H116/G116/24</f>
        <v>2.6270125286009263</v>
      </c>
      <c r="L116" s="10">
        <f>H116/I116</f>
        <v>0.98510294550927824</v>
      </c>
      <c r="M116" s="10">
        <f>L116*$K$136</f>
        <v>2.5334656741649475</v>
      </c>
      <c r="P116" s="5" t="str">
        <f t="shared" ref="P116:P135" si="48">A116</f>
        <v>Auckland</v>
      </c>
      <c r="Q116" s="5">
        <f>G116</f>
        <v>11946</v>
      </c>
      <c r="R116" s="5">
        <f>H116/24</f>
        <v>31382.291666666668</v>
      </c>
      <c r="S116" s="10">
        <f>K116</f>
        <v>2.6270125286009263</v>
      </c>
      <c r="T116" s="10">
        <f>M116</f>
        <v>2.5334656741649475</v>
      </c>
      <c r="U116" s="10">
        <f>$M$136</f>
        <v>2.5577228351655008</v>
      </c>
    </row>
    <row r="117" spans="1:21" ht="13" x14ac:dyDescent="0.3">
      <c r="A117" s="74" t="s">
        <v>71</v>
      </c>
      <c r="B117" s="75">
        <v>9858</v>
      </c>
      <c r="C117" s="75">
        <v>637361</v>
      </c>
      <c r="D117" s="75">
        <v>597303.857369737</v>
      </c>
      <c r="E117" s="75"/>
      <c r="F117" s="74" t="s">
        <v>71</v>
      </c>
      <c r="G117" s="75">
        <f t="shared" ref="G117:G136" si="49">IFERROR(VLOOKUP(F117,$A$116:$D$136,2,FALSE),0)</f>
        <v>9858</v>
      </c>
      <c r="H117" s="75">
        <f t="shared" ref="H117:H136" si="50">IFERROR(VLOOKUP(F117,$A$116:$D$136,3,FALSE),0)</f>
        <v>637361</v>
      </c>
      <c r="I117" s="75">
        <f t="shared" ref="I117:I136" si="51">IFERROR(VLOOKUP(F117,$A$116:$D$136,4,FALSE),0)</f>
        <v>597303.857369737</v>
      </c>
      <c r="J117" s="75"/>
      <c r="K117" s="10">
        <f t="shared" ref="K117:K136" si="52">H117/G117/24</f>
        <v>2.6939245621153716</v>
      </c>
      <c r="L117" s="10">
        <f t="shared" ref="L117:L136" si="53">H117/I117</f>
        <v>1.0670632578980102</v>
      </c>
      <c r="M117" s="10">
        <f t="shared" ref="M117:M136" si="54">L117*$K$136</f>
        <v>2.7442493684247804</v>
      </c>
      <c r="P117" s="5" t="str">
        <f t="shared" si="48"/>
        <v>Bay of Plenty</v>
      </c>
      <c r="Q117" s="5">
        <f t="shared" ref="Q117:Q136" si="55">G117</f>
        <v>9858</v>
      </c>
      <c r="R117" s="5">
        <f t="shared" ref="R117:R136" si="56">H117/24</f>
        <v>26556.708333333332</v>
      </c>
      <c r="S117" s="10">
        <f t="shared" ref="S117:S136" si="57">K117</f>
        <v>2.6939245621153716</v>
      </c>
      <c r="T117" s="10">
        <f t="shared" ref="T117:T136" si="58">M117</f>
        <v>2.7442493684247804</v>
      </c>
      <c r="U117" s="10">
        <f t="shared" ref="U117:U136" si="59">$M$136</f>
        <v>2.5577228351655008</v>
      </c>
    </row>
    <row r="118" spans="1:21" ht="13" x14ac:dyDescent="0.3">
      <c r="A118" s="74" t="s">
        <v>72</v>
      </c>
      <c r="B118" s="75">
        <v>14582</v>
      </c>
      <c r="C118" s="75">
        <v>1135939.5</v>
      </c>
      <c r="D118" s="75">
        <v>1123393.3556160957</v>
      </c>
      <c r="E118" s="75"/>
      <c r="F118" s="74" t="s">
        <v>72</v>
      </c>
      <c r="G118" s="75">
        <f t="shared" si="49"/>
        <v>14582</v>
      </c>
      <c r="H118" s="75">
        <f t="shared" si="50"/>
        <v>1135939.5</v>
      </c>
      <c r="I118" s="75">
        <f t="shared" si="51"/>
        <v>1123393.3556160957</v>
      </c>
      <c r="J118" s="75"/>
      <c r="K118" s="10">
        <f t="shared" si="52"/>
        <v>3.2458381909203129</v>
      </c>
      <c r="L118" s="10">
        <f t="shared" si="53"/>
        <v>1.011168077789657</v>
      </c>
      <c r="M118" s="10">
        <f t="shared" si="54"/>
        <v>2.6004993971133339</v>
      </c>
      <c r="P118" s="5" t="str">
        <f t="shared" si="48"/>
        <v>Canterbury</v>
      </c>
      <c r="Q118" s="5">
        <f t="shared" si="55"/>
        <v>14582</v>
      </c>
      <c r="R118" s="5">
        <f t="shared" si="56"/>
        <v>47330.8125</v>
      </c>
      <c r="S118" s="10">
        <f t="shared" si="57"/>
        <v>3.2458381909203129</v>
      </c>
      <c r="T118" s="10">
        <f t="shared" si="58"/>
        <v>2.6004993971133339</v>
      </c>
      <c r="U118" s="10">
        <f t="shared" si="59"/>
        <v>2.5577228351655008</v>
      </c>
    </row>
    <row r="119" spans="1:21" ht="13" x14ac:dyDescent="0.3">
      <c r="A119" s="74" t="s">
        <v>73</v>
      </c>
      <c r="B119" s="75">
        <v>9531</v>
      </c>
      <c r="C119" s="75">
        <v>495269.5</v>
      </c>
      <c r="D119" s="75">
        <v>557340.32163540844</v>
      </c>
      <c r="E119" s="75"/>
      <c r="F119" s="74" t="s">
        <v>73</v>
      </c>
      <c r="G119" s="75">
        <f t="shared" si="49"/>
        <v>9531</v>
      </c>
      <c r="H119" s="75">
        <f t="shared" si="50"/>
        <v>495269.5</v>
      </c>
      <c r="I119" s="75">
        <f t="shared" si="51"/>
        <v>557340.32163540844</v>
      </c>
      <c r="J119" s="75"/>
      <c r="K119" s="10">
        <f t="shared" si="52"/>
        <v>2.1651693596334769</v>
      </c>
      <c r="L119" s="10">
        <f t="shared" si="53"/>
        <v>0.88863030499341322</v>
      </c>
      <c r="M119" s="10">
        <f t="shared" si="54"/>
        <v>2.285359499721785</v>
      </c>
      <c r="P119" s="5" t="str">
        <f t="shared" si="48"/>
        <v>Capital and Coast</v>
      </c>
      <c r="Q119" s="5">
        <f t="shared" si="55"/>
        <v>9531</v>
      </c>
      <c r="R119" s="5">
        <f t="shared" si="56"/>
        <v>20636.229166666668</v>
      </c>
      <c r="S119" s="10">
        <f t="shared" si="57"/>
        <v>2.1651693596334769</v>
      </c>
      <c r="T119" s="10">
        <f t="shared" si="58"/>
        <v>2.285359499721785</v>
      </c>
      <c r="U119" s="10">
        <f t="shared" si="59"/>
        <v>2.5577228351655008</v>
      </c>
    </row>
    <row r="120" spans="1:21" ht="13" x14ac:dyDescent="0.3">
      <c r="A120" s="74" t="s">
        <v>74</v>
      </c>
      <c r="B120" s="75">
        <v>8072</v>
      </c>
      <c r="C120" s="75">
        <v>611882</v>
      </c>
      <c r="D120" s="75">
        <v>519733.75819198397</v>
      </c>
      <c r="E120" s="75"/>
      <c r="F120" s="74" t="s">
        <v>74</v>
      </c>
      <c r="G120" s="75">
        <f t="shared" si="49"/>
        <v>8072</v>
      </c>
      <c r="H120" s="75">
        <f t="shared" si="50"/>
        <v>611882</v>
      </c>
      <c r="I120" s="75">
        <f t="shared" si="51"/>
        <v>519733.75819198397</v>
      </c>
      <c r="J120" s="75"/>
      <c r="K120" s="10">
        <f t="shared" si="52"/>
        <v>3.1584592831185994</v>
      </c>
      <c r="L120" s="10">
        <f t="shared" si="53"/>
        <v>1.1772989349942851</v>
      </c>
      <c r="M120" s="10">
        <f t="shared" si="54"/>
        <v>3.027751011846791</v>
      </c>
      <c r="P120" s="5" t="str">
        <f t="shared" si="48"/>
        <v>Counties Manukau</v>
      </c>
      <c r="Q120" s="5">
        <f t="shared" si="55"/>
        <v>8072</v>
      </c>
      <c r="R120" s="5">
        <f t="shared" si="56"/>
        <v>25495.083333333332</v>
      </c>
      <c r="S120" s="10">
        <f t="shared" si="57"/>
        <v>3.1584592831185994</v>
      </c>
      <c r="T120" s="10">
        <f t="shared" si="58"/>
        <v>3.027751011846791</v>
      </c>
      <c r="U120" s="10">
        <f t="shared" si="59"/>
        <v>2.5577228351655008</v>
      </c>
    </row>
    <row r="121" spans="1:21" ht="13" x14ac:dyDescent="0.3">
      <c r="A121" s="74" t="s">
        <v>75</v>
      </c>
      <c r="B121" s="75">
        <v>5451</v>
      </c>
      <c r="C121" s="75">
        <v>356667</v>
      </c>
      <c r="D121" s="75">
        <v>345424.59329322894</v>
      </c>
      <c r="E121" s="75"/>
      <c r="F121" s="74" t="s">
        <v>75</v>
      </c>
      <c r="G121" s="75">
        <f t="shared" si="49"/>
        <v>5451</v>
      </c>
      <c r="H121" s="75">
        <f t="shared" si="50"/>
        <v>356667</v>
      </c>
      <c r="I121" s="75">
        <f t="shared" si="51"/>
        <v>345424.59329322894</v>
      </c>
      <c r="J121" s="75"/>
      <c r="K121" s="10">
        <f t="shared" si="52"/>
        <v>2.7263116859291876</v>
      </c>
      <c r="L121" s="10">
        <f t="shared" si="53"/>
        <v>1.0325466307988889</v>
      </c>
      <c r="M121" s="10">
        <f t="shared" si="54"/>
        <v>2.6554802805419224</v>
      </c>
      <c r="P121" s="5" t="str">
        <f t="shared" si="48"/>
        <v>Hawkes Bay</v>
      </c>
      <c r="Q121" s="5">
        <f t="shared" si="55"/>
        <v>5451</v>
      </c>
      <c r="R121" s="5">
        <f t="shared" si="56"/>
        <v>14861.125</v>
      </c>
      <c r="S121" s="10">
        <f t="shared" si="57"/>
        <v>2.7263116859291876</v>
      </c>
      <c r="T121" s="10">
        <f t="shared" si="58"/>
        <v>2.6554802805419224</v>
      </c>
      <c r="U121" s="10">
        <f t="shared" si="59"/>
        <v>2.5577228351655008</v>
      </c>
    </row>
    <row r="122" spans="1:21" ht="13" x14ac:dyDescent="0.3">
      <c r="A122" s="74" t="s">
        <v>76</v>
      </c>
      <c r="B122" s="75">
        <v>6346</v>
      </c>
      <c r="C122" s="75">
        <v>312198</v>
      </c>
      <c r="D122" s="75">
        <v>352977.0236712172</v>
      </c>
      <c r="E122" s="75"/>
      <c r="F122" s="74" t="s">
        <v>76</v>
      </c>
      <c r="G122" s="75">
        <f t="shared" si="49"/>
        <v>6346</v>
      </c>
      <c r="H122" s="75">
        <f t="shared" si="50"/>
        <v>312198</v>
      </c>
      <c r="I122" s="75">
        <f t="shared" si="51"/>
        <v>352977.0236712172</v>
      </c>
      <c r="J122" s="75"/>
      <c r="K122" s="10">
        <f t="shared" si="52"/>
        <v>2.0498345414434289</v>
      </c>
      <c r="L122" s="10">
        <f t="shared" si="53"/>
        <v>0.88447116685645499</v>
      </c>
      <c r="M122" s="10">
        <f t="shared" si="54"/>
        <v>2.2746631214882931</v>
      </c>
      <c r="P122" s="5" t="str">
        <f t="shared" si="48"/>
        <v>Hutt</v>
      </c>
      <c r="Q122" s="5">
        <f t="shared" si="55"/>
        <v>6346</v>
      </c>
      <c r="R122" s="5">
        <f t="shared" si="56"/>
        <v>13008.25</v>
      </c>
      <c r="S122" s="10">
        <f t="shared" si="57"/>
        <v>2.0498345414434289</v>
      </c>
      <c r="T122" s="10">
        <f t="shared" si="58"/>
        <v>2.2746631214882931</v>
      </c>
      <c r="U122" s="10">
        <f t="shared" si="59"/>
        <v>2.5577228351655008</v>
      </c>
    </row>
    <row r="123" spans="1:21" ht="13" x14ac:dyDescent="0.3">
      <c r="A123" s="74" t="s">
        <v>77</v>
      </c>
      <c r="B123" s="75">
        <v>3543</v>
      </c>
      <c r="C123" s="75">
        <v>199531</v>
      </c>
      <c r="D123" s="75">
        <v>213439.49771062753</v>
      </c>
      <c r="E123" s="75"/>
      <c r="F123" s="74" t="s">
        <v>77</v>
      </c>
      <c r="G123" s="75">
        <f t="shared" si="49"/>
        <v>3543</v>
      </c>
      <c r="H123" s="75">
        <f t="shared" si="50"/>
        <v>199531</v>
      </c>
      <c r="I123" s="75">
        <f t="shared" si="51"/>
        <v>213439.49771062753</v>
      </c>
      <c r="J123" s="75"/>
      <c r="K123" s="10">
        <f t="shared" si="52"/>
        <v>2.3465401260701855</v>
      </c>
      <c r="L123" s="10">
        <f t="shared" si="53"/>
        <v>0.93483634538212745</v>
      </c>
      <c r="M123" s="10">
        <f t="shared" si="54"/>
        <v>2.4041911586844615</v>
      </c>
      <c r="P123" s="5" t="str">
        <f t="shared" si="48"/>
        <v>Lakes</v>
      </c>
      <c r="Q123" s="5">
        <f t="shared" si="55"/>
        <v>3543</v>
      </c>
      <c r="R123" s="5">
        <f t="shared" si="56"/>
        <v>8313.7916666666661</v>
      </c>
      <c r="S123" s="10">
        <f t="shared" si="57"/>
        <v>2.3465401260701855</v>
      </c>
      <c r="T123" s="10">
        <f t="shared" si="58"/>
        <v>2.4041911586844615</v>
      </c>
      <c r="U123" s="10">
        <f t="shared" si="59"/>
        <v>2.5577228351655008</v>
      </c>
    </row>
    <row r="124" spans="1:21" ht="13" x14ac:dyDescent="0.3">
      <c r="A124" s="74" t="s">
        <v>78</v>
      </c>
      <c r="B124" s="75">
        <v>5032</v>
      </c>
      <c r="C124" s="75">
        <v>332399.5</v>
      </c>
      <c r="D124" s="75">
        <v>295267.31183102157</v>
      </c>
      <c r="E124" s="75"/>
      <c r="F124" s="74" t="s">
        <v>78</v>
      </c>
      <c r="G124" s="75">
        <f t="shared" si="49"/>
        <v>5032</v>
      </c>
      <c r="H124" s="75">
        <f t="shared" si="50"/>
        <v>332399.5</v>
      </c>
      <c r="I124" s="75">
        <f t="shared" si="51"/>
        <v>295267.31183102157</v>
      </c>
      <c r="J124" s="75"/>
      <c r="K124" s="10">
        <f t="shared" si="52"/>
        <v>2.7523805975092741</v>
      </c>
      <c r="L124" s="10">
        <f t="shared" si="53"/>
        <v>1.1257578698390724</v>
      </c>
      <c r="M124" s="10">
        <f t="shared" si="54"/>
        <v>2.8951988557742858</v>
      </c>
      <c r="P124" s="5" t="str">
        <f t="shared" si="48"/>
        <v>MidCentral</v>
      </c>
      <c r="Q124" s="5">
        <f t="shared" si="55"/>
        <v>5032</v>
      </c>
      <c r="R124" s="5">
        <f t="shared" si="56"/>
        <v>13849.979166666666</v>
      </c>
      <c r="S124" s="10">
        <f t="shared" si="57"/>
        <v>2.7523805975092741</v>
      </c>
      <c r="T124" s="10">
        <f t="shared" si="58"/>
        <v>2.8951988557742858</v>
      </c>
      <c r="U124" s="10">
        <f t="shared" si="59"/>
        <v>2.5577228351655008</v>
      </c>
    </row>
    <row r="125" spans="1:21" ht="13" x14ac:dyDescent="0.3">
      <c r="A125" s="74" t="s">
        <v>79</v>
      </c>
      <c r="B125" s="75">
        <v>6395</v>
      </c>
      <c r="C125" s="75">
        <v>298374</v>
      </c>
      <c r="D125" s="75">
        <v>342579.48675709782</v>
      </c>
      <c r="E125" s="75"/>
      <c r="F125" s="74" t="s">
        <v>79</v>
      </c>
      <c r="G125" s="75">
        <f t="shared" si="49"/>
        <v>6395</v>
      </c>
      <c r="H125" s="75">
        <f t="shared" si="50"/>
        <v>298374</v>
      </c>
      <c r="I125" s="75">
        <f t="shared" si="51"/>
        <v>342579.48675709782</v>
      </c>
      <c r="J125" s="75"/>
      <c r="K125" s="10">
        <f t="shared" si="52"/>
        <v>1.9440578577013292</v>
      </c>
      <c r="L125" s="10">
        <f t="shared" si="53"/>
        <v>0.87096283208445213</v>
      </c>
      <c r="M125" s="10">
        <f t="shared" si="54"/>
        <v>2.2399226889111623</v>
      </c>
      <c r="P125" s="5" t="str">
        <f t="shared" si="48"/>
        <v>Nelson Marlborough</v>
      </c>
      <c r="Q125" s="5">
        <f t="shared" si="55"/>
        <v>6395</v>
      </c>
      <c r="R125" s="5">
        <f t="shared" si="56"/>
        <v>12432.25</v>
      </c>
      <c r="S125" s="10">
        <f t="shared" si="57"/>
        <v>1.9440578577013292</v>
      </c>
      <c r="T125" s="10">
        <f t="shared" si="58"/>
        <v>2.2399226889111623</v>
      </c>
      <c r="U125" s="10">
        <f t="shared" si="59"/>
        <v>2.5577228351655008</v>
      </c>
    </row>
    <row r="126" spans="1:21" ht="13" x14ac:dyDescent="0.3">
      <c r="A126" s="74" t="s">
        <v>80</v>
      </c>
      <c r="B126" s="75">
        <v>7176</v>
      </c>
      <c r="C126" s="75">
        <v>428944</v>
      </c>
      <c r="D126" s="75">
        <v>396101.33448964712</v>
      </c>
      <c r="E126" s="75"/>
      <c r="F126" s="74" t="s">
        <v>80</v>
      </c>
      <c r="G126" s="75">
        <f t="shared" si="49"/>
        <v>7176</v>
      </c>
      <c r="H126" s="75">
        <f t="shared" si="50"/>
        <v>428944</v>
      </c>
      <c r="I126" s="75">
        <f t="shared" si="51"/>
        <v>396101.33448964712</v>
      </c>
      <c r="J126" s="75"/>
      <c r="K126" s="10">
        <f t="shared" si="52"/>
        <v>2.4906168710516536</v>
      </c>
      <c r="L126" s="10">
        <f t="shared" si="53"/>
        <v>1.0829148065170462</v>
      </c>
      <c r="M126" s="10">
        <f t="shared" si="54"/>
        <v>2.7850160258505414</v>
      </c>
      <c r="P126" s="5" t="str">
        <f t="shared" si="48"/>
        <v>Northland</v>
      </c>
      <c r="Q126" s="5">
        <f t="shared" si="55"/>
        <v>7176</v>
      </c>
      <c r="R126" s="5">
        <f t="shared" si="56"/>
        <v>17872.666666666668</v>
      </c>
      <c r="S126" s="10">
        <f t="shared" si="57"/>
        <v>2.4906168710516536</v>
      </c>
      <c r="T126" s="10">
        <f t="shared" si="58"/>
        <v>2.7850160258505414</v>
      </c>
      <c r="U126" s="10">
        <f t="shared" si="59"/>
        <v>2.5577228351655008</v>
      </c>
    </row>
    <row r="127" spans="1:21" ht="13" x14ac:dyDescent="0.3">
      <c r="A127" s="74" t="s">
        <v>81</v>
      </c>
      <c r="B127" s="75">
        <v>2281</v>
      </c>
      <c r="C127" s="75">
        <v>122815</v>
      </c>
      <c r="D127" s="75">
        <v>134250.78832608429</v>
      </c>
      <c r="E127" s="75"/>
      <c r="F127" s="74" t="s">
        <v>81</v>
      </c>
      <c r="G127" s="75">
        <f t="shared" si="49"/>
        <v>2281</v>
      </c>
      <c r="H127" s="75">
        <f t="shared" si="50"/>
        <v>122815</v>
      </c>
      <c r="I127" s="75">
        <f t="shared" si="51"/>
        <v>134250.78832608429</v>
      </c>
      <c r="J127" s="75"/>
      <c r="K127" s="10">
        <f t="shared" si="52"/>
        <v>2.243442203711822</v>
      </c>
      <c r="L127" s="10">
        <f t="shared" si="53"/>
        <v>0.91481771936930689</v>
      </c>
      <c r="M127" s="10">
        <f t="shared" si="54"/>
        <v>2.3527077050224614</v>
      </c>
      <c r="P127" s="5" t="str">
        <f t="shared" si="48"/>
        <v>South Canterbury</v>
      </c>
      <c r="Q127" s="5">
        <f t="shared" si="55"/>
        <v>2281</v>
      </c>
      <c r="R127" s="5">
        <f t="shared" si="56"/>
        <v>5117.291666666667</v>
      </c>
      <c r="S127" s="10">
        <f t="shared" si="57"/>
        <v>2.243442203711822</v>
      </c>
      <c r="T127" s="10">
        <f t="shared" si="58"/>
        <v>2.3527077050224614</v>
      </c>
      <c r="U127" s="10">
        <f t="shared" si="59"/>
        <v>2.5577228351655008</v>
      </c>
    </row>
    <row r="128" spans="1:21" ht="13" x14ac:dyDescent="0.3">
      <c r="A128" s="74" t="s">
        <v>82</v>
      </c>
      <c r="B128" s="75">
        <v>8605</v>
      </c>
      <c r="C128" s="75">
        <v>488333.5</v>
      </c>
      <c r="D128" s="75">
        <v>552420.86143219867</v>
      </c>
      <c r="E128" s="75"/>
      <c r="F128" s="74" t="s">
        <v>82</v>
      </c>
      <c r="G128" s="75">
        <f t="shared" si="49"/>
        <v>8605</v>
      </c>
      <c r="H128" s="75">
        <f t="shared" si="50"/>
        <v>488333.5</v>
      </c>
      <c r="I128" s="75">
        <f t="shared" si="51"/>
        <v>552420.86143219867</v>
      </c>
      <c r="J128" s="75"/>
      <c r="K128" s="10">
        <f t="shared" si="52"/>
        <v>2.3645821227968233</v>
      </c>
      <c r="L128" s="10">
        <f t="shared" si="53"/>
        <v>0.88398815847387324</v>
      </c>
      <c r="M128" s="10">
        <f t="shared" si="54"/>
        <v>2.2734209313566089</v>
      </c>
      <c r="P128" s="5" t="str">
        <f t="shared" si="48"/>
        <v>Southern</v>
      </c>
      <c r="Q128" s="5">
        <f t="shared" si="55"/>
        <v>8605</v>
      </c>
      <c r="R128" s="5">
        <f t="shared" si="56"/>
        <v>20347.229166666668</v>
      </c>
      <c r="S128" s="10">
        <f t="shared" si="57"/>
        <v>2.3645821227968233</v>
      </c>
      <c r="T128" s="10">
        <f t="shared" si="58"/>
        <v>2.2734209313566089</v>
      </c>
      <c r="U128" s="10">
        <f t="shared" si="59"/>
        <v>2.5577228351655008</v>
      </c>
    </row>
    <row r="129" spans="1:21" ht="13" x14ac:dyDescent="0.3">
      <c r="A129" s="74" t="s">
        <v>83</v>
      </c>
      <c r="B129" s="75">
        <v>358</v>
      </c>
      <c r="C129" s="75">
        <v>18590.5</v>
      </c>
      <c r="D129" s="75">
        <v>18396.872601118557</v>
      </c>
      <c r="E129" s="75"/>
      <c r="F129" s="74" t="s">
        <v>83</v>
      </c>
      <c r="G129" s="75">
        <f t="shared" si="49"/>
        <v>358</v>
      </c>
      <c r="H129" s="75">
        <f t="shared" si="50"/>
        <v>18590.5</v>
      </c>
      <c r="I129" s="75">
        <f t="shared" si="51"/>
        <v>18396.872601118557</v>
      </c>
      <c r="J129" s="75"/>
      <c r="K129" s="10">
        <f t="shared" si="52"/>
        <v>2.1636987895716948</v>
      </c>
      <c r="L129" s="10">
        <f t="shared" si="53"/>
        <v>1.01052501710914</v>
      </c>
      <c r="M129" s="10">
        <f t="shared" si="54"/>
        <v>2.5988455880693944</v>
      </c>
      <c r="P129" s="5" t="str">
        <f t="shared" si="48"/>
        <v>Tairawhiti</v>
      </c>
      <c r="Q129" s="5">
        <f t="shared" si="55"/>
        <v>358</v>
      </c>
      <c r="R129" s="5">
        <f t="shared" si="56"/>
        <v>774.60416666666663</v>
      </c>
      <c r="S129" s="10">
        <f t="shared" si="57"/>
        <v>2.1636987895716948</v>
      </c>
      <c r="T129" s="10">
        <f t="shared" si="58"/>
        <v>2.5988455880693944</v>
      </c>
      <c r="U129" s="10">
        <f t="shared" si="59"/>
        <v>2.5577228351655008</v>
      </c>
    </row>
    <row r="130" spans="1:21" ht="13" x14ac:dyDescent="0.3">
      <c r="A130" s="74" t="s">
        <v>84</v>
      </c>
      <c r="B130" s="75">
        <v>5599</v>
      </c>
      <c r="C130" s="75">
        <v>318387.5</v>
      </c>
      <c r="D130" s="75">
        <v>298195.16952581063</v>
      </c>
      <c r="E130" s="75"/>
      <c r="F130" s="74" t="s">
        <v>84</v>
      </c>
      <c r="G130" s="75">
        <f t="shared" si="49"/>
        <v>5599</v>
      </c>
      <c r="H130" s="75">
        <f t="shared" si="50"/>
        <v>318387.5</v>
      </c>
      <c r="I130" s="75">
        <f t="shared" si="51"/>
        <v>298195.16952581063</v>
      </c>
      <c r="J130" s="75"/>
      <c r="K130" s="10">
        <f t="shared" si="52"/>
        <v>2.3693777162588558</v>
      </c>
      <c r="L130" s="10">
        <f t="shared" si="53"/>
        <v>1.0677151494650272</v>
      </c>
      <c r="M130" s="10">
        <f t="shared" si="54"/>
        <v>2.7459258885446767</v>
      </c>
      <c r="P130" s="5" t="str">
        <f t="shared" si="48"/>
        <v>Taranaki</v>
      </c>
      <c r="Q130" s="5">
        <f t="shared" si="55"/>
        <v>5599</v>
      </c>
      <c r="R130" s="5">
        <f t="shared" si="56"/>
        <v>13266.145833333334</v>
      </c>
      <c r="S130" s="10">
        <f t="shared" si="57"/>
        <v>2.3693777162588558</v>
      </c>
      <c r="T130" s="10">
        <f t="shared" si="58"/>
        <v>2.7459258885446767</v>
      </c>
      <c r="U130" s="10">
        <f t="shared" si="59"/>
        <v>2.5577228351655008</v>
      </c>
    </row>
    <row r="131" spans="1:21" ht="13" x14ac:dyDescent="0.3">
      <c r="A131" s="74" t="s">
        <v>85</v>
      </c>
      <c r="B131" s="75">
        <v>16748</v>
      </c>
      <c r="C131" s="75">
        <v>1057864</v>
      </c>
      <c r="D131" s="75">
        <v>1094646.8327106899</v>
      </c>
      <c r="E131" s="75"/>
      <c r="F131" s="74" t="s">
        <v>85</v>
      </c>
      <c r="G131" s="75">
        <f t="shared" si="49"/>
        <v>16748</v>
      </c>
      <c r="H131" s="75">
        <f t="shared" si="50"/>
        <v>1057864</v>
      </c>
      <c r="I131" s="75">
        <f t="shared" si="51"/>
        <v>1094646.8327106899</v>
      </c>
      <c r="J131" s="75"/>
      <c r="K131" s="10">
        <f t="shared" si="52"/>
        <v>2.631816734336438</v>
      </c>
      <c r="L131" s="10">
        <f t="shared" si="53"/>
        <v>0.96639753424435171</v>
      </c>
      <c r="M131" s="10">
        <f t="shared" si="54"/>
        <v>2.4853595167558553</v>
      </c>
      <c r="P131" s="5" t="str">
        <f t="shared" si="48"/>
        <v>Waikato</v>
      </c>
      <c r="Q131" s="5">
        <f t="shared" si="55"/>
        <v>16748</v>
      </c>
      <c r="R131" s="5">
        <f t="shared" si="56"/>
        <v>44077.666666666664</v>
      </c>
      <c r="S131" s="10">
        <f t="shared" si="57"/>
        <v>2.631816734336438</v>
      </c>
      <c r="T131" s="10">
        <f t="shared" si="58"/>
        <v>2.4853595167558553</v>
      </c>
      <c r="U131" s="10">
        <f t="shared" si="59"/>
        <v>2.5577228351655008</v>
      </c>
    </row>
    <row r="132" spans="1:21" ht="13" x14ac:dyDescent="0.3">
      <c r="A132" s="74" t="s">
        <v>86</v>
      </c>
      <c r="B132" s="75">
        <v>2662</v>
      </c>
      <c r="C132" s="75">
        <v>138578.5</v>
      </c>
      <c r="D132" s="75">
        <v>146918.3648926389</v>
      </c>
      <c r="E132" s="75"/>
      <c r="F132" s="74" t="s">
        <v>86</v>
      </c>
      <c r="G132" s="75">
        <f t="shared" si="49"/>
        <v>2662</v>
      </c>
      <c r="H132" s="75">
        <f t="shared" si="50"/>
        <v>138578.5</v>
      </c>
      <c r="I132" s="75">
        <f t="shared" si="51"/>
        <v>146918.3648926389</v>
      </c>
      <c r="J132" s="75"/>
      <c r="K132" s="10">
        <f t="shared" si="52"/>
        <v>2.1690849611820684</v>
      </c>
      <c r="L132" s="10">
        <f t="shared" si="53"/>
        <v>0.94323470112988739</v>
      </c>
      <c r="M132" s="10">
        <f t="shared" si="54"/>
        <v>2.4257898617472931</v>
      </c>
      <c r="P132" s="5" t="str">
        <f t="shared" si="48"/>
        <v>Wairarapa</v>
      </c>
      <c r="Q132" s="5">
        <f t="shared" si="55"/>
        <v>2662</v>
      </c>
      <c r="R132" s="5">
        <f t="shared" si="56"/>
        <v>5774.104166666667</v>
      </c>
      <c r="S132" s="10">
        <f t="shared" si="57"/>
        <v>2.1690849611820684</v>
      </c>
      <c r="T132" s="10">
        <f t="shared" si="58"/>
        <v>2.4257898617472931</v>
      </c>
      <c r="U132" s="10">
        <f t="shared" si="59"/>
        <v>2.5577228351655008</v>
      </c>
    </row>
    <row r="133" spans="1:21" ht="13" x14ac:dyDescent="0.3">
      <c r="A133" s="74" t="s">
        <v>87</v>
      </c>
      <c r="B133" s="75">
        <v>12168</v>
      </c>
      <c r="C133" s="75">
        <v>774462.5</v>
      </c>
      <c r="D133" s="75">
        <v>754692.48755729315</v>
      </c>
      <c r="E133" s="75"/>
      <c r="F133" s="74" t="s">
        <v>87</v>
      </c>
      <c r="G133" s="75">
        <f t="shared" si="49"/>
        <v>12168</v>
      </c>
      <c r="H133" s="75">
        <f t="shared" si="50"/>
        <v>774462.5</v>
      </c>
      <c r="I133" s="75">
        <f t="shared" si="51"/>
        <v>754692.48755729315</v>
      </c>
      <c r="J133" s="75"/>
      <c r="K133" s="10">
        <f t="shared" si="52"/>
        <v>2.6519782078676308</v>
      </c>
      <c r="L133" s="10">
        <f t="shared" si="53"/>
        <v>1.0261961166550051</v>
      </c>
      <c r="M133" s="10">
        <f t="shared" si="54"/>
        <v>2.6391481706135425</v>
      </c>
      <c r="P133" s="5" t="str">
        <f t="shared" si="48"/>
        <v>Waitemata</v>
      </c>
      <c r="Q133" s="5">
        <f t="shared" si="55"/>
        <v>12168</v>
      </c>
      <c r="R133" s="5">
        <f t="shared" si="56"/>
        <v>32269.270833333332</v>
      </c>
      <c r="S133" s="10">
        <f t="shared" si="57"/>
        <v>2.6519782078676308</v>
      </c>
      <c r="T133" s="10">
        <f t="shared" si="58"/>
        <v>2.6391481706135425</v>
      </c>
      <c r="U133" s="10">
        <f t="shared" si="59"/>
        <v>2.5577228351655008</v>
      </c>
    </row>
    <row r="134" spans="1:21" ht="13" x14ac:dyDescent="0.3">
      <c r="A134" s="74" t="s">
        <v>88</v>
      </c>
      <c r="B134" s="75">
        <v>1315</v>
      </c>
      <c r="C134" s="75">
        <v>60084.5</v>
      </c>
      <c r="D134" s="75">
        <v>72946.226311600301</v>
      </c>
      <c r="E134" s="75"/>
      <c r="F134" s="74" t="s">
        <v>88</v>
      </c>
      <c r="G134" s="75">
        <f t="shared" si="49"/>
        <v>1315</v>
      </c>
      <c r="H134" s="75">
        <f t="shared" si="50"/>
        <v>60084.5</v>
      </c>
      <c r="I134" s="75">
        <f t="shared" si="51"/>
        <v>72946.226311600301</v>
      </c>
      <c r="J134" s="75"/>
      <c r="K134" s="10">
        <f t="shared" si="52"/>
        <v>1.9038181242078582</v>
      </c>
      <c r="L134" s="10">
        <f t="shared" si="53"/>
        <v>0.82368208799918463</v>
      </c>
      <c r="M134" s="10">
        <f t="shared" si="54"/>
        <v>2.118327131071188</v>
      </c>
      <c r="P134" s="5" t="str">
        <f t="shared" si="48"/>
        <v>West Coast</v>
      </c>
      <c r="Q134" s="5">
        <f t="shared" si="55"/>
        <v>1315</v>
      </c>
      <c r="R134" s="5">
        <f t="shared" si="56"/>
        <v>2503.5208333333335</v>
      </c>
      <c r="S134" s="10">
        <f t="shared" si="57"/>
        <v>1.9038181242078582</v>
      </c>
      <c r="T134" s="10">
        <f t="shared" si="58"/>
        <v>2.118327131071188</v>
      </c>
      <c r="U134" s="10">
        <f t="shared" si="59"/>
        <v>2.5577228351655008</v>
      </c>
    </row>
    <row r="135" spans="1:21" ht="13" x14ac:dyDescent="0.3">
      <c r="A135" s="74" t="s">
        <v>89</v>
      </c>
      <c r="B135" s="75">
        <v>2668</v>
      </c>
      <c r="C135" s="75">
        <v>121055</v>
      </c>
      <c r="D135" s="75">
        <v>128916.00965203279</v>
      </c>
      <c r="E135" s="75"/>
      <c r="F135" s="74" t="s">
        <v>89</v>
      </c>
      <c r="G135" s="75">
        <f t="shared" si="49"/>
        <v>2668</v>
      </c>
      <c r="H135" s="75">
        <f t="shared" si="50"/>
        <v>121055</v>
      </c>
      <c r="I135" s="75">
        <f t="shared" si="51"/>
        <v>128916.00965203279</v>
      </c>
      <c r="J135" s="75"/>
      <c r="K135" s="10">
        <f t="shared" si="52"/>
        <v>1.8905391054472764</v>
      </c>
      <c r="L135" s="10">
        <f t="shared" si="53"/>
        <v>0.93902223879523528</v>
      </c>
      <c r="M135" s="10">
        <f t="shared" si="54"/>
        <v>2.4149563455374348</v>
      </c>
      <c r="P135" s="5" t="str">
        <f t="shared" si="48"/>
        <v>Whanganui</v>
      </c>
      <c r="Q135" s="5">
        <f t="shared" si="55"/>
        <v>2668</v>
      </c>
      <c r="R135" s="5">
        <f t="shared" si="56"/>
        <v>5043.958333333333</v>
      </c>
      <c r="S135" s="10">
        <f t="shared" si="57"/>
        <v>1.8905391054472764</v>
      </c>
      <c r="T135" s="10">
        <f t="shared" si="58"/>
        <v>2.4149563455374348</v>
      </c>
      <c r="U135" s="10">
        <f t="shared" si="59"/>
        <v>2.5577228351655008</v>
      </c>
    </row>
    <row r="136" spans="1:21" ht="13" x14ac:dyDescent="0.3">
      <c r="A136" s="74" t="s">
        <v>106</v>
      </c>
      <c r="B136" s="75">
        <v>140336</v>
      </c>
      <c r="C136" s="75">
        <v>8661911.5</v>
      </c>
      <c r="D136" s="75">
        <v>8709508.9165106639</v>
      </c>
      <c r="E136" s="75"/>
      <c r="F136" s="78" t="s">
        <v>106</v>
      </c>
      <c r="G136" s="75">
        <f t="shared" si="49"/>
        <v>140336</v>
      </c>
      <c r="H136" s="75">
        <f t="shared" si="50"/>
        <v>8661911.5</v>
      </c>
      <c r="I136" s="75">
        <f t="shared" si="51"/>
        <v>8709508.9165106639</v>
      </c>
      <c r="J136" s="75"/>
      <c r="K136" s="10">
        <f t="shared" si="52"/>
        <v>2.5717775849865085</v>
      </c>
      <c r="L136" s="10">
        <f t="shared" si="53"/>
        <v>0.99453500570848108</v>
      </c>
      <c r="M136" s="10">
        <f t="shared" si="54"/>
        <v>2.5577228351655008</v>
      </c>
      <c r="P136" t="s">
        <v>0</v>
      </c>
      <c r="Q136" s="5">
        <f t="shared" si="55"/>
        <v>140336</v>
      </c>
      <c r="R136" s="5">
        <f t="shared" si="56"/>
        <v>360912.97916666669</v>
      </c>
      <c r="S136" s="10">
        <f t="shared" si="57"/>
        <v>2.5717775849865085</v>
      </c>
      <c r="T136" s="10">
        <f t="shared" si="58"/>
        <v>2.5577228351655008</v>
      </c>
      <c r="U136" s="10">
        <f t="shared" si="59"/>
        <v>2.5577228351655008</v>
      </c>
    </row>
    <row r="139" spans="1:21" x14ac:dyDescent="0.25">
      <c r="A139" s="73" t="s">
        <v>22</v>
      </c>
      <c r="B139" t="s">
        <v>12</v>
      </c>
    </row>
    <row r="140" spans="1:21" x14ac:dyDescent="0.25">
      <c r="A140" s="73" t="s">
        <v>104</v>
      </c>
      <c r="B140" s="74">
        <v>5</v>
      </c>
    </row>
    <row r="141" spans="1:21" ht="13" x14ac:dyDescent="0.3">
      <c r="K141" s="150" t="s">
        <v>2</v>
      </c>
      <c r="L141" s="150"/>
      <c r="M141" s="150"/>
      <c r="P141" s="8" t="s">
        <v>6</v>
      </c>
      <c r="Q141" s="8"/>
      <c r="R141" s="8"/>
      <c r="S141" s="8"/>
      <c r="T141" s="8"/>
      <c r="U141" s="8"/>
    </row>
    <row r="142" spans="1:21" ht="65" x14ac:dyDescent="0.3">
      <c r="A142" s="73" t="s">
        <v>105</v>
      </c>
      <c r="B142" t="s">
        <v>107</v>
      </c>
      <c r="C142" t="s">
        <v>108</v>
      </c>
      <c r="D142" t="s">
        <v>109</v>
      </c>
      <c r="G142" s="77" t="s">
        <v>107</v>
      </c>
      <c r="H142" s="77" t="s">
        <v>108</v>
      </c>
      <c r="I142" s="77" t="s">
        <v>109</v>
      </c>
      <c r="K142" s="21" t="s">
        <v>16</v>
      </c>
      <c r="L142" s="21" t="s">
        <v>20</v>
      </c>
      <c r="M142" s="21" t="s">
        <v>17</v>
      </c>
      <c r="P142" s="21" t="s">
        <v>4</v>
      </c>
      <c r="Q142" s="21" t="s">
        <v>27</v>
      </c>
      <c r="R142" s="21" t="s">
        <v>25</v>
      </c>
      <c r="S142" s="21" t="s">
        <v>11</v>
      </c>
      <c r="T142" s="21" t="s">
        <v>10</v>
      </c>
      <c r="U142" s="21" t="s">
        <v>8</v>
      </c>
    </row>
    <row r="143" spans="1:21" ht="13" x14ac:dyDescent="0.3">
      <c r="A143" s="74" t="s">
        <v>70</v>
      </c>
      <c r="B143" s="75">
        <v>19682</v>
      </c>
      <c r="C143" s="75">
        <v>1288201</v>
      </c>
      <c r="D143" s="75">
        <v>1308032.1077942306</v>
      </c>
      <c r="E143" s="75"/>
      <c r="F143" s="74" t="s">
        <v>70</v>
      </c>
      <c r="G143" s="75">
        <f>IFERROR(VLOOKUP(F143,$A$143:$D$163,2,FALSE),0)</f>
        <v>19682</v>
      </c>
      <c r="H143" s="75">
        <f>IFERROR(VLOOKUP(F143,$A$143:$D$163,3,FALSE),0)</f>
        <v>1288201</v>
      </c>
      <c r="I143" s="75">
        <f>IFERROR(VLOOKUP(F143,$A$143:$D$163,4,FALSE),0)</f>
        <v>1308032.1077942306</v>
      </c>
      <c r="J143" s="75"/>
      <c r="K143" s="10">
        <f>H143/G143/24</f>
        <v>2.7271131829421127</v>
      </c>
      <c r="L143" s="10">
        <f>H143/I143</f>
        <v>0.98483897476517435</v>
      </c>
      <c r="M143" s="10">
        <f>L143*$K$163</f>
        <v>2.5586493558746883</v>
      </c>
      <c r="P143" s="5" t="str">
        <f t="shared" ref="P143:P162" si="60">A143</f>
        <v>Auckland</v>
      </c>
      <c r="Q143" s="5">
        <f>G143</f>
        <v>19682</v>
      </c>
      <c r="R143" s="5">
        <f>H143/24</f>
        <v>53675.041666666664</v>
      </c>
      <c r="S143" s="10">
        <f>K143</f>
        <v>2.7271131829421127</v>
      </c>
      <c r="T143" s="10">
        <f>M143</f>
        <v>2.5586493558746883</v>
      </c>
      <c r="U143" s="10">
        <f>$M$163</f>
        <v>2.6146559889995395</v>
      </c>
    </row>
    <row r="144" spans="1:21" ht="13" x14ac:dyDescent="0.3">
      <c r="A144" s="74" t="s">
        <v>71</v>
      </c>
      <c r="B144" s="75">
        <v>9931</v>
      </c>
      <c r="C144" s="75">
        <v>582419.5</v>
      </c>
      <c r="D144" s="75">
        <v>580601.02727977687</v>
      </c>
      <c r="E144" s="75"/>
      <c r="F144" s="74" t="s">
        <v>71</v>
      </c>
      <c r="G144" s="75">
        <f t="shared" ref="G144:G163" si="61">IFERROR(VLOOKUP(F144,$A$143:$D$163,2,FALSE),0)</f>
        <v>9931</v>
      </c>
      <c r="H144" s="75">
        <f t="shared" ref="H144:H163" si="62">IFERROR(VLOOKUP(F144,$A$143:$D$163,3,FALSE),0)</f>
        <v>582419.5</v>
      </c>
      <c r="I144" s="75">
        <f t="shared" ref="I144:I163" si="63">IFERROR(VLOOKUP(F144,$A$143:$D$163,4,FALSE),0)</f>
        <v>580601.02727977687</v>
      </c>
      <c r="J144" s="75"/>
      <c r="K144" s="10">
        <f t="shared" ref="K144:K163" si="64">H144/G144/24</f>
        <v>2.4436088175074682</v>
      </c>
      <c r="L144" s="10">
        <f t="shared" ref="L144:L163" si="65">H144/I144</f>
        <v>1.003132052192093</v>
      </c>
      <c r="M144" s="10">
        <f t="shared" ref="M144:M163" si="66">L144*$K$163</f>
        <v>2.6061754712850895</v>
      </c>
      <c r="P144" s="5" t="str">
        <f t="shared" si="60"/>
        <v>Bay of Plenty</v>
      </c>
      <c r="Q144" s="5">
        <f t="shared" ref="Q144:Q163" si="67">G144</f>
        <v>9931</v>
      </c>
      <c r="R144" s="5">
        <f t="shared" ref="R144:R163" si="68">H144/24</f>
        <v>24267.479166666668</v>
      </c>
      <c r="S144" s="10">
        <f t="shared" ref="S144:S163" si="69">K144</f>
        <v>2.4436088175074682</v>
      </c>
      <c r="T144" s="10">
        <f t="shared" ref="T144:T163" si="70">M144</f>
        <v>2.6061754712850895</v>
      </c>
      <c r="U144" s="10">
        <f t="shared" ref="U144:U163" si="71">$M$163</f>
        <v>2.6146559889995395</v>
      </c>
    </row>
    <row r="145" spans="1:21" ht="13" x14ac:dyDescent="0.3">
      <c r="A145" s="74" t="s">
        <v>72</v>
      </c>
      <c r="B145" s="75">
        <v>4317</v>
      </c>
      <c r="C145" s="75">
        <v>318135</v>
      </c>
      <c r="D145" s="75">
        <v>311418.39179697889</v>
      </c>
      <c r="E145" s="75"/>
      <c r="F145" s="74" t="s">
        <v>72</v>
      </c>
      <c r="G145" s="75">
        <f t="shared" si="61"/>
        <v>4317</v>
      </c>
      <c r="H145" s="75">
        <f t="shared" si="62"/>
        <v>318135</v>
      </c>
      <c r="I145" s="75">
        <f t="shared" si="63"/>
        <v>311418.39179697889</v>
      </c>
      <c r="J145" s="75"/>
      <c r="K145" s="10">
        <f t="shared" si="64"/>
        <v>3.0705640491081767</v>
      </c>
      <c r="L145" s="10">
        <f t="shared" si="65"/>
        <v>1.0215677955443294</v>
      </c>
      <c r="M145" s="10">
        <f t="shared" si="66"/>
        <v>2.6540722382306892</v>
      </c>
      <c r="P145" s="5" t="str">
        <f t="shared" si="60"/>
        <v>Canterbury</v>
      </c>
      <c r="Q145" s="5">
        <f t="shared" si="67"/>
        <v>4317</v>
      </c>
      <c r="R145" s="5">
        <f t="shared" si="68"/>
        <v>13255.625</v>
      </c>
      <c r="S145" s="10">
        <f t="shared" si="69"/>
        <v>3.0705640491081767</v>
      </c>
      <c r="T145" s="10">
        <f t="shared" si="70"/>
        <v>2.6540722382306892</v>
      </c>
      <c r="U145" s="10">
        <f t="shared" si="71"/>
        <v>2.6146559889995395</v>
      </c>
    </row>
    <row r="146" spans="1:21" ht="13" x14ac:dyDescent="0.3">
      <c r="A146" s="74" t="s">
        <v>73</v>
      </c>
      <c r="B146" s="75">
        <v>5785</v>
      </c>
      <c r="C146" s="75">
        <v>345222.5</v>
      </c>
      <c r="D146" s="75">
        <v>387821.57331963693</v>
      </c>
      <c r="E146" s="75"/>
      <c r="F146" s="74" t="s">
        <v>73</v>
      </c>
      <c r="G146" s="75">
        <f t="shared" si="61"/>
        <v>5785</v>
      </c>
      <c r="H146" s="75">
        <f t="shared" si="62"/>
        <v>345222.5</v>
      </c>
      <c r="I146" s="75">
        <f t="shared" si="63"/>
        <v>387821.57331963693</v>
      </c>
      <c r="J146" s="75"/>
      <c r="K146" s="10">
        <f t="shared" si="64"/>
        <v>2.486477239988476</v>
      </c>
      <c r="L146" s="10">
        <f t="shared" si="65"/>
        <v>0.89015806172152423</v>
      </c>
      <c r="M146" s="10">
        <f t="shared" si="66"/>
        <v>2.3126647194212757</v>
      </c>
      <c r="P146" s="5" t="str">
        <f t="shared" si="60"/>
        <v>Capital and Coast</v>
      </c>
      <c r="Q146" s="5">
        <f t="shared" si="67"/>
        <v>5785</v>
      </c>
      <c r="R146" s="5">
        <f t="shared" si="68"/>
        <v>14384.270833333334</v>
      </c>
      <c r="S146" s="10">
        <f t="shared" si="69"/>
        <v>2.486477239988476</v>
      </c>
      <c r="T146" s="10">
        <f t="shared" si="70"/>
        <v>2.3126647194212757</v>
      </c>
      <c r="U146" s="10">
        <f t="shared" si="71"/>
        <v>2.6146559889995395</v>
      </c>
    </row>
    <row r="147" spans="1:21" ht="13" x14ac:dyDescent="0.3">
      <c r="A147" s="74" t="s">
        <v>74</v>
      </c>
      <c r="B147" s="75">
        <v>32028</v>
      </c>
      <c r="C147" s="75">
        <v>2253979.5</v>
      </c>
      <c r="D147" s="75">
        <v>2053010.3404712856</v>
      </c>
      <c r="E147" s="75"/>
      <c r="F147" s="74" t="s">
        <v>74</v>
      </c>
      <c r="G147" s="75">
        <f t="shared" si="61"/>
        <v>32028</v>
      </c>
      <c r="H147" s="75">
        <f t="shared" si="62"/>
        <v>2253979.5</v>
      </c>
      <c r="I147" s="75">
        <f t="shared" si="63"/>
        <v>2053010.3404712856</v>
      </c>
      <c r="J147" s="75"/>
      <c r="K147" s="10">
        <f t="shared" si="64"/>
        <v>2.9323033751717245</v>
      </c>
      <c r="L147" s="10">
        <f t="shared" si="65"/>
        <v>1.0978899889430562</v>
      </c>
      <c r="M147" s="10">
        <f t="shared" si="66"/>
        <v>2.8523602182785535</v>
      </c>
      <c r="P147" s="5" t="str">
        <f t="shared" si="60"/>
        <v>Counties Manukau</v>
      </c>
      <c r="Q147" s="5">
        <f t="shared" si="67"/>
        <v>32028</v>
      </c>
      <c r="R147" s="5">
        <f t="shared" si="68"/>
        <v>93915.8125</v>
      </c>
      <c r="S147" s="10">
        <f t="shared" si="69"/>
        <v>2.9323033751717245</v>
      </c>
      <c r="T147" s="10">
        <f t="shared" si="70"/>
        <v>2.8523602182785535</v>
      </c>
      <c r="U147" s="10">
        <f t="shared" si="71"/>
        <v>2.6146559889995395</v>
      </c>
    </row>
    <row r="148" spans="1:21" ht="13" x14ac:dyDescent="0.3">
      <c r="A148" s="74" t="s">
        <v>75</v>
      </c>
      <c r="B148" s="75">
        <v>10588</v>
      </c>
      <c r="C148" s="75">
        <v>602920.5</v>
      </c>
      <c r="D148" s="75">
        <v>631955.3806261624</v>
      </c>
      <c r="E148" s="75"/>
      <c r="F148" s="74" t="s">
        <v>75</v>
      </c>
      <c r="G148" s="75">
        <f t="shared" si="61"/>
        <v>10588</v>
      </c>
      <c r="H148" s="75">
        <f t="shared" si="62"/>
        <v>602920.5</v>
      </c>
      <c r="I148" s="75">
        <f t="shared" si="63"/>
        <v>631955.3806261624</v>
      </c>
      <c r="J148" s="75"/>
      <c r="K148" s="10">
        <f t="shared" si="64"/>
        <v>2.3726565451454475</v>
      </c>
      <c r="L148" s="10">
        <f t="shared" si="65"/>
        <v>0.95405548949137253</v>
      </c>
      <c r="M148" s="10">
        <f t="shared" si="66"/>
        <v>2.4786726827478236</v>
      </c>
      <c r="P148" s="5" t="str">
        <f t="shared" si="60"/>
        <v>Hawkes Bay</v>
      </c>
      <c r="Q148" s="5">
        <f t="shared" si="67"/>
        <v>10588</v>
      </c>
      <c r="R148" s="5">
        <f t="shared" si="68"/>
        <v>25121.6875</v>
      </c>
      <c r="S148" s="10">
        <f t="shared" si="69"/>
        <v>2.3726565451454475</v>
      </c>
      <c r="T148" s="10">
        <f t="shared" si="70"/>
        <v>2.4786726827478236</v>
      </c>
      <c r="U148" s="10">
        <f t="shared" si="71"/>
        <v>2.6146559889995395</v>
      </c>
    </row>
    <row r="149" spans="1:21" ht="13" x14ac:dyDescent="0.3">
      <c r="A149" s="74" t="s">
        <v>76</v>
      </c>
      <c r="B149" s="75">
        <v>4218</v>
      </c>
      <c r="C149" s="75">
        <v>201063</v>
      </c>
      <c r="D149" s="75">
        <v>240920.2903139866</v>
      </c>
      <c r="E149" s="75"/>
      <c r="F149" s="74" t="s">
        <v>76</v>
      </c>
      <c r="G149" s="75">
        <f t="shared" si="61"/>
        <v>4218</v>
      </c>
      <c r="H149" s="75">
        <f t="shared" si="62"/>
        <v>201063</v>
      </c>
      <c r="I149" s="75">
        <f t="shared" si="63"/>
        <v>240920.2903139866</v>
      </c>
      <c r="J149" s="75"/>
      <c r="K149" s="10">
        <f t="shared" si="64"/>
        <v>1.986160502607871</v>
      </c>
      <c r="L149" s="10">
        <f t="shared" si="65"/>
        <v>0.83456233486170306</v>
      </c>
      <c r="M149" s="10">
        <f t="shared" si="66"/>
        <v>2.1682248928463936</v>
      </c>
      <c r="P149" s="5" t="str">
        <f t="shared" si="60"/>
        <v>Hutt</v>
      </c>
      <c r="Q149" s="5">
        <f t="shared" si="67"/>
        <v>4218</v>
      </c>
      <c r="R149" s="5">
        <f t="shared" si="68"/>
        <v>8377.625</v>
      </c>
      <c r="S149" s="10">
        <f t="shared" si="69"/>
        <v>1.986160502607871</v>
      </c>
      <c r="T149" s="10">
        <f t="shared" si="70"/>
        <v>2.1682248928463936</v>
      </c>
      <c r="U149" s="10">
        <f t="shared" si="71"/>
        <v>2.6146559889995395</v>
      </c>
    </row>
    <row r="150" spans="1:21" ht="13" x14ac:dyDescent="0.3">
      <c r="A150" s="74" t="s">
        <v>77</v>
      </c>
      <c r="B150" s="75">
        <v>7918</v>
      </c>
      <c r="C150" s="75">
        <v>452530.5</v>
      </c>
      <c r="D150" s="75">
        <v>468388.10493052512</v>
      </c>
      <c r="E150" s="75"/>
      <c r="F150" s="74" t="s">
        <v>77</v>
      </c>
      <c r="G150" s="75">
        <f t="shared" si="61"/>
        <v>7918</v>
      </c>
      <c r="H150" s="75">
        <f t="shared" si="62"/>
        <v>452530.5</v>
      </c>
      <c r="I150" s="75">
        <f t="shared" si="63"/>
        <v>468388.10493052512</v>
      </c>
      <c r="J150" s="75"/>
      <c r="K150" s="10">
        <f t="shared" si="64"/>
        <v>2.3813384061631724</v>
      </c>
      <c r="L150" s="10">
        <f t="shared" si="65"/>
        <v>0.96614430476863356</v>
      </c>
      <c r="M150" s="10">
        <f t="shared" si="66"/>
        <v>2.5100798875955266</v>
      </c>
      <c r="P150" s="5" t="str">
        <f t="shared" si="60"/>
        <v>Lakes</v>
      </c>
      <c r="Q150" s="5">
        <f t="shared" si="67"/>
        <v>7918</v>
      </c>
      <c r="R150" s="5">
        <f t="shared" si="68"/>
        <v>18855.4375</v>
      </c>
      <c r="S150" s="10">
        <f t="shared" si="69"/>
        <v>2.3813384061631724</v>
      </c>
      <c r="T150" s="10">
        <f t="shared" si="70"/>
        <v>2.5100798875955266</v>
      </c>
      <c r="U150" s="10">
        <f t="shared" si="71"/>
        <v>2.6146559889995395</v>
      </c>
    </row>
    <row r="151" spans="1:21" ht="13" x14ac:dyDescent="0.3">
      <c r="A151" s="74" t="s">
        <v>78</v>
      </c>
      <c r="B151" s="75">
        <v>9829</v>
      </c>
      <c r="C151" s="75">
        <v>670840</v>
      </c>
      <c r="D151" s="75">
        <v>609832.45568707027</v>
      </c>
      <c r="E151" s="75"/>
      <c r="F151" s="74" t="s">
        <v>78</v>
      </c>
      <c r="G151" s="75">
        <f t="shared" si="61"/>
        <v>9829</v>
      </c>
      <c r="H151" s="75">
        <f t="shared" si="62"/>
        <v>670840</v>
      </c>
      <c r="I151" s="75">
        <f t="shared" si="63"/>
        <v>609832.45568707027</v>
      </c>
      <c r="J151" s="75"/>
      <c r="K151" s="10">
        <f t="shared" si="64"/>
        <v>2.8437955709295619</v>
      </c>
      <c r="L151" s="10">
        <f t="shared" si="65"/>
        <v>1.1000398449508486</v>
      </c>
      <c r="M151" s="10">
        <f t="shared" si="66"/>
        <v>2.8579456264828469</v>
      </c>
      <c r="P151" s="5" t="str">
        <f t="shared" si="60"/>
        <v>MidCentral</v>
      </c>
      <c r="Q151" s="5">
        <f t="shared" si="67"/>
        <v>9829</v>
      </c>
      <c r="R151" s="5">
        <f t="shared" si="68"/>
        <v>27951.666666666668</v>
      </c>
      <c r="S151" s="10">
        <f t="shared" si="69"/>
        <v>2.8437955709295619</v>
      </c>
      <c r="T151" s="10">
        <f t="shared" si="70"/>
        <v>2.8579456264828469</v>
      </c>
      <c r="U151" s="10">
        <f t="shared" si="71"/>
        <v>2.6146559889995395</v>
      </c>
    </row>
    <row r="152" spans="1:21" ht="13" x14ac:dyDescent="0.3">
      <c r="A152" s="74" t="s">
        <v>79</v>
      </c>
      <c r="B152" s="75">
        <v>1246</v>
      </c>
      <c r="C152" s="75">
        <v>57012.5</v>
      </c>
      <c r="D152" s="75">
        <v>63482.069886901852</v>
      </c>
      <c r="E152" s="75"/>
      <c r="F152" s="74" t="s">
        <v>79</v>
      </c>
      <c r="G152" s="75">
        <f t="shared" si="61"/>
        <v>1246</v>
      </c>
      <c r="H152" s="75">
        <f t="shared" si="62"/>
        <v>57012.5</v>
      </c>
      <c r="I152" s="75">
        <f t="shared" si="63"/>
        <v>63482.069886901852</v>
      </c>
      <c r="J152" s="75"/>
      <c r="K152" s="10">
        <f t="shared" si="64"/>
        <v>1.9065175227394329</v>
      </c>
      <c r="L152" s="10">
        <f t="shared" si="65"/>
        <v>0.89808823344248412</v>
      </c>
      <c r="M152" s="10">
        <f t="shared" si="66"/>
        <v>2.3332676091176832</v>
      </c>
      <c r="P152" s="5" t="str">
        <f t="shared" si="60"/>
        <v>Nelson Marlborough</v>
      </c>
      <c r="Q152" s="5">
        <f t="shared" si="67"/>
        <v>1246</v>
      </c>
      <c r="R152" s="5">
        <f t="shared" si="68"/>
        <v>2375.5208333333335</v>
      </c>
      <c r="S152" s="10">
        <f t="shared" si="69"/>
        <v>1.9065175227394329</v>
      </c>
      <c r="T152" s="10">
        <f t="shared" si="70"/>
        <v>2.3332676091176832</v>
      </c>
      <c r="U152" s="10">
        <f t="shared" si="71"/>
        <v>2.6146559889995395</v>
      </c>
    </row>
    <row r="153" spans="1:21" ht="13" x14ac:dyDescent="0.3">
      <c r="A153" s="74" t="s">
        <v>80</v>
      </c>
      <c r="B153" s="75">
        <v>12046</v>
      </c>
      <c r="C153" s="75">
        <v>708209.5</v>
      </c>
      <c r="D153" s="75">
        <v>678696.96912819205</v>
      </c>
      <c r="E153" s="75"/>
      <c r="F153" s="74" t="s">
        <v>80</v>
      </c>
      <c r="G153" s="75">
        <f t="shared" si="61"/>
        <v>12046</v>
      </c>
      <c r="H153" s="75">
        <f t="shared" si="62"/>
        <v>708209.5</v>
      </c>
      <c r="I153" s="75">
        <f t="shared" si="63"/>
        <v>678696.96912819205</v>
      </c>
      <c r="J153" s="75"/>
      <c r="K153" s="10">
        <f t="shared" si="64"/>
        <v>2.449670360839006</v>
      </c>
      <c r="L153" s="10">
        <f t="shared" si="65"/>
        <v>1.0434841058885496</v>
      </c>
      <c r="M153" s="10">
        <f t="shared" si="66"/>
        <v>2.7110116514568561</v>
      </c>
      <c r="P153" s="5" t="str">
        <f t="shared" si="60"/>
        <v>Northland</v>
      </c>
      <c r="Q153" s="5">
        <f t="shared" si="67"/>
        <v>12046</v>
      </c>
      <c r="R153" s="5">
        <f t="shared" si="68"/>
        <v>29508.729166666668</v>
      </c>
      <c r="S153" s="10">
        <f t="shared" si="69"/>
        <v>2.449670360839006</v>
      </c>
      <c r="T153" s="10">
        <f t="shared" si="70"/>
        <v>2.7110116514568561</v>
      </c>
      <c r="U153" s="10">
        <f t="shared" si="71"/>
        <v>2.6146559889995395</v>
      </c>
    </row>
    <row r="154" spans="1:21" ht="13" x14ac:dyDescent="0.3">
      <c r="A154" s="74" t="s">
        <v>81</v>
      </c>
      <c r="B154" s="75">
        <v>683</v>
      </c>
      <c r="C154" s="75">
        <v>43856.5</v>
      </c>
      <c r="D154" s="75">
        <v>44489.385386221562</v>
      </c>
      <c r="E154" s="75"/>
      <c r="F154" s="74" t="s">
        <v>81</v>
      </c>
      <c r="G154" s="75">
        <f t="shared" si="61"/>
        <v>683</v>
      </c>
      <c r="H154" s="75">
        <f t="shared" si="62"/>
        <v>43856.5</v>
      </c>
      <c r="I154" s="75">
        <f t="shared" si="63"/>
        <v>44489.385386221562</v>
      </c>
      <c r="J154" s="75"/>
      <c r="K154" s="10">
        <f t="shared" si="64"/>
        <v>2.6754819424109324</v>
      </c>
      <c r="L154" s="10">
        <f t="shared" si="65"/>
        <v>0.9857744632629255</v>
      </c>
      <c r="M154" s="10">
        <f t="shared" si="66"/>
        <v>2.5610797908021543</v>
      </c>
      <c r="P154" s="5" t="str">
        <f t="shared" si="60"/>
        <v>South Canterbury</v>
      </c>
      <c r="Q154" s="5">
        <f t="shared" si="67"/>
        <v>683</v>
      </c>
      <c r="R154" s="5">
        <f t="shared" si="68"/>
        <v>1827.3541666666667</v>
      </c>
      <c r="S154" s="10">
        <f t="shared" si="69"/>
        <v>2.6754819424109324</v>
      </c>
      <c r="T154" s="10">
        <f t="shared" si="70"/>
        <v>2.5610797908021543</v>
      </c>
      <c r="U154" s="10">
        <f t="shared" si="71"/>
        <v>2.6146559889995395</v>
      </c>
    </row>
    <row r="155" spans="1:21" ht="13" x14ac:dyDescent="0.3">
      <c r="A155" s="74" t="s">
        <v>82</v>
      </c>
      <c r="B155" s="75">
        <v>6422</v>
      </c>
      <c r="C155" s="75">
        <v>321660.5</v>
      </c>
      <c r="D155" s="75">
        <v>363627.35426446056</v>
      </c>
      <c r="E155" s="75"/>
      <c r="F155" s="74" t="s">
        <v>82</v>
      </c>
      <c r="G155" s="75">
        <f t="shared" si="61"/>
        <v>6422</v>
      </c>
      <c r="H155" s="75">
        <f t="shared" si="62"/>
        <v>321660.5</v>
      </c>
      <c r="I155" s="75">
        <f t="shared" si="63"/>
        <v>363627.35426446056</v>
      </c>
      <c r="J155" s="75"/>
      <c r="K155" s="10">
        <f t="shared" si="64"/>
        <v>2.0869699211045365</v>
      </c>
      <c r="L155" s="10">
        <f t="shared" si="65"/>
        <v>0.88458829135846939</v>
      </c>
      <c r="M155" s="10">
        <f t="shared" si="66"/>
        <v>2.2981942428083877</v>
      </c>
      <c r="P155" s="5" t="str">
        <f t="shared" si="60"/>
        <v>Southern</v>
      </c>
      <c r="Q155" s="5">
        <f t="shared" si="67"/>
        <v>6422</v>
      </c>
      <c r="R155" s="5">
        <f t="shared" si="68"/>
        <v>13402.520833333334</v>
      </c>
      <c r="S155" s="10">
        <f t="shared" si="69"/>
        <v>2.0869699211045365</v>
      </c>
      <c r="T155" s="10">
        <f t="shared" si="70"/>
        <v>2.2981942428083877</v>
      </c>
      <c r="U155" s="10">
        <f t="shared" si="71"/>
        <v>2.6146559889995395</v>
      </c>
    </row>
    <row r="156" spans="1:21" ht="13" x14ac:dyDescent="0.3">
      <c r="A156" s="74" t="s">
        <v>83</v>
      </c>
      <c r="B156" s="75">
        <v>4209</v>
      </c>
      <c r="C156" s="75">
        <v>246556.5</v>
      </c>
      <c r="D156" s="75">
        <v>263920.99692442262</v>
      </c>
      <c r="E156" s="75"/>
      <c r="F156" s="74" t="s">
        <v>83</v>
      </c>
      <c r="G156" s="75">
        <f t="shared" si="61"/>
        <v>4209</v>
      </c>
      <c r="H156" s="75">
        <f t="shared" si="62"/>
        <v>246556.5</v>
      </c>
      <c r="I156" s="75">
        <f t="shared" si="63"/>
        <v>263920.99692442262</v>
      </c>
      <c r="J156" s="75"/>
      <c r="K156" s="10">
        <f t="shared" si="64"/>
        <v>2.4407668092183417</v>
      </c>
      <c r="L156" s="10">
        <f t="shared" si="65"/>
        <v>0.93420570122582869</v>
      </c>
      <c r="M156" s="10">
        <f t="shared" si="66"/>
        <v>2.4271021729881008</v>
      </c>
      <c r="P156" s="5" t="str">
        <f t="shared" si="60"/>
        <v>Tairawhiti</v>
      </c>
      <c r="Q156" s="5">
        <f t="shared" si="67"/>
        <v>4209</v>
      </c>
      <c r="R156" s="5">
        <f t="shared" si="68"/>
        <v>10273.1875</v>
      </c>
      <c r="S156" s="10">
        <f t="shared" si="69"/>
        <v>2.4407668092183417</v>
      </c>
      <c r="T156" s="10">
        <f t="shared" si="70"/>
        <v>2.4271021729881008</v>
      </c>
      <c r="U156" s="10">
        <f t="shared" si="71"/>
        <v>2.6146559889995395</v>
      </c>
    </row>
    <row r="157" spans="1:21" ht="13" x14ac:dyDescent="0.3">
      <c r="A157" s="74" t="s">
        <v>84</v>
      </c>
      <c r="B157" s="75">
        <v>3750</v>
      </c>
      <c r="C157" s="75">
        <v>201520</v>
      </c>
      <c r="D157" s="75">
        <v>197554.10609579986</v>
      </c>
      <c r="E157" s="75"/>
      <c r="F157" s="74" t="s">
        <v>84</v>
      </c>
      <c r="G157" s="75">
        <f t="shared" si="61"/>
        <v>3750</v>
      </c>
      <c r="H157" s="75">
        <f t="shared" si="62"/>
        <v>201520</v>
      </c>
      <c r="I157" s="75">
        <f t="shared" si="63"/>
        <v>197554.10609579986</v>
      </c>
      <c r="J157" s="75"/>
      <c r="K157" s="10">
        <f t="shared" si="64"/>
        <v>2.2391111111111113</v>
      </c>
      <c r="L157" s="10">
        <f t="shared" si="65"/>
        <v>1.0200749758259997</v>
      </c>
      <c r="M157" s="10">
        <f t="shared" si="66"/>
        <v>2.6501938354576349</v>
      </c>
      <c r="P157" s="5" t="str">
        <f t="shared" si="60"/>
        <v>Taranaki</v>
      </c>
      <c r="Q157" s="5">
        <f t="shared" si="67"/>
        <v>3750</v>
      </c>
      <c r="R157" s="5">
        <f t="shared" si="68"/>
        <v>8396.6666666666661</v>
      </c>
      <c r="S157" s="10">
        <f t="shared" si="69"/>
        <v>2.2391111111111113</v>
      </c>
      <c r="T157" s="10">
        <f t="shared" si="70"/>
        <v>2.6501938354576349</v>
      </c>
      <c r="U157" s="10">
        <f t="shared" si="71"/>
        <v>2.6146559889995395</v>
      </c>
    </row>
    <row r="158" spans="1:21" ht="13" x14ac:dyDescent="0.3">
      <c r="A158" s="74" t="s">
        <v>85</v>
      </c>
      <c r="B158" s="75">
        <v>19817</v>
      </c>
      <c r="C158" s="75">
        <v>1324225</v>
      </c>
      <c r="D158" s="75">
        <v>1338806.5527766566</v>
      </c>
      <c r="E158" s="75"/>
      <c r="F158" s="74" t="s">
        <v>85</v>
      </c>
      <c r="G158" s="75">
        <f t="shared" si="61"/>
        <v>19817</v>
      </c>
      <c r="H158" s="75">
        <f t="shared" si="62"/>
        <v>1324225</v>
      </c>
      <c r="I158" s="75">
        <f t="shared" si="63"/>
        <v>1338806.5527766566</v>
      </c>
      <c r="J158" s="75"/>
      <c r="K158" s="10">
        <f t="shared" si="64"/>
        <v>2.7842782291298716</v>
      </c>
      <c r="L158" s="10">
        <f t="shared" si="65"/>
        <v>0.98910854391441783</v>
      </c>
      <c r="M158" s="10">
        <f t="shared" si="66"/>
        <v>2.5697418599626576</v>
      </c>
      <c r="P158" s="5" t="str">
        <f t="shared" si="60"/>
        <v>Waikato</v>
      </c>
      <c r="Q158" s="5">
        <f t="shared" si="67"/>
        <v>19817</v>
      </c>
      <c r="R158" s="5">
        <f t="shared" si="68"/>
        <v>55176.041666666664</v>
      </c>
      <c r="S158" s="10">
        <f t="shared" si="69"/>
        <v>2.7842782291298716</v>
      </c>
      <c r="T158" s="10">
        <f t="shared" si="70"/>
        <v>2.5697418599626576</v>
      </c>
      <c r="U158" s="10">
        <f t="shared" si="71"/>
        <v>2.6146559889995395</v>
      </c>
    </row>
    <row r="159" spans="1:21" ht="13" x14ac:dyDescent="0.3">
      <c r="A159" s="74" t="s">
        <v>86</v>
      </c>
      <c r="B159" s="75">
        <v>1085</v>
      </c>
      <c r="C159" s="75">
        <v>56226</v>
      </c>
      <c r="D159" s="75">
        <v>58977.401997759705</v>
      </c>
      <c r="E159" s="75"/>
      <c r="F159" s="74" t="s">
        <v>86</v>
      </c>
      <c r="G159" s="75">
        <f t="shared" si="61"/>
        <v>1085</v>
      </c>
      <c r="H159" s="75">
        <f t="shared" si="62"/>
        <v>56226</v>
      </c>
      <c r="I159" s="75">
        <f t="shared" si="63"/>
        <v>58977.401997759705</v>
      </c>
      <c r="J159" s="75"/>
      <c r="K159" s="10">
        <f t="shared" si="64"/>
        <v>2.1592165898617512</v>
      </c>
      <c r="L159" s="10">
        <f t="shared" si="65"/>
        <v>0.95334819940247251</v>
      </c>
      <c r="M159" s="10">
        <f t="shared" si="66"/>
        <v>2.4768351160219408</v>
      </c>
      <c r="P159" s="5" t="str">
        <f t="shared" si="60"/>
        <v>Wairarapa</v>
      </c>
      <c r="Q159" s="5">
        <f t="shared" si="67"/>
        <v>1085</v>
      </c>
      <c r="R159" s="5">
        <f t="shared" si="68"/>
        <v>2342.75</v>
      </c>
      <c r="S159" s="10">
        <f t="shared" si="69"/>
        <v>2.1592165898617512</v>
      </c>
      <c r="T159" s="10">
        <f t="shared" si="70"/>
        <v>2.4768351160219408</v>
      </c>
      <c r="U159" s="10">
        <f t="shared" si="71"/>
        <v>2.6146559889995395</v>
      </c>
    </row>
    <row r="160" spans="1:21" ht="13" x14ac:dyDescent="0.3">
      <c r="A160" s="74" t="s">
        <v>87</v>
      </c>
      <c r="B160" s="75">
        <v>8192</v>
      </c>
      <c r="C160" s="75">
        <v>509895</v>
      </c>
      <c r="D160" s="75">
        <v>505052.56680682878</v>
      </c>
      <c r="E160" s="75"/>
      <c r="F160" s="74" t="s">
        <v>87</v>
      </c>
      <c r="G160" s="75">
        <f t="shared" si="61"/>
        <v>8192</v>
      </c>
      <c r="H160" s="75">
        <f t="shared" si="62"/>
        <v>509895</v>
      </c>
      <c r="I160" s="75">
        <f t="shared" si="63"/>
        <v>505052.56680682878</v>
      </c>
      <c r="J160" s="75"/>
      <c r="K160" s="10">
        <f t="shared" si="64"/>
        <v>2.5934600830078125</v>
      </c>
      <c r="L160" s="10">
        <f t="shared" si="65"/>
        <v>1.0095879785816897</v>
      </c>
      <c r="M160" s="10">
        <f t="shared" si="66"/>
        <v>2.6229482151768053</v>
      </c>
      <c r="P160" s="5" t="str">
        <f t="shared" si="60"/>
        <v>Waitemata</v>
      </c>
      <c r="Q160" s="5">
        <f t="shared" si="67"/>
        <v>8192</v>
      </c>
      <c r="R160" s="5">
        <f t="shared" si="68"/>
        <v>21245.625</v>
      </c>
      <c r="S160" s="10">
        <f t="shared" si="69"/>
        <v>2.5934600830078125</v>
      </c>
      <c r="T160" s="10">
        <f t="shared" si="70"/>
        <v>2.6229482151768053</v>
      </c>
      <c r="U160" s="10">
        <f t="shared" si="71"/>
        <v>2.6146559889995395</v>
      </c>
    </row>
    <row r="161" spans="1:21" ht="13" x14ac:dyDescent="0.3">
      <c r="A161" s="74" t="s">
        <v>88</v>
      </c>
      <c r="B161" s="75">
        <v>347</v>
      </c>
      <c r="C161" s="75">
        <v>11633.5</v>
      </c>
      <c r="D161" s="75">
        <v>17368.035981186054</v>
      </c>
      <c r="E161" s="75"/>
      <c r="F161" s="74" t="s">
        <v>88</v>
      </c>
      <c r="G161" s="75">
        <f t="shared" si="61"/>
        <v>347</v>
      </c>
      <c r="H161" s="75">
        <f t="shared" si="62"/>
        <v>11633.5</v>
      </c>
      <c r="I161" s="75">
        <f t="shared" si="63"/>
        <v>17368.035981186054</v>
      </c>
      <c r="J161" s="75"/>
      <c r="K161" s="10">
        <f t="shared" si="64"/>
        <v>1.3969140249759846</v>
      </c>
      <c r="L161" s="10">
        <f t="shared" si="65"/>
        <v>0.66982242624335897</v>
      </c>
      <c r="M161" s="10">
        <f t="shared" si="66"/>
        <v>1.7402243040458878</v>
      </c>
      <c r="P161" s="5" t="str">
        <f t="shared" si="60"/>
        <v>West Coast</v>
      </c>
      <c r="Q161" s="5">
        <f t="shared" si="67"/>
        <v>347</v>
      </c>
      <c r="R161" s="5">
        <f t="shared" si="68"/>
        <v>484.72916666666669</v>
      </c>
      <c r="S161" s="10">
        <f t="shared" si="69"/>
        <v>1.3969140249759846</v>
      </c>
      <c r="T161" s="10">
        <f t="shared" si="70"/>
        <v>1.7402243040458878</v>
      </c>
      <c r="U161" s="10">
        <f t="shared" si="71"/>
        <v>2.6146559889995395</v>
      </c>
    </row>
    <row r="162" spans="1:21" ht="13" x14ac:dyDescent="0.3">
      <c r="A162" s="74" t="s">
        <v>89</v>
      </c>
      <c r="B162" s="75">
        <v>5515</v>
      </c>
      <c r="C162" s="75">
        <v>254741.5</v>
      </c>
      <c r="D162" s="75">
        <v>260471.47258731577</v>
      </c>
      <c r="E162" s="75"/>
      <c r="F162" s="74" t="s">
        <v>89</v>
      </c>
      <c r="G162" s="75">
        <f t="shared" si="61"/>
        <v>5515</v>
      </c>
      <c r="H162" s="75">
        <f t="shared" si="62"/>
        <v>254741.5</v>
      </c>
      <c r="I162" s="75">
        <f t="shared" si="63"/>
        <v>260471.47258731577</v>
      </c>
      <c r="J162" s="75"/>
      <c r="K162" s="10">
        <f t="shared" si="64"/>
        <v>1.9246109096403747</v>
      </c>
      <c r="L162" s="10">
        <f t="shared" si="65"/>
        <v>0.9780015349458473</v>
      </c>
      <c r="M162" s="10">
        <f t="shared" si="66"/>
        <v>2.5408854254882769</v>
      </c>
      <c r="P162" s="5" t="str">
        <f t="shared" si="60"/>
        <v>Whanganui</v>
      </c>
      <c r="Q162" s="5">
        <f t="shared" si="67"/>
        <v>5515</v>
      </c>
      <c r="R162" s="5">
        <f t="shared" si="68"/>
        <v>10614.229166666666</v>
      </c>
      <c r="S162" s="10">
        <f t="shared" si="69"/>
        <v>1.9246109096403747</v>
      </c>
      <c r="T162" s="10">
        <f t="shared" si="70"/>
        <v>2.5408854254882769</v>
      </c>
      <c r="U162" s="10">
        <f t="shared" si="71"/>
        <v>2.6146559889995395</v>
      </c>
    </row>
    <row r="163" spans="1:21" ht="13" x14ac:dyDescent="0.3">
      <c r="A163" s="74" t="s">
        <v>106</v>
      </c>
      <c r="B163" s="75">
        <v>167608</v>
      </c>
      <c r="C163" s="75">
        <v>10450848</v>
      </c>
      <c r="D163" s="75">
        <v>10384426.584055398</v>
      </c>
      <c r="E163" s="75"/>
      <c r="F163" s="78" t="s">
        <v>106</v>
      </c>
      <c r="G163" s="75">
        <f t="shared" si="61"/>
        <v>167608</v>
      </c>
      <c r="H163" s="75">
        <f t="shared" si="62"/>
        <v>10450848</v>
      </c>
      <c r="I163" s="75">
        <f t="shared" si="63"/>
        <v>10384426.584055398</v>
      </c>
      <c r="J163" s="75"/>
      <c r="K163" s="10">
        <f t="shared" si="64"/>
        <v>2.598038279795714</v>
      </c>
      <c r="L163" s="10">
        <f t="shared" si="65"/>
        <v>1.0063962526391768</v>
      </c>
      <c r="M163" s="10">
        <f t="shared" si="66"/>
        <v>2.6146559889995395</v>
      </c>
      <c r="P163" t="s">
        <v>0</v>
      </c>
      <c r="Q163" s="5">
        <f t="shared" si="67"/>
        <v>167608</v>
      </c>
      <c r="R163" s="5">
        <f t="shared" si="68"/>
        <v>435452</v>
      </c>
      <c r="S163" s="10">
        <f t="shared" si="69"/>
        <v>2.598038279795714</v>
      </c>
      <c r="T163" s="10">
        <f t="shared" si="70"/>
        <v>2.6146559889995395</v>
      </c>
      <c r="U163" s="10">
        <f t="shared" si="71"/>
        <v>2.6146559889995395</v>
      </c>
    </row>
    <row r="166" spans="1:21" x14ac:dyDescent="0.25">
      <c r="A166" s="73" t="s">
        <v>22</v>
      </c>
      <c r="B166" t="s">
        <v>13</v>
      </c>
    </row>
    <row r="167" spans="1:21" x14ac:dyDescent="0.25">
      <c r="A167" s="73" t="s">
        <v>104</v>
      </c>
      <c r="B167" s="74">
        <v>0</v>
      </c>
    </row>
    <row r="168" spans="1:21" ht="13" x14ac:dyDescent="0.3">
      <c r="K168" s="150" t="s">
        <v>2</v>
      </c>
      <c r="L168" s="150"/>
      <c r="M168" s="150"/>
      <c r="P168" s="8" t="s">
        <v>6</v>
      </c>
      <c r="Q168" s="8"/>
      <c r="R168" s="8"/>
      <c r="S168" s="8"/>
      <c r="T168" s="8"/>
      <c r="U168" s="8"/>
    </row>
    <row r="169" spans="1:21" ht="65" x14ac:dyDescent="0.3">
      <c r="A169" s="73" t="s">
        <v>105</v>
      </c>
      <c r="B169" t="s">
        <v>107</v>
      </c>
      <c r="C169" t="s">
        <v>108</v>
      </c>
      <c r="D169" t="s">
        <v>109</v>
      </c>
      <c r="G169" s="77" t="s">
        <v>107</v>
      </c>
      <c r="H169" s="77" t="s">
        <v>108</v>
      </c>
      <c r="I169" s="77" t="s">
        <v>109</v>
      </c>
      <c r="K169" s="21" t="s">
        <v>16</v>
      </c>
      <c r="L169" s="21" t="s">
        <v>20</v>
      </c>
      <c r="M169" s="21" t="s">
        <v>17</v>
      </c>
      <c r="P169" s="21" t="s">
        <v>4</v>
      </c>
      <c r="Q169" s="21" t="s">
        <v>27</v>
      </c>
      <c r="R169" s="21" t="s">
        <v>25</v>
      </c>
      <c r="S169" s="21" t="s">
        <v>11</v>
      </c>
      <c r="T169" s="21" t="s">
        <v>10</v>
      </c>
      <c r="U169" s="21" t="s">
        <v>8</v>
      </c>
    </row>
    <row r="170" spans="1:21" ht="13" x14ac:dyDescent="0.3">
      <c r="A170" s="74" t="s">
        <v>70</v>
      </c>
      <c r="B170" s="75">
        <v>7</v>
      </c>
      <c r="C170" s="75">
        <v>877.5</v>
      </c>
      <c r="D170" s="75">
        <v>350.47324995030465</v>
      </c>
      <c r="E170" s="75"/>
      <c r="F170" s="74" t="s">
        <v>70</v>
      </c>
      <c r="G170" s="75">
        <f>IFERROR(VLOOKUP(F170,$A$170:$D$190,2,FALSE),0)</f>
        <v>7</v>
      </c>
      <c r="H170" s="75">
        <f>IFERROR(VLOOKUP(F170,$A$170:$D$190,3,FALSE),0)</f>
        <v>877.5</v>
      </c>
      <c r="I170" s="75">
        <f>IFERROR(VLOOKUP(F170,$A$170:$D$190,4,FALSE),0)</f>
        <v>350.47324995030465</v>
      </c>
      <c r="J170" s="75"/>
      <c r="K170" s="10">
        <f>IFERROR(H170/G170/24,0)</f>
        <v>5.2232142857142856</v>
      </c>
      <c r="L170" s="10">
        <f>IFERROR(H170/I170,0)</f>
        <v>2.5037574197871737</v>
      </c>
      <c r="M170" s="10">
        <f>L170*$K$190</f>
        <v>4.1138125383447592</v>
      </c>
      <c r="P170" s="5" t="str">
        <f>F170</f>
        <v>Auckland</v>
      </c>
      <c r="Q170" s="5">
        <f>G170</f>
        <v>7</v>
      </c>
      <c r="R170" s="5">
        <f>H170/24</f>
        <v>36.5625</v>
      </c>
      <c r="S170" s="10">
        <f>K170</f>
        <v>5.2232142857142856</v>
      </c>
      <c r="T170" s="10">
        <f>M170</f>
        <v>4.1138125383447592</v>
      </c>
      <c r="U170" s="10">
        <f>$M$190</f>
        <v>2.3637117891542836</v>
      </c>
    </row>
    <row r="171" spans="1:21" ht="13" x14ac:dyDescent="0.3">
      <c r="A171" s="74" t="s">
        <v>71</v>
      </c>
      <c r="B171" s="75">
        <v>6</v>
      </c>
      <c r="C171" s="75">
        <v>61</v>
      </c>
      <c r="D171" s="75">
        <v>62.166594702603291</v>
      </c>
      <c r="E171" s="75"/>
      <c r="F171" s="74" t="s">
        <v>71</v>
      </c>
      <c r="G171" s="75">
        <f t="shared" ref="G171:G190" si="72">IFERROR(VLOOKUP(F171,$A$170:$D$190,2,FALSE),0)</f>
        <v>6</v>
      </c>
      <c r="H171" s="75">
        <f t="shared" ref="H171:H190" si="73">IFERROR(VLOOKUP(F171,$A$170:$D$190,3,FALSE),0)</f>
        <v>61</v>
      </c>
      <c r="I171" s="75">
        <f t="shared" ref="I171:I190" si="74">IFERROR(VLOOKUP(F171,$A$170:$D$190,4,FALSE),0)</f>
        <v>62.166594702603291</v>
      </c>
      <c r="J171" s="75"/>
      <c r="K171" s="10">
        <f t="shared" ref="K171:K190" si="75">IFERROR(H171/G171/24,0)</f>
        <v>0.4236111111111111</v>
      </c>
      <c r="L171" s="10">
        <f t="shared" ref="L171:L190" si="76">IFERROR(H171/I171,0)</f>
        <v>0.98123437984364237</v>
      </c>
      <c r="M171" s="10">
        <f t="shared" ref="M171:M190" si="77">L171*$K$190</f>
        <v>1.6122225991042067</v>
      </c>
      <c r="P171" s="5" t="str">
        <f t="shared" ref="P171:P190" si="78">F171</f>
        <v>Bay of Plenty</v>
      </c>
      <c r="Q171" s="5">
        <f t="shared" ref="Q171:Q190" si="79">G171</f>
        <v>6</v>
      </c>
      <c r="R171" s="5">
        <f t="shared" ref="R171:R190" si="80">H171/24</f>
        <v>2.5416666666666665</v>
      </c>
      <c r="S171" s="10">
        <f t="shared" ref="S171:S190" si="81">K171</f>
        <v>0.4236111111111111</v>
      </c>
      <c r="T171" s="10">
        <f t="shared" ref="T171:T190" si="82">M171</f>
        <v>1.6122225991042067</v>
      </c>
      <c r="U171" s="10">
        <f t="shared" ref="U171:U190" si="83">$M$190</f>
        <v>2.3637117891542836</v>
      </c>
    </row>
    <row r="172" spans="1:21" ht="13" x14ac:dyDescent="0.3">
      <c r="A172" s="74" t="s">
        <v>72</v>
      </c>
      <c r="B172" s="75">
        <v>10</v>
      </c>
      <c r="C172" s="75">
        <v>386</v>
      </c>
      <c r="D172" s="75">
        <v>244.20270887624076</v>
      </c>
      <c r="E172" s="75"/>
      <c r="F172" s="74" t="s">
        <v>72</v>
      </c>
      <c r="G172" s="75">
        <f t="shared" si="72"/>
        <v>10</v>
      </c>
      <c r="H172" s="75">
        <f t="shared" si="73"/>
        <v>386</v>
      </c>
      <c r="I172" s="75">
        <f t="shared" si="74"/>
        <v>244.20270887624076</v>
      </c>
      <c r="J172" s="75"/>
      <c r="K172" s="10">
        <f t="shared" si="75"/>
        <v>1.6083333333333334</v>
      </c>
      <c r="L172" s="10">
        <f t="shared" si="76"/>
        <v>1.5806540466986405</v>
      </c>
      <c r="M172" s="10">
        <f t="shared" si="77"/>
        <v>2.5971024128395719</v>
      </c>
      <c r="P172" s="5" t="str">
        <f t="shared" si="78"/>
        <v>Canterbury</v>
      </c>
      <c r="Q172" s="5">
        <f t="shared" si="79"/>
        <v>10</v>
      </c>
      <c r="R172" s="5">
        <f t="shared" si="80"/>
        <v>16.083333333333332</v>
      </c>
      <c r="S172" s="10">
        <f t="shared" si="81"/>
        <v>1.6083333333333334</v>
      </c>
      <c r="T172" s="10">
        <f t="shared" si="82"/>
        <v>2.5971024128395719</v>
      </c>
      <c r="U172" s="10">
        <f t="shared" si="83"/>
        <v>2.3637117891542836</v>
      </c>
    </row>
    <row r="173" spans="1:21" ht="13" x14ac:dyDescent="0.3">
      <c r="A173" s="74" t="s">
        <v>73</v>
      </c>
      <c r="B173" s="75">
        <v>3</v>
      </c>
      <c r="C173" s="75">
        <v>119.5</v>
      </c>
      <c r="D173" s="75">
        <v>110.03285732628953</v>
      </c>
      <c r="E173" s="75"/>
      <c r="F173" s="74" t="s">
        <v>73</v>
      </c>
      <c r="G173" s="75">
        <f t="shared" si="72"/>
        <v>3</v>
      </c>
      <c r="H173" s="75">
        <f t="shared" si="73"/>
        <v>119.5</v>
      </c>
      <c r="I173" s="75">
        <f t="shared" si="74"/>
        <v>110.03285732628953</v>
      </c>
      <c r="J173" s="75"/>
      <c r="K173" s="10">
        <f t="shared" si="75"/>
        <v>1.6597222222222223</v>
      </c>
      <c r="L173" s="10">
        <f t="shared" si="76"/>
        <v>1.0860392332231887</v>
      </c>
      <c r="M173" s="10">
        <f t="shared" si="77"/>
        <v>1.7844227956986558</v>
      </c>
      <c r="P173" s="5" t="str">
        <f t="shared" si="78"/>
        <v>Capital and Coast</v>
      </c>
      <c r="Q173" s="5">
        <f t="shared" si="79"/>
        <v>3</v>
      </c>
      <c r="R173" s="5">
        <f t="shared" si="80"/>
        <v>4.979166666666667</v>
      </c>
      <c r="S173" s="10">
        <f t="shared" si="81"/>
        <v>1.6597222222222223</v>
      </c>
      <c r="T173" s="10">
        <f t="shared" si="82"/>
        <v>1.7844227956986558</v>
      </c>
      <c r="U173" s="10">
        <f t="shared" si="83"/>
        <v>2.3637117891542836</v>
      </c>
    </row>
    <row r="174" spans="1:21" ht="13" x14ac:dyDescent="0.3">
      <c r="A174" s="74" t="s">
        <v>74</v>
      </c>
      <c r="B174" s="75">
        <v>1</v>
      </c>
      <c r="C174" s="75">
        <v>29</v>
      </c>
      <c r="D174" s="75">
        <v>11.310720562390157</v>
      </c>
      <c r="E174" s="75"/>
      <c r="F174" s="74" t="s">
        <v>74</v>
      </c>
      <c r="G174" s="75">
        <f t="shared" si="72"/>
        <v>1</v>
      </c>
      <c r="H174" s="75">
        <f t="shared" si="73"/>
        <v>29</v>
      </c>
      <c r="I174" s="75">
        <f t="shared" si="74"/>
        <v>11.310720562390157</v>
      </c>
      <c r="J174" s="75"/>
      <c r="K174" s="10">
        <f t="shared" si="75"/>
        <v>1.2083333333333333</v>
      </c>
      <c r="L174" s="10">
        <f t="shared" si="76"/>
        <v>2.5639392150160045</v>
      </c>
      <c r="M174" s="10">
        <f t="shared" si="77"/>
        <v>4.2126945713387958</v>
      </c>
      <c r="P174" s="5" t="str">
        <f t="shared" si="78"/>
        <v>Counties Manukau</v>
      </c>
      <c r="Q174" s="5">
        <f t="shared" si="79"/>
        <v>1</v>
      </c>
      <c r="R174" s="5">
        <f t="shared" si="80"/>
        <v>1.2083333333333333</v>
      </c>
      <c r="S174" s="10">
        <f t="shared" si="81"/>
        <v>1.2083333333333333</v>
      </c>
      <c r="T174" s="10">
        <f t="shared" si="82"/>
        <v>4.2126945713387958</v>
      </c>
      <c r="U174" s="10">
        <f t="shared" si="83"/>
        <v>2.3637117891542836</v>
      </c>
    </row>
    <row r="175" spans="1:21" ht="13" x14ac:dyDescent="0.3">
      <c r="A175" s="74" t="s">
        <v>75</v>
      </c>
      <c r="B175" s="75">
        <v>1</v>
      </c>
      <c r="C175" s="75">
        <v>5</v>
      </c>
      <c r="D175" s="75">
        <v>8.645539906103286</v>
      </c>
      <c r="E175" s="75"/>
      <c r="F175" s="74" t="s">
        <v>75</v>
      </c>
      <c r="G175" s="75">
        <f t="shared" si="72"/>
        <v>1</v>
      </c>
      <c r="H175" s="75">
        <f t="shared" si="73"/>
        <v>5</v>
      </c>
      <c r="I175" s="75">
        <f t="shared" si="74"/>
        <v>8.645539906103286</v>
      </c>
      <c r="J175" s="75"/>
      <c r="K175" s="10">
        <f t="shared" si="75"/>
        <v>0.20833333333333334</v>
      </c>
      <c r="L175" s="10">
        <f t="shared" si="76"/>
        <v>0.57833288080369272</v>
      </c>
      <c r="M175" s="10">
        <f t="shared" si="77"/>
        <v>0.95023305276495618</v>
      </c>
      <c r="P175" s="5" t="str">
        <f t="shared" si="78"/>
        <v>Hawkes Bay</v>
      </c>
      <c r="Q175" s="5">
        <f t="shared" si="79"/>
        <v>1</v>
      </c>
      <c r="R175" s="5">
        <f t="shared" si="80"/>
        <v>0.20833333333333334</v>
      </c>
      <c r="S175" s="10">
        <f t="shared" si="81"/>
        <v>0.20833333333333334</v>
      </c>
      <c r="T175" s="10">
        <f t="shared" si="82"/>
        <v>0.95023305276495618</v>
      </c>
      <c r="U175" s="10">
        <f t="shared" si="83"/>
        <v>2.3637117891542836</v>
      </c>
    </row>
    <row r="176" spans="1:21" ht="13" x14ac:dyDescent="0.3">
      <c r="A176" s="74" t="s">
        <v>76</v>
      </c>
      <c r="B176" s="75">
        <v>4</v>
      </c>
      <c r="C176" s="75">
        <v>23</v>
      </c>
      <c r="D176" s="75">
        <v>47.414874453651848</v>
      </c>
      <c r="E176" s="75"/>
      <c r="F176" s="74" t="s">
        <v>76</v>
      </c>
      <c r="G176" s="75">
        <f t="shared" si="72"/>
        <v>4</v>
      </c>
      <c r="H176" s="75">
        <f t="shared" si="73"/>
        <v>23</v>
      </c>
      <c r="I176" s="75">
        <f t="shared" si="74"/>
        <v>47.414874453651848</v>
      </c>
      <c r="J176" s="75"/>
      <c r="K176" s="10">
        <f t="shared" si="75"/>
        <v>0.23958333333333334</v>
      </c>
      <c r="L176" s="10">
        <f t="shared" si="76"/>
        <v>0.48507984604035081</v>
      </c>
      <c r="M176" s="10">
        <f t="shared" si="77"/>
        <v>0.79701313592463197</v>
      </c>
      <c r="P176" s="5" t="str">
        <f t="shared" si="78"/>
        <v>Hutt</v>
      </c>
      <c r="Q176" s="5">
        <f t="shared" si="79"/>
        <v>4</v>
      </c>
      <c r="R176" s="5">
        <f t="shared" si="80"/>
        <v>0.95833333333333337</v>
      </c>
      <c r="S176" s="10">
        <f t="shared" si="81"/>
        <v>0.23958333333333334</v>
      </c>
      <c r="T176" s="10">
        <f t="shared" si="82"/>
        <v>0.79701313592463197</v>
      </c>
      <c r="U176" s="10">
        <f t="shared" si="83"/>
        <v>2.3637117891542836</v>
      </c>
    </row>
    <row r="177" spans="1:21" ht="13" x14ac:dyDescent="0.3">
      <c r="A177" s="74" t="s">
        <v>78</v>
      </c>
      <c r="B177" s="75">
        <v>5</v>
      </c>
      <c r="C177" s="75">
        <v>131</v>
      </c>
      <c r="D177" s="75">
        <v>218.47688004409156</v>
      </c>
      <c r="E177" s="75"/>
      <c r="F177" s="74" t="s">
        <v>77</v>
      </c>
      <c r="G177" s="75">
        <f t="shared" si="72"/>
        <v>0</v>
      </c>
      <c r="H177" s="75">
        <f t="shared" si="73"/>
        <v>0</v>
      </c>
      <c r="I177" s="75">
        <f t="shared" si="74"/>
        <v>0</v>
      </c>
      <c r="J177" s="75"/>
      <c r="K177" s="10">
        <f t="shared" si="75"/>
        <v>0</v>
      </c>
      <c r="L177" s="10">
        <f t="shared" si="76"/>
        <v>0</v>
      </c>
      <c r="M177" s="10">
        <f t="shared" si="77"/>
        <v>0</v>
      </c>
      <c r="P177" s="5" t="str">
        <f t="shared" si="78"/>
        <v>Lakes</v>
      </c>
      <c r="Q177" s="5">
        <f t="shared" si="79"/>
        <v>0</v>
      </c>
      <c r="R177" s="5">
        <f t="shared" si="80"/>
        <v>0</v>
      </c>
      <c r="S177" s="10">
        <f t="shared" si="81"/>
        <v>0</v>
      </c>
      <c r="T177" s="10">
        <f t="shared" si="82"/>
        <v>0</v>
      </c>
      <c r="U177" s="10">
        <f t="shared" si="83"/>
        <v>2.3637117891542836</v>
      </c>
    </row>
    <row r="178" spans="1:21" ht="13" x14ac:dyDescent="0.3">
      <c r="A178" s="74" t="s">
        <v>79</v>
      </c>
      <c r="B178" s="75">
        <v>2</v>
      </c>
      <c r="C178" s="75">
        <v>65</v>
      </c>
      <c r="D178" s="75">
        <v>110.85742368115643</v>
      </c>
      <c r="E178" s="75"/>
      <c r="F178" s="74" t="s">
        <v>78</v>
      </c>
      <c r="G178" s="75">
        <f t="shared" si="72"/>
        <v>5</v>
      </c>
      <c r="H178" s="75">
        <f t="shared" si="73"/>
        <v>131</v>
      </c>
      <c r="I178" s="75">
        <f t="shared" si="74"/>
        <v>218.47688004409156</v>
      </c>
      <c r="J178" s="75"/>
      <c r="K178" s="10">
        <f t="shared" si="75"/>
        <v>1.0916666666666666</v>
      </c>
      <c r="L178" s="10">
        <f t="shared" si="76"/>
        <v>0.5996057796759201</v>
      </c>
      <c r="M178" s="10">
        <f t="shared" si="77"/>
        <v>0.98518560743974093</v>
      </c>
      <c r="P178" s="5" t="str">
        <f t="shared" si="78"/>
        <v>MidCentral</v>
      </c>
      <c r="Q178" s="5">
        <f t="shared" si="79"/>
        <v>5</v>
      </c>
      <c r="R178" s="5">
        <f t="shared" si="80"/>
        <v>5.458333333333333</v>
      </c>
      <c r="S178" s="10">
        <f t="shared" si="81"/>
        <v>1.0916666666666666</v>
      </c>
      <c r="T178" s="10">
        <f t="shared" si="82"/>
        <v>0.98518560743974093</v>
      </c>
      <c r="U178" s="10">
        <f t="shared" si="83"/>
        <v>2.3637117891542836</v>
      </c>
    </row>
    <row r="179" spans="1:21" ht="13" x14ac:dyDescent="0.3">
      <c r="A179" s="74" t="s">
        <v>84</v>
      </c>
      <c r="B179" s="75">
        <v>1</v>
      </c>
      <c r="C179" s="75">
        <v>6.5</v>
      </c>
      <c r="D179" s="75">
        <v>9.5164122137404572</v>
      </c>
      <c r="E179" s="75"/>
      <c r="F179" s="74" t="s">
        <v>79</v>
      </c>
      <c r="G179" s="75">
        <f t="shared" si="72"/>
        <v>2</v>
      </c>
      <c r="H179" s="75">
        <f t="shared" si="73"/>
        <v>65</v>
      </c>
      <c r="I179" s="75">
        <f t="shared" si="74"/>
        <v>110.85742368115643</v>
      </c>
      <c r="J179" s="75"/>
      <c r="K179" s="10">
        <f t="shared" si="75"/>
        <v>1.3541666666666667</v>
      </c>
      <c r="L179" s="10">
        <f t="shared" si="76"/>
        <v>0.58633872086862071</v>
      </c>
      <c r="M179" s="10">
        <f t="shared" si="77"/>
        <v>0.96338709276052537</v>
      </c>
      <c r="P179" s="5" t="str">
        <f t="shared" si="78"/>
        <v>Nelson Marlborough</v>
      </c>
      <c r="Q179" s="5">
        <f t="shared" si="79"/>
        <v>2</v>
      </c>
      <c r="R179" s="5">
        <f t="shared" si="80"/>
        <v>2.7083333333333335</v>
      </c>
      <c r="S179" s="10">
        <f t="shared" si="81"/>
        <v>1.3541666666666667</v>
      </c>
      <c r="T179" s="10">
        <f t="shared" si="82"/>
        <v>0.96338709276052537</v>
      </c>
      <c r="U179" s="10">
        <f t="shared" si="83"/>
        <v>2.3637117891542836</v>
      </c>
    </row>
    <row r="180" spans="1:21" ht="13" x14ac:dyDescent="0.3">
      <c r="A180" s="74" t="s">
        <v>85</v>
      </c>
      <c r="B180" s="75">
        <v>2</v>
      </c>
      <c r="C180" s="75">
        <v>10</v>
      </c>
      <c r="D180" s="75">
        <v>10.652342433358868</v>
      </c>
      <c r="E180" s="75"/>
      <c r="F180" s="74" t="s">
        <v>80</v>
      </c>
      <c r="G180" s="75">
        <f t="shared" si="72"/>
        <v>0</v>
      </c>
      <c r="H180" s="75">
        <f t="shared" si="73"/>
        <v>0</v>
      </c>
      <c r="I180" s="75">
        <f t="shared" si="74"/>
        <v>0</v>
      </c>
      <c r="J180" s="75"/>
      <c r="K180" s="10">
        <f t="shared" si="75"/>
        <v>0</v>
      </c>
      <c r="L180" s="10">
        <f t="shared" si="76"/>
        <v>0</v>
      </c>
      <c r="M180" s="10">
        <f t="shared" si="77"/>
        <v>0</v>
      </c>
      <c r="P180" s="5" t="str">
        <f t="shared" si="78"/>
        <v>Northland</v>
      </c>
      <c r="Q180" s="5">
        <f t="shared" si="79"/>
        <v>0</v>
      </c>
      <c r="R180" s="5">
        <f t="shared" si="80"/>
        <v>0</v>
      </c>
      <c r="S180" s="10">
        <f t="shared" si="81"/>
        <v>0</v>
      </c>
      <c r="T180" s="10">
        <f t="shared" si="82"/>
        <v>0</v>
      </c>
      <c r="U180" s="10">
        <f t="shared" si="83"/>
        <v>2.3637117891542836</v>
      </c>
    </row>
    <row r="181" spans="1:21" ht="13" x14ac:dyDescent="0.3">
      <c r="A181" s="74" t="s">
        <v>86</v>
      </c>
      <c r="B181" s="75">
        <v>1</v>
      </c>
      <c r="C181" s="75">
        <v>3.5</v>
      </c>
      <c r="D181" s="75">
        <v>4.3657951547133607</v>
      </c>
      <c r="E181" s="75"/>
      <c r="F181" s="74" t="s">
        <v>81</v>
      </c>
      <c r="G181" s="75">
        <f t="shared" si="72"/>
        <v>0</v>
      </c>
      <c r="H181" s="75">
        <f t="shared" si="73"/>
        <v>0</v>
      </c>
      <c r="I181" s="75">
        <f t="shared" si="74"/>
        <v>0</v>
      </c>
      <c r="J181" s="75"/>
      <c r="K181" s="10">
        <f t="shared" si="75"/>
        <v>0</v>
      </c>
      <c r="L181" s="10">
        <f t="shared" si="76"/>
        <v>0</v>
      </c>
      <c r="M181" s="10">
        <f t="shared" si="77"/>
        <v>0</v>
      </c>
      <c r="P181" s="5" t="str">
        <f t="shared" si="78"/>
        <v>South Canterbury</v>
      </c>
      <c r="Q181" s="5">
        <f t="shared" si="79"/>
        <v>0</v>
      </c>
      <c r="R181" s="5">
        <f t="shared" si="80"/>
        <v>0</v>
      </c>
      <c r="S181" s="10">
        <f t="shared" si="81"/>
        <v>0</v>
      </c>
      <c r="T181" s="10">
        <f t="shared" si="82"/>
        <v>0</v>
      </c>
      <c r="U181" s="10">
        <f t="shared" si="83"/>
        <v>2.3637117891542836</v>
      </c>
    </row>
    <row r="182" spans="1:21" ht="13" x14ac:dyDescent="0.3">
      <c r="A182" s="74" t="s">
        <v>89</v>
      </c>
      <c r="B182" s="75">
        <v>2</v>
      </c>
      <c r="C182" s="75">
        <v>57.5</v>
      </c>
      <c r="D182" s="75">
        <v>45.369197553296424</v>
      </c>
      <c r="E182" s="75"/>
      <c r="F182" s="74" t="s">
        <v>82</v>
      </c>
      <c r="G182" s="75">
        <f t="shared" si="72"/>
        <v>0</v>
      </c>
      <c r="H182" s="75">
        <f t="shared" si="73"/>
        <v>0</v>
      </c>
      <c r="I182" s="75">
        <f t="shared" si="74"/>
        <v>0</v>
      </c>
      <c r="J182" s="75"/>
      <c r="K182" s="10">
        <f t="shared" si="75"/>
        <v>0</v>
      </c>
      <c r="L182" s="10">
        <f t="shared" si="76"/>
        <v>0</v>
      </c>
      <c r="M182" s="10">
        <f t="shared" si="77"/>
        <v>0</v>
      </c>
      <c r="P182" s="5" t="str">
        <f t="shared" si="78"/>
        <v>Southern</v>
      </c>
      <c r="Q182" s="5">
        <f t="shared" si="79"/>
        <v>0</v>
      </c>
      <c r="R182" s="5">
        <f t="shared" si="80"/>
        <v>0</v>
      </c>
      <c r="S182" s="10">
        <f t="shared" si="81"/>
        <v>0</v>
      </c>
      <c r="T182" s="10">
        <f t="shared" si="82"/>
        <v>0</v>
      </c>
      <c r="U182" s="10">
        <f t="shared" si="83"/>
        <v>2.3637117891542836</v>
      </c>
    </row>
    <row r="183" spans="1:21" ht="13" x14ac:dyDescent="0.3">
      <c r="A183" s="74" t="s">
        <v>106</v>
      </c>
      <c r="B183" s="75">
        <v>45</v>
      </c>
      <c r="C183" s="75">
        <v>1774.5</v>
      </c>
      <c r="D183" s="75">
        <v>1233.4845968579407</v>
      </c>
      <c r="E183" s="75"/>
      <c r="F183" s="74" t="s">
        <v>83</v>
      </c>
      <c r="G183" s="75">
        <f t="shared" si="72"/>
        <v>0</v>
      </c>
      <c r="H183" s="75">
        <f t="shared" si="73"/>
        <v>0</v>
      </c>
      <c r="I183" s="75">
        <f t="shared" si="74"/>
        <v>0</v>
      </c>
      <c r="J183" s="75"/>
      <c r="K183" s="10">
        <f t="shared" si="75"/>
        <v>0</v>
      </c>
      <c r="L183" s="10">
        <f t="shared" si="76"/>
        <v>0</v>
      </c>
      <c r="M183" s="10">
        <f t="shared" si="77"/>
        <v>0</v>
      </c>
      <c r="P183" s="5" t="str">
        <f t="shared" si="78"/>
        <v>Tairawhiti</v>
      </c>
      <c r="Q183" s="5">
        <f t="shared" si="79"/>
        <v>0</v>
      </c>
      <c r="R183" s="5">
        <f t="shared" si="80"/>
        <v>0</v>
      </c>
      <c r="S183" s="10">
        <f t="shared" si="81"/>
        <v>0</v>
      </c>
      <c r="T183" s="10">
        <f t="shared" si="82"/>
        <v>0</v>
      </c>
      <c r="U183" s="10">
        <f t="shared" si="83"/>
        <v>2.3637117891542836</v>
      </c>
    </row>
    <row r="184" spans="1:21" ht="13" x14ac:dyDescent="0.3">
      <c r="E184" s="75"/>
      <c r="F184" s="74" t="s">
        <v>84</v>
      </c>
      <c r="G184" s="75">
        <f t="shared" si="72"/>
        <v>1</v>
      </c>
      <c r="H184" s="75">
        <f t="shared" si="73"/>
        <v>6.5</v>
      </c>
      <c r="I184" s="75">
        <f t="shared" si="74"/>
        <v>9.5164122137404572</v>
      </c>
      <c r="J184" s="75"/>
      <c r="K184" s="10">
        <f t="shared" si="75"/>
        <v>0.27083333333333331</v>
      </c>
      <c r="L184" s="10">
        <f t="shared" si="76"/>
        <v>0.68303052179841983</v>
      </c>
      <c r="M184" s="10">
        <f t="shared" si="77"/>
        <v>1.1222570934549037</v>
      </c>
      <c r="P184" s="5" t="str">
        <f t="shared" si="78"/>
        <v>Taranaki</v>
      </c>
      <c r="Q184" s="5">
        <f t="shared" si="79"/>
        <v>1</v>
      </c>
      <c r="R184" s="5">
        <f t="shared" si="80"/>
        <v>0.27083333333333331</v>
      </c>
      <c r="S184" s="10">
        <f t="shared" si="81"/>
        <v>0.27083333333333331</v>
      </c>
      <c r="T184" s="10">
        <f t="shared" si="82"/>
        <v>1.1222570934549037</v>
      </c>
      <c r="U184" s="10">
        <f t="shared" si="83"/>
        <v>2.3637117891542836</v>
      </c>
    </row>
    <row r="185" spans="1:21" ht="13" x14ac:dyDescent="0.3">
      <c r="E185" s="75"/>
      <c r="F185" s="74" t="s">
        <v>85</v>
      </c>
      <c r="G185" s="75">
        <f t="shared" si="72"/>
        <v>2</v>
      </c>
      <c r="H185" s="75">
        <f t="shared" si="73"/>
        <v>10</v>
      </c>
      <c r="I185" s="75">
        <f t="shared" si="74"/>
        <v>10.652342433358868</v>
      </c>
      <c r="J185" s="75"/>
      <c r="K185" s="10">
        <f t="shared" si="75"/>
        <v>0.20833333333333334</v>
      </c>
      <c r="L185" s="10">
        <f t="shared" si="76"/>
        <v>0.93876065875276471</v>
      </c>
      <c r="M185" s="10">
        <f t="shared" si="77"/>
        <v>1.542435915700723</v>
      </c>
      <c r="P185" s="5" t="str">
        <f t="shared" si="78"/>
        <v>Waikato</v>
      </c>
      <c r="Q185" s="5">
        <f t="shared" si="79"/>
        <v>2</v>
      </c>
      <c r="R185" s="5">
        <f t="shared" si="80"/>
        <v>0.41666666666666669</v>
      </c>
      <c r="S185" s="10">
        <f t="shared" si="81"/>
        <v>0.20833333333333334</v>
      </c>
      <c r="T185" s="10">
        <f t="shared" si="82"/>
        <v>1.542435915700723</v>
      </c>
      <c r="U185" s="10">
        <f t="shared" si="83"/>
        <v>2.3637117891542836</v>
      </c>
    </row>
    <row r="186" spans="1:21" ht="13" x14ac:dyDescent="0.3">
      <c r="E186" s="75"/>
      <c r="F186" s="74" t="s">
        <v>86</v>
      </c>
      <c r="G186" s="75">
        <f t="shared" si="72"/>
        <v>1</v>
      </c>
      <c r="H186" s="75">
        <f t="shared" si="73"/>
        <v>3.5</v>
      </c>
      <c r="I186" s="75">
        <f t="shared" si="74"/>
        <v>4.3657951547133607</v>
      </c>
      <c r="J186" s="75"/>
      <c r="K186" s="10">
        <f t="shared" si="75"/>
        <v>0.14583333333333334</v>
      </c>
      <c r="L186" s="10">
        <f t="shared" si="76"/>
        <v>0.80168672050986212</v>
      </c>
      <c r="M186" s="10">
        <f t="shared" si="77"/>
        <v>1.3172158199488428</v>
      </c>
      <c r="P186" s="5" t="str">
        <f t="shared" si="78"/>
        <v>Wairarapa</v>
      </c>
      <c r="Q186" s="5">
        <f t="shared" si="79"/>
        <v>1</v>
      </c>
      <c r="R186" s="5">
        <f t="shared" si="80"/>
        <v>0.14583333333333334</v>
      </c>
      <c r="S186" s="10">
        <f t="shared" si="81"/>
        <v>0.14583333333333334</v>
      </c>
      <c r="T186" s="10">
        <f t="shared" si="82"/>
        <v>1.3172158199488428</v>
      </c>
      <c r="U186" s="10">
        <f t="shared" si="83"/>
        <v>2.3637117891542836</v>
      </c>
    </row>
    <row r="187" spans="1:21" ht="13" x14ac:dyDescent="0.3">
      <c r="F187" s="74" t="s">
        <v>87</v>
      </c>
      <c r="G187" s="75">
        <f t="shared" si="72"/>
        <v>0</v>
      </c>
      <c r="H187" s="75">
        <f t="shared" si="73"/>
        <v>0</v>
      </c>
      <c r="I187" s="75">
        <f t="shared" si="74"/>
        <v>0</v>
      </c>
      <c r="K187" s="10">
        <f t="shared" si="75"/>
        <v>0</v>
      </c>
      <c r="L187" s="10">
        <f t="shared" si="76"/>
        <v>0</v>
      </c>
      <c r="M187" s="10">
        <f t="shared" si="77"/>
        <v>0</v>
      </c>
      <c r="P187" s="5" t="str">
        <f t="shared" si="78"/>
        <v>Waitemata</v>
      </c>
      <c r="Q187" s="5">
        <f t="shared" si="79"/>
        <v>0</v>
      </c>
      <c r="R187" s="5">
        <f t="shared" si="80"/>
        <v>0</v>
      </c>
      <c r="S187" s="10">
        <f t="shared" si="81"/>
        <v>0</v>
      </c>
      <c r="T187" s="10">
        <f t="shared" si="82"/>
        <v>0</v>
      </c>
      <c r="U187" s="10">
        <f t="shared" si="83"/>
        <v>2.3637117891542836</v>
      </c>
    </row>
    <row r="188" spans="1:21" ht="13" x14ac:dyDescent="0.3">
      <c r="F188" s="74" t="s">
        <v>88</v>
      </c>
      <c r="G188" s="75">
        <f t="shared" si="72"/>
        <v>0</v>
      </c>
      <c r="H188" s="75">
        <f t="shared" si="73"/>
        <v>0</v>
      </c>
      <c r="I188" s="75">
        <f t="shared" si="74"/>
        <v>0</v>
      </c>
      <c r="K188" s="10">
        <f t="shared" si="75"/>
        <v>0</v>
      </c>
      <c r="L188" s="10">
        <f t="shared" si="76"/>
        <v>0</v>
      </c>
      <c r="M188" s="10">
        <f t="shared" si="77"/>
        <v>0</v>
      </c>
      <c r="P188" s="5" t="str">
        <f t="shared" si="78"/>
        <v>West Coast</v>
      </c>
      <c r="Q188" s="5">
        <f t="shared" si="79"/>
        <v>0</v>
      </c>
      <c r="R188" s="5">
        <f t="shared" si="80"/>
        <v>0</v>
      </c>
      <c r="S188" s="10">
        <f t="shared" si="81"/>
        <v>0</v>
      </c>
      <c r="T188" s="10">
        <f t="shared" si="82"/>
        <v>0</v>
      </c>
      <c r="U188" s="10">
        <f t="shared" si="83"/>
        <v>2.3637117891542836</v>
      </c>
    </row>
    <row r="189" spans="1:21" ht="13" x14ac:dyDescent="0.3">
      <c r="F189" s="74" t="s">
        <v>89</v>
      </c>
      <c r="G189" s="75">
        <f t="shared" si="72"/>
        <v>2</v>
      </c>
      <c r="H189" s="75">
        <f t="shared" si="73"/>
        <v>57.5</v>
      </c>
      <c r="I189" s="75">
        <f t="shared" si="74"/>
        <v>45.369197553296424</v>
      </c>
      <c r="K189" s="10">
        <f t="shared" si="75"/>
        <v>1.1979166666666667</v>
      </c>
      <c r="L189" s="10">
        <f t="shared" si="76"/>
        <v>1.2673797003452221</v>
      </c>
      <c r="M189" s="10">
        <f t="shared" si="77"/>
        <v>2.0823752576505523</v>
      </c>
      <c r="P189" s="5" t="str">
        <f t="shared" si="78"/>
        <v>Whanganui</v>
      </c>
      <c r="Q189" s="5">
        <f t="shared" si="79"/>
        <v>2</v>
      </c>
      <c r="R189" s="5">
        <f t="shared" si="80"/>
        <v>2.3958333333333335</v>
      </c>
      <c r="S189" s="10">
        <f t="shared" si="81"/>
        <v>1.1979166666666667</v>
      </c>
      <c r="T189" s="10">
        <f t="shared" si="82"/>
        <v>2.0823752576505523</v>
      </c>
      <c r="U189" s="10">
        <f t="shared" si="83"/>
        <v>2.3637117891542836</v>
      </c>
    </row>
    <row r="190" spans="1:21" ht="13" x14ac:dyDescent="0.3">
      <c r="F190" s="78" t="s">
        <v>106</v>
      </c>
      <c r="G190" s="75">
        <f t="shared" si="72"/>
        <v>45</v>
      </c>
      <c r="H190" s="75">
        <f t="shared" si="73"/>
        <v>1774.5</v>
      </c>
      <c r="I190" s="75">
        <f t="shared" si="74"/>
        <v>1233.4845968579407</v>
      </c>
      <c r="K190" s="10">
        <f t="shared" si="75"/>
        <v>1.6430555555555555</v>
      </c>
      <c r="L190" s="10">
        <f t="shared" si="76"/>
        <v>1.4386073442020999</v>
      </c>
      <c r="M190" s="10">
        <f t="shared" si="77"/>
        <v>2.3637117891542836</v>
      </c>
      <c r="P190" s="5" t="str">
        <f t="shared" si="78"/>
        <v>Grand Total</v>
      </c>
      <c r="Q190" s="5">
        <f t="shared" si="79"/>
        <v>45</v>
      </c>
      <c r="R190" s="5">
        <f t="shared" si="80"/>
        <v>73.9375</v>
      </c>
      <c r="S190" s="10">
        <f t="shared" si="81"/>
        <v>1.6430555555555555</v>
      </c>
      <c r="T190" s="10">
        <f t="shared" si="82"/>
        <v>2.3637117891542836</v>
      </c>
      <c r="U190" s="10">
        <f t="shared" si="83"/>
        <v>2.3637117891542836</v>
      </c>
    </row>
    <row r="194" spans="1:21" x14ac:dyDescent="0.25">
      <c r="A194" s="73" t="s">
        <v>22</v>
      </c>
      <c r="B194" t="s">
        <v>13</v>
      </c>
    </row>
    <row r="195" spans="1:21" x14ac:dyDescent="0.25">
      <c r="A195" s="73" t="s">
        <v>104</v>
      </c>
      <c r="B195" s="74">
        <v>1</v>
      </c>
    </row>
    <row r="196" spans="1:21" ht="13" x14ac:dyDescent="0.3">
      <c r="K196" s="150" t="s">
        <v>2</v>
      </c>
      <c r="L196" s="150"/>
      <c r="M196" s="150"/>
      <c r="P196" s="8" t="s">
        <v>6</v>
      </c>
      <c r="Q196" s="8"/>
      <c r="R196" s="8"/>
      <c r="S196" s="8"/>
      <c r="T196" s="8"/>
      <c r="U196" s="8"/>
    </row>
    <row r="197" spans="1:21" ht="65" x14ac:dyDescent="0.3">
      <c r="A197" s="73" t="s">
        <v>105</v>
      </c>
      <c r="B197" t="s">
        <v>107</v>
      </c>
      <c r="C197" t="s">
        <v>108</v>
      </c>
      <c r="D197" t="s">
        <v>109</v>
      </c>
      <c r="G197" s="77" t="s">
        <v>107</v>
      </c>
      <c r="H197" s="77" t="s">
        <v>108</v>
      </c>
      <c r="I197" s="77" t="s">
        <v>109</v>
      </c>
      <c r="K197" s="21" t="s">
        <v>16</v>
      </c>
      <c r="L197" s="21" t="s">
        <v>20</v>
      </c>
      <c r="M197" s="21" t="s">
        <v>17</v>
      </c>
      <c r="P197" s="21" t="s">
        <v>4</v>
      </c>
      <c r="Q197" s="21" t="s">
        <v>27</v>
      </c>
      <c r="R197" s="21" t="s">
        <v>25</v>
      </c>
      <c r="S197" s="21" t="s">
        <v>11</v>
      </c>
      <c r="T197" s="21" t="s">
        <v>10</v>
      </c>
      <c r="U197" s="21" t="s">
        <v>8</v>
      </c>
    </row>
    <row r="198" spans="1:21" ht="13" x14ac:dyDescent="0.3">
      <c r="A198" s="74" t="s">
        <v>70</v>
      </c>
      <c r="B198" s="75">
        <v>3693</v>
      </c>
      <c r="C198" s="75">
        <v>140696.5</v>
      </c>
      <c r="D198" s="75">
        <v>137269.19680812254</v>
      </c>
      <c r="E198" s="75"/>
      <c r="F198" s="74" t="s">
        <v>70</v>
      </c>
      <c r="G198" s="75">
        <f>IFERROR(VLOOKUP(F198,$A$198:$D$218,2,FALSE),0)</f>
        <v>3693</v>
      </c>
      <c r="H198" s="75">
        <f>IFERROR(VLOOKUP(F198,$A$198:$D$218,3,FALSE),0)</f>
        <v>140696.5</v>
      </c>
      <c r="I198" s="75">
        <f>IFERROR(VLOOKUP(F198,$A$198:$D$218,4,FALSE),0)</f>
        <v>137269.19680812254</v>
      </c>
      <c r="J198" s="75"/>
      <c r="K198" s="10">
        <f>H198/G198/24</f>
        <v>1.5874232782742126</v>
      </c>
      <c r="L198" s="10">
        <f>H198/I198</f>
        <v>1.0249677514808235</v>
      </c>
      <c r="M198" s="10">
        <f>L198*$K$218</f>
        <v>1.5445152997699634</v>
      </c>
      <c r="P198" s="5" t="str">
        <f>F198</f>
        <v>Auckland</v>
      </c>
      <c r="Q198" s="5">
        <f>G198</f>
        <v>3693</v>
      </c>
      <c r="R198" s="5">
        <f>H198/24</f>
        <v>5862.354166666667</v>
      </c>
      <c r="S198" s="10">
        <f>K198</f>
        <v>1.5874232782742126</v>
      </c>
      <c r="T198" s="10">
        <f>M198</f>
        <v>1.5445152997699634</v>
      </c>
      <c r="U198" s="10">
        <f>$M$218</f>
        <v>1.4731315017632385</v>
      </c>
    </row>
    <row r="199" spans="1:21" ht="13" x14ac:dyDescent="0.3">
      <c r="A199" s="74" t="s">
        <v>71</v>
      </c>
      <c r="B199" s="75">
        <v>577</v>
      </c>
      <c r="C199" s="75">
        <v>21590</v>
      </c>
      <c r="D199" s="75">
        <v>20225.319676753592</v>
      </c>
      <c r="E199" s="75"/>
      <c r="F199" s="74" t="s">
        <v>71</v>
      </c>
      <c r="G199" s="75">
        <f t="shared" ref="G199:G218" si="84">IFERROR(VLOOKUP(F199,$A$198:$D$218,2,FALSE),0)</f>
        <v>577</v>
      </c>
      <c r="H199" s="75">
        <f t="shared" ref="H199:H218" si="85">IFERROR(VLOOKUP(F199,$A$198:$D$218,3,FALSE),0)</f>
        <v>21590</v>
      </c>
      <c r="I199" s="75">
        <f t="shared" ref="I199:I218" si="86">IFERROR(VLOOKUP(F199,$A$198:$D$218,4,FALSE),0)</f>
        <v>20225.319676753592</v>
      </c>
      <c r="J199" s="75"/>
      <c r="K199" s="10">
        <f t="shared" ref="K199:K218" si="87">H199/G199/24</f>
        <v>1.5590699017908722</v>
      </c>
      <c r="L199" s="10">
        <f t="shared" ref="L199:L218" si="88">H199/I199</f>
        <v>1.0674738567823445</v>
      </c>
      <c r="M199" s="10">
        <f t="shared" ref="M199:M218" si="89">L199*$K$218</f>
        <v>1.608567392996294</v>
      </c>
      <c r="P199" s="5" t="str">
        <f t="shared" ref="P199:P218" si="90">F199</f>
        <v>Bay of Plenty</v>
      </c>
      <c r="Q199" s="5">
        <f t="shared" ref="Q199:Q218" si="91">G199</f>
        <v>577</v>
      </c>
      <c r="R199" s="5">
        <f t="shared" ref="R199:R218" si="92">H199/24</f>
        <v>899.58333333333337</v>
      </c>
      <c r="S199" s="10">
        <f t="shared" ref="S199:S218" si="93">K199</f>
        <v>1.5590699017908722</v>
      </c>
      <c r="T199" s="10">
        <f t="shared" ref="T199:T218" si="94">M199</f>
        <v>1.608567392996294</v>
      </c>
      <c r="U199" s="10">
        <f t="shared" ref="U199:U218" si="95">$M$218</f>
        <v>1.4731315017632385</v>
      </c>
    </row>
    <row r="200" spans="1:21" ht="13" x14ac:dyDescent="0.3">
      <c r="A200" s="74" t="s">
        <v>72</v>
      </c>
      <c r="B200" s="75">
        <v>4855</v>
      </c>
      <c r="C200" s="75">
        <v>192035</v>
      </c>
      <c r="D200" s="75">
        <v>198445.16510414184</v>
      </c>
      <c r="E200" s="75"/>
      <c r="F200" s="74" t="s">
        <v>72</v>
      </c>
      <c r="G200" s="75">
        <f t="shared" si="84"/>
        <v>4855</v>
      </c>
      <c r="H200" s="75">
        <f t="shared" si="85"/>
        <v>192035</v>
      </c>
      <c r="I200" s="75">
        <f t="shared" si="86"/>
        <v>198445.16510414184</v>
      </c>
      <c r="J200" s="75"/>
      <c r="K200" s="10">
        <f t="shared" si="87"/>
        <v>1.6480861654651562</v>
      </c>
      <c r="L200" s="10">
        <f t="shared" si="88"/>
        <v>0.9676980535112667</v>
      </c>
      <c r="M200" s="10">
        <f t="shared" si="89"/>
        <v>1.458216072697315</v>
      </c>
      <c r="P200" s="5" t="str">
        <f t="shared" si="90"/>
        <v>Canterbury</v>
      </c>
      <c r="Q200" s="5">
        <f t="shared" si="91"/>
        <v>4855</v>
      </c>
      <c r="R200" s="5">
        <f t="shared" si="92"/>
        <v>8001.458333333333</v>
      </c>
      <c r="S200" s="10">
        <f t="shared" si="93"/>
        <v>1.6480861654651562</v>
      </c>
      <c r="T200" s="10">
        <f t="shared" si="94"/>
        <v>1.458216072697315</v>
      </c>
      <c r="U200" s="10">
        <f t="shared" si="95"/>
        <v>1.4731315017632385</v>
      </c>
    </row>
    <row r="201" spans="1:21" ht="13" x14ac:dyDescent="0.3">
      <c r="A201" s="74" t="s">
        <v>73</v>
      </c>
      <c r="B201" s="75">
        <v>2418</v>
      </c>
      <c r="C201" s="75">
        <v>99352.5</v>
      </c>
      <c r="D201" s="75">
        <v>95127.757387398306</v>
      </c>
      <c r="E201" s="75"/>
      <c r="F201" s="74" t="s">
        <v>73</v>
      </c>
      <c r="G201" s="75">
        <f t="shared" si="84"/>
        <v>2418</v>
      </c>
      <c r="H201" s="75">
        <f t="shared" si="85"/>
        <v>99352.5</v>
      </c>
      <c r="I201" s="75">
        <f t="shared" si="86"/>
        <v>95127.757387398306</v>
      </c>
      <c r="J201" s="75"/>
      <c r="K201" s="10">
        <f t="shared" si="87"/>
        <v>1.712029569892473</v>
      </c>
      <c r="L201" s="10">
        <f t="shared" si="88"/>
        <v>1.0444112499719389</v>
      </c>
      <c r="M201" s="10">
        <f t="shared" si="89"/>
        <v>1.5738145444117533</v>
      </c>
      <c r="P201" s="5" t="str">
        <f t="shared" si="90"/>
        <v>Capital and Coast</v>
      </c>
      <c r="Q201" s="5">
        <f t="shared" si="91"/>
        <v>2418</v>
      </c>
      <c r="R201" s="5">
        <f t="shared" si="92"/>
        <v>4139.6875</v>
      </c>
      <c r="S201" s="10">
        <f t="shared" si="93"/>
        <v>1.712029569892473</v>
      </c>
      <c r="T201" s="10">
        <f t="shared" si="94"/>
        <v>1.5738145444117533</v>
      </c>
      <c r="U201" s="10">
        <f t="shared" si="95"/>
        <v>1.4731315017632385</v>
      </c>
    </row>
    <row r="202" spans="1:21" ht="13" x14ac:dyDescent="0.3">
      <c r="A202" s="74" t="s">
        <v>74</v>
      </c>
      <c r="B202" s="75">
        <v>2052</v>
      </c>
      <c r="C202" s="75">
        <v>60231</v>
      </c>
      <c r="D202" s="75">
        <v>65562.086931447382</v>
      </c>
      <c r="E202" s="75"/>
      <c r="F202" s="74" t="s">
        <v>74</v>
      </c>
      <c r="G202" s="75">
        <f t="shared" si="84"/>
        <v>2052</v>
      </c>
      <c r="H202" s="75">
        <f t="shared" si="85"/>
        <v>60231</v>
      </c>
      <c r="I202" s="75">
        <f t="shared" si="86"/>
        <v>65562.086931447382</v>
      </c>
      <c r="J202" s="75"/>
      <c r="K202" s="10">
        <f t="shared" si="87"/>
        <v>1.2230141325536061</v>
      </c>
      <c r="L202" s="10">
        <f t="shared" si="88"/>
        <v>0.91868643630850799</v>
      </c>
      <c r="M202" s="10">
        <f t="shared" si="89"/>
        <v>1.3843608782028902</v>
      </c>
      <c r="P202" s="5" t="str">
        <f t="shared" si="90"/>
        <v>Counties Manukau</v>
      </c>
      <c r="Q202" s="5">
        <f t="shared" si="91"/>
        <v>2052</v>
      </c>
      <c r="R202" s="5">
        <f t="shared" si="92"/>
        <v>2509.625</v>
      </c>
      <c r="S202" s="10">
        <f t="shared" si="93"/>
        <v>1.2230141325536061</v>
      </c>
      <c r="T202" s="10">
        <f t="shared" si="94"/>
        <v>1.3843608782028902</v>
      </c>
      <c r="U202" s="10">
        <f t="shared" si="95"/>
        <v>1.4731315017632385</v>
      </c>
    </row>
    <row r="203" spans="1:21" ht="13" x14ac:dyDescent="0.3">
      <c r="A203" s="74" t="s">
        <v>75</v>
      </c>
      <c r="B203" s="75">
        <v>437</v>
      </c>
      <c r="C203" s="75">
        <v>15493</v>
      </c>
      <c r="D203" s="75">
        <v>13513.27312253168</v>
      </c>
      <c r="E203" s="75"/>
      <c r="F203" s="74" t="s">
        <v>75</v>
      </c>
      <c r="G203" s="75">
        <f t="shared" si="84"/>
        <v>437</v>
      </c>
      <c r="H203" s="75">
        <f t="shared" si="85"/>
        <v>15493</v>
      </c>
      <c r="I203" s="75">
        <f t="shared" si="86"/>
        <v>13513.27312253168</v>
      </c>
      <c r="J203" s="75"/>
      <c r="K203" s="10">
        <f t="shared" si="87"/>
        <v>1.4772120518688023</v>
      </c>
      <c r="L203" s="10">
        <f t="shared" si="88"/>
        <v>1.1465023950538951</v>
      </c>
      <c r="M203" s="10">
        <f t="shared" si="89"/>
        <v>1.7276548338474997</v>
      </c>
      <c r="P203" s="5" t="str">
        <f t="shared" si="90"/>
        <v>Hawkes Bay</v>
      </c>
      <c r="Q203" s="5">
        <f t="shared" si="91"/>
        <v>437</v>
      </c>
      <c r="R203" s="5">
        <f t="shared" si="92"/>
        <v>645.54166666666663</v>
      </c>
      <c r="S203" s="10">
        <f t="shared" si="93"/>
        <v>1.4772120518688023</v>
      </c>
      <c r="T203" s="10">
        <f t="shared" si="94"/>
        <v>1.7276548338474997</v>
      </c>
      <c r="U203" s="10">
        <f t="shared" si="95"/>
        <v>1.4731315017632385</v>
      </c>
    </row>
    <row r="204" spans="1:21" ht="13" x14ac:dyDescent="0.3">
      <c r="A204" s="74" t="s">
        <v>76</v>
      </c>
      <c r="B204" s="75">
        <v>960</v>
      </c>
      <c r="C204" s="75">
        <v>26432.5</v>
      </c>
      <c r="D204" s="75">
        <v>30504.420931023466</v>
      </c>
      <c r="E204" s="75"/>
      <c r="F204" s="74" t="s">
        <v>76</v>
      </c>
      <c r="G204" s="75">
        <f t="shared" si="84"/>
        <v>960</v>
      </c>
      <c r="H204" s="75">
        <f t="shared" si="85"/>
        <v>26432.5</v>
      </c>
      <c r="I204" s="75">
        <f t="shared" si="86"/>
        <v>30504.420931023466</v>
      </c>
      <c r="J204" s="75"/>
      <c r="K204" s="10">
        <f t="shared" si="87"/>
        <v>1.1472439236111112</v>
      </c>
      <c r="L204" s="10">
        <f t="shared" si="88"/>
        <v>0.86651374434443829</v>
      </c>
      <c r="M204" s="10">
        <f t="shared" si="89"/>
        <v>1.305742286688893</v>
      </c>
      <c r="P204" s="5" t="str">
        <f t="shared" si="90"/>
        <v>Hutt</v>
      </c>
      <c r="Q204" s="5">
        <f t="shared" si="91"/>
        <v>960</v>
      </c>
      <c r="R204" s="5">
        <f t="shared" si="92"/>
        <v>1101.3541666666667</v>
      </c>
      <c r="S204" s="10">
        <f t="shared" si="93"/>
        <v>1.1472439236111112</v>
      </c>
      <c r="T204" s="10">
        <f t="shared" si="94"/>
        <v>1.305742286688893</v>
      </c>
      <c r="U204" s="10">
        <f t="shared" si="95"/>
        <v>1.4731315017632385</v>
      </c>
    </row>
    <row r="205" spans="1:21" ht="13" x14ac:dyDescent="0.3">
      <c r="A205" s="74" t="s">
        <v>77</v>
      </c>
      <c r="B205" s="75">
        <v>173</v>
      </c>
      <c r="C205" s="75">
        <v>5295.5</v>
      </c>
      <c r="D205" s="75">
        <v>5502.3602532879568</v>
      </c>
      <c r="E205" s="75"/>
      <c r="F205" s="74" t="s">
        <v>77</v>
      </c>
      <c r="G205" s="75">
        <f t="shared" si="84"/>
        <v>173</v>
      </c>
      <c r="H205" s="75">
        <f t="shared" si="85"/>
        <v>5295.5</v>
      </c>
      <c r="I205" s="75">
        <f t="shared" si="86"/>
        <v>5502.3602532879568</v>
      </c>
      <c r="J205" s="75"/>
      <c r="K205" s="10">
        <f t="shared" si="87"/>
        <v>1.2754094412331407</v>
      </c>
      <c r="L205" s="10">
        <f t="shared" si="88"/>
        <v>0.96240517818433524</v>
      </c>
      <c r="M205" s="10">
        <f t="shared" si="89"/>
        <v>1.450240283302566</v>
      </c>
      <c r="P205" s="5" t="str">
        <f t="shared" si="90"/>
        <v>Lakes</v>
      </c>
      <c r="Q205" s="5">
        <f t="shared" si="91"/>
        <v>173</v>
      </c>
      <c r="R205" s="5">
        <f t="shared" si="92"/>
        <v>220.64583333333334</v>
      </c>
      <c r="S205" s="10">
        <f t="shared" si="93"/>
        <v>1.2754094412331407</v>
      </c>
      <c r="T205" s="10">
        <f t="shared" si="94"/>
        <v>1.450240283302566</v>
      </c>
      <c r="U205" s="10">
        <f t="shared" si="95"/>
        <v>1.4731315017632385</v>
      </c>
    </row>
    <row r="206" spans="1:21" ht="13" x14ac:dyDescent="0.3">
      <c r="A206" s="74" t="s">
        <v>78</v>
      </c>
      <c r="B206" s="75">
        <v>374</v>
      </c>
      <c r="C206" s="75">
        <v>12664</v>
      </c>
      <c r="D206" s="75">
        <v>12130.484795891329</v>
      </c>
      <c r="E206" s="75"/>
      <c r="F206" s="74" t="s">
        <v>78</v>
      </c>
      <c r="G206" s="75">
        <f t="shared" si="84"/>
        <v>374</v>
      </c>
      <c r="H206" s="75">
        <f t="shared" si="85"/>
        <v>12664</v>
      </c>
      <c r="I206" s="75">
        <f t="shared" si="86"/>
        <v>12130.484795891329</v>
      </c>
      <c r="J206" s="75"/>
      <c r="K206" s="10">
        <f t="shared" si="87"/>
        <v>1.410873440285205</v>
      </c>
      <c r="L206" s="10">
        <f t="shared" si="88"/>
        <v>1.0439813587903244</v>
      </c>
      <c r="M206" s="10">
        <f t="shared" si="89"/>
        <v>1.5731667449992541</v>
      </c>
      <c r="P206" s="5" t="str">
        <f t="shared" si="90"/>
        <v>MidCentral</v>
      </c>
      <c r="Q206" s="5">
        <f t="shared" si="91"/>
        <v>374</v>
      </c>
      <c r="R206" s="5">
        <f t="shared" si="92"/>
        <v>527.66666666666663</v>
      </c>
      <c r="S206" s="10">
        <f t="shared" si="93"/>
        <v>1.410873440285205</v>
      </c>
      <c r="T206" s="10">
        <f t="shared" si="94"/>
        <v>1.5731667449992541</v>
      </c>
      <c r="U206" s="10">
        <f t="shared" si="95"/>
        <v>1.4731315017632385</v>
      </c>
    </row>
    <row r="207" spans="1:21" ht="13" x14ac:dyDescent="0.3">
      <c r="A207" s="74" t="s">
        <v>79</v>
      </c>
      <c r="B207" s="75">
        <v>438</v>
      </c>
      <c r="C207" s="75">
        <v>9719</v>
      </c>
      <c r="D207" s="75">
        <v>11214.862507079983</v>
      </c>
      <c r="E207" s="75"/>
      <c r="F207" s="74" t="s">
        <v>79</v>
      </c>
      <c r="G207" s="75">
        <f t="shared" si="84"/>
        <v>438</v>
      </c>
      <c r="H207" s="75">
        <f t="shared" si="85"/>
        <v>9719</v>
      </c>
      <c r="I207" s="75">
        <f t="shared" si="86"/>
        <v>11214.862507079983</v>
      </c>
      <c r="J207" s="75"/>
      <c r="K207" s="10">
        <f t="shared" si="87"/>
        <v>0.92456240487062402</v>
      </c>
      <c r="L207" s="10">
        <f t="shared" si="88"/>
        <v>0.86661784697443778</v>
      </c>
      <c r="M207" s="10">
        <f t="shared" si="89"/>
        <v>1.3058991580680639</v>
      </c>
      <c r="P207" s="5" t="str">
        <f t="shared" si="90"/>
        <v>Nelson Marlborough</v>
      </c>
      <c r="Q207" s="5">
        <f t="shared" si="91"/>
        <v>438</v>
      </c>
      <c r="R207" s="5">
        <f t="shared" si="92"/>
        <v>404.95833333333331</v>
      </c>
      <c r="S207" s="10">
        <f t="shared" si="93"/>
        <v>0.92456240487062402</v>
      </c>
      <c r="T207" s="10">
        <f t="shared" si="94"/>
        <v>1.3058991580680639</v>
      </c>
      <c r="U207" s="10">
        <f t="shared" si="95"/>
        <v>1.4731315017632385</v>
      </c>
    </row>
    <row r="208" spans="1:21" ht="13" x14ac:dyDescent="0.3">
      <c r="A208" s="74" t="s">
        <v>80</v>
      </c>
      <c r="B208" s="75">
        <v>56</v>
      </c>
      <c r="C208" s="75">
        <v>1792.5</v>
      </c>
      <c r="D208" s="75">
        <v>1943.9543354417681</v>
      </c>
      <c r="E208" s="75"/>
      <c r="F208" s="74" t="s">
        <v>80</v>
      </c>
      <c r="G208" s="75">
        <f t="shared" si="84"/>
        <v>56</v>
      </c>
      <c r="H208" s="75">
        <f t="shared" si="85"/>
        <v>1792.5</v>
      </c>
      <c r="I208" s="75">
        <f t="shared" si="86"/>
        <v>1943.9543354417681</v>
      </c>
      <c r="J208" s="75"/>
      <c r="K208" s="10">
        <f t="shared" si="87"/>
        <v>1.333705357142857</v>
      </c>
      <c r="L208" s="10">
        <f t="shared" si="88"/>
        <v>0.92208956111751994</v>
      </c>
      <c r="M208" s="10">
        <f t="shared" si="89"/>
        <v>1.3894890184072546</v>
      </c>
      <c r="P208" s="5" t="str">
        <f t="shared" si="90"/>
        <v>Northland</v>
      </c>
      <c r="Q208" s="5">
        <f t="shared" si="91"/>
        <v>56</v>
      </c>
      <c r="R208" s="5">
        <f t="shared" si="92"/>
        <v>74.6875</v>
      </c>
      <c r="S208" s="10">
        <f t="shared" si="93"/>
        <v>1.333705357142857</v>
      </c>
      <c r="T208" s="10">
        <f t="shared" si="94"/>
        <v>1.3894890184072546</v>
      </c>
      <c r="U208" s="10">
        <f t="shared" si="95"/>
        <v>1.4731315017632385</v>
      </c>
    </row>
    <row r="209" spans="1:21" ht="13" x14ac:dyDescent="0.3">
      <c r="A209" s="74" t="s">
        <v>81</v>
      </c>
      <c r="B209" s="75">
        <v>273</v>
      </c>
      <c r="C209" s="75">
        <v>8290.5</v>
      </c>
      <c r="D209" s="75">
        <v>8845.7186324184622</v>
      </c>
      <c r="E209" s="75"/>
      <c r="F209" s="74" t="s">
        <v>81</v>
      </c>
      <c r="G209" s="75">
        <f t="shared" si="84"/>
        <v>273</v>
      </c>
      <c r="H209" s="75">
        <f t="shared" si="85"/>
        <v>8290.5</v>
      </c>
      <c r="I209" s="75">
        <f t="shared" si="86"/>
        <v>8845.7186324184622</v>
      </c>
      <c r="J209" s="75"/>
      <c r="K209" s="10">
        <f t="shared" si="87"/>
        <v>1.2653388278388278</v>
      </c>
      <c r="L209" s="10">
        <f t="shared" si="88"/>
        <v>0.93723306658391159</v>
      </c>
      <c r="M209" s="10">
        <f t="shared" si="89"/>
        <v>1.4123086396599234</v>
      </c>
      <c r="P209" s="5" t="str">
        <f t="shared" si="90"/>
        <v>South Canterbury</v>
      </c>
      <c r="Q209" s="5">
        <f t="shared" si="91"/>
        <v>273</v>
      </c>
      <c r="R209" s="5">
        <f t="shared" si="92"/>
        <v>345.4375</v>
      </c>
      <c r="S209" s="10">
        <f t="shared" si="93"/>
        <v>1.2653388278388278</v>
      </c>
      <c r="T209" s="10">
        <f t="shared" si="94"/>
        <v>1.4123086396599234</v>
      </c>
      <c r="U209" s="10">
        <f t="shared" si="95"/>
        <v>1.4731315017632385</v>
      </c>
    </row>
    <row r="210" spans="1:21" ht="13" x14ac:dyDescent="0.3">
      <c r="A210" s="74" t="s">
        <v>82</v>
      </c>
      <c r="B210" s="75">
        <v>2006</v>
      </c>
      <c r="C210" s="75">
        <v>86945</v>
      </c>
      <c r="D210" s="75">
        <v>79068.90528913631</v>
      </c>
      <c r="E210" s="75"/>
      <c r="F210" s="74" t="s">
        <v>82</v>
      </c>
      <c r="G210" s="75">
        <f t="shared" si="84"/>
        <v>2006</v>
      </c>
      <c r="H210" s="75">
        <f t="shared" si="85"/>
        <v>86945</v>
      </c>
      <c r="I210" s="75">
        <f t="shared" si="86"/>
        <v>79068.90528913631</v>
      </c>
      <c r="J210" s="75"/>
      <c r="K210" s="10">
        <f t="shared" si="87"/>
        <v>1.8059363575938852</v>
      </c>
      <c r="L210" s="10">
        <f t="shared" si="88"/>
        <v>1.0996105192308236</v>
      </c>
      <c r="M210" s="10">
        <f t="shared" si="89"/>
        <v>1.6569938598422098</v>
      </c>
      <c r="P210" s="5" t="str">
        <f t="shared" si="90"/>
        <v>Southern</v>
      </c>
      <c r="Q210" s="5">
        <f t="shared" si="91"/>
        <v>2006</v>
      </c>
      <c r="R210" s="5">
        <f t="shared" si="92"/>
        <v>3622.7083333333335</v>
      </c>
      <c r="S210" s="10">
        <f t="shared" si="93"/>
        <v>1.8059363575938852</v>
      </c>
      <c r="T210" s="10">
        <f t="shared" si="94"/>
        <v>1.6569938598422098</v>
      </c>
      <c r="U210" s="10">
        <f t="shared" si="95"/>
        <v>1.4731315017632385</v>
      </c>
    </row>
    <row r="211" spans="1:21" ht="13" x14ac:dyDescent="0.3">
      <c r="A211" s="74" t="s">
        <v>83</v>
      </c>
      <c r="B211" s="75">
        <v>64</v>
      </c>
      <c r="C211" s="75">
        <v>2013.5</v>
      </c>
      <c r="D211" s="75">
        <v>2013.3950513982863</v>
      </c>
      <c r="E211" s="75"/>
      <c r="F211" s="74" t="s">
        <v>83</v>
      </c>
      <c r="G211" s="75">
        <f t="shared" si="84"/>
        <v>64</v>
      </c>
      <c r="H211" s="75">
        <f t="shared" si="85"/>
        <v>2013.5</v>
      </c>
      <c r="I211" s="75">
        <f t="shared" si="86"/>
        <v>2013.3950513982863</v>
      </c>
      <c r="J211" s="75"/>
      <c r="K211" s="10">
        <f t="shared" si="87"/>
        <v>1.3108723958333333</v>
      </c>
      <c r="L211" s="10">
        <f t="shared" si="88"/>
        <v>1.0000521251910501</v>
      </c>
      <c r="M211" s="10">
        <f t="shared" si="89"/>
        <v>1.5069701516886622</v>
      </c>
      <c r="P211" s="5" t="str">
        <f t="shared" si="90"/>
        <v>Tairawhiti</v>
      </c>
      <c r="Q211" s="5">
        <f t="shared" si="91"/>
        <v>64</v>
      </c>
      <c r="R211" s="5">
        <f t="shared" si="92"/>
        <v>83.895833333333329</v>
      </c>
      <c r="S211" s="10">
        <f t="shared" si="93"/>
        <v>1.3108723958333333</v>
      </c>
      <c r="T211" s="10">
        <f t="shared" si="94"/>
        <v>1.5069701516886622</v>
      </c>
      <c r="U211" s="10">
        <f t="shared" si="95"/>
        <v>1.4731315017632385</v>
      </c>
    </row>
    <row r="212" spans="1:21" ht="13" x14ac:dyDescent="0.3">
      <c r="A212" s="74" t="s">
        <v>84</v>
      </c>
      <c r="B212" s="75">
        <v>583</v>
      </c>
      <c r="C212" s="75">
        <v>17273.5</v>
      </c>
      <c r="D212" s="75">
        <v>18868.37411457605</v>
      </c>
      <c r="E212" s="75"/>
      <c r="F212" s="74" t="s">
        <v>84</v>
      </c>
      <c r="G212" s="75">
        <f t="shared" si="84"/>
        <v>583</v>
      </c>
      <c r="H212" s="75">
        <f t="shared" si="85"/>
        <v>17273.5</v>
      </c>
      <c r="I212" s="75">
        <f t="shared" si="86"/>
        <v>18868.37411457605</v>
      </c>
      <c r="J212" s="75"/>
      <c r="K212" s="10">
        <f t="shared" si="87"/>
        <v>1.2345268724985707</v>
      </c>
      <c r="L212" s="10">
        <f t="shared" si="88"/>
        <v>0.91547368602660939</v>
      </c>
      <c r="M212" s="10">
        <f t="shared" si="89"/>
        <v>1.3795196117751771</v>
      </c>
      <c r="P212" s="5" t="str">
        <f t="shared" si="90"/>
        <v>Taranaki</v>
      </c>
      <c r="Q212" s="5">
        <f t="shared" si="91"/>
        <v>583</v>
      </c>
      <c r="R212" s="5">
        <f t="shared" si="92"/>
        <v>719.72916666666663</v>
      </c>
      <c r="S212" s="10">
        <f t="shared" si="93"/>
        <v>1.2345268724985707</v>
      </c>
      <c r="T212" s="10">
        <f t="shared" si="94"/>
        <v>1.3795196117751771</v>
      </c>
      <c r="U212" s="10">
        <f t="shared" si="95"/>
        <v>1.4731315017632385</v>
      </c>
    </row>
    <row r="213" spans="1:21" ht="13" x14ac:dyDescent="0.3">
      <c r="A213" s="74" t="s">
        <v>85</v>
      </c>
      <c r="B213" s="75">
        <v>1573</v>
      </c>
      <c r="C213" s="75">
        <v>55314.5</v>
      </c>
      <c r="D213" s="75">
        <v>56606.700453162121</v>
      </c>
      <c r="E213" s="75"/>
      <c r="F213" s="74" t="s">
        <v>85</v>
      </c>
      <c r="G213" s="75">
        <f t="shared" si="84"/>
        <v>1573</v>
      </c>
      <c r="H213" s="75">
        <f t="shared" si="85"/>
        <v>55314.5</v>
      </c>
      <c r="I213" s="75">
        <f t="shared" si="86"/>
        <v>56606.700453162121</v>
      </c>
      <c r="J213" s="75"/>
      <c r="K213" s="10">
        <f t="shared" si="87"/>
        <v>1.465207141343505</v>
      </c>
      <c r="L213" s="10">
        <f t="shared" si="88"/>
        <v>0.97717230570201985</v>
      </c>
      <c r="M213" s="10">
        <f t="shared" si="89"/>
        <v>1.4724927437841431</v>
      </c>
      <c r="P213" s="5" t="str">
        <f t="shared" si="90"/>
        <v>Waikato</v>
      </c>
      <c r="Q213" s="5">
        <f t="shared" si="91"/>
        <v>1573</v>
      </c>
      <c r="R213" s="5">
        <f t="shared" si="92"/>
        <v>2304.7708333333335</v>
      </c>
      <c r="S213" s="10">
        <f t="shared" si="93"/>
        <v>1.465207141343505</v>
      </c>
      <c r="T213" s="10">
        <f t="shared" si="94"/>
        <v>1.4724927437841431</v>
      </c>
      <c r="U213" s="10">
        <f t="shared" si="95"/>
        <v>1.4731315017632385</v>
      </c>
    </row>
    <row r="214" spans="1:21" ht="13" x14ac:dyDescent="0.3">
      <c r="A214" s="74" t="s">
        <v>86</v>
      </c>
      <c r="B214" s="75">
        <v>155</v>
      </c>
      <c r="C214" s="75">
        <v>3638.5</v>
      </c>
      <c r="D214" s="75">
        <v>4417.7356716853683</v>
      </c>
      <c r="E214" s="75"/>
      <c r="F214" s="74" t="s">
        <v>86</v>
      </c>
      <c r="G214" s="75">
        <f t="shared" si="84"/>
        <v>155</v>
      </c>
      <c r="H214" s="75">
        <f t="shared" si="85"/>
        <v>3638.5</v>
      </c>
      <c r="I214" s="75">
        <f t="shared" si="86"/>
        <v>4417.7356716853683</v>
      </c>
      <c r="J214" s="75"/>
      <c r="K214" s="10">
        <f t="shared" si="87"/>
        <v>0.97809139784946231</v>
      </c>
      <c r="L214" s="10">
        <f t="shared" si="88"/>
        <v>0.82361197464127822</v>
      </c>
      <c r="M214" s="10">
        <f t="shared" si="89"/>
        <v>1.2410939700974633</v>
      </c>
      <c r="P214" s="5" t="str">
        <f t="shared" si="90"/>
        <v>Wairarapa</v>
      </c>
      <c r="Q214" s="5">
        <f t="shared" si="91"/>
        <v>155</v>
      </c>
      <c r="R214" s="5">
        <f t="shared" si="92"/>
        <v>151.60416666666666</v>
      </c>
      <c r="S214" s="10">
        <f t="shared" si="93"/>
        <v>0.97809139784946231</v>
      </c>
      <c r="T214" s="10">
        <f t="shared" si="94"/>
        <v>1.2410939700974633</v>
      </c>
      <c r="U214" s="10">
        <f t="shared" si="95"/>
        <v>1.4731315017632385</v>
      </c>
    </row>
    <row r="215" spans="1:21" ht="13" x14ac:dyDescent="0.3">
      <c r="A215" s="74" t="s">
        <v>87</v>
      </c>
      <c r="B215" s="75">
        <v>2701</v>
      </c>
      <c r="C215" s="75">
        <v>88614.5</v>
      </c>
      <c r="D215" s="75">
        <v>105060.95454897909</v>
      </c>
      <c r="E215" s="75"/>
      <c r="F215" s="74" t="s">
        <v>87</v>
      </c>
      <c r="G215" s="75">
        <f t="shared" si="84"/>
        <v>2701</v>
      </c>
      <c r="H215" s="75">
        <f t="shared" si="85"/>
        <v>88614.5</v>
      </c>
      <c r="I215" s="75">
        <f t="shared" si="86"/>
        <v>105060.95454897909</v>
      </c>
      <c r="J215" s="75"/>
      <c r="K215" s="10">
        <f t="shared" si="87"/>
        <v>1.3670014192274467</v>
      </c>
      <c r="L215" s="10">
        <f t="shared" si="88"/>
        <v>0.84345797523368393</v>
      </c>
      <c r="M215" s="10">
        <f t="shared" si="89"/>
        <v>1.2709997417765517</v>
      </c>
      <c r="P215" s="5" t="str">
        <f t="shared" si="90"/>
        <v>Waitemata</v>
      </c>
      <c r="Q215" s="5">
        <f t="shared" si="91"/>
        <v>2701</v>
      </c>
      <c r="R215" s="5">
        <f t="shared" si="92"/>
        <v>3692.2708333333335</v>
      </c>
      <c r="S215" s="10">
        <f t="shared" si="93"/>
        <v>1.3670014192274467</v>
      </c>
      <c r="T215" s="10">
        <f t="shared" si="94"/>
        <v>1.2709997417765517</v>
      </c>
      <c r="U215" s="10">
        <f t="shared" si="95"/>
        <v>1.4731315017632385</v>
      </c>
    </row>
    <row r="216" spans="1:21" ht="13" x14ac:dyDescent="0.3">
      <c r="A216" s="74" t="s">
        <v>88</v>
      </c>
      <c r="B216" s="75">
        <v>82</v>
      </c>
      <c r="C216" s="75">
        <v>1629.5</v>
      </c>
      <c r="D216" s="75">
        <v>2083.4366271423569</v>
      </c>
      <c r="E216" s="75"/>
      <c r="F216" s="74" t="s">
        <v>88</v>
      </c>
      <c r="G216" s="75">
        <f t="shared" si="84"/>
        <v>82</v>
      </c>
      <c r="H216" s="75">
        <f t="shared" si="85"/>
        <v>1629.5</v>
      </c>
      <c r="I216" s="75">
        <f t="shared" si="86"/>
        <v>2083.4366271423569</v>
      </c>
      <c r="J216" s="75"/>
      <c r="K216" s="10">
        <f t="shared" si="87"/>
        <v>0.8279979674796748</v>
      </c>
      <c r="L216" s="10">
        <f t="shared" si="88"/>
        <v>0.78212122162555209</v>
      </c>
      <c r="M216" s="10">
        <f t="shared" si="89"/>
        <v>1.1785719027063852</v>
      </c>
      <c r="P216" s="5" t="str">
        <f t="shared" si="90"/>
        <v>West Coast</v>
      </c>
      <c r="Q216" s="5">
        <f t="shared" si="91"/>
        <v>82</v>
      </c>
      <c r="R216" s="5">
        <f t="shared" si="92"/>
        <v>67.895833333333329</v>
      </c>
      <c r="S216" s="10">
        <f t="shared" si="93"/>
        <v>0.8279979674796748</v>
      </c>
      <c r="T216" s="10">
        <f t="shared" si="94"/>
        <v>1.1785719027063852</v>
      </c>
      <c r="U216" s="10">
        <f t="shared" si="95"/>
        <v>1.4731315017632385</v>
      </c>
    </row>
    <row r="217" spans="1:21" ht="13" x14ac:dyDescent="0.3">
      <c r="A217" s="74" t="s">
        <v>89</v>
      </c>
      <c r="B217" s="75">
        <v>55</v>
      </c>
      <c r="C217" s="75">
        <v>1770</v>
      </c>
      <c r="D217" s="75">
        <v>1884.6762545769589</v>
      </c>
      <c r="E217" s="75"/>
      <c r="F217" s="74" t="s">
        <v>89</v>
      </c>
      <c r="G217" s="75">
        <f t="shared" si="84"/>
        <v>55</v>
      </c>
      <c r="H217" s="75">
        <f t="shared" si="85"/>
        <v>1770</v>
      </c>
      <c r="I217" s="75">
        <f t="shared" si="86"/>
        <v>1884.6762545769589</v>
      </c>
      <c r="J217" s="75"/>
      <c r="K217" s="10">
        <f t="shared" si="87"/>
        <v>1.3409090909090908</v>
      </c>
      <c r="L217" s="10">
        <f t="shared" si="88"/>
        <v>0.93915334036895393</v>
      </c>
      <c r="M217" s="10">
        <f t="shared" si="89"/>
        <v>1.4152022841052827</v>
      </c>
      <c r="P217" s="5" t="str">
        <f t="shared" si="90"/>
        <v>Whanganui</v>
      </c>
      <c r="Q217" s="5">
        <f t="shared" si="91"/>
        <v>55</v>
      </c>
      <c r="R217" s="5">
        <f t="shared" si="92"/>
        <v>73.75</v>
      </c>
      <c r="S217" s="10">
        <f t="shared" si="93"/>
        <v>1.3409090909090908</v>
      </c>
      <c r="T217" s="10">
        <f t="shared" si="94"/>
        <v>1.4152022841052827</v>
      </c>
      <c r="U217" s="10">
        <f t="shared" si="95"/>
        <v>1.4731315017632385</v>
      </c>
    </row>
    <row r="218" spans="1:21" ht="13" x14ac:dyDescent="0.3">
      <c r="A218" s="74" t="s">
        <v>106</v>
      </c>
      <c r="B218" s="75">
        <v>23525</v>
      </c>
      <c r="C218" s="75">
        <v>850791</v>
      </c>
      <c r="D218" s="75">
        <v>870288.77849619475</v>
      </c>
      <c r="E218" s="75"/>
      <c r="F218" s="78" t="s">
        <v>106</v>
      </c>
      <c r="G218" s="75">
        <f t="shared" si="84"/>
        <v>23525</v>
      </c>
      <c r="H218" s="75">
        <f t="shared" si="85"/>
        <v>850791</v>
      </c>
      <c r="I218" s="75">
        <f t="shared" si="86"/>
        <v>870288.77849619475</v>
      </c>
      <c r="J218" s="75"/>
      <c r="K218" s="10">
        <f t="shared" si="87"/>
        <v>1.5068916046758767</v>
      </c>
      <c r="L218" s="10">
        <f t="shared" si="88"/>
        <v>0.97759619682803944</v>
      </c>
      <c r="M218" s="10">
        <f t="shared" si="89"/>
        <v>1.4731315017632385</v>
      </c>
      <c r="P218" s="5" t="str">
        <f t="shared" si="90"/>
        <v>Grand Total</v>
      </c>
      <c r="Q218" s="5">
        <f t="shared" si="91"/>
        <v>23525</v>
      </c>
      <c r="R218" s="5">
        <f t="shared" si="92"/>
        <v>35449.625</v>
      </c>
      <c r="S218" s="10">
        <f t="shared" si="93"/>
        <v>1.5068916046758767</v>
      </c>
      <c r="T218" s="10">
        <f t="shared" si="94"/>
        <v>1.4731315017632385</v>
      </c>
      <c r="U218" s="10">
        <f t="shared" si="95"/>
        <v>1.4731315017632385</v>
      </c>
    </row>
    <row r="222" spans="1:21" x14ac:dyDescent="0.25">
      <c r="A222" s="73" t="s">
        <v>22</v>
      </c>
      <c r="B222" t="s">
        <v>13</v>
      </c>
    </row>
    <row r="223" spans="1:21" x14ac:dyDescent="0.25">
      <c r="A223" s="73" t="s">
        <v>104</v>
      </c>
      <c r="B223" s="74">
        <v>2</v>
      </c>
    </row>
    <row r="224" spans="1:21" ht="13" x14ac:dyDescent="0.3">
      <c r="K224" s="150" t="s">
        <v>2</v>
      </c>
      <c r="L224" s="150"/>
      <c r="M224" s="150"/>
      <c r="P224" s="8" t="s">
        <v>6</v>
      </c>
      <c r="Q224" s="8"/>
      <c r="R224" s="8"/>
      <c r="S224" s="8"/>
      <c r="T224" s="8"/>
      <c r="U224" s="8"/>
    </row>
    <row r="225" spans="1:21" ht="65" x14ac:dyDescent="0.3">
      <c r="A225" s="73" t="s">
        <v>105</v>
      </c>
      <c r="B225" t="s">
        <v>107</v>
      </c>
      <c r="C225" t="s">
        <v>108</v>
      </c>
      <c r="D225" t="s">
        <v>109</v>
      </c>
      <c r="G225" s="77" t="s">
        <v>107</v>
      </c>
      <c r="H225" s="77" t="s">
        <v>108</v>
      </c>
      <c r="I225" s="77" t="s">
        <v>109</v>
      </c>
      <c r="K225" s="21" t="s">
        <v>16</v>
      </c>
      <c r="L225" s="21" t="s">
        <v>20</v>
      </c>
      <c r="M225" s="21" t="s">
        <v>17</v>
      </c>
      <c r="P225" s="21" t="s">
        <v>4</v>
      </c>
      <c r="Q225" s="21" t="s">
        <v>27</v>
      </c>
      <c r="R225" s="21" t="s">
        <v>25</v>
      </c>
      <c r="S225" s="21" t="s">
        <v>11</v>
      </c>
      <c r="T225" s="21" t="s">
        <v>10</v>
      </c>
      <c r="U225" s="21" t="s">
        <v>8</v>
      </c>
    </row>
    <row r="226" spans="1:21" ht="13" x14ac:dyDescent="0.3">
      <c r="A226" s="74" t="s">
        <v>70</v>
      </c>
      <c r="B226" s="75">
        <v>4774</v>
      </c>
      <c r="C226" s="75">
        <v>157621</v>
      </c>
      <c r="D226" s="75">
        <v>155384.14702986804</v>
      </c>
      <c r="E226" s="75"/>
      <c r="F226" s="74" t="s">
        <v>70</v>
      </c>
      <c r="G226" s="75">
        <f>IFERROR(VLOOKUP(F226,$A$226:$D$246,2,FALSE),0)</f>
        <v>4774</v>
      </c>
      <c r="H226" s="75">
        <f>IFERROR(VLOOKUP(F226,$A$226:$D$246,3,FALSE),0)</f>
        <v>157621</v>
      </c>
      <c r="I226" s="75">
        <f>IFERROR(VLOOKUP(F226,$A$226:$D$246,4,FALSE),0)</f>
        <v>155384.14702986804</v>
      </c>
      <c r="J226" s="75"/>
      <c r="K226" s="10">
        <f>H226/G226/24</f>
        <v>1.3756894986733696</v>
      </c>
      <c r="L226" s="10">
        <f>H226/I226</f>
        <v>1.0143956318124396</v>
      </c>
      <c r="M226" s="10">
        <f>L226*$K$246</f>
        <v>1.4939749307079768</v>
      </c>
      <c r="P226" s="5" t="str">
        <f>F226</f>
        <v>Auckland</v>
      </c>
      <c r="Q226" s="5">
        <f>G226</f>
        <v>4774</v>
      </c>
      <c r="R226" s="5">
        <f>H226/24</f>
        <v>6567.541666666667</v>
      </c>
      <c r="S226" s="10">
        <f>K226</f>
        <v>1.3756894986733696</v>
      </c>
      <c r="T226" s="10">
        <f>M226</f>
        <v>1.4939749307079768</v>
      </c>
      <c r="U226" s="10">
        <f>$M$246</f>
        <v>1.459981554086955</v>
      </c>
    </row>
    <row r="227" spans="1:21" ht="13" x14ac:dyDescent="0.3">
      <c r="A227" s="74" t="s">
        <v>71</v>
      </c>
      <c r="B227" s="75">
        <v>942</v>
      </c>
      <c r="C227" s="75">
        <v>31662</v>
      </c>
      <c r="D227" s="75">
        <v>30888.44247568398</v>
      </c>
      <c r="E227" s="75"/>
      <c r="F227" s="74" t="s">
        <v>71</v>
      </c>
      <c r="G227" s="75">
        <f t="shared" ref="G227:G246" si="96">IFERROR(VLOOKUP(F227,$A$226:$D$246,2,FALSE),0)</f>
        <v>942</v>
      </c>
      <c r="H227" s="75">
        <f t="shared" ref="H227:H246" si="97">IFERROR(VLOOKUP(F227,$A$226:$D$246,3,FALSE),0)</f>
        <v>31662</v>
      </c>
      <c r="I227" s="75">
        <f t="shared" ref="I227:I246" si="98">IFERROR(VLOOKUP(F227,$A$226:$D$246,4,FALSE),0)</f>
        <v>30888.44247568398</v>
      </c>
      <c r="J227" s="75"/>
      <c r="K227" s="10">
        <f t="shared" ref="K227:K246" si="99">H227/G227/24</f>
        <v>1.4004777070063694</v>
      </c>
      <c r="L227" s="10">
        <f t="shared" ref="L227:L246" si="100">H227/I227</f>
        <v>1.0250435911401159</v>
      </c>
      <c r="M227" s="10">
        <f t="shared" ref="M227:M246" si="101">L227*$K$246</f>
        <v>1.5096569622545084</v>
      </c>
      <c r="P227" s="5" t="str">
        <f t="shared" ref="P227:P246" si="102">F227</f>
        <v>Bay of Plenty</v>
      </c>
      <c r="Q227" s="5">
        <f t="shared" ref="Q227:Q246" si="103">G227</f>
        <v>942</v>
      </c>
      <c r="R227" s="5">
        <f t="shared" ref="R227:R246" si="104">H227/24</f>
        <v>1319.25</v>
      </c>
      <c r="S227" s="10">
        <f t="shared" ref="S227:S246" si="105">K227</f>
        <v>1.4004777070063694</v>
      </c>
      <c r="T227" s="10">
        <f t="shared" ref="T227:T246" si="106">M227</f>
        <v>1.5096569622545084</v>
      </c>
      <c r="U227" s="10">
        <f t="shared" ref="U227:U246" si="107">$M$246</f>
        <v>1.459981554086955</v>
      </c>
    </row>
    <row r="228" spans="1:21" ht="13" x14ac:dyDescent="0.3">
      <c r="A228" s="74" t="s">
        <v>72</v>
      </c>
      <c r="B228" s="75">
        <v>3777</v>
      </c>
      <c r="C228" s="75">
        <v>152095</v>
      </c>
      <c r="D228" s="75">
        <v>151130.3128639044</v>
      </c>
      <c r="E228" s="75"/>
      <c r="F228" s="74" t="s">
        <v>72</v>
      </c>
      <c r="G228" s="75">
        <f t="shared" si="96"/>
        <v>3777</v>
      </c>
      <c r="H228" s="75">
        <f t="shared" si="97"/>
        <v>152095</v>
      </c>
      <c r="I228" s="75">
        <f t="shared" si="98"/>
        <v>151130.3128639044</v>
      </c>
      <c r="J228" s="75"/>
      <c r="K228" s="10">
        <f t="shared" si="99"/>
        <v>1.6778638249051276</v>
      </c>
      <c r="L228" s="10">
        <f t="shared" si="100"/>
        <v>1.0063831478795675</v>
      </c>
      <c r="M228" s="10">
        <f t="shared" si="101"/>
        <v>1.4821743572896711</v>
      </c>
      <c r="P228" s="5" t="str">
        <f t="shared" si="102"/>
        <v>Canterbury</v>
      </c>
      <c r="Q228" s="5">
        <f t="shared" si="103"/>
        <v>3777</v>
      </c>
      <c r="R228" s="5">
        <f t="shared" si="104"/>
        <v>6337.291666666667</v>
      </c>
      <c r="S228" s="10">
        <f t="shared" si="105"/>
        <v>1.6778638249051276</v>
      </c>
      <c r="T228" s="10">
        <f t="shared" si="106"/>
        <v>1.4821743572896711</v>
      </c>
      <c r="U228" s="10">
        <f t="shared" si="107"/>
        <v>1.459981554086955</v>
      </c>
    </row>
    <row r="229" spans="1:21" ht="13" x14ac:dyDescent="0.3">
      <c r="A229" s="74" t="s">
        <v>73</v>
      </c>
      <c r="B229" s="75">
        <v>1698</v>
      </c>
      <c r="C229" s="75">
        <v>66024.5</v>
      </c>
      <c r="D229" s="75">
        <v>66844.933251058188</v>
      </c>
      <c r="E229" s="75"/>
      <c r="F229" s="74" t="s">
        <v>73</v>
      </c>
      <c r="G229" s="75">
        <f t="shared" si="96"/>
        <v>1698</v>
      </c>
      <c r="H229" s="75">
        <f t="shared" si="97"/>
        <v>66024.5</v>
      </c>
      <c r="I229" s="75">
        <f t="shared" si="98"/>
        <v>66844.933251058188</v>
      </c>
      <c r="J229" s="75"/>
      <c r="K229" s="10">
        <f t="shared" si="99"/>
        <v>1.6201536120926578</v>
      </c>
      <c r="L229" s="10">
        <f t="shared" si="100"/>
        <v>0.98772632103652824</v>
      </c>
      <c r="M229" s="10">
        <f t="shared" si="101"/>
        <v>1.454697078488441</v>
      </c>
      <c r="P229" s="5" t="str">
        <f t="shared" si="102"/>
        <v>Capital and Coast</v>
      </c>
      <c r="Q229" s="5">
        <f t="shared" si="103"/>
        <v>1698</v>
      </c>
      <c r="R229" s="5">
        <f t="shared" si="104"/>
        <v>2751.0208333333335</v>
      </c>
      <c r="S229" s="10">
        <f t="shared" si="105"/>
        <v>1.6201536120926578</v>
      </c>
      <c r="T229" s="10">
        <f t="shared" si="106"/>
        <v>1.454697078488441</v>
      </c>
      <c r="U229" s="10">
        <f t="shared" si="107"/>
        <v>1.459981554086955</v>
      </c>
    </row>
    <row r="230" spans="1:21" ht="13" x14ac:dyDescent="0.3">
      <c r="A230" s="74" t="s">
        <v>74</v>
      </c>
      <c r="B230" s="75">
        <v>2678</v>
      </c>
      <c r="C230" s="75">
        <v>85104</v>
      </c>
      <c r="D230" s="75">
        <v>86264.346235433302</v>
      </c>
      <c r="E230" s="75"/>
      <c r="F230" s="74" t="s">
        <v>74</v>
      </c>
      <c r="G230" s="75">
        <f t="shared" si="96"/>
        <v>2678</v>
      </c>
      <c r="H230" s="75">
        <f t="shared" si="97"/>
        <v>85104</v>
      </c>
      <c r="I230" s="75">
        <f t="shared" si="98"/>
        <v>86264.346235433302</v>
      </c>
      <c r="J230" s="75"/>
      <c r="K230" s="10">
        <f t="shared" si="99"/>
        <v>1.3241224794622852</v>
      </c>
      <c r="L230" s="10">
        <f t="shared" si="100"/>
        <v>0.98654894766991597</v>
      </c>
      <c r="M230" s="10">
        <f t="shared" si="101"/>
        <v>1.4529630742807738</v>
      </c>
      <c r="P230" s="5" t="str">
        <f t="shared" si="102"/>
        <v>Counties Manukau</v>
      </c>
      <c r="Q230" s="5">
        <f t="shared" si="103"/>
        <v>2678</v>
      </c>
      <c r="R230" s="5">
        <f t="shared" si="104"/>
        <v>3546</v>
      </c>
      <c r="S230" s="10">
        <f t="shared" si="105"/>
        <v>1.3241224794622852</v>
      </c>
      <c r="T230" s="10">
        <f t="shared" si="106"/>
        <v>1.4529630742807738</v>
      </c>
      <c r="U230" s="10">
        <f t="shared" si="107"/>
        <v>1.459981554086955</v>
      </c>
    </row>
    <row r="231" spans="1:21" ht="13" x14ac:dyDescent="0.3">
      <c r="A231" s="74" t="s">
        <v>75</v>
      </c>
      <c r="B231" s="75">
        <v>1134</v>
      </c>
      <c r="C231" s="75">
        <v>41110</v>
      </c>
      <c r="D231" s="75">
        <v>39689.229237520798</v>
      </c>
      <c r="E231" s="75"/>
      <c r="F231" s="74" t="s">
        <v>75</v>
      </c>
      <c r="G231" s="75">
        <f t="shared" si="96"/>
        <v>1134</v>
      </c>
      <c r="H231" s="75">
        <f t="shared" si="97"/>
        <v>41110</v>
      </c>
      <c r="I231" s="75">
        <f t="shared" si="98"/>
        <v>39689.229237520798</v>
      </c>
      <c r="J231" s="75"/>
      <c r="K231" s="10">
        <f t="shared" si="99"/>
        <v>1.5105085243974132</v>
      </c>
      <c r="L231" s="10">
        <f t="shared" si="100"/>
        <v>1.0357973886057745</v>
      </c>
      <c r="M231" s="10">
        <f t="shared" si="101"/>
        <v>1.5254948693981931</v>
      </c>
      <c r="P231" s="5" t="str">
        <f t="shared" si="102"/>
        <v>Hawkes Bay</v>
      </c>
      <c r="Q231" s="5">
        <f t="shared" si="103"/>
        <v>1134</v>
      </c>
      <c r="R231" s="5">
        <f t="shared" si="104"/>
        <v>1712.9166666666667</v>
      </c>
      <c r="S231" s="10">
        <f t="shared" si="105"/>
        <v>1.5105085243974132</v>
      </c>
      <c r="T231" s="10">
        <f t="shared" si="106"/>
        <v>1.5254948693981931</v>
      </c>
      <c r="U231" s="10">
        <f t="shared" si="107"/>
        <v>1.459981554086955</v>
      </c>
    </row>
    <row r="232" spans="1:21" ht="13" x14ac:dyDescent="0.3">
      <c r="A232" s="74" t="s">
        <v>76</v>
      </c>
      <c r="B232" s="75">
        <v>718</v>
      </c>
      <c r="C232" s="75">
        <v>25160.5</v>
      </c>
      <c r="D232" s="75">
        <v>24224.588893062049</v>
      </c>
      <c r="E232" s="75"/>
      <c r="F232" s="74" t="s">
        <v>76</v>
      </c>
      <c r="G232" s="75">
        <f t="shared" si="96"/>
        <v>718</v>
      </c>
      <c r="H232" s="75">
        <f t="shared" si="97"/>
        <v>25160.5</v>
      </c>
      <c r="I232" s="75">
        <f t="shared" si="98"/>
        <v>24224.588893062049</v>
      </c>
      <c r="J232" s="75"/>
      <c r="K232" s="10">
        <f t="shared" si="99"/>
        <v>1.4601032961931291</v>
      </c>
      <c r="L232" s="10">
        <f t="shared" si="100"/>
        <v>1.0386347570672705</v>
      </c>
      <c r="M232" s="10">
        <f t="shared" si="101"/>
        <v>1.5296736702700804</v>
      </c>
      <c r="P232" s="5" t="str">
        <f t="shared" si="102"/>
        <v>Hutt</v>
      </c>
      <c r="Q232" s="5">
        <f t="shared" si="103"/>
        <v>718</v>
      </c>
      <c r="R232" s="5">
        <f t="shared" si="104"/>
        <v>1048.3541666666667</v>
      </c>
      <c r="S232" s="10">
        <f t="shared" si="105"/>
        <v>1.4601032961931291</v>
      </c>
      <c r="T232" s="10">
        <f t="shared" si="106"/>
        <v>1.5296736702700804</v>
      </c>
      <c r="U232" s="10">
        <f t="shared" si="107"/>
        <v>1.459981554086955</v>
      </c>
    </row>
    <row r="233" spans="1:21" ht="13" x14ac:dyDescent="0.3">
      <c r="A233" s="74" t="s">
        <v>77</v>
      </c>
      <c r="B233" s="75">
        <v>527</v>
      </c>
      <c r="C233" s="75">
        <v>17633.5</v>
      </c>
      <c r="D233" s="75">
        <v>17433.971569498313</v>
      </c>
      <c r="E233" s="75"/>
      <c r="F233" s="74" t="s">
        <v>77</v>
      </c>
      <c r="G233" s="75">
        <f t="shared" si="96"/>
        <v>527</v>
      </c>
      <c r="H233" s="75">
        <f t="shared" si="97"/>
        <v>17633.5</v>
      </c>
      <c r="I233" s="75">
        <f t="shared" si="98"/>
        <v>17433.971569498313</v>
      </c>
      <c r="J233" s="75"/>
      <c r="K233" s="10">
        <f t="shared" si="99"/>
        <v>1.3941729917773562</v>
      </c>
      <c r="L233" s="10">
        <f t="shared" si="100"/>
        <v>1.0114448064634207</v>
      </c>
      <c r="M233" s="10">
        <f t="shared" si="101"/>
        <v>1.4896290335470681</v>
      </c>
      <c r="P233" s="5" t="str">
        <f t="shared" si="102"/>
        <v>Lakes</v>
      </c>
      <c r="Q233" s="5">
        <f t="shared" si="103"/>
        <v>527</v>
      </c>
      <c r="R233" s="5">
        <f t="shared" si="104"/>
        <v>734.72916666666663</v>
      </c>
      <c r="S233" s="10">
        <f t="shared" si="105"/>
        <v>1.3941729917773562</v>
      </c>
      <c r="T233" s="10">
        <f t="shared" si="106"/>
        <v>1.4896290335470681</v>
      </c>
      <c r="U233" s="10">
        <f t="shared" si="107"/>
        <v>1.459981554086955</v>
      </c>
    </row>
    <row r="234" spans="1:21" ht="13" x14ac:dyDescent="0.3">
      <c r="A234" s="74" t="s">
        <v>78</v>
      </c>
      <c r="B234" s="75">
        <v>793</v>
      </c>
      <c r="C234" s="75">
        <v>34539</v>
      </c>
      <c r="D234" s="75">
        <v>29331.095680215763</v>
      </c>
      <c r="E234" s="75"/>
      <c r="F234" s="74" t="s">
        <v>78</v>
      </c>
      <c r="G234" s="75">
        <f t="shared" si="96"/>
        <v>793</v>
      </c>
      <c r="H234" s="75">
        <f t="shared" si="97"/>
        <v>34539</v>
      </c>
      <c r="I234" s="75">
        <f t="shared" si="98"/>
        <v>29331.095680215763</v>
      </c>
      <c r="J234" s="75"/>
      <c r="K234" s="10">
        <f t="shared" si="99"/>
        <v>1.8147856242118536</v>
      </c>
      <c r="L234" s="10">
        <f t="shared" si="100"/>
        <v>1.1775557373159109</v>
      </c>
      <c r="M234" s="10">
        <f t="shared" si="101"/>
        <v>1.7342727983933188</v>
      </c>
      <c r="P234" s="5" t="str">
        <f t="shared" si="102"/>
        <v>MidCentral</v>
      </c>
      <c r="Q234" s="5">
        <f t="shared" si="103"/>
        <v>793</v>
      </c>
      <c r="R234" s="5">
        <f t="shared" si="104"/>
        <v>1439.125</v>
      </c>
      <c r="S234" s="10">
        <f t="shared" si="105"/>
        <v>1.8147856242118536</v>
      </c>
      <c r="T234" s="10">
        <f t="shared" si="106"/>
        <v>1.7342727983933188</v>
      </c>
      <c r="U234" s="10">
        <f t="shared" si="107"/>
        <v>1.459981554086955</v>
      </c>
    </row>
    <row r="235" spans="1:21" ht="13" x14ac:dyDescent="0.3">
      <c r="A235" s="74" t="s">
        <v>79</v>
      </c>
      <c r="B235" s="75">
        <v>1531</v>
      </c>
      <c r="C235" s="75">
        <v>40305</v>
      </c>
      <c r="D235" s="75">
        <v>45634.132609159678</v>
      </c>
      <c r="E235" s="75"/>
      <c r="F235" s="74" t="s">
        <v>79</v>
      </c>
      <c r="G235" s="75">
        <f t="shared" si="96"/>
        <v>1531</v>
      </c>
      <c r="H235" s="75">
        <f t="shared" si="97"/>
        <v>40305</v>
      </c>
      <c r="I235" s="75">
        <f t="shared" si="98"/>
        <v>45634.132609159678</v>
      </c>
      <c r="J235" s="75"/>
      <c r="K235" s="10">
        <f t="shared" si="99"/>
        <v>1.0969137818419334</v>
      </c>
      <c r="L235" s="10">
        <f t="shared" si="100"/>
        <v>0.88322046888012906</v>
      </c>
      <c r="M235" s="10">
        <f t="shared" si="101"/>
        <v>1.3007836364964089</v>
      </c>
      <c r="P235" s="5" t="str">
        <f t="shared" si="102"/>
        <v>Nelson Marlborough</v>
      </c>
      <c r="Q235" s="5">
        <f t="shared" si="103"/>
        <v>1531</v>
      </c>
      <c r="R235" s="5">
        <f t="shared" si="104"/>
        <v>1679.375</v>
      </c>
      <c r="S235" s="10">
        <f t="shared" si="105"/>
        <v>1.0969137818419334</v>
      </c>
      <c r="T235" s="10">
        <f t="shared" si="106"/>
        <v>1.3007836364964089</v>
      </c>
      <c r="U235" s="10">
        <f t="shared" si="107"/>
        <v>1.459981554086955</v>
      </c>
    </row>
    <row r="236" spans="1:21" ht="13" x14ac:dyDescent="0.3">
      <c r="A236" s="74" t="s">
        <v>80</v>
      </c>
      <c r="B236" s="75">
        <v>499</v>
      </c>
      <c r="C236" s="75">
        <v>18500.5</v>
      </c>
      <c r="D236" s="75">
        <v>16389.839750049454</v>
      </c>
      <c r="E236" s="75"/>
      <c r="F236" s="74" t="s">
        <v>80</v>
      </c>
      <c r="G236" s="75">
        <f t="shared" si="96"/>
        <v>499</v>
      </c>
      <c r="H236" s="75">
        <f t="shared" si="97"/>
        <v>18500.5</v>
      </c>
      <c r="I236" s="75">
        <f t="shared" si="98"/>
        <v>16389.839750049454</v>
      </c>
      <c r="J236" s="75"/>
      <c r="K236" s="10">
        <f t="shared" si="99"/>
        <v>1.5447979291917167</v>
      </c>
      <c r="L236" s="10">
        <f t="shared" si="100"/>
        <v>1.1287785775906796</v>
      </c>
      <c r="M236" s="10">
        <f t="shared" si="101"/>
        <v>1.6624350937194208</v>
      </c>
      <c r="P236" s="5" t="str">
        <f t="shared" si="102"/>
        <v>Northland</v>
      </c>
      <c r="Q236" s="5">
        <f t="shared" si="103"/>
        <v>499</v>
      </c>
      <c r="R236" s="5">
        <f t="shared" si="104"/>
        <v>770.85416666666663</v>
      </c>
      <c r="S236" s="10">
        <f t="shared" si="105"/>
        <v>1.5447979291917167</v>
      </c>
      <c r="T236" s="10">
        <f t="shared" si="106"/>
        <v>1.6624350937194208</v>
      </c>
      <c r="U236" s="10">
        <f t="shared" si="107"/>
        <v>1.459981554086955</v>
      </c>
    </row>
    <row r="237" spans="1:21" ht="13" x14ac:dyDescent="0.3">
      <c r="A237" s="74" t="s">
        <v>81</v>
      </c>
      <c r="B237" s="75">
        <v>398</v>
      </c>
      <c r="C237" s="75">
        <v>11704</v>
      </c>
      <c r="D237" s="75">
        <v>13321.220663838118</v>
      </c>
      <c r="E237" s="75"/>
      <c r="F237" s="74" t="s">
        <v>81</v>
      </c>
      <c r="G237" s="75">
        <f t="shared" si="96"/>
        <v>398</v>
      </c>
      <c r="H237" s="75">
        <f t="shared" si="97"/>
        <v>11704</v>
      </c>
      <c r="I237" s="75">
        <f t="shared" si="98"/>
        <v>13321.220663838118</v>
      </c>
      <c r="J237" s="75"/>
      <c r="K237" s="10">
        <f t="shared" si="99"/>
        <v>1.2252931323283083</v>
      </c>
      <c r="L237" s="10">
        <f t="shared" si="100"/>
        <v>0.87859816268728008</v>
      </c>
      <c r="M237" s="10">
        <f t="shared" si="101"/>
        <v>1.2939760267654461</v>
      </c>
      <c r="P237" s="5" t="str">
        <f t="shared" si="102"/>
        <v>South Canterbury</v>
      </c>
      <c r="Q237" s="5">
        <f t="shared" si="103"/>
        <v>398</v>
      </c>
      <c r="R237" s="5">
        <f t="shared" si="104"/>
        <v>487.66666666666669</v>
      </c>
      <c r="S237" s="10">
        <f t="shared" si="105"/>
        <v>1.2252931323283083</v>
      </c>
      <c r="T237" s="10">
        <f t="shared" si="106"/>
        <v>1.2939760267654461</v>
      </c>
      <c r="U237" s="10">
        <f t="shared" si="107"/>
        <v>1.459981554086955</v>
      </c>
    </row>
    <row r="238" spans="1:21" ht="13" x14ac:dyDescent="0.3">
      <c r="A238" s="74" t="s">
        <v>82</v>
      </c>
      <c r="B238" s="75">
        <v>1690</v>
      </c>
      <c r="C238" s="75">
        <v>70918.5</v>
      </c>
      <c r="D238" s="75">
        <v>68655.106588420604</v>
      </c>
      <c r="E238" s="75"/>
      <c r="F238" s="74" t="s">
        <v>82</v>
      </c>
      <c r="G238" s="75">
        <f t="shared" si="96"/>
        <v>1690</v>
      </c>
      <c r="H238" s="75">
        <f t="shared" si="97"/>
        <v>70918.5</v>
      </c>
      <c r="I238" s="75">
        <f t="shared" si="98"/>
        <v>68655.106588420604</v>
      </c>
      <c r="J238" s="75"/>
      <c r="K238" s="10">
        <f t="shared" si="99"/>
        <v>1.7484837278106509</v>
      </c>
      <c r="L238" s="10">
        <f t="shared" si="100"/>
        <v>1.0329675900898119</v>
      </c>
      <c r="M238" s="10">
        <f t="shared" si="101"/>
        <v>1.5213272173409291</v>
      </c>
      <c r="P238" s="5" t="str">
        <f t="shared" si="102"/>
        <v>Southern</v>
      </c>
      <c r="Q238" s="5">
        <f t="shared" si="103"/>
        <v>1690</v>
      </c>
      <c r="R238" s="5">
        <f t="shared" si="104"/>
        <v>2954.9375</v>
      </c>
      <c r="S238" s="10">
        <f t="shared" si="105"/>
        <v>1.7484837278106509</v>
      </c>
      <c r="T238" s="10">
        <f t="shared" si="106"/>
        <v>1.5213272173409291</v>
      </c>
      <c r="U238" s="10">
        <f t="shared" si="107"/>
        <v>1.459981554086955</v>
      </c>
    </row>
    <row r="239" spans="1:21" ht="13" x14ac:dyDescent="0.3">
      <c r="A239" s="74" t="s">
        <v>83</v>
      </c>
      <c r="B239" s="75">
        <v>217</v>
      </c>
      <c r="C239" s="75">
        <v>6353</v>
      </c>
      <c r="D239" s="75">
        <v>6101.716862338857</v>
      </c>
      <c r="E239" s="75"/>
      <c r="F239" s="74" t="s">
        <v>83</v>
      </c>
      <c r="G239" s="75">
        <f t="shared" si="96"/>
        <v>217</v>
      </c>
      <c r="H239" s="75">
        <f t="shared" si="97"/>
        <v>6353</v>
      </c>
      <c r="I239" s="75">
        <f t="shared" si="98"/>
        <v>6101.716862338857</v>
      </c>
      <c r="J239" s="75"/>
      <c r="K239" s="10">
        <f t="shared" si="99"/>
        <v>1.2198540706605223</v>
      </c>
      <c r="L239" s="10">
        <f t="shared" si="100"/>
        <v>1.0411823660996331</v>
      </c>
      <c r="M239" s="10">
        <f t="shared" si="101"/>
        <v>1.5334257211546003</v>
      </c>
      <c r="P239" s="5" t="str">
        <f t="shared" si="102"/>
        <v>Tairawhiti</v>
      </c>
      <c r="Q239" s="5">
        <f t="shared" si="103"/>
        <v>217</v>
      </c>
      <c r="R239" s="5">
        <f t="shared" si="104"/>
        <v>264.70833333333331</v>
      </c>
      <c r="S239" s="10">
        <f t="shared" si="105"/>
        <v>1.2198540706605223</v>
      </c>
      <c r="T239" s="10">
        <f t="shared" si="106"/>
        <v>1.5334257211546003</v>
      </c>
      <c r="U239" s="10">
        <f t="shared" si="107"/>
        <v>1.459981554086955</v>
      </c>
    </row>
    <row r="240" spans="1:21" ht="13" x14ac:dyDescent="0.3">
      <c r="A240" s="74" t="s">
        <v>84</v>
      </c>
      <c r="B240" s="75">
        <v>364</v>
      </c>
      <c r="C240" s="75">
        <v>10289</v>
      </c>
      <c r="D240" s="75">
        <v>11583.74137295877</v>
      </c>
      <c r="E240" s="75"/>
      <c r="F240" s="74" t="s">
        <v>84</v>
      </c>
      <c r="G240" s="75">
        <f t="shared" si="96"/>
        <v>364</v>
      </c>
      <c r="H240" s="75">
        <f t="shared" si="97"/>
        <v>10289</v>
      </c>
      <c r="I240" s="75">
        <f t="shared" si="98"/>
        <v>11583.74137295877</v>
      </c>
      <c r="J240" s="75"/>
      <c r="K240" s="10">
        <f t="shared" si="99"/>
        <v>1.1777701465201467</v>
      </c>
      <c r="L240" s="10">
        <f t="shared" si="100"/>
        <v>0.88822770370363846</v>
      </c>
      <c r="M240" s="10">
        <f t="shared" si="101"/>
        <v>1.3081581588857898</v>
      </c>
      <c r="P240" s="5" t="str">
        <f t="shared" si="102"/>
        <v>Taranaki</v>
      </c>
      <c r="Q240" s="5">
        <f t="shared" si="103"/>
        <v>364</v>
      </c>
      <c r="R240" s="5">
        <f t="shared" si="104"/>
        <v>428.70833333333331</v>
      </c>
      <c r="S240" s="10">
        <f t="shared" si="105"/>
        <v>1.1777701465201467</v>
      </c>
      <c r="T240" s="10">
        <f t="shared" si="106"/>
        <v>1.3081581588857898</v>
      </c>
      <c r="U240" s="10">
        <f t="shared" si="107"/>
        <v>1.459981554086955</v>
      </c>
    </row>
    <row r="241" spans="1:21" ht="13" x14ac:dyDescent="0.3">
      <c r="A241" s="74" t="s">
        <v>85</v>
      </c>
      <c r="B241" s="75">
        <v>1158</v>
      </c>
      <c r="C241" s="75">
        <v>48109</v>
      </c>
      <c r="D241" s="75">
        <v>43010.631192440502</v>
      </c>
      <c r="E241" s="75"/>
      <c r="F241" s="74" t="s">
        <v>85</v>
      </c>
      <c r="G241" s="75">
        <f t="shared" si="96"/>
        <v>1158</v>
      </c>
      <c r="H241" s="75">
        <f t="shared" si="97"/>
        <v>48109</v>
      </c>
      <c r="I241" s="75">
        <f t="shared" si="98"/>
        <v>43010.631192440502</v>
      </c>
      <c r="J241" s="75"/>
      <c r="K241" s="10">
        <f t="shared" si="99"/>
        <v>1.7310377086931492</v>
      </c>
      <c r="L241" s="10">
        <f t="shared" si="100"/>
        <v>1.1185374096173595</v>
      </c>
      <c r="M241" s="10">
        <f t="shared" si="101"/>
        <v>1.6473521736698018</v>
      </c>
      <c r="P241" s="5" t="str">
        <f t="shared" si="102"/>
        <v>Waikato</v>
      </c>
      <c r="Q241" s="5">
        <f t="shared" si="103"/>
        <v>1158</v>
      </c>
      <c r="R241" s="5">
        <f t="shared" si="104"/>
        <v>2004.5416666666667</v>
      </c>
      <c r="S241" s="10">
        <f t="shared" si="105"/>
        <v>1.7310377086931492</v>
      </c>
      <c r="T241" s="10">
        <f t="shared" si="106"/>
        <v>1.6473521736698018</v>
      </c>
      <c r="U241" s="10">
        <f t="shared" si="107"/>
        <v>1.459981554086955</v>
      </c>
    </row>
    <row r="242" spans="1:21" ht="13" x14ac:dyDescent="0.3">
      <c r="A242" s="74" t="s">
        <v>86</v>
      </c>
      <c r="B242" s="75">
        <v>132</v>
      </c>
      <c r="C242" s="75">
        <v>3040</v>
      </c>
      <c r="D242" s="75">
        <v>3282.1587204770062</v>
      </c>
      <c r="E242" s="75"/>
      <c r="F242" s="74" t="s">
        <v>86</v>
      </c>
      <c r="G242" s="75">
        <f t="shared" si="96"/>
        <v>132</v>
      </c>
      <c r="H242" s="75">
        <f t="shared" si="97"/>
        <v>3040</v>
      </c>
      <c r="I242" s="75">
        <f t="shared" si="98"/>
        <v>3282.1587204770062</v>
      </c>
      <c r="J242" s="75"/>
      <c r="K242" s="10">
        <f t="shared" si="99"/>
        <v>0.95959595959595967</v>
      </c>
      <c r="L242" s="10">
        <f t="shared" si="100"/>
        <v>0.92621968006415833</v>
      </c>
      <c r="M242" s="10">
        <f t="shared" si="101"/>
        <v>1.3641117320979046</v>
      </c>
      <c r="P242" s="5" t="str">
        <f t="shared" si="102"/>
        <v>Wairarapa</v>
      </c>
      <c r="Q242" s="5">
        <f t="shared" si="103"/>
        <v>132</v>
      </c>
      <c r="R242" s="5">
        <f t="shared" si="104"/>
        <v>126.66666666666667</v>
      </c>
      <c r="S242" s="10">
        <f t="shared" si="105"/>
        <v>0.95959595959595967</v>
      </c>
      <c r="T242" s="10">
        <f t="shared" si="106"/>
        <v>1.3641117320979046</v>
      </c>
      <c r="U242" s="10">
        <f t="shared" si="107"/>
        <v>1.459981554086955</v>
      </c>
    </row>
    <row r="243" spans="1:21" ht="13" x14ac:dyDescent="0.3">
      <c r="A243" s="74" t="s">
        <v>87</v>
      </c>
      <c r="B243" s="75">
        <v>3097</v>
      </c>
      <c r="C243" s="75">
        <v>107495.5</v>
      </c>
      <c r="D243" s="75">
        <v>125571.29319385398</v>
      </c>
      <c r="E243" s="75"/>
      <c r="F243" s="74" t="s">
        <v>87</v>
      </c>
      <c r="G243" s="75">
        <f t="shared" si="96"/>
        <v>3097</v>
      </c>
      <c r="H243" s="75">
        <f t="shared" si="97"/>
        <v>107495.5</v>
      </c>
      <c r="I243" s="75">
        <f t="shared" si="98"/>
        <v>125571.29319385398</v>
      </c>
      <c r="J243" s="75"/>
      <c r="K243" s="10">
        <f t="shared" si="99"/>
        <v>1.4462315681842643</v>
      </c>
      <c r="L243" s="10">
        <f t="shared" si="100"/>
        <v>0.85605154861351151</v>
      </c>
      <c r="M243" s="10">
        <f t="shared" si="101"/>
        <v>1.2607699726952271</v>
      </c>
      <c r="P243" s="5" t="str">
        <f t="shared" si="102"/>
        <v>Waitemata</v>
      </c>
      <c r="Q243" s="5">
        <f t="shared" si="103"/>
        <v>3097</v>
      </c>
      <c r="R243" s="5">
        <f t="shared" si="104"/>
        <v>4478.979166666667</v>
      </c>
      <c r="S243" s="10">
        <f t="shared" si="105"/>
        <v>1.4462315681842643</v>
      </c>
      <c r="T243" s="10">
        <f t="shared" si="106"/>
        <v>1.2607699726952271</v>
      </c>
      <c r="U243" s="10">
        <f t="shared" si="107"/>
        <v>1.459981554086955</v>
      </c>
    </row>
    <row r="244" spans="1:21" ht="13" x14ac:dyDescent="0.3">
      <c r="A244" s="74" t="s">
        <v>88</v>
      </c>
      <c r="B244" s="75">
        <v>176</v>
      </c>
      <c r="C244" s="75">
        <v>3787</v>
      </c>
      <c r="D244" s="75">
        <v>4484.7097655244497</v>
      </c>
      <c r="E244" s="75"/>
      <c r="F244" s="74" t="s">
        <v>88</v>
      </c>
      <c r="G244" s="75">
        <f t="shared" si="96"/>
        <v>176</v>
      </c>
      <c r="H244" s="75">
        <f t="shared" si="97"/>
        <v>3787</v>
      </c>
      <c r="I244" s="75">
        <f t="shared" si="98"/>
        <v>4484.7097655244497</v>
      </c>
      <c r="J244" s="75"/>
      <c r="K244" s="10">
        <f t="shared" si="99"/>
        <v>0.89654356060606055</v>
      </c>
      <c r="L244" s="10">
        <f t="shared" si="100"/>
        <v>0.84442476726409554</v>
      </c>
      <c r="M244" s="10">
        <f t="shared" si="101"/>
        <v>1.243646358085595</v>
      </c>
      <c r="P244" s="5" t="str">
        <f t="shared" si="102"/>
        <v>West Coast</v>
      </c>
      <c r="Q244" s="5">
        <f t="shared" si="103"/>
        <v>176</v>
      </c>
      <c r="R244" s="5">
        <f t="shared" si="104"/>
        <v>157.79166666666666</v>
      </c>
      <c r="S244" s="10">
        <f t="shared" si="105"/>
        <v>0.89654356060606055</v>
      </c>
      <c r="T244" s="10">
        <f t="shared" si="106"/>
        <v>1.243646358085595</v>
      </c>
      <c r="U244" s="10">
        <f t="shared" si="107"/>
        <v>1.459981554086955</v>
      </c>
    </row>
    <row r="245" spans="1:21" ht="13" x14ac:dyDescent="0.3">
      <c r="A245" s="74" t="s">
        <v>89</v>
      </c>
      <c r="B245" s="75">
        <v>255</v>
      </c>
      <c r="C245" s="75">
        <v>7283</v>
      </c>
      <c r="D245" s="75">
        <v>7733.2570267984547</v>
      </c>
      <c r="E245" s="75"/>
      <c r="F245" s="74" t="s">
        <v>89</v>
      </c>
      <c r="G245" s="75">
        <f t="shared" si="96"/>
        <v>255</v>
      </c>
      <c r="H245" s="75">
        <f t="shared" si="97"/>
        <v>7283</v>
      </c>
      <c r="I245" s="75">
        <f t="shared" si="98"/>
        <v>7733.2570267984547</v>
      </c>
      <c r="J245" s="75"/>
      <c r="K245" s="10">
        <f t="shared" si="99"/>
        <v>1.1900326797385621</v>
      </c>
      <c r="L245" s="10">
        <f t="shared" si="100"/>
        <v>0.94177653409964834</v>
      </c>
      <c r="M245" s="10">
        <f t="shared" si="101"/>
        <v>1.3870234533246406</v>
      </c>
      <c r="P245" s="5" t="str">
        <f t="shared" si="102"/>
        <v>Whanganui</v>
      </c>
      <c r="Q245" s="5">
        <f t="shared" si="103"/>
        <v>255</v>
      </c>
      <c r="R245" s="5">
        <f t="shared" si="104"/>
        <v>303.45833333333331</v>
      </c>
      <c r="S245" s="10">
        <f t="shared" si="105"/>
        <v>1.1900326797385621</v>
      </c>
      <c r="T245" s="10">
        <f t="shared" si="106"/>
        <v>1.3870234533246406</v>
      </c>
      <c r="U245" s="10">
        <f t="shared" si="107"/>
        <v>1.459981554086955</v>
      </c>
    </row>
    <row r="246" spans="1:21" ht="13" x14ac:dyDescent="0.3">
      <c r="A246" s="74" t="s">
        <v>106</v>
      </c>
      <c r="B246" s="75">
        <v>26558</v>
      </c>
      <c r="C246" s="75">
        <v>938734</v>
      </c>
      <c r="D246" s="75">
        <v>946958.87498210464</v>
      </c>
      <c r="E246" s="75"/>
      <c r="F246" s="78" t="s">
        <v>106</v>
      </c>
      <c r="G246" s="75">
        <f t="shared" si="96"/>
        <v>26558</v>
      </c>
      <c r="H246" s="75">
        <f t="shared" si="97"/>
        <v>938734</v>
      </c>
      <c r="I246" s="75">
        <f t="shared" si="98"/>
        <v>946958.87498210464</v>
      </c>
      <c r="J246" s="75"/>
      <c r="K246" s="10">
        <f t="shared" si="99"/>
        <v>1.472773426713859</v>
      </c>
      <c r="L246" s="10">
        <f t="shared" si="100"/>
        <v>0.99131443276007092</v>
      </c>
      <c r="M246" s="10">
        <f t="shared" si="101"/>
        <v>1.459981554086955</v>
      </c>
      <c r="P246" s="5" t="str">
        <f t="shared" si="102"/>
        <v>Grand Total</v>
      </c>
      <c r="Q246" s="5">
        <f t="shared" si="103"/>
        <v>26558</v>
      </c>
      <c r="R246" s="5">
        <f t="shared" si="104"/>
        <v>39113.916666666664</v>
      </c>
      <c r="S246" s="10">
        <f t="shared" si="105"/>
        <v>1.472773426713859</v>
      </c>
      <c r="T246" s="10">
        <f t="shared" si="106"/>
        <v>1.459981554086955</v>
      </c>
      <c r="U246" s="10">
        <f t="shared" si="107"/>
        <v>1.459981554086955</v>
      </c>
    </row>
    <row r="249" spans="1:21" x14ac:dyDescent="0.25">
      <c r="A249" s="73" t="s">
        <v>22</v>
      </c>
      <c r="B249" t="s">
        <v>13</v>
      </c>
    </row>
    <row r="250" spans="1:21" x14ac:dyDescent="0.25">
      <c r="A250" s="73" t="s">
        <v>104</v>
      </c>
      <c r="B250" s="74">
        <v>3</v>
      </c>
    </row>
    <row r="251" spans="1:21" ht="13" x14ac:dyDescent="0.3">
      <c r="K251" s="150" t="s">
        <v>2</v>
      </c>
      <c r="L251" s="150"/>
      <c r="M251" s="150"/>
      <c r="P251" s="8" t="s">
        <v>6</v>
      </c>
      <c r="Q251" s="8"/>
      <c r="R251" s="8"/>
      <c r="S251" s="8"/>
      <c r="T251" s="8"/>
      <c r="U251" s="8"/>
    </row>
    <row r="252" spans="1:21" ht="65" x14ac:dyDescent="0.3">
      <c r="A252" s="73" t="s">
        <v>105</v>
      </c>
      <c r="B252" t="s">
        <v>107</v>
      </c>
      <c r="C252" t="s">
        <v>108</v>
      </c>
      <c r="D252" t="s">
        <v>109</v>
      </c>
      <c r="G252" s="77" t="s">
        <v>107</v>
      </c>
      <c r="H252" s="77" t="s">
        <v>108</v>
      </c>
      <c r="I252" s="77" t="s">
        <v>109</v>
      </c>
      <c r="K252" s="21" t="s">
        <v>16</v>
      </c>
      <c r="L252" s="21" t="s">
        <v>20</v>
      </c>
      <c r="M252" s="21" t="s">
        <v>17</v>
      </c>
      <c r="P252" s="21" t="s">
        <v>4</v>
      </c>
      <c r="Q252" s="21" t="s">
        <v>27</v>
      </c>
      <c r="R252" s="21" t="s">
        <v>25</v>
      </c>
      <c r="S252" s="21" t="s">
        <v>11</v>
      </c>
      <c r="T252" s="21" t="s">
        <v>10</v>
      </c>
      <c r="U252" s="21" t="s">
        <v>8</v>
      </c>
    </row>
    <row r="253" spans="1:21" ht="13" x14ac:dyDescent="0.3">
      <c r="A253" s="74" t="s">
        <v>70</v>
      </c>
      <c r="B253" s="75">
        <v>4928</v>
      </c>
      <c r="C253" s="75">
        <v>167790</v>
      </c>
      <c r="D253" s="75">
        <v>167879.46975886024</v>
      </c>
      <c r="E253" s="75"/>
      <c r="F253" s="74" t="s">
        <v>70</v>
      </c>
      <c r="G253" s="75">
        <f>IFERROR(VLOOKUP(F253,$A$253:$D$273,2,FALSE),0)</f>
        <v>4928</v>
      </c>
      <c r="H253" s="75">
        <f>IFERROR(VLOOKUP(F253,$A$253:$D$273,3,FALSE),0)</f>
        <v>167790</v>
      </c>
      <c r="I253" s="75">
        <f>IFERROR(VLOOKUP(F253,$A$253:$D$273,4,FALSE),0)</f>
        <v>167879.46975886024</v>
      </c>
      <c r="J253" s="75"/>
      <c r="K253" s="10">
        <f>H253/G253/24</f>
        <v>1.4186789772727273</v>
      </c>
      <c r="L253" s="10">
        <f>H253/I253</f>
        <v>0.99946705955773651</v>
      </c>
      <c r="M253" s="10">
        <f>L253*$K$273</f>
        <v>1.4754829185727156</v>
      </c>
      <c r="P253" s="5" t="str">
        <f t="shared" ref="P253:P272" si="108">A253</f>
        <v>Auckland</v>
      </c>
      <c r="Q253" s="5">
        <f>G253</f>
        <v>4928</v>
      </c>
      <c r="R253" s="5">
        <f>H253/24</f>
        <v>6991.25</v>
      </c>
      <c r="S253" s="10">
        <f>K253</f>
        <v>1.4186789772727273</v>
      </c>
      <c r="T253" s="10">
        <f>M253</f>
        <v>1.4754829185727156</v>
      </c>
      <c r="U253" s="10">
        <f>$M$273</f>
        <v>1.4581264153185447</v>
      </c>
    </row>
    <row r="254" spans="1:21" ht="13" x14ac:dyDescent="0.3">
      <c r="A254" s="74" t="s">
        <v>71</v>
      </c>
      <c r="B254" s="75">
        <v>1624</v>
      </c>
      <c r="C254" s="75">
        <v>52868</v>
      </c>
      <c r="D254" s="75">
        <v>52507.751667549914</v>
      </c>
      <c r="E254" s="75"/>
      <c r="F254" s="74" t="s">
        <v>71</v>
      </c>
      <c r="G254" s="75">
        <f t="shared" ref="G254:G273" si="109">IFERROR(VLOOKUP(F254,$A$253:$D$273,2,FALSE),0)</f>
        <v>1624</v>
      </c>
      <c r="H254" s="75">
        <f t="shared" ref="H254:H273" si="110">IFERROR(VLOOKUP(F254,$A$253:$D$273,3,FALSE),0)</f>
        <v>52868</v>
      </c>
      <c r="I254" s="75">
        <f t="shared" ref="I254:I273" si="111">IFERROR(VLOOKUP(F254,$A$253:$D$273,4,FALSE),0)</f>
        <v>52507.751667549914</v>
      </c>
      <c r="J254" s="75"/>
      <c r="K254" s="10">
        <f t="shared" ref="K254:K273" si="112">H254/G254/24</f>
        <v>1.3564244663382594</v>
      </c>
      <c r="L254" s="10">
        <f t="shared" ref="L254:L273" si="113">H254/I254</f>
        <v>1.0068608599875115</v>
      </c>
      <c r="M254" s="10">
        <f t="shared" ref="M254:M273" si="114">L254*$K$273</f>
        <v>1.4863981619848359</v>
      </c>
      <c r="P254" s="5" t="str">
        <f t="shared" si="108"/>
        <v>Bay of Plenty</v>
      </c>
      <c r="Q254" s="5">
        <f t="shared" ref="Q254:Q273" si="115">G254</f>
        <v>1624</v>
      </c>
      <c r="R254" s="5">
        <f t="shared" ref="R254:R273" si="116">H254/24</f>
        <v>2202.8333333333335</v>
      </c>
      <c r="S254" s="10">
        <f t="shared" ref="S254:S273" si="117">K254</f>
        <v>1.3564244663382594</v>
      </c>
      <c r="T254" s="10">
        <f t="shared" ref="T254:T273" si="118">M254</f>
        <v>1.4863981619848359</v>
      </c>
      <c r="U254" s="10">
        <f t="shared" ref="U254:U273" si="119">$M$273</f>
        <v>1.4581264153185447</v>
      </c>
    </row>
    <row r="255" spans="1:21" ht="13" x14ac:dyDescent="0.3">
      <c r="A255" s="74" t="s">
        <v>72</v>
      </c>
      <c r="B255" s="75">
        <v>2760</v>
      </c>
      <c r="C255" s="75">
        <v>118519</v>
      </c>
      <c r="D255" s="75">
        <v>113265.87980719862</v>
      </c>
      <c r="E255" s="75"/>
      <c r="F255" s="74" t="s">
        <v>72</v>
      </c>
      <c r="G255" s="75">
        <f t="shared" si="109"/>
        <v>2760</v>
      </c>
      <c r="H255" s="75">
        <f t="shared" si="110"/>
        <v>118519</v>
      </c>
      <c r="I255" s="75">
        <f t="shared" si="111"/>
        <v>113265.87980719862</v>
      </c>
      <c r="J255" s="75"/>
      <c r="K255" s="10">
        <f t="shared" si="112"/>
        <v>1.7892361111111112</v>
      </c>
      <c r="L255" s="10">
        <f t="shared" si="113"/>
        <v>1.0463786640932224</v>
      </c>
      <c r="M255" s="10">
        <f t="shared" si="114"/>
        <v>1.5447370981007298</v>
      </c>
      <c r="P255" s="5" t="str">
        <f t="shared" si="108"/>
        <v>Canterbury</v>
      </c>
      <c r="Q255" s="5">
        <f t="shared" si="115"/>
        <v>2760</v>
      </c>
      <c r="R255" s="5">
        <f t="shared" si="116"/>
        <v>4938.291666666667</v>
      </c>
      <c r="S255" s="10">
        <f t="shared" si="117"/>
        <v>1.7892361111111112</v>
      </c>
      <c r="T255" s="10">
        <f t="shared" si="118"/>
        <v>1.5447370981007298</v>
      </c>
      <c r="U255" s="10">
        <f t="shared" si="119"/>
        <v>1.4581264153185447</v>
      </c>
    </row>
    <row r="256" spans="1:21" ht="13" x14ac:dyDescent="0.3">
      <c r="A256" s="74" t="s">
        <v>73</v>
      </c>
      <c r="B256" s="75">
        <v>2335</v>
      </c>
      <c r="C256" s="75">
        <v>90940.5</v>
      </c>
      <c r="D256" s="75">
        <v>91559.805472849373</v>
      </c>
      <c r="E256" s="75"/>
      <c r="F256" s="74" t="s">
        <v>73</v>
      </c>
      <c r="G256" s="75">
        <f t="shared" si="109"/>
        <v>2335</v>
      </c>
      <c r="H256" s="75">
        <f t="shared" si="110"/>
        <v>90940.5</v>
      </c>
      <c r="I256" s="75">
        <f t="shared" si="111"/>
        <v>91559.805472849373</v>
      </c>
      <c r="J256" s="75"/>
      <c r="K256" s="10">
        <f t="shared" si="112"/>
        <v>1.6227783725910063</v>
      </c>
      <c r="L256" s="10">
        <f t="shared" si="113"/>
        <v>0.99323605517015845</v>
      </c>
      <c r="M256" s="10">
        <f t="shared" si="114"/>
        <v>1.4662842757044943</v>
      </c>
      <c r="P256" s="5" t="str">
        <f t="shared" si="108"/>
        <v>Capital and Coast</v>
      </c>
      <c r="Q256" s="5">
        <f t="shared" si="115"/>
        <v>2335</v>
      </c>
      <c r="R256" s="5">
        <f t="shared" si="116"/>
        <v>3789.1875</v>
      </c>
      <c r="S256" s="10">
        <f t="shared" si="117"/>
        <v>1.6227783725910063</v>
      </c>
      <c r="T256" s="10">
        <f t="shared" si="118"/>
        <v>1.4662842757044943</v>
      </c>
      <c r="U256" s="10">
        <f t="shared" si="119"/>
        <v>1.4581264153185447</v>
      </c>
    </row>
    <row r="257" spans="1:21" ht="13" x14ac:dyDescent="0.3">
      <c r="A257" s="74" t="s">
        <v>74</v>
      </c>
      <c r="B257" s="75">
        <v>1867</v>
      </c>
      <c r="C257" s="75">
        <v>58025.5</v>
      </c>
      <c r="D257" s="75">
        <v>58813.068562854525</v>
      </c>
      <c r="E257" s="75"/>
      <c r="F257" s="74" t="s">
        <v>74</v>
      </c>
      <c r="G257" s="75">
        <f t="shared" si="109"/>
        <v>1867</v>
      </c>
      <c r="H257" s="75">
        <f t="shared" si="110"/>
        <v>58025.5</v>
      </c>
      <c r="I257" s="75">
        <f t="shared" si="111"/>
        <v>58813.068562854525</v>
      </c>
      <c r="J257" s="75"/>
      <c r="K257" s="10">
        <f t="shared" si="112"/>
        <v>1.2949808069987503</v>
      </c>
      <c r="L257" s="10">
        <f t="shared" si="113"/>
        <v>0.98660895304225049</v>
      </c>
      <c r="M257" s="10">
        <f t="shared" si="114"/>
        <v>1.4565008857509605</v>
      </c>
      <c r="P257" s="5" t="str">
        <f t="shared" si="108"/>
        <v>Counties Manukau</v>
      </c>
      <c r="Q257" s="5">
        <f t="shared" si="115"/>
        <v>1867</v>
      </c>
      <c r="R257" s="5">
        <f t="shared" si="116"/>
        <v>2417.7291666666665</v>
      </c>
      <c r="S257" s="10">
        <f t="shared" si="117"/>
        <v>1.2949808069987503</v>
      </c>
      <c r="T257" s="10">
        <f t="shared" si="118"/>
        <v>1.4565008857509605</v>
      </c>
      <c r="U257" s="10">
        <f t="shared" si="119"/>
        <v>1.4581264153185447</v>
      </c>
    </row>
    <row r="258" spans="1:21" ht="13" x14ac:dyDescent="0.3">
      <c r="A258" s="74" t="s">
        <v>75</v>
      </c>
      <c r="B258" s="75">
        <v>842</v>
      </c>
      <c r="C258" s="75">
        <v>27583.5</v>
      </c>
      <c r="D258" s="75">
        <v>26826.86019645202</v>
      </c>
      <c r="E258" s="75"/>
      <c r="F258" s="74" t="s">
        <v>75</v>
      </c>
      <c r="G258" s="75">
        <f t="shared" si="109"/>
        <v>842</v>
      </c>
      <c r="H258" s="75">
        <f t="shared" si="110"/>
        <v>27583.5</v>
      </c>
      <c r="I258" s="75">
        <f t="shared" si="111"/>
        <v>26826.86019645202</v>
      </c>
      <c r="J258" s="75"/>
      <c r="K258" s="10">
        <f t="shared" si="112"/>
        <v>1.3649792161520189</v>
      </c>
      <c r="L258" s="10">
        <f t="shared" si="113"/>
        <v>1.0282045605787311</v>
      </c>
      <c r="M258" s="10">
        <f t="shared" si="114"/>
        <v>1.517907220077666</v>
      </c>
      <c r="P258" s="5" t="str">
        <f t="shared" si="108"/>
        <v>Hawkes Bay</v>
      </c>
      <c r="Q258" s="5">
        <f t="shared" si="115"/>
        <v>842</v>
      </c>
      <c r="R258" s="5">
        <f t="shared" si="116"/>
        <v>1149.3125</v>
      </c>
      <c r="S258" s="10">
        <f t="shared" si="117"/>
        <v>1.3649792161520189</v>
      </c>
      <c r="T258" s="10">
        <f t="shared" si="118"/>
        <v>1.517907220077666</v>
      </c>
      <c r="U258" s="10">
        <f t="shared" si="119"/>
        <v>1.4581264153185447</v>
      </c>
    </row>
    <row r="259" spans="1:21" ht="13" x14ac:dyDescent="0.3">
      <c r="A259" s="74" t="s">
        <v>76</v>
      </c>
      <c r="B259" s="75">
        <v>1016</v>
      </c>
      <c r="C259" s="75">
        <v>31530</v>
      </c>
      <c r="D259" s="75">
        <v>31142.486705362848</v>
      </c>
      <c r="E259" s="75"/>
      <c r="F259" s="74" t="s">
        <v>76</v>
      </c>
      <c r="G259" s="75">
        <f t="shared" si="109"/>
        <v>1016</v>
      </c>
      <c r="H259" s="75">
        <f t="shared" si="110"/>
        <v>31530</v>
      </c>
      <c r="I259" s="75">
        <f t="shared" si="111"/>
        <v>31142.486705362848</v>
      </c>
      <c r="J259" s="75"/>
      <c r="K259" s="10">
        <f t="shared" si="112"/>
        <v>1.2930610236220472</v>
      </c>
      <c r="L259" s="10">
        <f t="shared" si="113"/>
        <v>1.0124432354520496</v>
      </c>
      <c r="M259" s="10">
        <f t="shared" si="114"/>
        <v>1.494639253638852</v>
      </c>
      <c r="P259" s="5" t="str">
        <f t="shared" si="108"/>
        <v>Hutt</v>
      </c>
      <c r="Q259" s="5">
        <f t="shared" si="115"/>
        <v>1016</v>
      </c>
      <c r="R259" s="5">
        <f t="shared" si="116"/>
        <v>1313.75</v>
      </c>
      <c r="S259" s="10">
        <f t="shared" si="117"/>
        <v>1.2930610236220472</v>
      </c>
      <c r="T259" s="10">
        <f t="shared" si="118"/>
        <v>1.494639253638852</v>
      </c>
      <c r="U259" s="10">
        <f t="shared" si="119"/>
        <v>1.4581264153185447</v>
      </c>
    </row>
    <row r="260" spans="1:21" ht="13" x14ac:dyDescent="0.3">
      <c r="A260" s="74" t="s">
        <v>77</v>
      </c>
      <c r="B260" s="75">
        <v>424</v>
      </c>
      <c r="C260" s="75">
        <v>13262.5</v>
      </c>
      <c r="D260" s="75">
        <v>13327.116519073174</v>
      </c>
      <c r="E260" s="75"/>
      <c r="F260" s="74" t="s">
        <v>77</v>
      </c>
      <c r="G260" s="75">
        <f t="shared" si="109"/>
        <v>424</v>
      </c>
      <c r="H260" s="75">
        <f t="shared" si="110"/>
        <v>13262.5</v>
      </c>
      <c r="I260" s="75">
        <f t="shared" si="111"/>
        <v>13327.116519073174</v>
      </c>
      <c r="J260" s="75"/>
      <c r="K260" s="10">
        <f t="shared" si="112"/>
        <v>1.303311713836478</v>
      </c>
      <c r="L260" s="10">
        <f t="shared" si="113"/>
        <v>0.99515150040290434</v>
      </c>
      <c r="M260" s="10">
        <f t="shared" si="114"/>
        <v>1.4691119894298756</v>
      </c>
      <c r="P260" s="5" t="str">
        <f t="shared" si="108"/>
        <v>Lakes</v>
      </c>
      <c r="Q260" s="5">
        <f t="shared" si="115"/>
        <v>424</v>
      </c>
      <c r="R260" s="5">
        <f t="shared" si="116"/>
        <v>552.60416666666663</v>
      </c>
      <c r="S260" s="10">
        <f t="shared" si="117"/>
        <v>1.303311713836478</v>
      </c>
      <c r="T260" s="10">
        <f t="shared" si="118"/>
        <v>1.4691119894298756</v>
      </c>
      <c r="U260" s="10">
        <f t="shared" si="119"/>
        <v>1.4581264153185447</v>
      </c>
    </row>
    <row r="261" spans="1:21" ht="13" x14ac:dyDescent="0.3">
      <c r="A261" s="74" t="s">
        <v>78</v>
      </c>
      <c r="B261" s="75">
        <v>962</v>
      </c>
      <c r="C261" s="75">
        <v>34439</v>
      </c>
      <c r="D261" s="75">
        <v>34049.189468100019</v>
      </c>
      <c r="E261" s="75"/>
      <c r="F261" s="74" t="s">
        <v>78</v>
      </c>
      <c r="G261" s="75">
        <f t="shared" si="109"/>
        <v>962</v>
      </c>
      <c r="H261" s="75">
        <f t="shared" si="110"/>
        <v>34439</v>
      </c>
      <c r="I261" s="75">
        <f t="shared" si="111"/>
        <v>34049.189468100019</v>
      </c>
      <c r="J261" s="75"/>
      <c r="K261" s="10">
        <f t="shared" si="112"/>
        <v>1.4916406791406791</v>
      </c>
      <c r="L261" s="10">
        <f t="shared" si="113"/>
        <v>1.0114484526060505</v>
      </c>
      <c r="M261" s="10">
        <f t="shared" si="114"/>
        <v>1.4931706858827418</v>
      </c>
      <c r="P261" s="5" t="str">
        <f t="shared" si="108"/>
        <v>MidCentral</v>
      </c>
      <c r="Q261" s="5">
        <f t="shared" si="115"/>
        <v>962</v>
      </c>
      <c r="R261" s="5">
        <f t="shared" si="116"/>
        <v>1434.9583333333333</v>
      </c>
      <c r="S261" s="10">
        <f t="shared" si="117"/>
        <v>1.4916406791406791</v>
      </c>
      <c r="T261" s="10">
        <f t="shared" si="118"/>
        <v>1.4931706858827418</v>
      </c>
      <c r="U261" s="10">
        <f t="shared" si="119"/>
        <v>1.4581264153185447</v>
      </c>
    </row>
    <row r="262" spans="1:21" ht="13" x14ac:dyDescent="0.3">
      <c r="A262" s="74" t="s">
        <v>79</v>
      </c>
      <c r="B262" s="75">
        <v>953</v>
      </c>
      <c r="C262" s="75">
        <v>28743.5</v>
      </c>
      <c r="D262" s="75">
        <v>34908.657393493908</v>
      </c>
      <c r="E262" s="75"/>
      <c r="F262" s="74" t="s">
        <v>79</v>
      </c>
      <c r="G262" s="75">
        <f t="shared" si="109"/>
        <v>953</v>
      </c>
      <c r="H262" s="75">
        <f t="shared" si="110"/>
        <v>28743.5</v>
      </c>
      <c r="I262" s="75">
        <f t="shared" si="111"/>
        <v>34908.657393493908</v>
      </c>
      <c r="J262" s="75"/>
      <c r="K262" s="10">
        <f t="shared" si="112"/>
        <v>1.2567112626792585</v>
      </c>
      <c r="L262" s="10">
        <f t="shared" si="113"/>
        <v>0.82339173563739132</v>
      </c>
      <c r="M262" s="10">
        <f t="shared" si="114"/>
        <v>1.2155482560520852</v>
      </c>
      <c r="P262" s="5" t="str">
        <f t="shared" si="108"/>
        <v>Nelson Marlborough</v>
      </c>
      <c r="Q262" s="5">
        <f t="shared" si="115"/>
        <v>953</v>
      </c>
      <c r="R262" s="5">
        <f t="shared" si="116"/>
        <v>1197.6458333333333</v>
      </c>
      <c r="S262" s="10">
        <f t="shared" si="117"/>
        <v>1.2567112626792585</v>
      </c>
      <c r="T262" s="10">
        <f t="shared" si="118"/>
        <v>1.2155482560520852</v>
      </c>
      <c r="U262" s="10">
        <f t="shared" si="119"/>
        <v>1.4581264153185447</v>
      </c>
    </row>
    <row r="263" spans="1:21" ht="13" x14ac:dyDescent="0.3">
      <c r="A263" s="74" t="s">
        <v>80</v>
      </c>
      <c r="B263" s="75">
        <v>834</v>
      </c>
      <c r="C263" s="75">
        <v>30075</v>
      </c>
      <c r="D263" s="75">
        <v>28661.8976225058</v>
      </c>
      <c r="E263" s="75"/>
      <c r="F263" s="74" t="s">
        <v>80</v>
      </c>
      <c r="G263" s="75">
        <f t="shared" si="109"/>
        <v>834</v>
      </c>
      <c r="H263" s="75">
        <f t="shared" si="110"/>
        <v>30075</v>
      </c>
      <c r="I263" s="75">
        <f t="shared" si="111"/>
        <v>28661.8976225058</v>
      </c>
      <c r="J263" s="75"/>
      <c r="K263" s="10">
        <f t="shared" si="112"/>
        <v>1.5025479616306956</v>
      </c>
      <c r="L263" s="10">
        <f t="shared" si="113"/>
        <v>1.0493024710403198</v>
      </c>
      <c r="M263" s="10">
        <f t="shared" si="114"/>
        <v>1.5490534256538913</v>
      </c>
      <c r="P263" s="5" t="str">
        <f t="shared" si="108"/>
        <v>Northland</v>
      </c>
      <c r="Q263" s="5">
        <f t="shared" si="115"/>
        <v>834</v>
      </c>
      <c r="R263" s="5">
        <f t="shared" si="116"/>
        <v>1253.125</v>
      </c>
      <c r="S263" s="10">
        <f t="shared" si="117"/>
        <v>1.5025479616306956</v>
      </c>
      <c r="T263" s="10">
        <f t="shared" si="118"/>
        <v>1.5490534256538913</v>
      </c>
      <c r="U263" s="10">
        <f t="shared" si="119"/>
        <v>1.4581264153185447</v>
      </c>
    </row>
    <row r="264" spans="1:21" ht="13" x14ac:dyDescent="0.3">
      <c r="A264" s="74" t="s">
        <v>81</v>
      </c>
      <c r="B264" s="75">
        <v>808</v>
      </c>
      <c r="C264" s="75">
        <v>21153.5</v>
      </c>
      <c r="D264" s="75">
        <v>23917.419760287434</v>
      </c>
      <c r="E264" s="75"/>
      <c r="F264" s="74" t="s">
        <v>81</v>
      </c>
      <c r="G264" s="75">
        <f t="shared" si="109"/>
        <v>808</v>
      </c>
      <c r="H264" s="75">
        <f t="shared" si="110"/>
        <v>21153.5</v>
      </c>
      <c r="I264" s="75">
        <f t="shared" si="111"/>
        <v>23917.419760287434</v>
      </c>
      <c r="J264" s="75"/>
      <c r="K264" s="10">
        <f t="shared" si="112"/>
        <v>1.0908364273927393</v>
      </c>
      <c r="L264" s="10">
        <f t="shared" si="113"/>
        <v>0.88443904953005614</v>
      </c>
      <c r="M264" s="10">
        <f t="shared" si="114"/>
        <v>1.3056705547431811</v>
      </c>
      <c r="P264" s="5" t="str">
        <f t="shared" si="108"/>
        <v>South Canterbury</v>
      </c>
      <c r="Q264" s="5">
        <f t="shared" si="115"/>
        <v>808</v>
      </c>
      <c r="R264" s="5">
        <f t="shared" si="116"/>
        <v>881.39583333333337</v>
      </c>
      <c r="S264" s="10">
        <f t="shared" si="117"/>
        <v>1.0908364273927393</v>
      </c>
      <c r="T264" s="10">
        <f t="shared" si="118"/>
        <v>1.3056705547431811</v>
      </c>
      <c r="U264" s="10">
        <f t="shared" si="119"/>
        <v>1.4581264153185447</v>
      </c>
    </row>
    <row r="265" spans="1:21" ht="13" x14ac:dyDescent="0.3">
      <c r="A265" s="74" t="s">
        <v>82</v>
      </c>
      <c r="B265" s="75">
        <v>2452</v>
      </c>
      <c r="C265" s="75">
        <v>99289</v>
      </c>
      <c r="D265" s="75">
        <v>96280.984277679221</v>
      </c>
      <c r="E265" s="75"/>
      <c r="F265" s="74" t="s">
        <v>82</v>
      </c>
      <c r="G265" s="75">
        <f t="shared" si="109"/>
        <v>2452</v>
      </c>
      <c r="H265" s="75">
        <f t="shared" si="110"/>
        <v>99289</v>
      </c>
      <c r="I265" s="75">
        <f t="shared" si="111"/>
        <v>96280.984277679221</v>
      </c>
      <c r="J265" s="75"/>
      <c r="K265" s="10">
        <f t="shared" si="112"/>
        <v>1.6872111201740074</v>
      </c>
      <c r="L265" s="10">
        <f t="shared" si="113"/>
        <v>1.0312420541282119</v>
      </c>
      <c r="M265" s="10">
        <f t="shared" si="114"/>
        <v>1.5223913797152202</v>
      </c>
      <c r="P265" s="5" t="str">
        <f t="shared" si="108"/>
        <v>Southern</v>
      </c>
      <c r="Q265" s="5">
        <f t="shared" si="115"/>
        <v>2452</v>
      </c>
      <c r="R265" s="5">
        <f t="shared" si="116"/>
        <v>4137.041666666667</v>
      </c>
      <c r="S265" s="10">
        <f t="shared" si="117"/>
        <v>1.6872111201740074</v>
      </c>
      <c r="T265" s="10">
        <f t="shared" si="118"/>
        <v>1.5223913797152202</v>
      </c>
      <c r="U265" s="10">
        <f t="shared" si="119"/>
        <v>1.4581264153185447</v>
      </c>
    </row>
    <row r="266" spans="1:21" ht="13" x14ac:dyDescent="0.3">
      <c r="A266" s="74" t="s">
        <v>83</v>
      </c>
      <c r="B266" s="75">
        <v>293</v>
      </c>
      <c r="C266" s="75">
        <v>9716.5</v>
      </c>
      <c r="D266" s="75">
        <v>9193.6078941330597</v>
      </c>
      <c r="E266" s="75"/>
      <c r="F266" s="74" t="s">
        <v>83</v>
      </c>
      <c r="G266" s="75">
        <f t="shared" si="109"/>
        <v>293</v>
      </c>
      <c r="H266" s="75">
        <f t="shared" si="110"/>
        <v>9716.5</v>
      </c>
      <c r="I266" s="75">
        <f t="shared" si="111"/>
        <v>9193.6078941330597</v>
      </c>
      <c r="J266" s="75"/>
      <c r="K266" s="10">
        <f t="shared" si="112"/>
        <v>1.3817548350398179</v>
      </c>
      <c r="L266" s="10">
        <f t="shared" si="113"/>
        <v>1.0568756153066552</v>
      </c>
      <c r="M266" s="10">
        <f t="shared" si="114"/>
        <v>1.5602334289346491</v>
      </c>
      <c r="P266" s="5" t="str">
        <f t="shared" si="108"/>
        <v>Tairawhiti</v>
      </c>
      <c r="Q266" s="5">
        <f t="shared" si="115"/>
        <v>293</v>
      </c>
      <c r="R266" s="5">
        <f t="shared" si="116"/>
        <v>404.85416666666669</v>
      </c>
      <c r="S266" s="10">
        <f t="shared" si="117"/>
        <v>1.3817548350398179</v>
      </c>
      <c r="T266" s="10">
        <f t="shared" si="118"/>
        <v>1.5602334289346491</v>
      </c>
      <c r="U266" s="10">
        <f t="shared" si="119"/>
        <v>1.4581264153185447</v>
      </c>
    </row>
    <row r="267" spans="1:21" ht="13" x14ac:dyDescent="0.3">
      <c r="A267" s="74" t="s">
        <v>84</v>
      </c>
      <c r="B267" s="75">
        <v>1352</v>
      </c>
      <c r="C267" s="75">
        <v>40587</v>
      </c>
      <c r="D267" s="75">
        <v>42059.909673042261</v>
      </c>
      <c r="E267" s="75"/>
      <c r="F267" s="74" t="s">
        <v>84</v>
      </c>
      <c r="G267" s="75">
        <f t="shared" si="109"/>
        <v>1352</v>
      </c>
      <c r="H267" s="75">
        <f t="shared" si="110"/>
        <v>40587</v>
      </c>
      <c r="I267" s="75">
        <f t="shared" si="111"/>
        <v>42059.909673042261</v>
      </c>
      <c r="J267" s="75"/>
      <c r="K267" s="10">
        <f t="shared" si="112"/>
        <v>1.250832100591716</v>
      </c>
      <c r="L267" s="10">
        <f t="shared" si="113"/>
        <v>0.9649806743644459</v>
      </c>
      <c r="M267" s="10">
        <f t="shared" si="114"/>
        <v>1.4245717136566323</v>
      </c>
      <c r="P267" s="5" t="str">
        <f t="shared" si="108"/>
        <v>Taranaki</v>
      </c>
      <c r="Q267" s="5">
        <f t="shared" si="115"/>
        <v>1352</v>
      </c>
      <c r="R267" s="5">
        <f t="shared" si="116"/>
        <v>1691.125</v>
      </c>
      <c r="S267" s="10">
        <f t="shared" si="117"/>
        <v>1.250832100591716</v>
      </c>
      <c r="T267" s="10">
        <f t="shared" si="118"/>
        <v>1.4245717136566323</v>
      </c>
      <c r="U267" s="10">
        <f t="shared" si="119"/>
        <v>1.4581264153185447</v>
      </c>
    </row>
    <row r="268" spans="1:21" ht="13" x14ac:dyDescent="0.3">
      <c r="A268" s="74" t="s">
        <v>85</v>
      </c>
      <c r="B268" s="75">
        <v>2806</v>
      </c>
      <c r="C268" s="75">
        <v>109178</v>
      </c>
      <c r="D268" s="75">
        <v>106747.18479411511</v>
      </c>
      <c r="E268" s="75"/>
      <c r="F268" s="74" t="s">
        <v>85</v>
      </c>
      <c r="G268" s="75">
        <f t="shared" si="109"/>
        <v>2806</v>
      </c>
      <c r="H268" s="75">
        <f t="shared" si="110"/>
        <v>109178</v>
      </c>
      <c r="I268" s="75">
        <f t="shared" si="111"/>
        <v>106747.18479411511</v>
      </c>
      <c r="J268" s="75"/>
      <c r="K268" s="10">
        <f t="shared" si="112"/>
        <v>1.621198622000475</v>
      </c>
      <c r="L268" s="10">
        <f t="shared" si="113"/>
        <v>1.022771703165505</v>
      </c>
      <c r="M268" s="10">
        <f t="shared" si="114"/>
        <v>1.5098868573897717</v>
      </c>
      <c r="P268" s="5" t="str">
        <f t="shared" si="108"/>
        <v>Waikato</v>
      </c>
      <c r="Q268" s="5">
        <f t="shared" si="115"/>
        <v>2806</v>
      </c>
      <c r="R268" s="5">
        <f t="shared" si="116"/>
        <v>4549.083333333333</v>
      </c>
      <c r="S268" s="10">
        <f t="shared" si="117"/>
        <v>1.621198622000475</v>
      </c>
      <c r="T268" s="10">
        <f t="shared" si="118"/>
        <v>1.5098868573897717</v>
      </c>
      <c r="U268" s="10">
        <f t="shared" si="119"/>
        <v>1.4581264153185447</v>
      </c>
    </row>
    <row r="269" spans="1:21" ht="13" x14ac:dyDescent="0.3">
      <c r="A269" s="74" t="s">
        <v>86</v>
      </c>
      <c r="B269" s="75">
        <v>103</v>
      </c>
      <c r="C269" s="75">
        <v>2237.5</v>
      </c>
      <c r="D269" s="75">
        <v>2531.4871714662459</v>
      </c>
      <c r="E269" s="75"/>
      <c r="F269" s="74" t="s">
        <v>86</v>
      </c>
      <c r="G269" s="75">
        <f t="shared" si="109"/>
        <v>103</v>
      </c>
      <c r="H269" s="75">
        <f t="shared" si="110"/>
        <v>2237.5</v>
      </c>
      <c r="I269" s="75">
        <f t="shared" si="111"/>
        <v>2531.4871714662459</v>
      </c>
      <c r="J269" s="75"/>
      <c r="K269" s="10">
        <f t="shared" si="112"/>
        <v>0.90513754045307449</v>
      </c>
      <c r="L269" s="10">
        <f t="shared" si="113"/>
        <v>0.88386780119609787</v>
      </c>
      <c r="M269" s="10">
        <f t="shared" si="114"/>
        <v>1.3048272381466426</v>
      </c>
      <c r="P269" s="5" t="str">
        <f t="shared" si="108"/>
        <v>Wairarapa</v>
      </c>
      <c r="Q269" s="5">
        <f t="shared" si="115"/>
        <v>103</v>
      </c>
      <c r="R269" s="5">
        <f t="shared" si="116"/>
        <v>93.229166666666671</v>
      </c>
      <c r="S269" s="10">
        <f t="shared" si="117"/>
        <v>0.90513754045307449</v>
      </c>
      <c r="T269" s="10">
        <f t="shared" si="118"/>
        <v>1.3048272381466426</v>
      </c>
      <c r="U269" s="10">
        <f t="shared" si="119"/>
        <v>1.4581264153185447</v>
      </c>
    </row>
    <row r="270" spans="1:21" ht="13" x14ac:dyDescent="0.3">
      <c r="A270" s="74" t="s">
        <v>87</v>
      </c>
      <c r="B270" s="75">
        <v>2776</v>
      </c>
      <c r="C270" s="75">
        <v>101256</v>
      </c>
      <c r="D270" s="75">
        <v>114838.81946662957</v>
      </c>
      <c r="E270" s="75"/>
      <c r="F270" s="74" t="s">
        <v>87</v>
      </c>
      <c r="G270" s="75">
        <f t="shared" si="109"/>
        <v>2776</v>
      </c>
      <c r="H270" s="75">
        <f t="shared" si="110"/>
        <v>101256</v>
      </c>
      <c r="I270" s="75">
        <f t="shared" si="111"/>
        <v>114838.81946662957</v>
      </c>
      <c r="J270" s="75"/>
      <c r="K270" s="10">
        <f t="shared" si="112"/>
        <v>1.5198126801152736</v>
      </c>
      <c r="L270" s="10">
        <f t="shared" si="113"/>
        <v>0.88172275255253263</v>
      </c>
      <c r="M270" s="10">
        <f t="shared" si="114"/>
        <v>1.3016605678668951</v>
      </c>
      <c r="P270" s="5" t="str">
        <f t="shared" si="108"/>
        <v>Waitemata</v>
      </c>
      <c r="Q270" s="5">
        <f t="shared" si="115"/>
        <v>2776</v>
      </c>
      <c r="R270" s="5">
        <f t="shared" si="116"/>
        <v>4219</v>
      </c>
      <c r="S270" s="10">
        <f t="shared" si="117"/>
        <v>1.5198126801152736</v>
      </c>
      <c r="T270" s="10">
        <f t="shared" si="118"/>
        <v>1.3016605678668951</v>
      </c>
      <c r="U270" s="10">
        <f t="shared" si="119"/>
        <v>1.4581264153185447</v>
      </c>
    </row>
    <row r="271" spans="1:21" ht="13" x14ac:dyDescent="0.3">
      <c r="A271" s="74" t="s">
        <v>88</v>
      </c>
      <c r="B271" s="75">
        <v>238</v>
      </c>
      <c r="C271" s="75">
        <v>3842.5</v>
      </c>
      <c r="D271" s="75">
        <v>5537.7240823427092</v>
      </c>
      <c r="E271" s="75"/>
      <c r="F271" s="74" t="s">
        <v>88</v>
      </c>
      <c r="G271" s="75">
        <f t="shared" si="109"/>
        <v>238</v>
      </c>
      <c r="H271" s="75">
        <f t="shared" si="110"/>
        <v>3842.5</v>
      </c>
      <c r="I271" s="75">
        <f t="shared" si="111"/>
        <v>5537.7240823427092</v>
      </c>
      <c r="J271" s="75"/>
      <c r="K271" s="10">
        <f t="shared" si="112"/>
        <v>0.67270658263305316</v>
      </c>
      <c r="L271" s="10">
        <f t="shared" si="113"/>
        <v>0.6938771132082926</v>
      </c>
      <c r="M271" s="10">
        <f t="shared" si="114"/>
        <v>1.0243497455337995</v>
      </c>
      <c r="P271" s="5" t="str">
        <f t="shared" si="108"/>
        <v>West Coast</v>
      </c>
      <c r="Q271" s="5">
        <f t="shared" si="115"/>
        <v>238</v>
      </c>
      <c r="R271" s="5">
        <f t="shared" si="116"/>
        <v>160.10416666666666</v>
      </c>
      <c r="S271" s="10">
        <f t="shared" si="117"/>
        <v>0.67270658263305316</v>
      </c>
      <c r="T271" s="10">
        <f t="shared" si="118"/>
        <v>1.0243497455337995</v>
      </c>
      <c r="U271" s="10">
        <f t="shared" si="119"/>
        <v>1.4581264153185447</v>
      </c>
    </row>
    <row r="272" spans="1:21" ht="13" x14ac:dyDescent="0.3">
      <c r="A272" s="74" t="s">
        <v>89</v>
      </c>
      <c r="B272" s="75">
        <v>349</v>
      </c>
      <c r="C272" s="75">
        <v>12028</v>
      </c>
      <c r="D272" s="75">
        <v>12118.316900697208</v>
      </c>
      <c r="E272" s="75"/>
      <c r="F272" s="74" t="s">
        <v>89</v>
      </c>
      <c r="G272" s="75">
        <f t="shared" si="109"/>
        <v>349</v>
      </c>
      <c r="H272" s="75">
        <f t="shared" si="110"/>
        <v>12028</v>
      </c>
      <c r="I272" s="75">
        <f t="shared" si="111"/>
        <v>12118.316900697208</v>
      </c>
      <c r="J272" s="75"/>
      <c r="K272" s="10">
        <f t="shared" si="112"/>
        <v>1.436007640878701</v>
      </c>
      <c r="L272" s="10">
        <f t="shared" si="113"/>
        <v>0.99254707551904242</v>
      </c>
      <c r="M272" s="10">
        <f t="shared" si="114"/>
        <v>1.4652671559337678</v>
      </c>
      <c r="P272" s="5" t="str">
        <f t="shared" si="108"/>
        <v>Whanganui</v>
      </c>
      <c r="Q272" s="5">
        <f t="shared" si="115"/>
        <v>349</v>
      </c>
      <c r="R272" s="5">
        <f t="shared" si="116"/>
        <v>501.16666666666669</v>
      </c>
      <c r="S272" s="10">
        <f t="shared" si="117"/>
        <v>1.436007640878701</v>
      </c>
      <c r="T272" s="10">
        <f t="shared" si="118"/>
        <v>1.4652671559337678</v>
      </c>
      <c r="U272" s="10">
        <f t="shared" si="119"/>
        <v>1.4581264153185447</v>
      </c>
    </row>
    <row r="273" spans="1:21" ht="13" x14ac:dyDescent="0.3">
      <c r="A273" s="74" t="s">
        <v>106</v>
      </c>
      <c r="B273" s="75">
        <v>29722</v>
      </c>
      <c r="C273" s="75">
        <v>1053064.5</v>
      </c>
      <c r="D273" s="75">
        <v>1066167.6371946933</v>
      </c>
      <c r="E273" s="75"/>
      <c r="F273" s="78" t="s">
        <v>106</v>
      </c>
      <c r="G273" s="75">
        <f t="shared" si="109"/>
        <v>29722</v>
      </c>
      <c r="H273" s="75">
        <f t="shared" si="110"/>
        <v>1053064.5</v>
      </c>
      <c r="I273" s="75">
        <f t="shared" si="111"/>
        <v>1066167.6371946933</v>
      </c>
      <c r="J273" s="75"/>
      <c r="K273" s="10">
        <f t="shared" si="112"/>
        <v>1.4762696823901489</v>
      </c>
      <c r="L273" s="10">
        <f t="shared" si="113"/>
        <v>0.98771005915245147</v>
      </c>
      <c r="M273" s="10">
        <f t="shared" si="114"/>
        <v>1.4581264153185447</v>
      </c>
      <c r="P273" t="s">
        <v>0</v>
      </c>
      <c r="Q273" s="5">
        <f t="shared" si="115"/>
        <v>29722</v>
      </c>
      <c r="R273" s="5">
        <f t="shared" si="116"/>
        <v>43877.6875</v>
      </c>
      <c r="S273" s="10">
        <f t="shared" si="117"/>
        <v>1.4762696823901489</v>
      </c>
      <c r="T273" s="10">
        <f t="shared" si="118"/>
        <v>1.4581264153185447</v>
      </c>
      <c r="U273" s="10">
        <f t="shared" si="119"/>
        <v>1.4581264153185447</v>
      </c>
    </row>
    <row r="276" spans="1:21" x14ac:dyDescent="0.25">
      <c r="A276" s="73" t="s">
        <v>22</v>
      </c>
      <c r="B276" t="s">
        <v>13</v>
      </c>
    </row>
    <row r="277" spans="1:21" x14ac:dyDescent="0.25">
      <c r="A277" s="73" t="s">
        <v>104</v>
      </c>
      <c r="B277" s="74">
        <v>4</v>
      </c>
    </row>
    <row r="278" spans="1:21" ht="13" x14ac:dyDescent="0.3">
      <c r="K278" s="150" t="s">
        <v>2</v>
      </c>
      <c r="L278" s="150"/>
      <c r="M278" s="150"/>
      <c r="P278" s="8" t="s">
        <v>6</v>
      </c>
      <c r="Q278" s="8"/>
      <c r="R278" s="8"/>
      <c r="S278" s="8"/>
      <c r="T278" s="8"/>
      <c r="U278" s="8"/>
    </row>
    <row r="279" spans="1:21" ht="65" x14ac:dyDescent="0.3">
      <c r="A279" s="73" t="s">
        <v>105</v>
      </c>
      <c r="B279" t="s">
        <v>107</v>
      </c>
      <c r="C279" t="s">
        <v>108</v>
      </c>
      <c r="D279" t="s">
        <v>109</v>
      </c>
      <c r="G279" s="77" t="s">
        <v>107</v>
      </c>
      <c r="H279" s="77" t="s">
        <v>108</v>
      </c>
      <c r="I279" s="77" t="s">
        <v>109</v>
      </c>
      <c r="K279" s="21" t="s">
        <v>16</v>
      </c>
      <c r="L279" s="21" t="s">
        <v>20</v>
      </c>
      <c r="M279" s="21" t="s">
        <v>17</v>
      </c>
      <c r="P279" s="21" t="s">
        <v>4</v>
      </c>
      <c r="Q279" s="21" t="s">
        <v>27</v>
      </c>
      <c r="R279" s="21" t="s">
        <v>25</v>
      </c>
      <c r="S279" s="21" t="s">
        <v>11</v>
      </c>
      <c r="T279" s="21" t="s">
        <v>10</v>
      </c>
      <c r="U279" s="21" t="s">
        <v>8</v>
      </c>
    </row>
    <row r="280" spans="1:21" ht="13" x14ac:dyDescent="0.3">
      <c r="A280" s="74" t="s">
        <v>70</v>
      </c>
      <c r="B280" s="75">
        <v>3778</v>
      </c>
      <c r="C280" s="75">
        <v>143750.5</v>
      </c>
      <c r="D280" s="75">
        <v>139153.07492452348</v>
      </c>
      <c r="E280" s="75"/>
      <c r="F280" s="74" t="s">
        <v>70</v>
      </c>
      <c r="G280" s="75">
        <f>IFERROR(VLOOKUP(F280,$A$280:$D$300,2,FALSE),0)</f>
        <v>3778</v>
      </c>
      <c r="H280" s="75">
        <f>IFERROR(VLOOKUP(F280,$A$280:$D$300,3,FALSE),0)</f>
        <v>143750.5</v>
      </c>
      <c r="I280" s="75">
        <f>IFERROR(VLOOKUP(F280,$A$280:$D$300,4,FALSE),0)</f>
        <v>139153.07492452348</v>
      </c>
      <c r="J280" s="75"/>
      <c r="K280" s="10">
        <f>H280/G280/24</f>
        <v>1.5853901976354334</v>
      </c>
      <c r="L280" s="10">
        <f>H280/I280</f>
        <v>1.0330386164874199</v>
      </c>
      <c r="M280" s="10">
        <f>L280*$K$300</f>
        <v>1.5198128364881403</v>
      </c>
      <c r="P280" s="5" t="str">
        <f t="shared" ref="P280:P299" si="120">A280</f>
        <v>Auckland</v>
      </c>
      <c r="Q280" s="5">
        <f>G280</f>
        <v>3778</v>
      </c>
      <c r="R280" s="5">
        <f>H280/24</f>
        <v>5989.604166666667</v>
      </c>
      <c r="S280" s="10">
        <f>K280</f>
        <v>1.5853901976354334</v>
      </c>
      <c r="T280" s="10">
        <f>M280</f>
        <v>1.5198128364881403</v>
      </c>
      <c r="U280" s="10">
        <f>$M$300</f>
        <v>1.486188745094823</v>
      </c>
    </row>
    <row r="281" spans="1:21" ht="13" x14ac:dyDescent="0.3">
      <c r="A281" s="74" t="s">
        <v>71</v>
      </c>
      <c r="B281" s="75">
        <v>1935</v>
      </c>
      <c r="C281" s="75">
        <v>66601.5</v>
      </c>
      <c r="D281" s="75">
        <v>65241.612951881965</v>
      </c>
      <c r="E281" s="75"/>
      <c r="F281" s="74" t="s">
        <v>71</v>
      </c>
      <c r="G281" s="75">
        <f t="shared" ref="G281:G300" si="121">IFERROR(VLOOKUP(F281,$A$280:$D$300,2,FALSE),0)</f>
        <v>1935</v>
      </c>
      <c r="H281" s="75">
        <f t="shared" ref="H281:H300" si="122">IFERROR(VLOOKUP(F281,$A$280:$D$300,3,FALSE),0)</f>
        <v>66601.5</v>
      </c>
      <c r="I281" s="75">
        <f t="shared" ref="I281:I300" si="123">IFERROR(VLOOKUP(F281,$A$280:$D$300,4,FALSE),0)</f>
        <v>65241.612951881965</v>
      </c>
      <c r="J281" s="75"/>
      <c r="K281" s="10">
        <f t="shared" ref="K281:K300" si="124">H281/G281/24</f>
        <v>1.4341408268733851</v>
      </c>
      <c r="L281" s="10">
        <f t="shared" ref="L281:L300" si="125">H281/I281</f>
        <v>1.0208438600241383</v>
      </c>
      <c r="M281" s="10">
        <f t="shared" ref="M281:M300" si="126">L281*$K$300</f>
        <v>1.501871834946725</v>
      </c>
      <c r="P281" s="5" t="str">
        <f t="shared" si="120"/>
        <v>Bay of Plenty</v>
      </c>
      <c r="Q281" s="5">
        <f t="shared" ref="Q281:Q300" si="127">G281</f>
        <v>1935</v>
      </c>
      <c r="R281" s="5">
        <f t="shared" ref="R281:R300" si="128">H281/24</f>
        <v>2775.0625</v>
      </c>
      <c r="S281" s="10">
        <f t="shared" ref="S281:S300" si="129">K281</f>
        <v>1.4341408268733851</v>
      </c>
      <c r="T281" s="10">
        <f t="shared" ref="T281:T300" si="130">M281</f>
        <v>1.501871834946725</v>
      </c>
      <c r="U281" s="10">
        <f t="shared" ref="U281:U300" si="131">$M$300</f>
        <v>1.486188745094823</v>
      </c>
    </row>
    <row r="282" spans="1:21" ht="13" x14ac:dyDescent="0.3">
      <c r="A282" s="74" t="s">
        <v>72</v>
      </c>
      <c r="B282" s="75">
        <v>4058</v>
      </c>
      <c r="C282" s="75">
        <v>163166.5</v>
      </c>
      <c r="D282" s="75">
        <v>162810.30579268641</v>
      </c>
      <c r="E282" s="75"/>
      <c r="F282" s="74" t="s">
        <v>72</v>
      </c>
      <c r="G282" s="75">
        <f t="shared" si="121"/>
        <v>4058</v>
      </c>
      <c r="H282" s="75">
        <f t="shared" si="122"/>
        <v>163166.5</v>
      </c>
      <c r="I282" s="75">
        <f t="shared" si="123"/>
        <v>162810.30579268641</v>
      </c>
      <c r="J282" s="75"/>
      <c r="K282" s="10">
        <f t="shared" si="124"/>
        <v>1.6753583456546739</v>
      </c>
      <c r="L282" s="10">
        <f t="shared" si="125"/>
        <v>1.002187786612029</v>
      </c>
      <c r="M282" s="10">
        <f t="shared" si="126"/>
        <v>1.474424903730738</v>
      </c>
      <c r="P282" s="5" t="str">
        <f t="shared" si="120"/>
        <v>Canterbury</v>
      </c>
      <c r="Q282" s="5">
        <f t="shared" si="127"/>
        <v>4058</v>
      </c>
      <c r="R282" s="5">
        <f t="shared" si="128"/>
        <v>6798.604166666667</v>
      </c>
      <c r="S282" s="10">
        <f t="shared" si="129"/>
        <v>1.6753583456546739</v>
      </c>
      <c r="T282" s="10">
        <f t="shared" si="130"/>
        <v>1.474424903730738</v>
      </c>
      <c r="U282" s="10">
        <f t="shared" si="131"/>
        <v>1.486188745094823</v>
      </c>
    </row>
    <row r="283" spans="1:21" ht="13" x14ac:dyDescent="0.3">
      <c r="A283" s="74" t="s">
        <v>73</v>
      </c>
      <c r="B283" s="75">
        <v>2473</v>
      </c>
      <c r="C283" s="75">
        <v>95325.5</v>
      </c>
      <c r="D283" s="75">
        <v>98382.964234744315</v>
      </c>
      <c r="E283" s="75"/>
      <c r="F283" s="74" t="s">
        <v>73</v>
      </c>
      <c r="G283" s="75">
        <f t="shared" si="121"/>
        <v>2473</v>
      </c>
      <c r="H283" s="75">
        <f t="shared" si="122"/>
        <v>95325.5</v>
      </c>
      <c r="I283" s="75">
        <f t="shared" si="123"/>
        <v>98382.964234744315</v>
      </c>
      <c r="J283" s="75"/>
      <c r="K283" s="10">
        <f t="shared" si="124"/>
        <v>1.6061042593341421</v>
      </c>
      <c r="L283" s="10">
        <f t="shared" si="125"/>
        <v>0.96892282867744128</v>
      </c>
      <c r="M283" s="10">
        <f t="shared" si="126"/>
        <v>1.4254852907604805</v>
      </c>
      <c r="P283" s="5" t="str">
        <f t="shared" si="120"/>
        <v>Capital and Coast</v>
      </c>
      <c r="Q283" s="5">
        <f t="shared" si="127"/>
        <v>2473</v>
      </c>
      <c r="R283" s="5">
        <f t="shared" si="128"/>
        <v>3971.8958333333335</v>
      </c>
      <c r="S283" s="10">
        <f t="shared" si="129"/>
        <v>1.6061042593341421</v>
      </c>
      <c r="T283" s="10">
        <f t="shared" si="130"/>
        <v>1.4254852907604805</v>
      </c>
      <c r="U283" s="10">
        <f t="shared" si="131"/>
        <v>1.486188745094823</v>
      </c>
    </row>
    <row r="284" spans="1:21" ht="13" x14ac:dyDescent="0.3">
      <c r="A284" s="74" t="s">
        <v>74</v>
      </c>
      <c r="B284" s="75">
        <v>2083</v>
      </c>
      <c r="C284" s="75">
        <v>62772.5</v>
      </c>
      <c r="D284" s="75">
        <v>60722.620335925865</v>
      </c>
      <c r="E284" s="75"/>
      <c r="F284" s="74" t="s">
        <v>74</v>
      </c>
      <c r="G284" s="75">
        <f t="shared" si="121"/>
        <v>2083</v>
      </c>
      <c r="H284" s="75">
        <f t="shared" si="122"/>
        <v>62772.5</v>
      </c>
      <c r="I284" s="75">
        <f t="shared" si="123"/>
        <v>60722.620335925865</v>
      </c>
      <c r="J284" s="75"/>
      <c r="K284" s="10">
        <f t="shared" si="124"/>
        <v>1.2556509041446631</v>
      </c>
      <c r="L284" s="10">
        <f t="shared" si="125"/>
        <v>1.0337580896992573</v>
      </c>
      <c r="M284" s="10">
        <f t="shared" si="126"/>
        <v>1.5208713299514125</v>
      </c>
      <c r="P284" s="5" t="str">
        <f t="shared" si="120"/>
        <v>Counties Manukau</v>
      </c>
      <c r="Q284" s="5">
        <f t="shared" si="127"/>
        <v>2083</v>
      </c>
      <c r="R284" s="5">
        <f t="shared" si="128"/>
        <v>2615.5208333333335</v>
      </c>
      <c r="S284" s="10">
        <f t="shared" si="129"/>
        <v>1.2556509041446631</v>
      </c>
      <c r="T284" s="10">
        <f t="shared" si="130"/>
        <v>1.5208713299514125</v>
      </c>
      <c r="U284" s="10">
        <f t="shared" si="131"/>
        <v>1.486188745094823</v>
      </c>
    </row>
    <row r="285" spans="1:21" ht="13" x14ac:dyDescent="0.3">
      <c r="A285" s="74" t="s">
        <v>75</v>
      </c>
      <c r="B285" s="75">
        <v>1213</v>
      </c>
      <c r="C285" s="75">
        <v>39341</v>
      </c>
      <c r="D285" s="75">
        <v>38643.612880064342</v>
      </c>
      <c r="E285" s="75"/>
      <c r="F285" s="74" t="s">
        <v>75</v>
      </c>
      <c r="G285" s="75">
        <f t="shared" si="121"/>
        <v>1213</v>
      </c>
      <c r="H285" s="75">
        <f t="shared" si="122"/>
        <v>39341</v>
      </c>
      <c r="I285" s="75">
        <f t="shared" si="123"/>
        <v>38643.612880064342</v>
      </c>
      <c r="J285" s="75"/>
      <c r="K285" s="10">
        <f t="shared" si="124"/>
        <v>1.3513671338279749</v>
      </c>
      <c r="L285" s="10">
        <f t="shared" si="125"/>
        <v>1.0180466335303611</v>
      </c>
      <c r="M285" s="10">
        <f t="shared" si="126"/>
        <v>1.497756537934632</v>
      </c>
      <c r="P285" s="5" t="str">
        <f t="shared" si="120"/>
        <v>Hawkes Bay</v>
      </c>
      <c r="Q285" s="5">
        <f t="shared" si="127"/>
        <v>1213</v>
      </c>
      <c r="R285" s="5">
        <f t="shared" si="128"/>
        <v>1639.2083333333333</v>
      </c>
      <c r="S285" s="10">
        <f t="shared" si="129"/>
        <v>1.3513671338279749</v>
      </c>
      <c r="T285" s="10">
        <f t="shared" si="130"/>
        <v>1.497756537934632</v>
      </c>
      <c r="U285" s="10">
        <f t="shared" si="131"/>
        <v>1.486188745094823</v>
      </c>
    </row>
    <row r="286" spans="1:21" ht="13" x14ac:dyDescent="0.3">
      <c r="A286" s="74" t="s">
        <v>76</v>
      </c>
      <c r="B286" s="75">
        <v>1638</v>
      </c>
      <c r="C286" s="75">
        <v>50938.5</v>
      </c>
      <c r="D286" s="75">
        <v>50696.751723446017</v>
      </c>
      <c r="E286" s="75"/>
      <c r="F286" s="74" t="s">
        <v>76</v>
      </c>
      <c r="G286" s="75">
        <f t="shared" si="121"/>
        <v>1638</v>
      </c>
      <c r="H286" s="75">
        <f t="shared" si="122"/>
        <v>50938.5</v>
      </c>
      <c r="I286" s="75">
        <f t="shared" si="123"/>
        <v>50696.751723446017</v>
      </c>
      <c r="J286" s="75"/>
      <c r="K286" s="10">
        <f t="shared" si="124"/>
        <v>1.2957493894993894</v>
      </c>
      <c r="L286" s="10">
        <f t="shared" si="125"/>
        <v>1.0047685160949311</v>
      </c>
      <c r="M286" s="10">
        <f t="shared" si="126"/>
        <v>1.4782216889941528</v>
      </c>
      <c r="P286" s="5" t="str">
        <f t="shared" si="120"/>
        <v>Hutt</v>
      </c>
      <c r="Q286" s="5">
        <f t="shared" si="127"/>
        <v>1638</v>
      </c>
      <c r="R286" s="5">
        <f t="shared" si="128"/>
        <v>2122.4375</v>
      </c>
      <c r="S286" s="10">
        <f t="shared" si="129"/>
        <v>1.2957493894993894</v>
      </c>
      <c r="T286" s="10">
        <f t="shared" si="130"/>
        <v>1.4782216889941528</v>
      </c>
      <c r="U286" s="10">
        <f t="shared" si="131"/>
        <v>1.486188745094823</v>
      </c>
    </row>
    <row r="287" spans="1:21" ht="13" x14ac:dyDescent="0.3">
      <c r="A287" s="74" t="s">
        <v>77</v>
      </c>
      <c r="B287" s="75">
        <v>705</v>
      </c>
      <c r="C287" s="75">
        <v>18288.5</v>
      </c>
      <c r="D287" s="75">
        <v>20616.710378988326</v>
      </c>
      <c r="E287" s="75"/>
      <c r="F287" s="74" t="s">
        <v>77</v>
      </c>
      <c r="G287" s="75">
        <f t="shared" si="121"/>
        <v>705</v>
      </c>
      <c r="H287" s="75">
        <f t="shared" si="122"/>
        <v>18288.5</v>
      </c>
      <c r="I287" s="75">
        <f t="shared" si="123"/>
        <v>20616.710378988326</v>
      </c>
      <c r="J287" s="75"/>
      <c r="K287" s="10">
        <f t="shared" si="124"/>
        <v>1.0808806146572103</v>
      </c>
      <c r="L287" s="10">
        <f t="shared" si="125"/>
        <v>0.88707168427019578</v>
      </c>
      <c r="M287" s="10">
        <f t="shared" si="126"/>
        <v>1.3050653781202728</v>
      </c>
      <c r="P287" s="5" t="str">
        <f t="shared" si="120"/>
        <v>Lakes</v>
      </c>
      <c r="Q287" s="5">
        <f t="shared" si="127"/>
        <v>705</v>
      </c>
      <c r="R287" s="5">
        <f t="shared" si="128"/>
        <v>762.02083333333337</v>
      </c>
      <c r="S287" s="10">
        <f t="shared" si="129"/>
        <v>1.0808806146572103</v>
      </c>
      <c r="T287" s="10">
        <f t="shared" si="130"/>
        <v>1.3050653781202728</v>
      </c>
      <c r="U287" s="10">
        <f t="shared" si="131"/>
        <v>1.486188745094823</v>
      </c>
    </row>
    <row r="288" spans="1:21" ht="13" x14ac:dyDescent="0.3">
      <c r="A288" s="74" t="s">
        <v>78</v>
      </c>
      <c r="B288" s="75">
        <v>1091</v>
      </c>
      <c r="C288" s="75">
        <v>41175</v>
      </c>
      <c r="D288" s="75">
        <v>37781.331061544806</v>
      </c>
      <c r="E288" s="75"/>
      <c r="F288" s="74" t="s">
        <v>78</v>
      </c>
      <c r="G288" s="75">
        <f t="shared" si="121"/>
        <v>1091</v>
      </c>
      <c r="H288" s="75">
        <f t="shared" si="122"/>
        <v>41175</v>
      </c>
      <c r="I288" s="75">
        <f t="shared" si="123"/>
        <v>37781.331061544806</v>
      </c>
      <c r="J288" s="75"/>
      <c r="K288" s="10">
        <f t="shared" si="124"/>
        <v>1.5725252062328139</v>
      </c>
      <c r="L288" s="10">
        <f t="shared" si="125"/>
        <v>1.0898239644581869</v>
      </c>
      <c r="M288" s="10">
        <f t="shared" si="126"/>
        <v>1.6033557935402867</v>
      </c>
      <c r="P288" s="5" t="str">
        <f t="shared" si="120"/>
        <v>MidCentral</v>
      </c>
      <c r="Q288" s="5">
        <f t="shared" si="127"/>
        <v>1091</v>
      </c>
      <c r="R288" s="5">
        <f t="shared" si="128"/>
        <v>1715.625</v>
      </c>
      <c r="S288" s="10">
        <f t="shared" si="129"/>
        <v>1.5725252062328139</v>
      </c>
      <c r="T288" s="10">
        <f t="shared" si="130"/>
        <v>1.6033557935402867</v>
      </c>
      <c r="U288" s="10">
        <f t="shared" si="131"/>
        <v>1.486188745094823</v>
      </c>
    </row>
    <row r="289" spans="1:21" ht="13" x14ac:dyDescent="0.3">
      <c r="A289" s="74" t="s">
        <v>79</v>
      </c>
      <c r="B289" s="75">
        <v>1434</v>
      </c>
      <c r="C289" s="75">
        <v>40663.5</v>
      </c>
      <c r="D289" s="75">
        <v>43826.023981216771</v>
      </c>
      <c r="E289" s="75"/>
      <c r="F289" s="74" t="s">
        <v>79</v>
      </c>
      <c r="G289" s="75">
        <f t="shared" si="121"/>
        <v>1434</v>
      </c>
      <c r="H289" s="75">
        <f t="shared" si="122"/>
        <v>40663.5</v>
      </c>
      <c r="I289" s="75">
        <f t="shared" si="123"/>
        <v>43826.023981216771</v>
      </c>
      <c r="J289" s="75"/>
      <c r="K289" s="10">
        <f t="shared" si="124"/>
        <v>1.1815289400278941</v>
      </c>
      <c r="L289" s="10">
        <f t="shared" si="125"/>
        <v>0.92783913086498138</v>
      </c>
      <c r="M289" s="10">
        <f t="shared" si="126"/>
        <v>1.3650426990613573</v>
      </c>
      <c r="P289" s="5" t="str">
        <f t="shared" si="120"/>
        <v>Nelson Marlborough</v>
      </c>
      <c r="Q289" s="5">
        <f t="shared" si="127"/>
        <v>1434</v>
      </c>
      <c r="R289" s="5">
        <f t="shared" si="128"/>
        <v>1694.3125</v>
      </c>
      <c r="S289" s="10">
        <f t="shared" si="129"/>
        <v>1.1815289400278941</v>
      </c>
      <c r="T289" s="10">
        <f t="shared" si="130"/>
        <v>1.3650426990613573</v>
      </c>
      <c r="U289" s="10">
        <f t="shared" si="131"/>
        <v>1.486188745094823</v>
      </c>
    </row>
    <row r="290" spans="1:21" ht="13" x14ac:dyDescent="0.3">
      <c r="A290" s="74" t="s">
        <v>80</v>
      </c>
      <c r="B290" s="75">
        <v>1559</v>
      </c>
      <c r="C290" s="75">
        <v>55111</v>
      </c>
      <c r="D290" s="75">
        <v>52117.172558309569</v>
      </c>
      <c r="E290" s="75"/>
      <c r="F290" s="74" t="s">
        <v>80</v>
      </c>
      <c r="G290" s="75">
        <f t="shared" si="121"/>
        <v>1559</v>
      </c>
      <c r="H290" s="75">
        <f t="shared" si="122"/>
        <v>55111</v>
      </c>
      <c r="I290" s="75">
        <f t="shared" si="123"/>
        <v>52117.172558309569</v>
      </c>
      <c r="J290" s="75"/>
      <c r="K290" s="10">
        <f t="shared" si="124"/>
        <v>1.4729260209536028</v>
      </c>
      <c r="L290" s="10">
        <f t="shared" si="125"/>
        <v>1.0574441646530399</v>
      </c>
      <c r="M290" s="10">
        <f t="shared" si="126"/>
        <v>1.5557184307143852</v>
      </c>
      <c r="P290" s="5" t="str">
        <f t="shared" si="120"/>
        <v>Northland</v>
      </c>
      <c r="Q290" s="5">
        <f t="shared" si="127"/>
        <v>1559</v>
      </c>
      <c r="R290" s="5">
        <f t="shared" si="128"/>
        <v>2296.2916666666665</v>
      </c>
      <c r="S290" s="10">
        <f t="shared" si="129"/>
        <v>1.4729260209536028</v>
      </c>
      <c r="T290" s="10">
        <f t="shared" si="130"/>
        <v>1.5557184307143852</v>
      </c>
      <c r="U290" s="10">
        <f t="shared" si="131"/>
        <v>1.486188745094823</v>
      </c>
    </row>
    <row r="291" spans="1:21" ht="13" x14ac:dyDescent="0.3">
      <c r="A291" s="74" t="s">
        <v>81</v>
      </c>
      <c r="B291" s="75">
        <v>659</v>
      </c>
      <c r="C291" s="75">
        <v>17612.5</v>
      </c>
      <c r="D291" s="75">
        <v>19564.721168431686</v>
      </c>
      <c r="E291" s="75"/>
      <c r="F291" s="74" t="s">
        <v>81</v>
      </c>
      <c r="G291" s="75">
        <f t="shared" si="121"/>
        <v>659</v>
      </c>
      <c r="H291" s="75">
        <f t="shared" si="122"/>
        <v>17612.5</v>
      </c>
      <c r="I291" s="75">
        <f t="shared" si="123"/>
        <v>19564.721168431686</v>
      </c>
      <c r="J291" s="75"/>
      <c r="K291" s="10">
        <f t="shared" si="124"/>
        <v>1.1135875063227112</v>
      </c>
      <c r="L291" s="10">
        <f t="shared" si="125"/>
        <v>0.90021727620725522</v>
      </c>
      <c r="M291" s="10">
        <f t="shared" si="126"/>
        <v>1.3244052547234446</v>
      </c>
      <c r="P291" s="5" t="str">
        <f t="shared" si="120"/>
        <v>South Canterbury</v>
      </c>
      <c r="Q291" s="5">
        <f t="shared" si="127"/>
        <v>659</v>
      </c>
      <c r="R291" s="5">
        <f t="shared" si="128"/>
        <v>733.85416666666663</v>
      </c>
      <c r="S291" s="10">
        <f t="shared" si="129"/>
        <v>1.1135875063227112</v>
      </c>
      <c r="T291" s="10">
        <f t="shared" si="130"/>
        <v>1.3244052547234446</v>
      </c>
      <c r="U291" s="10">
        <f t="shared" si="131"/>
        <v>1.486188745094823</v>
      </c>
    </row>
    <row r="292" spans="1:21" ht="13" x14ac:dyDescent="0.3">
      <c r="A292" s="74" t="s">
        <v>82</v>
      </c>
      <c r="B292" s="75">
        <v>2020</v>
      </c>
      <c r="C292" s="75">
        <v>81844.5</v>
      </c>
      <c r="D292" s="75">
        <v>77160.880432711929</v>
      </c>
      <c r="E292" s="75"/>
      <c r="F292" s="74" t="s">
        <v>82</v>
      </c>
      <c r="G292" s="75">
        <f t="shared" si="121"/>
        <v>2020</v>
      </c>
      <c r="H292" s="75">
        <f t="shared" si="122"/>
        <v>81844.5</v>
      </c>
      <c r="I292" s="75">
        <f t="shared" si="123"/>
        <v>77160.880432711929</v>
      </c>
      <c r="J292" s="75"/>
      <c r="K292" s="10">
        <f t="shared" si="124"/>
        <v>1.6882116336633664</v>
      </c>
      <c r="L292" s="10">
        <f t="shared" si="125"/>
        <v>1.0606994054632699</v>
      </c>
      <c r="M292" s="10">
        <f t="shared" si="126"/>
        <v>1.5605075612369883</v>
      </c>
      <c r="P292" s="5" t="str">
        <f t="shared" si="120"/>
        <v>Southern</v>
      </c>
      <c r="Q292" s="5">
        <f t="shared" si="127"/>
        <v>2020</v>
      </c>
      <c r="R292" s="5">
        <f t="shared" si="128"/>
        <v>3410.1875</v>
      </c>
      <c r="S292" s="10">
        <f t="shared" si="129"/>
        <v>1.6882116336633664</v>
      </c>
      <c r="T292" s="10">
        <f t="shared" si="130"/>
        <v>1.5605075612369883</v>
      </c>
      <c r="U292" s="10">
        <f t="shared" si="131"/>
        <v>1.486188745094823</v>
      </c>
    </row>
    <row r="293" spans="1:21" ht="13" x14ac:dyDescent="0.3">
      <c r="A293" s="74" t="s">
        <v>83</v>
      </c>
      <c r="B293" s="75">
        <v>84</v>
      </c>
      <c r="C293" s="75">
        <v>3413</v>
      </c>
      <c r="D293" s="75">
        <v>2615.4208848564153</v>
      </c>
      <c r="E293" s="75"/>
      <c r="F293" s="74" t="s">
        <v>83</v>
      </c>
      <c r="G293" s="75">
        <f t="shared" si="121"/>
        <v>84</v>
      </c>
      <c r="H293" s="75">
        <f t="shared" si="122"/>
        <v>3413</v>
      </c>
      <c r="I293" s="75">
        <f t="shared" si="123"/>
        <v>2615.4208848564153</v>
      </c>
      <c r="J293" s="75"/>
      <c r="K293" s="10">
        <f t="shared" si="124"/>
        <v>1.6929563492063491</v>
      </c>
      <c r="L293" s="10">
        <f t="shared" si="125"/>
        <v>1.3049524914944506</v>
      </c>
      <c r="M293" s="10">
        <f t="shared" si="126"/>
        <v>1.9198542202847055</v>
      </c>
      <c r="P293" s="5" t="str">
        <f t="shared" si="120"/>
        <v>Tairawhiti</v>
      </c>
      <c r="Q293" s="5">
        <f t="shared" si="127"/>
        <v>84</v>
      </c>
      <c r="R293" s="5">
        <f t="shared" si="128"/>
        <v>142.20833333333334</v>
      </c>
      <c r="S293" s="10">
        <f t="shared" si="129"/>
        <v>1.6929563492063491</v>
      </c>
      <c r="T293" s="10">
        <f t="shared" si="130"/>
        <v>1.9198542202847055</v>
      </c>
      <c r="U293" s="10">
        <f t="shared" si="131"/>
        <v>1.486188745094823</v>
      </c>
    </row>
    <row r="294" spans="1:21" ht="13" x14ac:dyDescent="0.3">
      <c r="A294" s="74" t="s">
        <v>84</v>
      </c>
      <c r="B294" s="75">
        <v>1027</v>
      </c>
      <c r="C294" s="75">
        <v>31273</v>
      </c>
      <c r="D294" s="75">
        <v>33079.236713594233</v>
      </c>
      <c r="E294" s="75"/>
      <c r="F294" s="74" t="s">
        <v>84</v>
      </c>
      <c r="G294" s="75">
        <f t="shared" si="121"/>
        <v>1027</v>
      </c>
      <c r="H294" s="75">
        <f t="shared" si="122"/>
        <v>31273</v>
      </c>
      <c r="I294" s="75">
        <f t="shared" si="123"/>
        <v>33079.236713594233</v>
      </c>
      <c r="J294" s="75"/>
      <c r="K294" s="10">
        <f t="shared" si="124"/>
        <v>1.2687844855566375</v>
      </c>
      <c r="L294" s="10">
        <f t="shared" si="125"/>
        <v>0.94539666289059376</v>
      </c>
      <c r="M294" s="10">
        <f t="shared" si="126"/>
        <v>1.3908734493582919</v>
      </c>
      <c r="P294" s="5" t="str">
        <f t="shared" si="120"/>
        <v>Taranaki</v>
      </c>
      <c r="Q294" s="5">
        <f t="shared" si="127"/>
        <v>1027</v>
      </c>
      <c r="R294" s="5">
        <f t="shared" si="128"/>
        <v>1303.0416666666667</v>
      </c>
      <c r="S294" s="10">
        <f t="shared" si="129"/>
        <v>1.2687844855566375</v>
      </c>
      <c r="T294" s="10">
        <f t="shared" si="130"/>
        <v>1.3908734493582919</v>
      </c>
      <c r="U294" s="10">
        <f t="shared" si="131"/>
        <v>1.486188745094823</v>
      </c>
    </row>
    <row r="295" spans="1:21" ht="13" x14ac:dyDescent="0.3">
      <c r="A295" s="74" t="s">
        <v>85</v>
      </c>
      <c r="B295" s="75">
        <v>4431</v>
      </c>
      <c r="C295" s="75">
        <v>171610.5</v>
      </c>
      <c r="D295" s="75">
        <v>159562.33101122055</v>
      </c>
      <c r="E295" s="75"/>
      <c r="F295" s="74" t="s">
        <v>85</v>
      </c>
      <c r="G295" s="75">
        <f t="shared" si="121"/>
        <v>4431</v>
      </c>
      <c r="H295" s="75">
        <f t="shared" si="122"/>
        <v>171610.5</v>
      </c>
      <c r="I295" s="75">
        <f t="shared" si="123"/>
        <v>159562.33101122055</v>
      </c>
      <c r="J295" s="75"/>
      <c r="K295" s="10">
        <f t="shared" si="124"/>
        <v>1.6137299706612502</v>
      </c>
      <c r="L295" s="10">
        <f t="shared" si="125"/>
        <v>1.0755076020287784</v>
      </c>
      <c r="M295" s="10">
        <f t="shared" si="126"/>
        <v>1.5822934721083788</v>
      </c>
      <c r="P295" s="5" t="str">
        <f t="shared" si="120"/>
        <v>Waikato</v>
      </c>
      <c r="Q295" s="5">
        <f t="shared" si="127"/>
        <v>4431</v>
      </c>
      <c r="R295" s="5">
        <f t="shared" si="128"/>
        <v>7150.4375</v>
      </c>
      <c r="S295" s="10">
        <f t="shared" si="129"/>
        <v>1.6137299706612502</v>
      </c>
      <c r="T295" s="10">
        <f t="shared" si="130"/>
        <v>1.5822934721083788</v>
      </c>
      <c r="U295" s="10">
        <f t="shared" si="131"/>
        <v>1.486188745094823</v>
      </c>
    </row>
    <row r="296" spans="1:21" ht="13" x14ac:dyDescent="0.3">
      <c r="A296" s="74" t="s">
        <v>86</v>
      </c>
      <c r="B296" s="75">
        <v>640</v>
      </c>
      <c r="C296" s="75">
        <v>14712</v>
      </c>
      <c r="D296" s="75">
        <v>16507.66774202375</v>
      </c>
      <c r="E296" s="75"/>
      <c r="F296" s="74" t="s">
        <v>86</v>
      </c>
      <c r="G296" s="75">
        <f t="shared" si="121"/>
        <v>640</v>
      </c>
      <c r="H296" s="75">
        <f t="shared" si="122"/>
        <v>14712</v>
      </c>
      <c r="I296" s="75">
        <f t="shared" si="123"/>
        <v>16507.66774202375</v>
      </c>
      <c r="J296" s="75"/>
      <c r="K296" s="10">
        <f t="shared" si="124"/>
        <v>0.95781250000000007</v>
      </c>
      <c r="L296" s="10">
        <f t="shared" si="125"/>
        <v>0.89122220230708304</v>
      </c>
      <c r="M296" s="10">
        <f t="shared" si="126"/>
        <v>1.3111716460659819</v>
      </c>
      <c r="P296" s="5" t="str">
        <f t="shared" si="120"/>
        <v>Wairarapa</v>
      </c>
      <c r="Q296" s="5">
        <f t="shared" si="127"/>
        <v>640</v>
      </c>
      <c r="R296" s="5">
        <f t="shared" si="128"/>
        <v>613</v>
      </c>
      <c r="S296" s="10">
        <f t="shared" si="129"/>
        <v>0.95781250000000007</v>
      </c>
      <c r="T296" s="10">
        <f t="shared" si="130"/>
        <v>1.3111716460659819</v>
      </c>
      <c r="U296" s="10">
        <f t="shared" si="131"/>
        <v>1.486188745094823</v>
      </c>
    </row>
    <row r="297" spans="1:21" ht="13" x14ac:dyDescent="0.3">
      <c r="A297" s="74" t="s">
        <v>87</v>
      </c>
      <c r="B297" s="75">
        <v>1810</v>
      </c>
      <c r="C297" s="75">
        <v>61688</v>
      </c>
      <c r="D297" s="75">
        <v>67929.022896506125</v>
      </c>
      <c r="E297" s="75"/>
      <c r="F297" s="74" t="s">
        <v>87</v>
      </c>
      <c r="G297" s="75">
        <f t="shared" si="121"/>
        <v>1810</v>
      </c>
      <c r="H297" s="75">
        <f t="shared" si="122"/>
        <v>61688</v>
      </c>
      <c r="I297" s="75">
        <f t="shared" si="123"/>
        <v>67929.022896506125</v>
      </c>
      <c r="J297" s="75"/>
      <c r="K297" s="10">
        <f t="shared" si="124"/>
        <v>1.420073664825046</v>
      </c>
      <c r="L297" s="10">
        <f t="shared" si="125"/>
        <v>0.90812435347385034</v>
      </c>
      <c r="M297" s="10">
        <f t="shared" si="126"/>
        <v>1.3360381959679224</v>
      </c>
      <c r="P297" s="5" t="str">
        <f t="shared" si="120"/>
        <v>Waitemata</v>
      </c>
      <c r="Q297" s="5">
        <f t="shared" si="127"/>
        <v>1810</v>
      </c>
      <c r="R297" s="5">
        <f t="shared" si="128"/>
        <v>2570.3333333333335</v>
      </c>
      <c r="S297" s="10">
        <f t="shared" si="129"/>
        <v>1.420073664825046</v>
      </c>
      <c r="T297" s="10">
        <f t="shared" si="130"/>
        <v>1.3360381959679224</v>
      </c>
      <c r="U297" s="10">
        <f t="shared" si="131"/>
        <v>1.486188745094823</v>
      </c>
    </row>
    <row r="298" spans="1:21" ht="13" x14ac:dyDescent="0.3">
      <c r="A298" s="74" t="s">
        <v>88</v>
      </c>
      <c r="B298" s="75">
        <v>440</v>
      </c>
      <c r="C298" s="75">
        <v>8994.5</v>
      </c>
      <c r="D298" s="75">
        <v>10689.692781690515</v>
      </c>
      <c r="E298" s="75"/>
      <c r="F298" s="74" t="s">
        <v>88</v>
      </c>
      <c r="G298" s="75">
        <f t="shared" si="121"/>
        <v>440</v>
      </c>
      <c r="H298" s="75">
        <f t="shared" si="122"/>
        <v>8994.5</v>
      </c>
      <c r="I298" s="75">
        <f t="shared" si="123"/>
        <v>10689.692781690515</v>
      </c>
      <c r="J298" s="75"/>
      <c r="K298" s="10">
        <f t="shared" si="124"/>
        <v>0.85175189393939388</v>
      </c>
      <c r="L298" s="10">
        <f t="shared" si="125"/>
        <v>0.84141800739174932</v>
      </c>
      <c r="M298" s="10">
        <f t="shared" si="126"/>
        <v>1.237899404801027</v>
      </c>
      <c r="P298" s="5" t="str">
        <f t="shared" si="120"/>
        <v>West Coast</v>
      </c>
      <c r="Q298" s="5">
        <f t="shared" si="127"/>
        <v>440</v>
      </c>
      <c r="R298" s="5">
        <f t="shared" si="128"/>
        <v>374.77083333333331</v>
      </c>
      <c r="S298" s="10">
        <f t="shared" si="129"/>
        <v>0.85175189393939388</v>
      </c>
      <c r="T298" s="10">
        <f t="shared" si="130"/>
        <v>1.237899404801027</v>
      </c>
      <c r="U298" s="10">
        <f t="shared" si="131"/>
        <v>1.486188745094823</v>
      </c>
    </row>
    <row r="299" spans="1:21" ht="13" x14ac:dyDescent="0.3">
      <c r="A299" s="74" t="s">
        <v>89</v>
      </c>
      <c r="B299" s="75">
        <v>612</v>
      </c>
      <c r="C299" s="75">
        <v>21276.5</v>
      </c>
      <c r="D299" s="75">
        <v>20465.19988725895</v>
      </c>
      <c r="E299" s="75"/>
      <c r="F299" s="74" t="s">
        <v>89</v>
      </c>
      <c r="G299" s="75">
        <f t="shared" si="121"/>
        <v>612</v>
      </c>
      <c r="H299" s="75">
        <f t="shared" si="122"/>
        <v>21276.5</v>
      </c>
      <c r="I299" s="75">
        <f t="shared" si="123"/>
        <v>20465.19988725895</v>
      </c>
      <c r="J299" s="75"/>
      <c r="K299" s="10">
        <f t="shared" si="124"/>
        <v>1.4485634531590412</v>
      </c>
      <c r="L299" s="10">
        <f t="shared" si="125"/>
        <v>1.0396429117335981</v>
      </c>
      <c r="M299" s="10">
        <f t="shared" si="126"/>
        <v>1.5295291167228795</v>
      </c>
      <c r="P299" s="5" t="str">
        <f t="shared" si="120"/>
        <v>Whanganui</v>
      </c>
      <c r="Q299" s="5">
        <f t="shared" si="127"/>
        <v>612</v>
      </c>
      <c r="R299" s="5">
        <f t="shared" si="128"/>
        <v>886.52083333333337</v>
      </c>
      <c r="S299" s="10">
        <f t="shared" si="129"/>
        <v>1.4485634531590412</v>
      </c>
      <c r="T299" s="10">
        <f t="shared" si="130"/>
        <v>1.5295291167228795</v>
      </c>
      <c r="U299" s="10">
        <f t="shared" si="131"/>
        <v>1.486188745094823</v>
      </c>
    </row>
    <row r="300" spans="1:21" ht="13" x14ac:dyDescent="0.3">
      <c r="A300" s="74" t="s">
        <v>106</v>
      </c>
      <c r="B300" s="75">
        <v>33690</v>
      </c>
      <c r="C300" s="75">
        <v>1189558.5</v>
      </c>
      <c r="D300" s="75">
        <v>1177566.3543416257</v>
      </c>
      <c r="E300" s="75"/>
      <c r="F300" s="78" t="s">
        <v>106</v>
      </c>
      <c r="G300" s="75">
        <f t="shared" si="121"/>
        <v>33690</v>
      </c>
      <c r="H300" s="75">
        <f t="shared" si="122"/>
        <v>1189558.5</v>
      </c>
      <c r="I300" s="75">
        <f t="shared" si="123"/>
        <v>1177566.3543416257</v>
      </c>
      <c r="J300" s="75"/>
      <c r="K300" s="10">
        <f t="shared" si="124"/>
        <v>1.4712062184624519</v>
      </c>
      <c r="L300" s="10">
        <f t="shared" si="125"/>
        <v>1.0101838385702511</v>
      </c>
      <c r="M300" s="10">
        <f t="shared" si="126"/>
        <v>1.486188745094823</v>
      </c>
      <c r="P300" t="s">
        <v>0</v>
      </c>
      <c r="Q300" s="5">
        <f t="shared" si="127"/>
        <v>33690</v>
      </c>
      <c r="R300" s="5">
        <f t="shared" si="128"/>
        <v>49564.9375</v>
      </c>
      <c r="S300" s="10">
        <f t="shared" si="129"/>
        <v>1.4712062184624519</v>
      </c>
      <c r="T300" s="10">
        <f t="shared" si="130"/>
        <v>1.486188745094823</v>
      </c>
      <c r="U300" s="10">
        <f t="shared" si="131"/>
        <v>1.486188745094823</v>
      </c>
    </row>
    <row r="303" spans="1:21" x14ac:dyDescent="0.25">
      <c r="A303" s="73" t="s">
        <v>22</v>
      </c>
      <c r="B303" t="s">
        <v>13</v>
      </c>
    </row>
    <row r="304" spans="1:21" x14ac:dyDescent="0.25">
      <c r="A304" s="73" t="s">
        <v>104</v>
      </c>
      <c r="B304" s="74">
        <v>5</v>
      </c>
    </row>
    <row r="305" spans="1:21" ht="13" x14ac:dyDescent="0.3">
      <c r="K305" s="150" t="s">
        <v>2</v>
      </c>
      <c r="L305" s="150"/>
      <c r="M305" s="150"/>
      <c r="P305" s="8" t="s">
        <v>6</v>
      </c>
      <c r="Q305" s="8"/>
      <c r="R305" s="8"/>
      <c r="S305" s="8"/>
      <c r="T305" s="8"/>
      <c r="U305" s="8"/>
    </row>
    <row r="306" spans="1:21" ht="65" x14ac:dyDescent="0.3">
      <c r="A306" s="73" t="s">
        <v>105</v>
      </c>
      <c r="B306" t="s">
        <v>107</v>
      </c>
      <c r="C306" t="s">
        <v>108</v>
      </c>
      <c r="D306" t="s">
        <v>109</v>
      </c>
      <c r="G306" s="77" t="s">
        <v>107</v>
      </c>
      <c r="H306" s="77" t="s">
        <v>108</v>
      </c>
      <c r="I306" s="77" t="s">
        <v>109</v>
      </c>
      <c r="K306" s="21" t="s">
        <v>16</v>
      </c>
      <c r="L306" s="21" t="s">
        <v>20</v>
      </c>
      <c r="M306" s="21" t="s">
        <v>17</v>
      </c>
      <c r="P306" s="21" t="s">
        <v>4</v>
      </c>
      <c r="Q306" s="21" t="s">
        <v>27</v>
      </c>
      <c r="R306" s="21" t="s">
        <v>25</v>
      </c>
      <c r="S306" s="21" t="s">
        <v>11</v>
      </c>
      <c r="T306" s="21" t="s">
        <v>10</v>
      </c>
      <c r="U306" s="21" t="s">
        <v>8</v>
      </c>
    </row>
    <row r="307" spans="1:21" ht="13" x14ac:dyDescent="0.3">
      <c r="A307" s="74" t="s">
        <v>70</v>
      </c>
      <c r="B307" s="75">
        <v>5152</v>
      </c>
      <c r="C307" s="75">
        <v>215014</v>
      </c>
      <c r="D307" s="75">
        <v>205565.33970267026</v>
      </c>
      <c r="E307" s="75"/>
      <c r="F307" s="74" t="s">
        <v>70</v>
      </c>
      <c r="G307" s="75">
        <f>IFERROR(VLOOKUP(F307,$A$307:$D$327,2,FALSE),0)</f>
        <v>5152</v>
      </c>
      <c r="H307" s="75">
        <f>IFERROR(VLOOKUP(F307,$A$307:$D$327,3,FALSE),0)</f>
        <v>215014</v>
      </c>
      <c r="I307" s="75">
        <f>IFERROR(VLOOKUP(F307,$A$307:$D$327,4,FALSE),0)</f>
        <v>205565.33970267026</v>
      </c>
      <c r="J307" s="75"/>
      <c r="K307" s="10">
        <f>H307/G307/24</f>
        <v>1.7389201604554865</v>
      </c>
      <c r="L307" s="10">
        <f>H307/I307</f>
        <v>1.045964267667868</v>
      </c>
      <c r="M307" s="10">
        <f>L307*$K$327</f>
        <v>1.5085386313767104</v>
      </c>
      <c r="P307" s="5" t="str">
        <f>F307</f>
        <v>Auckland</v>
      </c>
      <c r="Q307" s="5">
        <f>G307</f>
        <v>5152</v>
      </c>
      <c r="R307" s="5">
        <f>H307/24</f>
        <v>8958.9166666666661</v>
      </c>
      <c r="S307" s="10">
        <f>K307</f>
        <v>1.7389201604554865</v>
      </c>
      <c r="T307" s="10">
        <f>M307</f>
        <v>1.5085386313767104</v>
      </c>
      <c r="U307" s="10">
        <f>$M$327</f>
        <v>1.4767500639046856</v>
      </c>
    </row>
    <row r="308" spans="1:21" ht="13" x14ac:dyDescent="0.3">
      <c r="A308" s="74" t="s">
        <v>71</v>
      </c>
      <c r="B308" s="75">
        <v>1989</v>
      </c>
      <c r="C308" s="75">
        <v>57895</v>
      </c>
      <c r="D308" s="75">
        <v>57858.853035058171</v>
      </c>
      <c r="E308" s="75"/>
      <c r="F308" s="74" t="s">
        <v>71</v>
      </c>
      <c r="G308" s="75">
        <f t="shared" ref="G308:G327" si="132">IFERROR(VLOOKUP(F308,$A$307:$D$327,2,FALSE),0)</f>
        <v>1989</v>
      </c>
      <c r="H308" s="75">
        <f t="shared" ref="H308:H327" si="133">IFERROR(VLOOKUP(F308,$A$307:$D$327,3,FALSE),0)</f>
        <v>57895</v>
      </c>
      <c r="I308" s="75">
        <f t="shared" ref="I308:I327" si="134">IFERROR(VLOOKUP(F308,$A$307:$D$327,4,FALSE),0)</f>
        <v>57858.853035058171</v>
      </c>
      <c r="J308" s="75"/>
      <c r="K308" s="10">
        <f t="shared" ref="K308:K327" si="135">H308/G308/24</f>
        <v>1.2128163231104407</v>
      </c>
      <c r="L308" s="10">
        <f t="shared" ref="L308:L327" si="136">H308/I308</f>
        <v>1.0006247438904454</v>
      </c>
      <c r="M308" s="10">
        <f t="shared" ref="M308:M327" si="137">L308*$K$327</f>
        <v>1.4431478477135506</v>
      </c>
      <c r="P308" s="5" t="str">
        <f t="shared" ref="P308:P327" si="138">F308</f>
        <v>Bay of Plenty</v>
      </c>
      <c r="Q308" s="5">
        <f t="shared" ref="Q308:Q327" si="139">G308</f>
        <v>1989</v>
      </c>
      <c r="R308" s="5">
        <f t="shared" ref="R308:R327" si="140">H308/24</f>
        <v>2412.2916666666665</v>
      </c>
      <c r="S308" s="10">
        <f t="shared" ref="S308:S327" si="141">K308</f>
        <v>1.2128163231104407</v>
      </c>
      <c r="T308" s="10">
        <f t="shared" ref="T308:T327" si="142">M308</f>
        <v>1.4431478477135506</v>
      </c>
      <c r="U308" s="10">
        <f t="shared" ref="U308:U327" si="143">$M$327</f>
        <v>1.4767500639046856</v>
      </c>
    </row>
    <row r="309" spans="1:21" ht="13" x14ac:dyDescent="0.3">
      <c r="A309" s="74" t="s">
        <v>72</v>
      </c>
      <c r="B309" s="75">
        <v>1047</v>
      </c>
      <c r="C309" s="75">
        <v>38003</v>
      </c>
      <c r="D309" s="75">
        <v>38553.227618982346</v>
      </c>
      <c r="E309" s="75"/>
      <c r="F309" s="74" t="s">
        <v>72</v>
      </c>
      <c r="G309" s="75">
        <f t="shared" si="132"/>
        <v>1047</v>
      </c>
      <c r="H309" s="75">
        <f t="shared" si="133"/>
        <v>38003</v>
      </c>
      <c r="I309" s="75">
        <f t="shared" si="134"/>
        <v>38553.227618982346</v>
      </c>
      <c r="J309" s="75"/>
      <c r="K309" s="10">
        <f t="shared" si="135"/>
        <v>1.5123766316459726</v>
      </c>
      <c r="L309" s="10">
        <f t="shared" si="136"/>
        <v>0.98572810493533281</v>
      </c>
      <c r="M309" s="10">
        <f t="shared" si="137"/>
        <v>1.4216632176586794</v>
      </c>
      <c r="P309" s="5" t="str">
        <f t="shared" si="138"/>
        <v>Canterbury</v>
      </c>
      <c r="Q309" s="5">
        <f t="shared" si="139"/>
        <v>1047</v>
      </c>
      <c r="R309" s="5">
        <f t="shared" si="140"/>
        <v>1583.4583333333333</v>
      </c>
      <c r="S309" s="10">
        <f t="shared" si="141"/>
        <v>1.5123766316459726</v>
      </c>
      <c r="T309" s="10">
        <f t="shared" si="142"/>
        <v>1.4216632176586794</v>
      </c>
      <c r="U309" s="10">
        <f t="shared" si="143"/>
        <v>1.4767500639046856</v>
      </c>
    </row>
    <row r="310" spans="1:21" ht="13" x14ac:dyDescent="0.3">
      <c r="A310" s="74" t="s">
        <v>73</v>
      </c>
      <c r="B310" s="75">
        <v>1670</v>
      </c>
      <c r="C310" s="75">
        <v>64968</v>
      </c>
      <c r="D310" s="75">
        <v>66132.546575355969</v>
      </c>
      <c r="E310" s="75"/>
      <c r="F310" s="74" t="s">
        <v>73</v>
      </c>
      <c r="G310" s="75">
        <f t="shared" si="132"/>
        <v>1670</v>
      </c>
      <c r="H310" s="75">
        <f t="shared" si="133"/>
        <v>64968</v>
      </c>
      <c r="I310" s="75">
        <f t="shared" si="134"/>
        <v>66132.546575355969</v>
      </c>
      <c r="J310" s="75"/>
      <c r="K310" s="10">
        <f t="shared" si="135"/>
        <v>1.6209580838323354</v>
      </c>
      <c r="L310" s="10">
        <f t="shared" si="136"/>
        <v>0.98239071931051369</v>
      </c>
      <c r="M310" s="10">
        <f t="shared" si="137"/>
        <v>1.4168498838781036</v>
      </c>
      <c r="P310" s="5" t="str">
        <f t="shared" si="138"/>
        <v>Capital and Coast</v>
      </c>
      <c r="Q310" s="5">
        <f t="shared" si="139"/>
        <v>1670</v>
      </c>
      <c r="R310" s="5">
        <f t="shared" si="140"/>
        <v>2707</v>
      </c>
      <c r="S310" s="10">
        <f t="shared" si="141"/>
        <v>1.6209580838323354</v>
      </c>
      <c r="T310" s="10">
        <f t="shared" si="142"/>
        <v>1.4168498838781036</v>
      </c>
      <c r="U310" s="10">
        <f t="shared" si="143"/>
        <v>1.4767500639046856</v>
      </c>
    </row>
    <row r="311" spans="1:21" ht="13" x14ac:dyDescent="0.3">
      <c r="A311" s="74" t="s">
        <v>74</v>
      </c>
      <c r="B311" s="75">
        <v>6269</v>
      </c>
      <c r="C311" s="75">
        <v>177808.5</v>
      </c>
      <c r="D311" s="75">
        <v>179016.72034573561</v>
      </c>
      <c r="E311" s="75"/>
      <c r="F311" s="74" t="s">
        <v>74</v>
      </c>
      <c r="G311" s="75">
        <f t="shared" si="132"/>
        <v>6269</v>
      </c>
      <c r="H311" s="75">
        <f t="shared" si="133"/>
        <v>177808.5</v>
      </c>
      <c r="I311" s="75">
        <f t="shared" si="134"/>
        <v>179016.72034573561</v>
      </c>
      <c r="J311" s="75"/>
      <c r="K311" s="10">
        <f t="shared" si="135"/>
        <v>1.1817973360982614</v>
      </c>
      <c r="L311" s="10">
        <f t="shared" si="136"/>
        <v>0.99325079610774814</v>
      </c>
      <c r="M311" s="10">
        <f t="shared" si="137"/>
        <v>1.4325127950259902</v>
      </c>
      <c r="P311" s="5" t="str">
        <f t="shared" si="138"/>
        <v>Counties Manukau</v>
      </c>
      <c r="Q311" s="5">
        <f t="shared" si="139"/>
        <v>6269</v>
      </c>
      <c r="R311" s="5">
        <f t="shared" si="140"/>
        <v>7408.6875</v>
      </c>
      <c r="S311" s="10">
        <f t="shared" si="141"/>
        <v>1.1817973360982614</v>
      </c>
      <c r="T311" s="10">
        <f t="shared" si="142"/>
        <v>1.4325127950259902</v>
      </c>
      <c r="U311" s="10">
        <f t="shared" si="143"/>
        <v>1.4767500639046856</v>
      </c>
    </row>
    <row r="312" spans="1:21" ht="13" x14ac:dyDescent="0.3">
      <c r="A312" s="74" t="s">
        <v>75</v>
      </c>
      <c r="B312" s="75">
        <v>1996</v>
      </c>
      <c r="C312" s="75">
        <v>61819.5</v>
      </c>
      <c r="D312" s="75">
        <v>62508.483336342862</v>
      </c>
      <c r="E312" s="75"/>
      <c r="F312" s="74" t="s">
        <v>75</v>
      </c>
      <c r="G312" s="75">
        <f t="shared" si="132"/>
        <v>1996</v>
      </c>
      <c r="H312" s="75">
        <f t="shared" si="133"/>
        <v>61819.5</v>
      </c>
      <c r="I312" s="75">
        <f t="shared" si="134"/>
        <v>62508.483336342862</v>
      </c>
      <c r="J312" s="75"/>
      <c r="K312" s="10">
        <f t="shared" si="135"/>
        <v>1.2904872244488979</v>
      </c>
      <c r="L312" s="10">
        <f t="shared" si="136"/>
        <v>0.98897776270405391</v>
      </c>
      <c r="M312" s="10">
        <f t="shared" si="137"/>
        <v>1.4263500262184015</v>
      </c>
      <c r="P312" s="5" t="str">
        <f t="shared" si="138"/>
        <v>Hawkes Bay</v>
      </c>
      <c r="Q312" s="5">
        <f t="shared" si="139"/>
        <v>1996</v>
      </c>
      <c r="R312" s="5">
        <f t="shared" si="140"/>
        <v>2575.8125</v>
      </c>
      <c r="S312" s="10">
        <f t="shared" si="141"/>
        <v>1.2904872244488979</v>
      </c>
      <c r="T312" s="10">
        <f t="shared" si="142"/>
        <v>1.4263500262184015</v>
      </c>
      <c r="U312" s="10">
        <f t="shared" si="143"/>
        <v>1.4767500639046856</v>
      </c>
    </row>
    <row r="313" spans="1:21" ht="13" x14ac:dyDescent="0.3">
      <c r="A313" s="74" t="s">
        <v>76</v>
      </c>
      <c r="B313" s="75">
        <v>928</v>
      </c>
      <c r="C313" s="75">
        <v>29816.5</v>
      </c>
      <c r="D313" s="75">
        <v>29299.503802678388</v>
      </c>
      <c r="E313" s="75"/>
      <c r="F313" s="74" t="s">
        <v>76</v>
      </c>
      <c r="G313" s="75">
        <f t="shared" si="132"/>
        <v>928</v>
      </c>
      <c r="H313" s="75">
        <f t="shared" si="133"/>
        <v>29816.5</v>
      </c>
      <c r="I313" s="75">
        <f t="shared" si="134"/>
        <v>29299.503802678388</v>
      </c>
      <c r="J313" s="75"/>
      <c r="K313" s="10">
        <f t="shared" si="135"/>
        <v>1.3387437140804597</v>
      </c>
      <c r="L313" s="10">
        <f t="shared" si="136"/>
        <v>1.0176452202331956</v>
      </c>
      <c r="M313" s="10">
        <f t="shared" si="137"/>
        <v>1.4676955754717087</v>
      </c>
      <c r="P313" s="5" t="str">
        <f t="shared" si="138"/>
        <v>Hutt</v>
      </c>
      <c r="Q313" s="5">
        <f t="shared" si="139"/>
        <v>928</v>
      </c>
      <c r="R313" s="5">
        <f t="shared" si="140"/>
        <v>1242.3541666666667</v>
      </c>
      <c r="S313" s="10">
        <f t="shared" si="141"/>
        <v>1.3387437140804597</v>
      </c>
      <c r="T313" s="10">
        <f t="shared" si="142"/>
        <v>1.4676955754717087</v>
      </c>
      <c r="U313" s="10">
        <f t="shared" si="143"/>
        <v>1.4767500639046856</v>
      </c>
    </row>
    <row r="314" spans="1:21" ht="13" x14ac:dyDescent="0.3">
      <c r="A314" s="74" t="s">
        <v>77</v>
      </c>
      <c r="B314" s="75">
        <v>1591</v>
      </c>
      <c r="C314" s="75">
        <v>44773.5</v>
      </c>
      <c r="D314" s="75">
        <v>47711.571652615356</v>
      </c>
      <c r="E314" s="75"/>
      <c r="F314" s="74" t="s">
        <v>77</v>
      </c>
      <c r="G314" s="75">
        <f t="shared" si="132"/>
        <v>1591</v>
      </c>
      <c r="H314" s="75">
        <f t="shared" si="133"/>
        <v>44773.5</v>
      </c>
      <c r="I314" s="75">
        <f t="shared" si="134"/>
        <v>47711.571652615356</v>
      </c>
      <c r="J314" s="75"/>
      <c r="K314" s="10">
        <f t="shared" si="135"/>
        <v>1.1725722815839095</v>
      </c>
      <c r="L314" s="10">
        <f t="shared" si="136"/>
        <v>0.93842014524259965</v>
      </c>
      <c r="M314" s="10">
        <f t="shared" si="137"/>
        <v>1.3534334635704053</v>
      </c>
      <c r="P314" s="5" t="str">
        <f t="shared" si="138"/>
        <v>Lakes</v>
      </c>
      <c r="Q314" s="5">
        <f t="shared" si="139"/>
        <v>1591</v>
      </c>
      <c r="R314" s="5">
        <f t="shared" si="140"/>
        <v>1865.5625</v>
      </c>
      <c r="S314" s="10">
        <f t="shared" si="141"/>
        <v>1.1725722815839095</v>
      </c>
      <c r="T314" s="10">
        <f t="shared" si="142"/>
        <v>1.3534334635704053</v>
      </c>
      <c r="U314" s="10">
        <f t="shared" si="143"/>
        <v>1.4767500639046856</v>
      </c>
    </row>
    <row r="315" spans="1:21" ht="13" x14ac:dyDescent="0.3">
      <c r="A315" s="74" t="s">
        <v>78</v>
      </c>
      <c r="B315" s="75">
        <v>1981</v>
      </c>
      <c r="C315" s="75">
        <v>70380</v>
      </c>
      <c r="D315" s="75">
        <v>67177.860012329664</v>
      </c>
      <c r="E315" s="75"/>
      <c r="F315" s="74" t="s">
        <v>78</v>
      </c>
      <c r="G315" s="75">
        <f t="shared" si="132"/>
        <v>1981</v>
      </c>
      <c r="H315" s="75">
        <f t="shared" si="133"/>
        <v>70380</v>
      </c>
      <c r="I315" s="75">
        <f t="shared" si="134"/>
        <v>67177.860012329664</v>
      </c>
      <c r="J315" s="75"/>
      <c r="K315" s="10">
        <f t="shared" si="135"/>
        <v>1.4803129732458356</v>
      </c>
      <c r="L315" s="10">
        <f t="shared" si="136"/>
        <v>1.047666597106288</v>
      </c>
      <c r="M315" s="10">
        <f t="shared" si="137"/>
        <v>1.5109938105836562</v>
      </c>
      <c r="P315" s="5" t="str">
        <f t="shared" si="138"/>
        <v>MidCentral</v>
      </c>
      <c r="Q315" s="5">
        <f t="shared" si="139"/>
        <v>1981</v>
      </c>
      <c r="R315" s="5">
        <f t="shared" si="140"/>
        <v>2932.5</v>
      </c>
      <c r="S315" s="10">
        <f t="shared" si="141"/>
        <v>1.4803129732458356</v>
      </c>
      <c r="T315" s="10">
        <f t="shared" si="142"/>
        <v>1.5109938105836562</v>
      </c>
      <c r="U315" s="10">
        <f t="shared" si="143"/>
        <v>1.4767500639046856</v>
      </c>
    </row>
    <row r="316" spans="1:21" ht="13" x14ac:dyDescent="0.3">
      <c r="A316" s="74" t="s">
        <v>79</v>
      </c>
      <c r="B316" s="75">
        <v>184</v>
      </c>
      <c r="C316" s="75">
        <v>6030.5</v>
      </c>
      <c r="D316" s="75">
        <v>6849.2518551357734</v>
      </c>
      <c r="E316" s="75"/>
      <c r="F316" s="74" t="s">
        <v>79</v>
      </c>
      <c r="G316" s="75">
        <f t="shared" si="132"/>
        <v>184</v>
      </c>
      <c r="H316" s="75">
        <f t="shared" si="133"/>
        <v>6030.5</v>
      </c>
      <c r="I316" s="75">
        <f t="shared" si="134"/>
        <v>6849.2518551357734</v>
      </c>
      <c r="J316" s="75"/>
      <c r="K316" s="10">
        <f t="shared" si="135"/>
        <v>1.3656023550724639</v>
      </c>
      <c r="L316" s="10">
        <f t="shared" si="136"/>
        <v>0.88046112590795611</v>
      </c>
      <c r="M316" s="10">
        <f t="shared" si="137"/>
        <v>1.2698422526603375</v>
      </c>
      <c r="P316" s="5" t="str">
        <f t="shared" si="138"/>
        <v>Nelson Marlborough</v>
      </c>
      <c r="Q316" s="5">
        <f t="shared" si="139"/>
        <v>184</v>
      </c>
      <c r="R316" s="5">
        <f t="shared" si="140"/>
        <v>251.27083333333334</v>
      </c>
      <c r="S316" s="10">
        <f t="shared" si="141"/>
        <v>1.3656023550724639</v>
      </c>
      <c r="T316" s="10">
        <f t="shared" si="142"/>
        <v>1.2698422526603375</v>
      </c>
      <c r="U316" s="10">
        <f t="shared" si="143"/>
        <v>1.4767500639046856</v>
      </c>
    </row>
    <row r="317" spans="1:21" ht="13" x14ac:dyDescent="0.3">
      <c r="A317" s="74" t="s">
        <v>80</v>
      </c>
      <c r="B317" s="75">
        <v>2484</v>
      </c>
      <c r="C317" s="75">
        <v>86435</v>
      </c>
      <c r="D317" s="75">
        <v>82745.819532302281</v>
      </c>
      <c r="E317" s="75"/>
      <c r="F317" s="74" t="s">
        <v>80</v>
      </c>
      <c r="G317" s="75">
        <f t="shared" si="132"/>
        <v>2484</v>
      </c>
      <c r="H317" s="75">
        <f t="shared" si="133"/>
        <v>86435</v>
      </c>
      <c r="I317" s="75">
        <f t="shared" si="134"/>
        <v>82745.819532302281</v>
      </c>
      <c r="J317" s="75"/>
      <c r="K317" s="10">
        <f t="shared" si="135"/>
        <v>1.4498624530327431</v>
      </c>
      <c r="L317" s="10">
        <f t="shared" si="136"/>
        <v>1.0445844936765361</v>
      </c>
      <c r="M317" s="10">
        <f t="shared" si="137"/>
        <v>1.5065486567352879</v>
      </c>
      <c r="P317" s="5" t="str">
        <f t="shared" si="138"/>
        <v>Northland</v>
      </c>
      <c r="Q317" s="5">
        <f t="shared" si="139"/>
        <v>2484</v>
      </c>
      <c r="R317" s="5">
        <f t="shared" si="140"/>
        <v>3601.4583333333335</v>
      </c>
      <c r="S317" s="10">
        <f t="shared" si="141"/>
        <v>1.4498624530327431</v>
      </c>
      <c r="T317" s="10">
        <f t="shared" si="142"/>
        <v>1.5065486567352879</v>
      </c>
      <c r="U317" s="10">
        <f t="shared" si="143"/>
        <v>1.4767500639046856</v>
      </c>
    </row>
    <row r="318" spans="1:21" ht="13" x14ac:dyDescent="0.3">
      <c r="A318" s="74" t="s">
        <v>81</v>
      </c>
      <c r="B318" s="75">
        <v>208</v>
      </c>
      <c r="C318" s="75">
        <v>5495</v>
      </c>
      <c r="D318" s="75">
        <v>5992.4461085102675</v>
      </c>
      <c r="E318" s="75"/>
      <c r="F318" s="74" t="s">
        <v>81</v>
      </c>
      <c r="G318" s="75">
        <f t="shared" si="132"/>
        <v>208</v>
      </c>
      <c r="H318" s="75">
        <f t="shared" si="133"/>
        <v>5495</v>
      </c>
      <c r="I318" s="75">
        <f t="shared" si="134"/>
        <v>5992.4461085102675</v>
      </c>
      <c r="J318" s="75"/>
      <c r="K318" s="10">
        <f t="shared" si="135"/>
        <v>1.1007612179487178</v>
      </c>
      <c r="L318" s="10">
        <f t="shared" si="136"/>
        <v>0.9169878043953017</v>
      </c>
      <c r="M318" s="10">
        <f t="shared" si="137"/>
        <v>1.3225227382919311</v>
      </c>
      <c r="P318" s="5" t="str">
        <f t="shared" si="138"/>
        <v>South Canterbury</v>
      </c>
      <c r="Q318" s="5">
        <f t="shared" si="139"/>
        <v>208</v>
      </c>
      <c r="R318" s="5">
        <f t="shared" si="140"/>
        <v>228.95833333333334</v>
      </c>
      <c r="S318" s="10">
        <f t="shared" si="141"/>
        <v>1.1007612179487178</v>
      </c>
      <c r="T318" s="10">
        <f t="shared" si="142"/>
        <v>1.3225227382919311</v>
      </c>
      <c r="U318" s="10">
        <f t="shared" si="143"/>
        <v>1.4767500639046856</v>
      </c>
    </row>
    <row r="319" spans="1:21" ht="13" x14ac:dyDescent="0.3">
      <c r="A319" s="74" t="s">
        <v>82</v>
      </c>
      <c r="B319" s="75">
        <v>1081</v>
      </c>
      <c r="C319" s="75">
        <v>45114</v>
      </c>
      <c r="D319" s="75">
        <v>42050.913838487199</v>
      </c>
      <c r="E319" s="75"/>
      <c r="F319" s="74" t="s">
        <v>82</v>
      </c>
      <c r="G319" s="75">
        <f t="shared" si="132"/>
        <v>1081</v>
      </c>
      <c r="H319" s="75">
        <f t="shared" si="133"/>
        <v>45114</v>
      </c>
      <c r="I319" s="75">
        <f t="shared" si="134"/>
        <v>42050.913838487199</v>
      </c>
      <c r="J319" s="75"/>
      <c r="K319" s="10">
        <f t="shared" si="135"/>
        <v>1.7388991674375578</v>
      </c>
      <c r="L319" s="10">
        <f t="shared" si="136"/>
        <v>1.0728423209368949</v>
      </c>
      <c r="M319" s="10">
        <f t="shared" si="137"/>
        <v>1.5473034180390051</v>
      </c>
      <c r="P319" s="5" t="str">
        <f t="shared" si="138"/>
        <v>Southern</v>
      </c>
      <c r="Q319" s="5">
        <f t="shared" si="139"/>
        <v>1081</v>
      </c>
      <c r="R319" s="5">
        <f t="shared" si="140"/>
        <v>1879.75</v>
      </c>
      <c r="S319" s="10">
        <f t="shared" si="141"/>
        <v>1.7388991674375578</v>
      </c>
      <c r="T319" s="10">
        <f t="shared" si="142"/>
        <v>1.5473034180390051</v>
      </c>
      <c r="U319" s="10">
        <f t="shared" si="143"/>
        <v>1.4767500639046856</v>
      </c>
    </row>
    <row r="320" spans="1:21" ht="13" x14ac:dyDescent="0.3">
      <c r="A320" s="74" t="s">
        <v>83</v>
      </c>
      <c r="B320" s="75">
        <v>1044</v>
      </c>
      <c r="C320" s="75">
        <v>32383.5</v>
      </c>
      <c r="D320" s="75">
        <v>29422.328329187781</v>
      </c>
      <c r="E320" s="75"/>
      <c r="F320" s="74" t="s">
        <v>83</v>
      </c>
      <c r="G320" s="75">
        <f t="shared" si="132"/>
        <v>1044</v>
      </c>
      <c r="H320" s="75">
        <f t="shared" si="133"/>
        <v>32383.5</v>
      </c>
      <c r="I320" s="75">
        <f t="shared" si="134"/>
        <v>29422.328329187781</v>
      </c>
      <c r="J320" s="75"/>
      <c r="K320" s="10">
        <f t="shared" si="135"/>
        <v>1.2924449233716475</v>
      </c>
      <c r="L320" s="10">
        <f t="shared" si="136"/>
        <v>1.1006436892988736</v>
      </c>
      <c r="M320" s="10">
        <f t="shared" si="137"/>
        <v>1.587399852951346</v>
      </c>
      <c r="P320" s="5" t="str">
        <f t="shared" si="138"/>
        <v>Tairawhiti</v>
      </c>
      <c r="Q320" s="5">
        <f t="shared" si="139"/>
        <v>1044</v>
      </c>
      <c r="R320" s="5">
        <f t="shared" si="140"/>
        <v>1349.3125</v>
      </c>
      <c r="S320" s="10">
        <f t="shared" si="141"/>
        <v>1.2924449233716475</v>
      </c>
      <c r="T320" s="10">
        <f t="shared" si="142"/>
        <v>1.587399852951346</v>
      </c>
      <c r="U320" s="10">
        <f t="shared" si="143"/>
        <v>1.4767500639046856</v>
      </c>
    </row>
    <row r="321" spans="1:21" ht="13" x14ac:dyDescent="0.3">
      <c r="A321" s="74" t="s">
        <v>84</v>
      </c>
      <c r="B321" s="75">
        <v>749</v>
      </c>
      <c r="C321" s="75">
        <v>26306.5</v>
      </c>
      <c r="D321" s="75">
        <v>25837.142467832815</v>
      </c>
      <c r="E321" s="75"/>
      <c r="F321" s="74" t="s">
        <v>84</v>
      </c>
      <c r="G321" s="75">
        <f t="shared" si="132"/>
        <v>749</v>
      </c>
      <c r="H321" s="75">
        <f t="shared" si="133"/>
        <v>26306.5</v>
      </c>
      <c r="I321" s="75">
        <f t="shared" si="134"/>
        <v>25837.142467832815</v>
      </c>
      <c r="J321" s="75"/>
      <c r="K321" s="10">
        <f t="shared" si="135"/>
        <v>1.4634234534935471</v>
      </c>
      <c r="L321" s="10">
        <f t="shared" si="136"/>
        <v>1.0181660000811441</v>
      </c>
      <c r="M321" s="10">
        <f t="shared" si="137"/>
        <v>1.4684466685475979</v>
      </c>
      <c r="P321" s="5" t="str">
        <f t="shared" si="138"/>
        <v>Taranaki</v>
      </c>
      <c r="Q321" s="5">
        <f t="shared" si="139"/>
        <v>749</v>
      </c>
      <c r="R321" s="5">
        <f t="shared" si="140"/>
        <v>1096.1041666666667</v>
      </c>
      <c r="S321" s="10">
        <f t="shared" si="141"/>
        <v>1.4634234534935471</v>
      </c>
      <c r="T321" s="10">
        <f t="shared" si="142"/>
        <v>1.4684466685475979</v>
      </c>
      <c r="U321" s="10">
        <f t="shared" si="143"/>
        <v>1.4767500639046856</v>
      </c>
    </row>
    <row r="322" spans="1:21" ht="13" x14ac:dyDescent="0.3">
      <c r="A322" s="74" t="s">
        <v>85</v>
      </c>
      <c r="B322" s="75">
        <v>4222</v>
      </c>
      <c r="C322" s="75">
        <v>168318.5</v>
      </c>
      <c r="D322" s="75">
        <v>156142.07112142333</v>
      </c>
      <c r="E322" s="75"/>
      <c r="F322" s="74" t="s">
        <v>85</v>
      </c>
      <c r="G322" s="75">
        <f t="shared" si="132"/>
        <v>4222</v>
      </c>
      <c r="H322" s="75">
        <f t="shared" si="133"/>
        <v>168318.5</v>
      </c>
      <c r="I322" s="75">
        <f t="shared" si="134"/>
        <v>156142.07112142333</v>
      </c>
      <c r="J322" s="75"/>
      <c r="K322" s="10">
        <f t="shared" si="135"/>
        <v>1.6611252565924524</v>
      </c>
      <c r="L322" s="10">
        <f t="shared" si="136"/>
        <v>1.0779830111841395</v>
      </c>
      <c r="M322" s="10">
        <f t="shared" si="137"/>
        <v>1.5547175621638334</v>
      </c>
      <c r="P322" s="5" t="str">
        <f t="shared" si="138"/>
        <v>Waikato</v>
      </c>
      <c r="Q322" s="5">
        <f t="shared" si="139"/>
        <v>4222</v>
      </c>
      <c r="R322" s="5">
        <f t="shared" si="140"/>
        <v>7013.270833333333</v>
      </c>
      <c r="S322" s="10">
        <f t="shared" si="141"/>
        <v>1.6611252565924524</v>
      </c>
      <c r="T322" s="10">
        <f t="shared" si="142"/>
        <v>1.5547175621638334</v>
      </c>
      <c r="U322" s="10">
        <f t="shared" si="143"/>
        <v>1.4767500639046856</v>
      </c>
    </row>
    <row r="323" spans="1:21" ht="13" x14ac:dyDescent="0.3">
      <c r="A323" s="74" t="s">
        <v>86</v>
      </c>
      <c r="B323" s="75">
        <v>245</v>
      </c>
      <c r="C323" s="75">
        <v>4413.5</v>
      </c>
      <c r="D323" s="75">
        <v>5172.203625737021</v>
      </c>
      <c r="E323" s="75"/>
      <c r="F323" s="74" t="s">
        <v>86</v>
      </c>
      <c r="G323" s="75">
        <f t="shared" si="132"/>
        <v>245</v>
      </c>
      <c r="H323" s="75">
        <f t="shared" si="133"/>
        <v>4413.5</v>
      </c>
      <c r="I323" s="75">
        <f t="shared" si="134"/>
        <v>5172.203625737021</v>
      </c>
      <c r="J323" s="75"/>
      <c r="K323" s="10">
        <f t="shared" si="135"/>
        <v>0.7505952380952382</v>
      </c>
      <c r="L323" s="10">
        <f t="shared" si="136"/>
        <v>0.85331133871804821</v>
      </c>
      <c r="M323" s="10">
        <f t="shared" si="137"/>
        <v>1.2306855586167147</v>
      </c>
      <c r="P323" s="5" t="str">
        <f t="shared" si="138"/>
        <v>Wairarapa</v>
      </c>
      <c r="Q323" s="5">
        <f t="shared" si="139"/>
        <v>245</v>
      </c>
      <c r="R323" s="5">
        <f t="shared" si="140"/>
        <v>183.89583333333334</v>
      </c>
      <c r="S323" s="10">
        <f t="shared" si="141"/>
        <v>0.7505952380952382</v>
      </c>
      <c r="T323" s="10">
        <f t="shared" si="142"/>
        <v>1.2306855586167147</v>
      </c>
      <c r="U323" s="10">
        <f t="shared" si="143"/>
        <v>1.4767500639046856</v>
      </c>
    </row>
    <row r="324" spans="1:21" ht="13" x14ac:dyDescent="0.3">
      <c r="A324" s="74" t="s">
        <v>87</v>
      </c>
      <c r="B324" s="75">
        <v>1007</v>
      </c>
      <c r="C324" s="75">
        <v>39853.5</v>
      </c>
      <c r="D324" s="75">
        <v>38538.561357812068</v>
      </c>
      <c r="E324" s="75"/>
      <c r="F324" s="74" t="s">
        <v>87</v>
      </c>
      <c r="G324" s="75">
        <f t="shared" si="132"/>
        <v>1007</v>
      </c>
      <c r="H324" s="75">
        <f t="shared" si="133"/>
        <v>39853.5</v>
      </c>
      <c r="I324" s="75">
        <f t="shared" si="134"/>
        <v>38538.561357812068</v>
      </c>
      <c r="J324" s="75"/>
      <c r="K324" s="10">
        <f t="shared" si="135"/>
        <v>1.649019364448858</v>
      </c>
      <c r="L324" s="10">
        <f t="shared" si="136"/>
        <v>1.0341200759929607</v>
      </c>
      <c r="M324" s="10">
        <f t="shared" si="137"/>
        <v>1.491456383683043</v>
      </c>
      <c r="P324" s="5" t="str">
        <f t="shared" si="138"/>
        <v>Waitemata</v>
      </c>
      <c r="Q324" s="5">
        <f t="shared" si="139"/>
        <v>1007</v>
      </c>
      <c r="R324" s="5">
        <f t="shared" si="140"/>
        <v>1660.5625</v>
      </c>
      <c r="S324" s="10">
        <f t="shared" si="141"/>
        <v>1.649019364448858</v>
      </c>
      <c r="T324" s="10">
        <f t="shared" si="142"/>
        <v>1.491456383683043</v>
      </c>
      <c r="U324" s="10">
        <f t="shared" si="143"/>
        <v>1.4767500639046856</v>
      </c>
    </row>
    <row r="325" spans="1:21" ht="13" x14ac:dyDescent="0.3">
      <c r="A325" s="74" t="s">
        <v>88</v>
      </c>
      <c r="B325" s="75">
        <v>83</v>
      </c>
      <c r="C325" s="75">
        <v>1804</v>
      </c>
      <c r="D325" s="75">
        <v>2290.3443499467685</v>
      </c>
      <c r="E325" s="75"/>
      <c r="F325" s="74" t="s">
        <v>88</v>
      </c>
      <c r="G325" s="75">
        <f t="shared" si="132"/>
        <v>83</v>
      </c>
      <c r="H325" s="75">
        <f t="shared" si="133"/>
        <v>1804</v>
      </c>
      <c r="I325" s="75">
        <f t="shared" si="134"/>
        <v>2290.3443499467685</v>
      </c>
      <c r="J325" s="75"/>
      <c r="K325" s="10">
        <f t="shared" si="135"/>
        <v>0.90562248995983941</v>
      </c>
      <c r="L325" s="10">
        <f t="shared" si="136"/>
        <v>0.78765448524887882</v>
      </c>
      <c r="M325" s="10">
        <f t="shared" si="137"/>
        <v>1.1359921709604428</v>
      </c>
      <c r="P325" s="5" t="str">
        <f t="shared" si="138"/>
        <v>West Coast</v>
      </c>
      <c r="Q325" s="5">
        <f t="shared" si="139"/>
        <v>83</v>
      </c>
      <c r="R325" s="5">
        <f t="shared" si="140"/>
        <v>75.166666666666671</v>
      </c>
      <c r="S325" s="10">
        <f t="shared" si="141"/>
        <v>0.90562248995983941</v>
      </c>
      <c r="T325" s="10">
        <f t="shared" si="142"/>
        <v>1.1359921709604428</v>
      </c>
      <c r="U325" s="10">
        <f t="shared" si="143"/>
        <v>1.4767500639046856</v>
      </c>
    </row>
    <row r="326" spans="1:21" ht="13" x14ac:dyDescent="0.3">
      <c r="A326" s="74" t="s">
        <v>89</v>
      </c>
      <c r="B326" s="75">
        <v>1054</v>
      </c>
      <c r="C326" s="75">
        <v>34301.5</v>
      </c>
      <c r="D326" s="75">
        <v>33775.681720368477</v>
      </c>
      <c r="E326" s="75"/>
      <c r="F326" s="74" t="s">
        <v>89</v>
      </c>
      <c r="G326" s="75">
        <f t="shared" si="132"/>
        <v>1054</v>
      </c>
      <c r="H326" s="75">
        <f t="shared" si="133"/>
        <v>34301.5</v>
      </c>
      <c r="I326" s="75">
        <f t="shared" si="134"/>
        <v>33775.681720368477</v>
      </c>
      <c r="J326" s="75"/>
      <c r="K326" s="10">
        <f t="shared" si="135"/>
        <v>1.3560049019607845</v>
      </c>
      <c r="L326" s="10">
        <f t="shared" si="136"/>
        <v>1.0155679546007337</v>
      </c>
      <c r="M326" s="10">
        <f t="shared" si="137"/>
        <v>1.4646996457338919</v>
      </c>
      <c r="P326" s="5" t="str">
        <f t="shared" si="138"/>
        <v>Whanganui</v>
      </c>
      <c r="Q326" s="5">
        <f t="shared" si="139"/>
        <v>1054</v>
      </c>
      <c r="R326" s="5">
        <f t="shared" si="140"/>
        <v>1429.2291666666667</v>
      </c>
      <c r="S326" s="10">
        <f t="shared" si="141"/>
        <v>1.3560049019607845</v>
      </c>
      <c r="T326" s="10">
        <f t="shared" si="142"/>
        <v>1.4646996457338919</v>
      </c>
      <c r="U326" s="10">
        <f t="shared" si="143"/>
        <v>1.4767500639046856</v>
      </c>
    </row>
    <row r="327" spans="1:21" ht="13" x14ac:dyDescent="0.3">
      <c r="A327" s="74" t="s">
        <v>106</v>
      </c>
      <c r="B327" s="75">
        <v>34984</v>
      </c>
      <c r="C327" s="75">
        <v>1210933.5</v>
      </c>
      <c r="D327" s="75">
        <v>1182640.8703885125</v>
      </c>
      <c r="E327" s="75"/>
      <c r="F327" s="78" t="s">
        <v>106</v>
      </c>
      <c r="G327" s="75">
        <f t="shared" si="132"/>
        <v>34984</v>
      </c>
      <c r="H327" s="75">
        <f t="shared" si="133"/>
        <v>1210933.5</v>
      </c>
      <c r="I327" s="75">
        <f t="shared" si="134"/>
        <v>1182640.8703885125</v>
      </c>
      <c r="J327" s="75"/>
      <c r="K327" s="10">
        <f t="shared" si="135"/>
        <v>1.4422468128287216</v>
      </c>
      <c r="L327" s="10">
        <f t="shared" si="136"/>
        <v>1.0239232638748508</v>
      </c>
      <c r="M327" s="10">
        <f t="shared" si="137"/>
        <v>1.4767500639046856</v>
      </c>
      <c r="P327" s="5" t="str">
        <f t="shared" si="138"/>
        <v>Grand Total</v>
      </c>
      <c r="Q327" s="5">
        <f t="shared" si="139"/>
        <v>34984</v>
      </c>
      <c r="R327" s="5">
        <f t="shared" si="140"/>
        <v>50455.5625</v>
      </c>
      <c r="S327" s="10">
        <f t="shared" si="141"/>
        <v>1.4422468128287216</v>
      </c>
      <c r="T327" s="10">
        <f t="shared" si="142"/>
        <v>1.4767500639046856</v>
      </c>
      <c r="U327" s="10">
        <f t="shared" si="143"/>
        <v>1.4767500639046856</v>
      </c>
    </row>
  </sheetData>
  <mergeCells count="12">
    <mergeCell ref="K305:M305"/>
    <mergeCell ref="K4:M4"/>
    <mergeCell ref="K32:M32"/>
    <mergeCell ref="K60:M60"/>
    <mergeCell ref="K87:M87"/>
    <mergeCell ref="K114:M114"/>
    <mergeCell ref="K141:M141"/>
    <mergeCell ref="K168:M168"/>
    <mergeCell ref="K196:M196"/>
    <mergeCell ref="K224:M224"/>
    <mergeCell ref="K251:M251"/>
    <mergeCell ref="K278:M278"/>
  </mergeCells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>
    <tabColor rgb="FFFFFF00"/>
  </sheetPr>
  <dimension ref="A1:I41"/>
  <sheetViews>
    <sheetView workbookViewId="0">
      <selection activeCell="I13" sqref="I13"/>
    </sheetView>
  </sheetViews>
  <sheetFormatPr defaultColWidth="14.26953125" defaultRowHeight="12.5" x14ac:dyDescent="0.25"/>
  <cols>
    <col min="1" max="1" width="13.81640625" bestFit="1" customWidth="1"/>
    <col min="2" max="2" width="14.1796875" bestFit="1" customWidth="1"/>
    <col min="3" max="3" width="17.7265625" bestFit="1" customWidth="1"/>
    <col min="4" max="4" width="13.1796875" bestFit="1" customWidth="1"/>
    <col min="5" max="5" width="22" bestFit="1" customWidth="1"/>
    <col min="6" max="6" width="6" bestFit="1" customWidth="1"/>
    <col min="7" max="7" width="14.26953125" customWidth="1"/>
    <col min="8" max="8" width="17.81640625" bestFit="1" customWidth="1"/>
  </cols>
  <sheetData>
    <row r="1" spans="1:9" s="1" customFormat="1" ht="13" x14ac:dyDescent="0.3">
      <c r="A1" t="s">
        <v>21</v>
      </c>
      <c r="B1" t="s">
        <v>22</v>
      </c>
      <c r="C1" t="s">
        <v>23</v>
      </c>
      <c r="D1" t="s">
        <v>24</v>
      </c>
      <c r="E1" t="s">
        <v>18</v>
      </c>
      <c r="F1" t="s">
        <v>26</v>
      </c>
      <c r="H1" s="2"/>
      <c r="I1"/>
    </row>
    <row r="2" spans="1:9" s="1" customFormat="1" ht="13" x14ac:dyDescent="0.3">
      <c r="A2" t="s">
        <v>122</v>
      </c>
      <c r="B2" t="s">
        <v>12</v>
      </c>
      <c r="C2" t="s">
        <v>70</v>
      </c>
      <c r="D2">
        <v>5050188</v>
      </c>
      <c r="E2">
        <v>5125857.2826623805</v>
      </c>
      <c r="F2">
        <v>78808</v>
      </c>
      <c r="I2"/>
    </row>
    <row r="3" spans="1:9" s="1" customFormat="1" ht="13" x14ac:dyDescent="0.3">
      <c r="A3" t="s">
        <v>122</v>
      </c>
      <c r="B3" t="s">
        <v>12</v>
      </c>
      <c r="C3" t="s">
        <v>71</v>
      </c>
      <c r="D3">
        <v>2142025</v>
      </c>
      <c r="E3">
        <v>2073253.0779349937</v>
      </c>
      <c r="F3">
        <v>35154</v>
      </c>
      <c r="I3"/>
    </row>
    <row r="4" spans="1:9" s="1" customFormat="1" ht="13" x14ac:dyDescent="0.3">
      <c r="A4" t="s">
        <v>122</v>
      </c>
      <c r="B4" t="s">
        <v>12</v>
      </c>
      <c r="C4" t="s">
        <v>72</v>
      </c>
      <c r="D4">
        <v>4313469</v>
      </c>
      <c r="E4">
        <v>4261165.3399266591</v>
      </c>
      <c r="F4">
        <v>56985</v>
      </c>
      <c r="I4"/>
    </row>
    <row r="5" spans="1:9" s="1" customFormat="1" ht="13" x14ac:dyDescent="0.3">
      <c r="A5" t="s">
        <v>122</v>
      </c>
      <c r="B5" t="s">
        <v>12</v>
      </c>
      <c r="C5" t="s">
        <v>73</v>
      </c>
      <c r="D5">
        <v>2186171</v>
      </c>
      <c r="E5">
        <v>2412748.0481439629</v>
      </c>
      <c r="F5">
        <v>40219</v>
      </c>
      <c r="I5"/>
    </row>
    <row r="6" spans="1:9" s="1" customFormat="1" ht="13" x14ac:dyDescent="0.3">
      <c r="A6" t="s">
        <v>122</v>
      </c>
      <c r="B6" t="s">
        <v>12</v>
      </c>
      <c r="C6" t="s">
        <v>74</v>
      </c>
      <c r="D6">
        <v>4421203.5</v>
      </c>
      <c r="E6">
        <v>3898840.793685189</v>
      </c>
      <c r="F6">
        <v>60993</v>
      </c>
      <c r="I6"/>
    </row>
    <row r="7" spans="1:9" s="1" customFormat="1" ht="13" x14ac:dyDescent="0.3">
      <c r="A7" t="s">
        <v>122</v>
      </c>
      <c r="B7" t="s">
        <v>12</v>
      </c>
      <c r="C7" t="s">
        <v>75</v>
      </c>
      <c r="D7">
        <v>1622983.5</v>
      </c>
      <c r="E7">
        <v>1644380.7984731523</v>
      </c>
      <c r="F7">
        <v>26513</v>
      </c>
      <c r="I7"/>
    </row>
    <row r="8" spans="1:9" s="1" customFormat="1" ht="13" x14ac:dyDescent="0.3">
      <c r="A8" t="s">
        <v>122</v>
      </c>
      <c r="B8" t="s">
        <v>12</v>
      </c>
      <c r="C8" t="s">
        <v>76</v>
      </c>
      <c r="D8">
        <v>954500.5</v>
      </c>
      <c r="E8">
        <v>1088388.8416924356</v>
      </c>
      <c r="F8">
        <v>19474</v>
      </c>
      <c r="I8"/>
    </row>
    <row r="9" spans="1:9" s="1" customFormat="1" ht="13" x14ac:dyDescent="0.3">
      <c r="A9" t="s">
        <v>122</v>
      </c>
      <c r="B9" t="s">
        <v>12</v>
      </c>
      <c r="C9" t="s">
        <v>77</v>
      </c>
      <c r="D9">
        <v>908550</v>
      </c>
      <c r="E9">
        <v>947946.58619163907</v>
      </c>
      <c r="F9">
        <v>16386</v>
      </c>
      <c r="I9"/>
    </row>
    <row r="10" spans="1:9" s="1" customFormat="1" ht="13" x14ac:dyDescent="0.3">
      <c r="A10" t="s">
        <v>122</v>
      </c>
      <c r="B10" t="s">
        <v>12</v>
      </c>
      <c r="C10" t="s">
        <v>78</v>
      </c>
      <c r="D10">
        <v>1539090.5</v>
      </c>
      <c r="E10">
        <v>1401887.8574285277</v>
      </c>
      <c r="F10">
        <v>23598</v>
      </c>
      <c r="I10"/>
    </row>
    <row r="11" spans="1:9" s="1" customFormat="1" ht="13" x14ac:dyDescent="0.3">
      <c r="A11" t="s">
        <v>122</v>
      </c>
      <c r="B11" t="s">
        <v>12</v>
      </c>
      <c r="C11" t="s">
        <v>79</v>
      </c>
      <c r="D11">
        <v>905892</v>
      </c>
      <c r="E11">
        <v>1041380.0234786446</v>
      </c>
      <c r="F11">
        <v>19418</v>
      </c>
      <c r="I11"/>
    </row>
    <row r="12" spans="1:9" s="1" customFormat="1" ht="13" x14ac:dyDescent="0.3">
      <c r="A12" t="s">
        <v>122</v>
      </c>
      <c r="B12" t="s">
        <v>12</v>
      </c>
      <c r="C12" t="s">
        <v>80</v>
      </c>
      <c r="D12">
        <v>1505036</v>
      </c>
      <c r="E12">
        <v>1437809.7366483782</v>
      </c>
      <c r="F12">
        <v>26257</v>
      </c>
      <c r="I12"/>
    </row>
    <row r="13" spans="1:9" s="1" customFormat="1" ht="13" x14ac:dyDescent="0.3">
      <c r="A13" t="s">
        <v>122</v>
      </c>
      <c r="B13" t="s">
        <v>12</v>
      </c>
      <c r="C13" t="s">
        <v>81</v>
      </c>
      <c r="D13">
        <v>482883.5</v>
      </c>
      <c r="E13">
        <v>509206.7953030002</v>
      </c>
      <c r="F13">
        <v>8378</v>
      </c>
      <c r="I13"/>
    </row>
    <row r="14" spans="1:9" s="1" customFormat="1" ht="13" x14ac:dyDescent="0.3">
      <c r="A14" t="s">
        <v>122</v>
      </c>
      <c r="B14" t="s">
        <v>12</v>
      </c>
      <c r="C14" t="s">
        <v>82</v>
      </c>
      <c r="D14">
        <v>2182483</v>
      </c>
      <c r="E14">
        <v>2401589.2820869535</v>
      </c>
      <c r="F14">
        <v>38053</v>
      </c>
      <c r="I14"/>
    </row>
    <row r="15" spans="1:9" s="1" customFormat="1" ht="13" x14ac:dyDescent="0.3">
      <c r="A15" t="s">
        <v>122</v>
      </c>
      <c r="B15" t="s">
        <v>12</v>
      </c>
      <c r="C15" t="s">
        <v>83</v>
      </c>
      <c r="D15">
        <v>395684.5</v>
      </c>
      <c r="E15">
        <v>410531.044403737</v>
      </c>
      <c r="F15">
        <v>6691</v>
      </c>
      <c r="I15"/>
    </row>
    <row r="16" spans="1:9" s="1" customFormat="1" ht="13" x14ac:dyDescent="0.3">
      <c r="A16" t="s">
        <v>122</v>
      </c>
      <c r="B16" t="s">
        <v>12</v>
      </c>
      <c r="C16" t="s">
        <v>84</v>
      </c>
      <c r="D16">
        <v>1040870</v>
      </c>
      <c r="E16">
        <v>1006172.9755148001</v>
      </c>
      <c r="F16">
        <v>19160</v>
      </c>
      <c r="I16"/>
    </row>
    <row r="17" spans="1:9" s="1" customFormat="1" ht="13" x14ac:dyDescent="0.3">
      <c r="A17" t="s">
        <v>122</v>
      </c>
      <c r="B17" t="s">
        <v>12</v>
      </c>
      <c r="C17" t="s">
        <v>85</v>
      </c>
      <c r="D17">
        <v>3762151.5</v>
      </c>
      <c r="E17">
        <v>3847551.3313124562</v>
      </c>
      <c r="F17">
        <v>58171</v>
      </c>
      <c r="I17"/>
    </row>
    <row r="18" spans="1:9" s="1" customFormat="1" ht="13" x14ac:dyDescent="0.3">
      <c r="A18" t="s">
        <v>122</v>
      </c>
      <c r="B18" t="s">
        <v>12</v>
      </c>
      <c r="C18" t="s">
        <v>86</v>
      </c>
      <c r="D18">
        <v>263791</v>
      </c>
      <c r="E18">
        <v>282800.66227115679</v>
      </c>
      <c r="F18">
        <v>5285</v>
      </c>
      <c r="I18"/>
    </row>
    <row r="19" spans="1:9" s="1" customFormat="1" ht="13" x14ac:dyDescent="0.3">
      <c r="A19" t="s">
        <v>122</v>
      </c>
      <c r="B19" t="s">
        <v>12</v>
      </c>
      <c r="C19" t="s">
        <v>87</v>
      </c>
      <c r="D19">
        <v>4397393</v>
      </c>
      <c r="E19">
        <v>4220260.6014323942</v>
      </c>
      <c r="F19">
        <v>67456</v>
      </c>
      <c r="I19"/>
    </row>
    <row r="20" spans="1:9" s="1" customFormat="1" ht="13" x14ac:dyDescent="0.3">
      <c r="A20" t="s">
        <v>122</v>
      </c>
      <c r="B20" t="s">
        <v>12</v>
      </c>
      <c r="C20" t="s">
        <v>88</v>
      </c>
      <c r="D20">
        <v>146264.5</v>
      </c>
      <c r="E20">
        <v>193682.97748712459</v>
      </c>
      <c r="F20">
        <v>3635</v>
      </c>
      <c r="I20"/>
    </row>
    <row r="21" spans="1:9" s="1" customFormat="1" ht="13" x14ac:dyDescent="0.3">
      <c r="A21" t="s">
        <v>122</v>
      </c>
      <c r="B21" t="s">
        <v>12</v>
      </c>
      <c r="C21" t="s">
        <v>89</v>
      </c>
      <c r="D21">
        <v>510694</v>
      </c>
      <c r="E21">
        <v>525869.94392035622</v>
      </c>
      <c r="F21">
        <v>11091</v>
      </c>
      <c r="I21"/>
    </row>
    <row r="22" spans="1:9" s="1" customFormat="1" ht="13" x14ac:dyDescent="0.3">
      <c r="A22" t="s">
        <v>122</v>
      </c>
      <c r="B22" t="s">
        <v>13</v>
      </c>
      <c r="C22" t="s">
        <v>70</v>
      </c>
      <c r="D22">
        <v>825749.5</v>
      </c>
      <c r="E22">
        <v>805601.70147395914</v>
      </c>
      <c r="F22">
        <v>22332</v>
      </c>
      <c r="I22"/>
    </row>
    <row r="23" spans="1:9" s="1" customFormat="1" ht="13" x14ac:dyDescent="0.3">
      <c r="A23" t="s">
        <v>122</v>
      </c>
      <c r="B23" t="s">
        <v>13</v>
      </c>
      <c r="C23" t="s">
        <v>71</v>
      </c>
      <c r="D23">
        <v>230677.5</v>
      </c>
      <c r="E23">
        <v>226784.14640162798</v>
      </c>
      <c r="F23">
        <v>7073</v>
      </c>
      <c r="I23"/>
    </row>
    <row r="24" spans="1:9" s="1" customFormat="1" ht="13" x14ac:dyDescent="0.3">
      <c r="A24" t="s">
        <v>122</v>
      </c>
      <c r="B24" t="s">
        <v>13</v>
      </c>
      <c r="C24" t="s">
        <v>72</v>
      </c>
      <c r="D24">
        <v>664204.5</v>
      </c>
      <c r="E24">
        <v>664449.09389577492</v>
      </c>
      <c r="F24">
        <v>16507</v>
      </c>
      <c r="I24"/>
    </row>
    <row r="25" spans="1:9" ht="13" x14ac:dyDescent="0.3">
      <c r="A25" t="s">
        <v>122</v>
      </c>
      <c r="B25" t="s">
        <v>13</v>
      </c>
      <c r="C25" t="s">
        <v>73</v>
      </c>
      <c r="D25">
        <v>416730.5</v>
      </c>
      <c r="E25">
        <v>418158.03977873101</v>
      </c>
      <c r="F25">
        <v>10597</v>
      </c>
      <c r="H25" s="1"/>
    </row>
    <row r="26" spans="1:9" ht="13" x14ac:dyDescent="0.3">
      <c r="A26" t="s">
        <v>122</v>
      </c>
      <c r="B26" t="s">
        <v>13</v>
      </c>
      <c r="C26" t="s">
        <v>74</v>
      </c>
      <c r="D26">
        <v>443970.5</v>
      </c>
      <c r="E26">
        <v>450390.15313194849</v>
      </c>
      <c r="F26">
        <v>14950</v>
      </c>
      <c r="H26" s="1"/>
    </row>
    <row r="27" spans="1:9" ht="13" x14ac:dyDescent="0.3">
      <c r="A27" t="s">
        <v>122</v>
      </c>
      <c r="B27" t="s">
        <v>13</v>
      </c>
      <c r="C27" t="s">
        <v>75</v>
      </c>
      <c r="D27">
        <v>185352</v>
      </c>
      <c r="E27">
        <v>181190.10431281602</v>
      </c>
      <c r="F27">
        <v>5623</v>
      </c>
      <c r="H27" s="1"/>
    </row>
    <row r="28" spans="1:9" ht="13" x14ac:dyDescent="0.3">
      <c r="A28" t="s">
        <v>122</v>
      </c>
      <c r="B28" t="s">
        <v>13</v>
      </c>
      <c r="C28" t="s">
        <v>76</v>
      </c>
      <c r="D28">
        <v>163901</v>
      </c>
      <c r="E28">
        <v>165915.16693002658</v>
      </c>
      <c r="F28">
        <v>5264</v>
      </c>
      <c r="H28" s="1"/>
    </row>
    <row r="29" spans="1:9" ht="13" x14ac:dyDescent="0.3">
      <c r="A29" t="s">
        <v>122</v>
      </c>
      <c r="B29" t="s">
        <v>13</v>
      </c>
      <c r="C29" t="s">
        <v>77</v>
      </c>
      <c r="D29">
        <v>99253.5</v>
      </c>
      <c r="E29">
        <v>104591.73037346262</v>
      </c>
      <c r="F29">
        <v>3420</v>
      </c>
      <c r="H29" s="1"/>
    </row>
    <row r="30" spans="1:9" ht="13" x14ac:dyDescent="0.3">
      <c r="A30" t="s">
        <v>122</v>
      </c>
      <c r="B30" t="s">
        <v>13</v>
      </c>
      <c r="C30" t="s">
        <v>78</v>
      </c>
      <c r="D30">
        <v>193328</v>
      </c>
      <c r="E30">
        <v>180688.43789812442</v>
      </c>
      <c r="F30">
        <v>5206</v>
      </c>
      <c r="H30" s="1"/>
    </row>
    <row r="31" spans="1:9" ht="13" x14ac:dyDescent="0.3">
      <c r="A31" t="s">
        <v>122</v>
      </c>
      <c r="B31" t="s">
        <v>13</v>
      </c>
      <c r="C31" t="s">
        <v>79</v>
      </c>
      <c r="D31">
        <v>125526.5</v>
      </c>
      <c r="E31">
        <v>142543.78576976576</v>
      </c>
      <c r="F31">
        <v>4542</v>
      </c>
      <c r="H31" s="1"/>
    </row>
    <row r="32" spans="1:9" ht="13" x14ac:dyDescent="0.3">
      <c r="A32" t="s">
        <v>122</v>
      </c>
      <c r="B32" t="s">
        <v>13</v>
      </c>
      <c r="C32" t="s">
        <v>80</v>
      </c>
      <c r="D32">
        <v>191914</v>
      </c>
      <c r="E32">
        <v>181858.68379860744</v>
      </c>
      <c r="F32">
        <v>5432</v>
      </c>
      <c r="H32" s="1"/>
    </row>
    <row r="33" spans="1:8" ht="13" x14ac:dyDescent="0.3">
      <c r="A33" t="s">
        <v>122</v>
      </c>
      <c r="B33" t="s">
        <v>13</v>
      </c>
      <c r="C33" t="s">
        <v>81</v>
      </c>
      <c r="D33">
        <v>64255.5</v>
      </c>
      <c r="E33">
        <v>71641.526333485686</v>
      </c>
      <c r="F33">
        <v>2346</v>
      </c>
      <c r="H33" s="1"/>
    </row>
    <row r="34" spans="1:8" ht="13" x14ac:dyDescent="0.3">
      <c r="A34" t="s">
        <v>122</v>
      </c>
      <c r="B34" t="s">
        <v>13</v>
      </c>
      <c r="C34" t="s">
        <v>82</v>
      </c>
      <c r="D34">
        <v>384111</v>
      </c>
      <c r="E34">
        <v>363216.7904264321</v>
      </c>
      <c r="F34">
        <v>9249</v>
      </c>
      <c r="H34" s="1"/>
    </row>
    <row r="35" spans="1:8" ht="13" x14ac:dyDescent="0.3">
      <c r="A35" t="s">
        <v>122</v>
      </c>
      <c r="B35" t="s">
        <v>13</v>
      </c>
      <c r="C35" t="s">
        <v>83</v>
      </c>
      <c r="D35">
        <v>53879.5</v>
      </c>
      <c r="E35">
        <v>49346.46902191425</v>
      </c>
      <c r="F35">
        <v>1702</v>
      </c>
      <c r="H35" s="1"/>
    </row>
    <row r="36" spans="1:8" ht="13" x14ac:dyDescent="0.3">
      <c r="A36" t="s">
        <v>122</v>
      </c>
      <c r="B36" t="s">
        <v>13</v>
      </c>
      <c r="C36" t="s">
        <v>84</v>
      </c>
      <c r="D36">
        <v>125735.5</v>
      </c>
      <c r="E36">
        <v>131437.92075421728</v>
      </c>
      <c r="F36">
        <v>4076</v>
      </c>
      <c r="H36" s="1"/>
    </row>
    <row r="37" spans="1:8" ht="13" x14ac:dyDescent="0.3">
      <c r="A37" t="s">
        <v>122</v>
      </c>
      <c r="B37" t="s">
        <v>13</v>
      </c>
      <c r="C37" t="s">
        <v>85</v>
      </c>
      <c r="D37">
        <v>552540.5</v>
      </c>
      <c r="E37">
        <v>522079.570914782</v>
      </c>
      <c r="F37">
        <v>14192</v>
      </c>
      <c r="H37" s="1"/>
    </row>
    <row r="38" spans="1:8" ht="13" x14ac:dyDescent="0.3">
      <c r="A38" t="s">
        <v>122</v>
      </c>
      <c r="B38" t="s">
        <v>13</v>
      </c>
      <c r="C38" t="s">
        <v>86</v>
      </c>
      <c r="D38">
        <v>28045</v>
      </c>
      <c r="E38">
        <v>31915.618726544079</v>
      </c>
      <c r="F38">
        <v>1276</v>
      </c>
      <c r="H38" s="1"/>
    </row>
    <row r="39" spans="1:8" ht="13" x14ac:dyDescent="0.3">
      <c r="A39" t="s">
        <v>122</v>
      </c>
      <c r="B39" t="s">
        <v>13</v>
      </c>
      <c r="C39" t="s">
        <v>87</v>
      </c>
      <c r="D39">
        <v>398907.5</v>
      </c>
      <c r="E39">
        <v>451938.65146376699</v>
      </c>
      <c r="F39">
        <v>11391</v>
      </c>
      <c r="H39" s="1"/>
    </row>
    <row r="40" spans="1:8" ht="13" x14ac:dyDescent="0.3">
      <c r="A40" t="s">
        <v>122</v>
      </c>
      <c r="B40" t="s">
        <v>13</v>
      </c>
      <c r="C40" t="s">
        <v>88</v>
      </c>
      <c r="D40">
        <v>20057.5</v>
      </c>
      <c r="E40">
        <v>25085.907606646826</v>
      </c>
      <c r="F40">
        <v>1019</v>
      </c>
      <c r="H40" s="1"/>
    </row>
    <row r="41" spans="1:8" ht="13" x14ac:dyDescent="0.3">
      <c r="A41" t="s">
        <v>122</v>
      </c>
      <c r="B41" t="s">
        <v>13</v>
      </c>
      <c r="C41" t="s">
        <v>89</v>
      </c>
      <c r="D41">
        <v>76716.5</v>
      </c>
      <c r="E41">
        <v>76022.500987253239</v>
      </c>
      <c r="F41">
        <v>2327</v>
      </c>
      <c r="H41" s="1"/>
    </row>
  </sheetData>
  <autoFilter ref="A1:I1" xr:uid="{B006DB83-E492-4789-895C-C3DDF1E57C9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48F99-6C64-4A47-A7AD-8666C4746C31}">
  <sheetPr codeName="Sheet5">
    <tabColor theme="0" tint="-0.249977111117893"/>
  </sheetPr>
  <dimension ref="A1:H658"/>
  <sheetViews>
    <sheetView workbookViewId="0">
      <selection activeCell="G1" sqref="G1:G1048576"/>
    </sheetView>
  </sheetViews>
  <sheetFormatPr defaultRowHeight="12.5" x14ac:dyDescent="0.25"/>
  <cols>
    <col min="1" max="1" width="13.453125" bestFit="1" customWidth="1"/>
    <col min="2" max="2" width="13.7265625" bestFit="1" customWidth="1"/>
    <col min="3" max="3" width="17.26953125" bestFit="1" customWidth="1"/>
    <col min="4" max="4" width="7.7265625" bestFit="1" customWidth="1"/>
    <col min="6" max="6" width="12.7265625" bestFit="1" customWidth="1"/>
    <col min="7" max="7" width="21.54296875" bestFit="1" customWidth="1"/>
  </cols>
  <sheetData>
    <row r="1" spans="1:8" x14ac:dyDescent="0.25">
      <c r="A1" t="s">
        <v>21</v>
      </c>
      <c r="B1" t="s">
        <v>22</v>
      </c>
      <c r="C1" t="s">
        <v>23</v>
      </c>
      <c r="D1" t="s">
        <v>103</v>
      </c>
      <c r="E1" t="s">
        <v>104</v>
      </c>
      <c r="F1" t="s">
        <v>24</v>
      </c>
      <c r="G1" t="s">
        <v>18</v>
      </c>
      <c r="H1" t="s">
        <v>26</v>
      </c>
    </row>
    <row r="2" spans="1:8" x14ac:dyDescent="0.25">
      <c r="A2" t="s">
        <v>122</v>
      </c>
      <c r="B2" t="s">
        <v>12</v>
      </c>
      <c r="C2" t="s">
        <v>70</v>
      </c>
      <c r="D2" t="s">
        <v>97</v>
      </c>
      <c r="E2">
        <v>0</v>
      </c>
      <c r="F2">
        <v>117.5</v>
      </c>
      <c r="G2">
        <v>119.57166460556418</v>
      </c>
      <c r="H2">
        <v>3</v>
      </c>
    </row>
    <row r="3" spans="1:8" x14ac:dyDescent="0.25">
      <c r="A3" t="s">
        <v>122</v>
      </c>
      <c r="B3" t="s">
        <v>12</v>
      </c>
      <c r="C3" t="s">
        <v>70</v>
      </c>
      <c r="D3" t="s">
        <v>97</v>
      </c>
      <c r="E3">
        <v>1</v>
      </c>
      <c r="F3">
        <v>36642.5</v>
      </c>
      <c r="G3">
        <v>41271.740105631688</v>
      </c>
      <c r="H3">
        <v>702</v>
      </c>
    </row>
    <row r="4" spans="1:8" x14ac:dyDescent="0.25">
      <c r="A4" t="s">
        <v>122</v>
      </c>
      <c r="B4" t="s">
        <v>12</v>
      </c>
      <c r="C4" t="s">
        <v>70</v>
      </c>
      <c r="D4" t="s">
        <v>97</v>
      </c>
      <c r="E4">
        <v>2</v>
      </c>
      <c r="F4">
        <v>79294</v>
      </c>
      <c r="G4">
        <v>82854.613488373798</v>
      </c>
      <c r="H4">
        <v>1332</v>
      </c>
    </row>
    <row r="5" spans="1:8" x14ac:dyDescent="0.25">
      <c r="A5" t="s">
        <v>122</v>
      </c>
      <c r="B5" t="s">
        <v>12</v>
      </c>
      <c r="C5" t="s">
        <v>70</v>
      </c>
      <c r="D5" t="s">
        <v>97</v>
      </c>
      <c r="E5">
        <v>3</v>
      </c>
      <c r="F5">
        <v>130672</v>
      </c>
      <c r="G5">
        <v>122467.04984311065</v>
      </c>
      <c r="H5">
        <v>1719</v>
      </c>
    </row>
    <row r="6" spans="1:8" x14ac:dyDescent="0.25">
      <c r="A6" t="s">
        <v>122</v>
      </c>
      <c r="B6" t="s">
        <v>12</v>
      </c>
      <c r="C6" t="s">
        <v>70</v>
      </c>
      <c r="D6" t="s">
        <v>97</v>
      </c>
      <c r="E6">
        <v>4</v>
      </c>
      <c r="F6">
        <v>125210.5</v>
      </c>
      <c r="G6">
        <v>116046.65933651097</v>
      </c>
      <c r="H6">
        <v>1662</v>
      </c>
    </row>
    <row r="7" spans="1:8" x14ac:dyDescent="0.25">
      <c r="A7" t="s">
        <v>122</v>
      </c>
      <c r="B7" t="s">
        <v>12</v>
      </c>
      <c r="C7" t="s">
        <v>70</v>
      </c>
      <c r="D7" t="s">
        <v>97</v>
      </c>
      <c r="E7">
        <v>5</v>
      </c>
      <c r="F7">
        <v>275427</v>
      </c>
      <c r="G7">
        <v>285823.44325917377</v>
      </c>
      <c r="H7">
        <v>3810</v>
      </c>
    </row>
    <row r="8" spans="1:8" x14ac:dyDescent="0.25">
      <c r="A8" t="s">
        <v>122</v>
      </c>
      <c r="B8" t="s">
        <v>12</v>
      </c>
      <c r="C8" t="s">
        <v>70</v>
      </c>
      <c r="D8" t="s">
        <v>99</v>
      </c>
      <c r="E8">
        <v>0</v>
      </c>
      <c r="F8">
        <v>2023.5</v>
      </c>
      <c r="G8">
        <v>2347.8746248713355</v>
      </c>
      <c r="H8">
        <v>58</v>
      </c>
    </row>
    <row r="9" spans="1:8" x14ac:dyDescent="0.25">
      <c r="A9" t="s">
        <v>122</v>
      </c>
      <c r="B9" t="s">
        <v>12</v>
      </c>
      <c r="C9" t="s">
        <v>70</v>
      </c>
      <c r="D9" t="s">
        <v>99</v>
      </c>
      <c r="E9">
        <v>1</v>
      </c>
      <c r="F9">
        <v>793089</v>
      </c>
      <c r="G9">
        <v>801928.52734464174</v>
      </c>
      <c r="H9">
        <v>12712</v>
      </c>
    </row>
    <row r="10" spans="1:8" x14ac:dyDescent="0.25">
      <c r="A10" t="s">
        <v>122</v>
      </c>
      <c r="B10" t="s">
        <v>12</v>
      </c>
      <c r="C10" t="s">
        <v>70</v>
      </c>
      <c r="D10" t="s">
        <v>99</v>
      </c>
      <c r="E10">
        <v>2</v>
      </c>
      <c r="F10">
        <v>866559.5</v>
      </c>
      <c r="G10">
        <v>891377.07829032734</v>
      </c>
      <c r="H10">
        <v>13698</v>
      </c>
    </row>
    <row r="11" spans="1:8" x14ac:dyDescent="0.25">
      <c r="A11" t="s">
        <v>122</v>
      </c>
      <c r="B11" t="s">
        <v>12</v>
      </c>
      <c r="C11" t="s">
        <v>70</v>
      </c>
      <c r="D11" t="s">
        <v>99</v>
      </c>
      <c r="E11">
        <v>3</v>
      </c>
      <c r="F11">
        <v>859256</v>
      </c>
      <c r="G11">
        <v>871786.3993444806</v>
      </c>
      <c r="H11">
        <v>13527</v>
      </c>
    </row>
    <row r="12" spans="1:8" x14ac:dyDescent="0.25">
      <c r="A12" t="s">
        <v>122</v>
      </c>
      <c r="B12" t="s">
        <v>12</v>
      </c>
      <c r="C12" t="s">
        <v>70</v>
      </c>
      <c r="D12" t="s">
        <v>99</v>
      </c>
      <c r="E12">
        <v>4</v>
      </c>
      <c r="F12">
        <v>478719</v>
      </c>
      <c r="G12">
        <v>491545.40382769716</v>
      </c>
      <c r="H12">
        <v>7981</v>
      </c>
    </row>
    <row r="13" spans="1:8" x14ac:dyDescent="0.25">
      <c r="A13" t="s">
        <v>122</v>
      </c>
      <c r="B13" t="s">
        <v>12</v>
      </c>
      <c r="C13" t="s">
        <v>70</v>
      </c>
      <c r="D13" t="s">
        <v>99</v>
      </c>
      <c r="E13">
        <v>5</v>
      </c>
      <c r="F13">
        <v>570859</v>
      </c>
      <c r="G13">
        <v>586049.75215672946</v>
      </c>
      <c r="H13">
        <v>9847</v>
      </c>
    </row>
    <row r="14" spans="1:8" x14ac:dyDescent="0.25">
      <c r="A14" t="s">
        <v>122</v>
      </c>
      <c r="B14" t="s">
        <v>12</v>
      </c>
      <c r="C14" t="s">
        <v>70</v>
      </c>
      <c r="D14" t="s">
        <v>98</v>
      </c>
      <c r="E14">
        <v>0</v>
      </c>
      <c r="F14">
        <v>14108</v>
      </c>
      <c r="G14">
        <v>8185.2829245244975</v>
      </c>
      <c r="H14">
        <v>49</v>
      </c>
    </row>
    <row r="15" spans="1:8" x14ac:dyDescent="0.25">
      <c r="A15" t="s">
        <v>122</v>
      </c>
      <c r="B15" t="s">
        <v>12</v>
      </c>
      <c r="C15" t="s">
        <v>70</v>
      </c>
      <c r="D15" t="s">
        <v>98</v>
      </c>
      <c r="E15">
        <v>1</v>
      </c>
      <c r="F15">
        <v>26702.5</v>
      </c>
      <c r="G15">
        <v>30784.67488895261</v>
      </c>
      <c r="H15">
        <v>498</v>
      </c>
    </row>
    <row r="16" spans="1:8" x14ac:dyDescent="0.25">
      <c r="A16" t="s">
        <v>122</v>
      </c>
      <c r="B16" t="s">
        <v>12</v>
      </c>
      <c r="C16" t="s">
        <v>70</v>
      </c>
      <c r="D16" t="s">
        <v>98</v>
      </c>
      <c r="E16">
        <v>2</v>
      </c>
      <c r="F16">
        <v>86131.5</v>
      </c>
      <c r="G16">
        <v>87971.48008430512</v>
      </c>
      <c r="H16">
        <v>1295</v>
      </c>
    </row>
    <row r="17" spans="1:8" x14ac:dyDescent="0.25">
      <c r="A17" t="s">
        <v>122</v>
      </c>
      <c r="B17" t="s">
        <v>12</v>
      </c>
      <c r="C17" t="s">
        <v>70</v>
      </c>
      <c r="D17" t="s">
        <v>98</v>
      </c>
      <c r="E17">
        <v>3</v>
      </c>
      <c r="F17">
        <v>114216</v>
      </c>
      <c r="G17">
        <v>112166.11932929375</v>
      </c>
      <c r="H17">
        <v>1587</v>
      </c>
    </row>
    <row r="18" spans="1:8" x14ac:dyDescent="0.25">
      <c r="A18" t="s">
        <v>122</v>
      </c>
      <c r="B18" t="s">
        <v>12</v>
      </c>
      <c r="C18" t="s">
        <v>70</v>
      </c>
      <c r="D18" t="s">
        <v>98</v>
      </c>
      <c r="E18">
        <v>4</v>
      </c>
      <c r="F18">
        <v>149245.5</v>
      </c>
      <c r="G18">
        <v>156972.69977092237</v>
      </c>
      <c r="H18">
        <v>2303</v>
      </c>
    </row>
    <row r="19" spans="1:8" x14ac:dyDescent="0.25">
      <c r="A19" t="s">
        <v>122</v>
      </c>
      <c r="B19" t="s">
        <v>12</v>
      </c>
      <c r="C19" t="s">
        <v>70</v>
      </c>
      <c r="D19" t="s">
        <v>98</v>
      </c>
      <c r="E19">
        <v>5</v>
      </c>
      <c r="F19">
        <v>441915</v>
      </c>
      <c r="G19">
        <v>436158.91237832734</v>
      </c>
      <c r="H19">
        <v>6025</v>
      </c>
    </row>
    <row r="20" spans="1:8" x14ac:dyDescent="0.25">
      <c r="A20" t="s">
        <v>122</v>
      </c>
      <c r="B20" t="s">
        <v>12</v>
      </c>
      <c r="C20" t="s">
        <v>71</v>
      </c>
      <c r="D20" t="s">
        <v>97</v>
      </c>
      <c r="E20">
        <v>0</v>
      </c>
      <c r="F20">
        <v>376.5</v>
      </c>
      <c r="G20">
        <v>474.98577612538958</v>
      </c>
      <c r="H20">
        <v>11</v>
      </c>
    </row>
    <row r="21" spans="1:8" x14ac:dyDescent="0.25">
      <c r="A21" t="s">
        <v>122</v>
      </c>
      <c r="B21" t="s">
        <v>12</v>
      </c>
      <c r="C21" t="s">
        <v>71</v>
      </c>
      <c r="D21" t="s">
        <v>97</v>
      </c>
      <c r="E21">
        <v>1</v>
      </c>
      <c r="F21">
        <v>12874.5</v>
      </c>
      <c r="G21">
        <v>13562.490314543995</v>
      </c>
      <c r="H21">
        <v>291</v>
      </c>
    </row>
    <row r="22" spans="1:8" x14ac:dyDescent="0.25">
      <c r="A22" t="s">
        <v>122</v>
      </c>
      <c r="B22" t="s">
        <v>12</v>
      </c>
      <c r="C22" t="s">
        <v>71</v>
      </c>
      <c r="D22" t="s">
        <v>97</v>
      </c>
      <c r="E22">
        <v>2</v>
      </c>
      <c r="F22">
        <v>18178.5</v>
      </c>
      <c r="G22">
        <v>21933.035730483763</v>
      </c>
      <c r="H22">
        <v>467</v>
      </c>
    </row>
    <row r="23" spans="1:8" x14ac:dyDescent="0.25">
      <c r="A23" t="s">
        <v>122</v>
      </c>
      <c r="B23" t="s">
        <v>12</v>
      </c>
      <c r="C23" t="s">
        <v>71</v>
      </c>
      <c r="D23" t="s">
        <v>97</v>
      </c>
      <c r="E23">
        <v>3</v>
      </c>
      <c r="F23">
        <v>71632</v>
      </c>
      <c r="G23">
        <v>74055.858335908095</v>
      </c>
      <c r="H23">
        <v>1386</v>
      </c>
    </row>
    <row r="24" spans="1:8" x14ac:dyDescent="0.25">
      <c r="A24" t="s">
        <v>122</v>
      </c>
      <c r="B24" t="s">
        <v>12</v>
      </c>
      <c r="C24" t="s">
        <v>71</v>
      </c>
      <c r="D24" t="s">
        <v>97</v>
      </c>
      <c r="E24">
        <v>4</v>
      </c>
      <c r="F24">
        <v>122981</v>
      </c>
      <c r="G24">
        <v>126296.68638671996</v>
      </c>
      <c r="H24">
        <v>2346</v>
      </c>
    </row>
    <row r="25" spans="1:8" x14ac:dyDescent="0.25">
      <c r="A25" t="s">
        <v>122</v>
      </c>
      <c r="B25" t="s">
        <v>12</v>
      </c>
      <c r="C25" t="s">
        <v>71</v>
      </c>
      <c r="D25" t="s">
        <v>97</v>
      </c>
      <c r="E25">
        <v>5</v>
      </c>
      <c r="F25">
        <v>248172</v>
      </c>
      <c r="G25">
        <v>262828.55973111762</v>
      </c>
      <c r="H25">
        <v>4638</v>
      </c>
    </row>
    <row r="26" spans="1:8" x14ac:dyDescent="0.25">
      <c r="A26" t="s">
        <v>122</v>
      </c>
      <c r="B26" t="s">
        <v>12</v>
      </c>
      <c r="C26" t="s">
        <v>71</v>
      </c>
      <c r="D26" t="s">
        <v>99</v>
      </c>
      <c r="E26">
        <v>0</v>
      </c>
      <c r="F26">
        <v>217</v>
      </c>
      <c r="G26">
        <v>443.98622728489966</v>
      </c>
      <c r="H26">
        <v>14</v>
      </c>
    </row>
    <row r="27" spans="1:8" x14ac:dyDescent="0.25">
      <c r="A27" t="s">
        <v>122</v>
      </c>
      <c r="B27" t="s">
        <v>12</v>
      </c>
      <c r="C27" t="s">
        <v>71</v>
      </c>
      <c r="D27" t="s">
        <v>99</v>
      </c>
      <c r="E27">
        <v>1</v>
      </c>
      <c r="F27">
        <v>173529</v>
      </c>
      <c r="G27">
        <v>170047.54807796105</v>
      </c>
      <c r="H27">
        <v>2753</v>
      </c>
    </row>
    <row r="28" spans="1:8" x14ac:dyDescent="0.25">
      <c r="A28" t="s">
        <v>122</v>
      </c>
      <c r="B28" t="s">
        <v>12</v>
      </c>
      <c r="C28" t="s">
        <v>71</v>
      </c>
      <c r="D28" t="s">
        <v>99</v>
      </c>
      <c r="E28">
        <v>2</v>
      </c>
      <c r="F28">
        <v>232566</v>
      </c>
      <c r="G28">
        <v>225557.24328554579</v>
      </c>
      <c r="H28">
        <v>3770</v>
      </c>
    </row>
    <row r="29" spans="1:8" x14ac:dyDescent="0.25">
      <c r="A29" t="s">
        <v>122</v>
      </c>
      <c r="B29" t="s">
        <v>12</v>
      </c>
      <c r="C29" t="s">
        <v>71</v>
      </c>
      <c r="D29" t="s">
        <v>99</v>
      </c>
      <c r="E29">
        <v>3</v>
      </c>
      <c r="F29">
        <v>405303</v>
      </c>
      <c r="G29">
        <v>380537.90144660737</v>
      </c>
      <c r="H29">
        <v>6476</v>
      </c>
    </row>
    <row r="30" spans="1:8" x14ac:dyDescent="0.25">
      <c r="A30" t="s">
        <v>122</v>
      </c>
      <c r="B30" t="s">
        <v>12</v>
      </c>
      <c r="C30" t="s">
        <v>71</v>
      </c>
      <c r="D30" t="s">
        <v>99</v>
      </c>
      <c r="E30">
        <v>4</v>
      </c>
      <c r="F30">
        <v>507731.5</v>
      </c>
      <c r="G30">
        <v>462814.04897648381</v>
      </c>
      <c r="H30">
        <v>7353</v>
      </c>
    </row>
    <row r="31" spans="1:8" x14ac:dyDescent="0.25">
      <c r="A31" t="s">
        <v>122</v>
      </c>
      <c r="B31" t="s">
        <v>12</v>
      </c>
      <c r="C31" t="s">
        <v>71</v>
      </c>
      <c r="D31" t="s">
        <v>99</v>
      </c>
      <c r="E31">
        <v>5</v>
      </c>
      <c r="F31">
        <v>320735.5</v>
      </c>
      <c r="G31">
        <v>304527.53737319325</v>
      </c>
      <c r="H31">
        <v>5050</v>
      </c>
    </row>
    <row r="32" spans="1:8" x14ac:dyDescent="0.25">
      <c r="A32" t="s">
        <v>122</v>
      </c>
      <c r="B32" t="s">
        <v>12</v>
      </c>
      <c r="C32" t="s">
        <v>71</v>
      </c>
      <c r="D32" t="s">
        <v>98</v>
      </c>
      <c r="E32">
        <v>0</v>
      </c>
      <c r="F32">
        <v>3.5</v>
      </c>
      <c r="G32">
        <v>8.1896551724137936</v>
      </c>
      <c r="H32">
        <v>1</v>
      </c>
    </row>
    <row r="33" spans="1:8" x14ac:dyDescent="0.25">
      <c r="A33" t="s">
        <v>122</v>
      </c>
      <c r="B33" t="s">
        <v>12</v>
      </c>
      <c r="C33" t="s">
        <v>71</v>
      </c>
      <c r="D33" t="s">
        <v>98</v>
      </c>
      <c r="E33">
        <v>1</v>
      </c>
      <c r="F33">
        <v>1236.5</v>
      </c>
      <c r="G33">
        <v>1122.3492295880035</v>
      </c>
      <c r="H33">
        <v>34</v>
      </c>
    </row>
    <row r="34" spans="1:8" x14ac:dyDescent="0.25">
      <c r="A34" t="s">
        <v>122</v>
      </c>
      <c r="B34" t="s">
        <v>12</v>
      </c>
      <c r="C34" t="s">
        <v>71</v>
      </c>
      <c r="D34" t="s">
        <v>98</v>
      </c>
      <c r="E34">
        <v>2</v>
      </c>
      <c r="F34">
        <v>1667.5</v>
      </c>
      <c r="G34">
        <v>2023.7642994836144</v>
      </c>
      <c r="H34">
        <v>42</v>
      </c>
    </row>
    <row r="35" spans="1:8" x14ac:dyDescent="0.25">
      <c r="A35" t="s">
        <v>122</v>
      </c>
      <c r="B35" t="s">
        <v>12</v>
      </c>
      <c r="C35" t="s">
        <v>71</v>
      </c>
      <c r="D35" t="s">
        <v>98</v>
      </c>
      <c r="E35">
        <v>3</v>
      </c>
      <c r="F35">
        <v>4660.5</v>
      </c>
      <c r="G35">
        <v>5580.840906890161</v>
      </c>
      <c r="H35">
        <v>120</v>
      </c>
    </row>
    <row r="36" spans="1:8" x14ac:dyDescent="0.25">
      <c r="A36" t="s">
        <v>122</v>
      </c>
      <c r="B36" t="s">
        <v>12</v>
      </c>
      <c r="C36" t="s">
        <v>71</v>
      </c>
      <c r="D36" t="s">
        <v>98</v>
      </c>
      <c r="E36">
        <v>4</v>
      </c>
      <c r="F36">
        <v>6648.5</v>
      </c>
      <c r="G36">
        <v>8193.1220065332182</v>
      </c>
      <c r="H36">
        <v>159</v>
      </c>
    </row>
    <row r="37" spans="1:8" x14ac:dyDescent="0.25">
      <c r="A37" t="s">
        <v>122</v>
      </c>
      <c r="B37" t="s">
        <v>12</v>
      </c>
      <c r="C37" t="s">
        <v>71</v>
      </c>
      <c r="D37" t="s">
        <v>98</v>
      </c>
      <c r="E37">
        <v>5</v>
      </c>
      <c r="F37">
        <v>13512</v>
      </c>
      <c r="G37">
        <v>13244.930175466054</v>
      </c>
      <c r="H37">
        <v>243</v>
      </c>
    </row>
    <row r="38" spans="1:8" x14ac:dyDescent="0.25">
      <c r="A38" t="s">
        <v>122</v>
      </c>
      <c r="B38" t="s">
        <v>12</v>
      </c>
      <c r="C38" t="s">
        <v>72</v>
      </c>
      <c r="D38" t="s">
        <v>97</v>
      </c>
      <c r="E38">
        <v>0</v>
      </c>
      <c r="F38">
        <v>202</v>
      </c>
      <c r="G38">
        <v>305.07025195915418</v>
      </c>
      <c r="H38">
        <v>3</v>
      </c>
    </row>
    <row r="39" spans="1:8" x14ac:dyDescent="0.25">
      <c r="A39" t="s">
        <v>122</v>
      </c>
      <c r="B39" t="s">
        <v>12</v>
      </c>
      <c r="C39" t="s">
        <v>72</v>
      </c>
      <c r="D39" t="s">
        <v>97</v>
      </c>
      <c r="E39">
        <v>1</v>
      </c>
      <c r="F39">
        <v>59088</v>
      </c>
      <c r="G39">
        <v>63854.009118410766</v>
      </c>
      <c r="H39">
        <v>1106</v>
      </c>
    </row>
    <row r="40" spans="1:8" x14ac:dyDescent="0.25">
      <c r="A40" t="s">
        <v>122</v>
      </c>
      <c r="B40" t="s">
        <v>12</v>
      </c>
      <c r="C40" t="s">
        <v>72</v>
      </c>
      <c r="D40" t="s">
        <v>97</v>
      </c>
      <c r="E40">
        <v>2</v>
      </c>
      <c r="F40">
        <v>72641.5</v>
      </c>
      <c r="G40">
        <v>72995.222839000911</v>
      </c>
      <c r="H40">
        <v>1037</v>
      </c>
    </row>
    <row r="41" spans="1:8" x14ac:dyDescent="0.25">
      <c r="A41" t="s">
        <v>122</v>
      </c>
      <c r="B41" t="s">
        <v>12</v>
      </c>
      <c r="C41" t="s">
        <v>72</v>
      </c>
      <c r="D41" t="s">
        <v>97</v>
      </c>
      <c r="E41">
        <v>3</v>
      </c>
      <c r="F41">
        <v>60457.5</v>
      </c>
      <c r="G41">
        <v>63780.186959011568</v>
      </c>
      <c r="H41">
        <v>930</v>
      </c>
    </row>
    <row r="42" spans="1:8" x14ac:dyDescent="0.25">
      <c r="A42" t="s">
        <v>122</v>
      </c>
      <c r="B42" t="s">
        <v>12</v>
      </c>
      <c r="C42" t="s">
        <v>72</v>
      </c>
      <c r="D42" t="s">
        <v>97</v>
      </c>
      <c r="E42">
        <v>4</v>
      </c>
      <c r="F42">
        <v>151336.5</v>
      </c>
      <c r="G42">
        <v>146362.19875442935</v>
      </c>
      <c r="H42">
        <v>1954</v>
      </c>
    </row>
    <row r="43" spans="1:8" x14ac:dyDescent="0.25">
      <c r="A43" t="s">
        <v>122</v>
      </c>
      <c r="B43" t="s">
        <v>12</v>
      </c>
      <c r="C43" t="s">
        <v>72</v>
      </c>
      <c r="D43" t="s">
        <v>97</v>
      </c>
      <c r="E43">
        <v>5</v>
      </c>
      <c r="F43">
        <v>60589</v>
      </c>
      <c r="G43">
        <v>62154.406969661752</v>
      </c>
      <c r="H43">
        <v>922</v>
      </c>
    </row>
    <row r="44" spans="1:8" x14ac:dyDescent="0.25">
      <c r="A44" t="s">
        <v>122</v>
      </c>
      <c r="B44" t="s">
        <v>12</v>
      </c>
      <c r="C44" t="s">
        <v>72</v>
      </c>
      <c r="D44" t="s">
        <v>99</v>
      </c>
      <c r="E44">
        <v>0</v>
      </c>
      <c r="F44">
        <v>1828</v>
      </c>
      <c r="G44">
        <v>1709.6314002307236</v>
      </c>
      <c r="H44">
        <v>40</v>
      </c>
    </row>
    <row r="45" spans="1:8" x14ac:dyDescent="0.25">
      <c r="A45" t="s">
        <v>122</v>
      </c>
      <c r="B45" t="s">
        <v>12</v>
      </c>
      <c r="C45" t="s">
        <v>72</v>
      </c>
      <c r="D45" t="s">
        <v>99</v>
      </c>
      <c r="E45">
        <v>1</v>
      </c>
      <c r="F45">
        <v>1138201.5</v>
      </c>
      <c r="G45">
        <v>1133932.2319688359</v>
      </c>
      <c r="H45">
        <v>15468</v>
      </c>
    </row>
    <row r="46" spans="1:8" x14ac:dyDescent="0.25">
      <c r="A46" t="s">
        <v>122</v>
      </c>
      <c r="B46" t="s">
        <v>12</v>
      </c>
      <c r="C46" t="s">
        <v>72</v>
      </c>
      <c r="D46" t="s">
        <v>99</v>
      </c>
      <c r="E46">
        <v>2</v>
      </c>
      <c r="F46">
        <v>866818</v>
      </c>
      <c r="G46">
        <v>842208.62266623473</v>
      </c>
      <c r="H46">
        <v>11047</v>
      </c>
    </row>
    <row r="47" spans="1:8" x14ac:dyDescent="0.25">
      <c r="A47" t="s">
        <v>122</v>
      </c>
      <c r="B47" t="s">
        <v>12</v>
      </c>
      <c r="C47" t="s">
        <v>72</v>
      </c>
      <c r="D47" t="s">
        <v>99</v>
      </c>
      <c r="E47">
        <v>3</v>
      </c>
      <c r="F47">
        <v>618937.5</v>
      </c>
      <c r="G47">
        <v>604910.13959210494</v>
      </c>
      <c r="H47">
        <v>7767</v>
      </c>
    </row>
    <row r="48" spans="1:8" x14ac:dyDescent="0.25">
      <c r="A48" t="s">
        <v>122</v>
      </c>
      <c r="B48" t="s">
        <v>12</v>
      </c>
      <c r="C48" t="s">
        <v>72</v>
      </c>
      <c r="D48" t="s">
        <v>99</v>
      </c>
      <c r="E48">
        <v>4</v>
      </c>
      <c r="F48">
        <v>931563</v>
      </c>
      <c r="G48">
        <v>923870.50906398532</v>
      </c>
      <c r="H48">
        <v>11867</v>
      </c>
    </row>
    <row r="49" spans="1:8" x14ac:dyDescent="0.25">
      <c r="A49" t="s">
        <v>122</v>
      </c>
      <c r="B49" t="s">
        <v>12</v>
      </c>
      <c r="C49" t="s">
        <v>72</v>
      </c>
      <c r="D49" t="s">
        <v>99</v>
      </c>
      <c r="E49">
        <v>5</v>
      </c>
      <c r="F49">
        <v>231473.5</v>
      </c>
      <c r="G49">
        <v>223280.51015085817</v>
      </c>
      <c r="H49">
        <v>3037</v>
      </c>
    </row>
    <row r="50" spans="1:8" x14ac:dyDescent="0.25">
      <c r="A50" t="s">
        <v>122</v>
      </c>
      <c r="B50" t="s">
        <v>12</v>
      </c>
      <c r="C50" t="s">
        <v>72</v>
      </c>
      <c r="D50" t="s">
        <v>98</v>
      </c>
      <c r="E50">
        <v>0</v>
      </c>
      <c r="F50">
        <v>2</v>
      </c>
      <c r="G50">
        <v>22.920212765957448</v>
      </c>
      <c r="H50">
        <v>1</v>
      </c>
    </row>
    <row r="51" spans="1:8" x14ac:dyDescent="0.25">
      <c r="A51" t="s">
        <v>122</v>
      </c>
      <c r="B51" t="s">
        <v>12</v>
      </c>
      <c r="C51" t="s">
        <v>72</v>
      </c>
      <c r="D51" t="s">
        <v>98</v>
      </c>
      <c r="E51">
        <v>1</v>
      </c>
      <c r="F51">
        <v>14071.5</v>
      </c>
      <c r="G51">
        <v>14357.267430939391</v>
      </c>
      <c r="H51">
        <v>229</v>
      </c>
    </row>
    <row r="52" spans="1:8" x14ac:dyDescent="0.25">
      <c r="A52" t="s">
        <v>122</v>
      </c>
      <c r="B52" t="s">
        <v>12</v>
      </c>
      <c r="C52" t="s">
        <v>72</v>
      </c>
      <c r="D52" t="s">
        <v>98</v>
      </c>
      <c r="E52">
        <v>2</v>
      </c>
      <c r="F52">
        <v>10574</v>
      </c>
      <c r="G52">
        <v>12575.736222310381</v>
      </c>
      <c r="H52">
        <v>220</v>
      </c>
    </row>
    <row r="53" spans="1:8" x14ac:dyDescent="0.25">
      <c r="A53" t="s">
        <v>122</v>
      </c>
      <c r="B53" t="s">
        <v>12</v>
      </c>
      <c r="C53" t="s">
        <v>72</v>
      </c>
      <c r="D53" t="s">
        <v>98</v>
      </c>
      <c r="E53">
        <v>3</v>
      </c>
      <c r="F53">
        <v>16573</v>
      </c>
      <c r="G53">
        <v>15702.553851822331</v>
      </c>
      <c r="H53">
        <v>238</v>
      </c>
    </row>
    <row r="54" spans="1:8" x14ac:dyDescent="0.25">
      <c r="A54" t="s">
        <v>122</v>
      </c>
      <c r="B54" t="s">
        <v>12</v>
      </c>
      <c r="C54" t="s">
        <v>72</v>
      </c>
      <c r="D54" t="s">
        <v>98</v>
      </c>
      <c r="E54">
        <v>4</v>
      </c>
      <c r="F54">
        <v>53040</v>
      </c>
      <c r="G54">
        <v>53160.647797681195</v>
      </c>
      <c r="H54">
        <v>761</v>
      </c>
    </row>
    <row r="55" spans="1:8" x14ac:dyDescent="0.25">
      <c r="A55" t="s">
        <v>122</v>
      </c>
      <c r="B55" t="s">
        <v>12</v>
      </c>
      <c r="C55" t="s">
        <v>72</v>
      </c>
      <c r="D55" t="s">
        <v>98</v>
      </c>
      <c r="E55">
        <v>5</v>
      </c>
      <c r="F55">
        <v>26072.5</v>
      </c>
      <c r="G55">
        <v>25983.474676458987</v>
      </c>
      <c r="H55">
        <v>358</v>
      </c>
    </row>
    <row r="56" spans="1:8" x14ac:dyDescent="0.25">
      <c r="A56" t="s">
        <v>122</v>
      </c>
      <c r="B56" t="s">
        <v>12</v>
      </c>
      <c r="C56" t="s">
        <v>73</v>
      </c>
      <c r="D56" t="s">
        <v>97</v>
      </c>
      <c r="E56">
        <v>0</v>
      </c>
      <c r="F56">
        <v>767.5</v>
      </c>
      <c r="G56">
        <v>569.5918800107678</v>
      </c>
      <c r="H56">
        <v>8</v>
      </c>
    </row>
    <row r="57" spans="1:8" x14ac:dyDescent="0.25">
      <c r="A57" t="s">
        <v>122</v>
      </c>
      <c r="B57" t="s">
        <v>12</v>
      </c>
      <c r="C57" t="s">
        <v>73</v>
      </c>
      <c r="D57" t="s">
        <v>97</v>
      </c>
      <c r="E57">
        <v>1</v>
      </c>
      <c r="F57">
        <v>37187</v>
      </c>
      <c r="G57">
        <v>40826.021118717224</v>
      </c>
      <c r="H57">
        <v>838</v>
      </c>
    </row>
    <row r="58" spans="1:8" x14ac:dyDescent="0.25">
      <c r="A58" t="s">
        <v>122</v>
      </c>
      <c r="B58" t="s">
        <v>12</v>
      </c>
      <c r="C58" t="s">
        <v>73</v>
      </c>
      <c r="D58" t="s">
        <v>97</v>
      </c>
      <c r="E58">
        <v>2</v>
      </c>
      <c r="F58">
        <v>36078.5</v>
      </c>
      <c r="G58">
        <v>35659.023754105372</v>
      </c>
      <c r="H58">
        <v>669</v>
      </c>
    </row>
    <row r="59" spans="1:8" x14ac:dyDescent="0.25">
      <c r="A59" t="s">
        <v>122</v>
      </c>
      <c r="B59" t="s">
        <v>12</v>
      </c>
      <c r="C59" t="s">
        <v>73</v>
      </c>
      <c r="D59" t="s">
        <v>97</v>
      </c>
      <c r="E59">
        <v>3</v>
      </c>
      <c r="F59">
        <v>45356</v>
      </c>
      <c r="G59">
        <v>49797.381924016205</v>
      </c>
      <c r="H59">
        <v>933</v>
      </c>
    </row>
    <row r="60" spans="1:8" x14ac:dyDescent="0.25">
      <c r="A60" t="s">
        <v>122</v>
      </c>
      <c r="B60" t="s">
        <v>12</v>
      </c>
      <c r="C60" t="s">
        <v>73</v>
      </c>
      <c r="D60" t="s">
        <v>97</v>
      </c>
      <c r="E60">
        <v>4</v>
      </c>
      <c r="F60">
        <v>90149.5</v>
      </c>
      <c r="G60">
        <v>107241.99756373752</v>
      </c>
      <c r="H60">
        <v>1776</v>
      </c>
    </row>
    <row r="61" spans="1:8" x14ac:dyDescent="0.25">
      <c r="A61" t="s">
        <v>122</v>
      </c>
      <c r="B61" t="s">
        <v>12</v>
      </c>
      <c r="C61" t="s">
        <v>73</v>
      </c>
      <c r="D61" t="s">
        <v>97</v>
      </c>
      <c r="E61">
        <v>5</v>
      </c>
      <c r="F61">
        <v>108650</v>
      </c>
      <c r="G61">
        <v>119067.46359921926</v>
      </c>
      <c r="H61">
        <v>1752</v>
      </c>
    </row>
    <row r="62" spans="1:8" x14ac:dyDescent="0.25">
      <c r="A62" t="s">
        <v>122</v>
      </c>
      <c r="B62" t="s">
        <v>12</v>
      </c>
      <c r="C62" t="s">
        <v>73</v>
      </c>
      <c r="D62" t="s">
        <v>99</v>
      </c>
      <c r="E62">
        <v>0</v>
      </c>
      <c r="F62">
        <v>461</v>
      </c>
      <c r="G62">
        <v>727.52455090927333</v>
      </c>
      <c r="H62">
        <v>18</v>
      </c>
    </row>
    <row r="63" spans="1:8" x14ac:dyDescent="0.25">
      <c r="A63" t="s">
        <v>122</v>
      </c>
      <c r="B63" t="s">
        <v>12</v>
      </c>
      <c r="C63" t="s">
        <v>73</v>
      </c>
      <c r="D63" t="s">
        <v>99</v>
      </c>
      <c r="E63">
        <v>1</v>
      </c>
      <c r="F63">
        <v>486924.5</v>
      </c>
      <c r="G63">
        <v>532904.87973948068</v>
      </c>
      <c r="H63">
        <v>9021</v>
      </c>
    </row>
    <row r="64" spans="1:8" x14ac:dyDescent="0.25">
      <c r="A64" t="s">
        <v>122</v>
      </c>
      <c r="B64" t="s">
        <v>12</v>
      </c>
      <c r="C64" t="s">
        <v>73</v>
      </c>
      <c r="D64" t="s">
        <v>99</v>
      </c>
      <c r="E64">
        <v>2</v>
      </c>
      <c r="F64">
        <v>277954.5</v>
      </c>
      <c r="G64">
        <v>310578.8667329232</v>
      </c>
      <c r="H64">
        <v>5395</v>
      </c>
    </row>
    <row r="65" spans="1:8" x14ac:dyDescent="0.25">
      <c r="A65" t="s">
        <v>122</v>
      </c>
      <c r="B65" t="s">
        <v>12</v>
      </c>
      <c r="C65" t="s">
        <v>73</v>
      </c>
      <c r="D65" t="s">
        <v>99</v>
      </c>
      <c r="E65">
        <v>3</v>
      </c>
      <c r="F65">
        <v>409169.5</v>
      </c>
      <c r="G65">
        <v>433677.85457242344</v>
      </c>
      <c r="H65">
        <v>6905</v>
      </c>
    </row>
    <row r="66" spans="1:8" x14ac:dyDescent="0.25">
      <c r="A66" t="s">
        <v>122</v>
      </c>
      <c r="B66" t="s">
        <v>12</v>
      </c>
      <c r="C66" t="s">
        <v>73</v>
      </c>
      <c r="D66" t="s">
        <v>99</v>
      </c>
      <c r="E66">
        <v>4</v>
      </c>
      <c r="F66">
        <v>353677.5</v>
      </c>
      <c r="G66">
        <v>396328.31183749193</v>
      </c>
      <c r="H66">
        <v>6872</v>
      </c>
    </row>
    <row r="67" spans="1:8" x14ac:dyDescent="0.25">
      <c r="A67" t="s">
        <v>122</v>
      </c>
      <c r="B67" t="s">
        <v>12</v>
      </c>
      <c r="C67" t="s">
        <v>73</v>
      </c>
      <c r="D67" t="s">
        <v>99</v>
      </c>
      <c r="E67">
        <v>5</v>
      </c>
      <c r="F67">
        <v>140189</v>
      </c>
      <c r="G67">
        <v>160085.61786713256</v>
      </c>
      <c r="H67">
        <v>2365</v>
      </c>
    </row>
    <row r="68" spans="1:8" x14ac:dyDescent="0.25">
      <c r="A68" t="s">
        <v>122</v>
      </c>
      <c r="B68" t="s">
        <v>12</v>
      </c>
      <c r="C68" t="s">
        <v>73</v>
      </c>
      <c r="D68" t="s">
        <v>98</v>
      </c>
      <c r="E68">
        <v>0</v>
      </c>
      <c r="F68">
        <v>376.5</v>
      </c>
      <c r="G68">
        <v>274.90332331030589</v>
      </c>
      <c r="H68">
        <v>4</v>
      </c>
    </row>
    <row r="69" spans="1:8" x14ac:dyDescent="0.25">
      <c r="A69" t="s">
        <v>122</v>
      </c>
      <c r="B69" t="s">
        <v>12</v>
      </c>
      <c r="C69" t="s">
        <v>73</v>
      </c>
      <c r="D69" t="s">
        <v>98</v>
      </c>
      <c r="E69">
        <v>1</v>
      </c>
      <c r="F69">
        <v>17511</v>
      </c>
      <c r="G69">
        <v>23242.876451015203</v>
      </c>
      <c r="H69">
        <v>383</v>
      </c>
    </row>
    <row r="70" spans="1:8" x14ac:dyDescent="0.25">
      <c r="A70" t="s">
        <v>122</v>
      </c>
      <c r="B70" t="s">
        <v>12</v>
      </c>
      <c r="C70" t="s">
        <v>73</v>
      </c>
      <c r="D70" t="s">
        <v>98</v>
      </c>
      <c r="E70">
        <v>2</v>
      </c>
      <c r="F70">
        <v>13510.5</v>
      </c>
      <c r="G70">
        <v>17206.180796307537</v>
      </c>
      <c r="H70">
        <v>338</v>
      </c>
    </row>
    <row r="71" spans="1:8" x14ac:dyDescent="0.25">
      <c r="A71" t="s">
        <v>122</v>
      </c>
      <c r="B71" t="s">
        <v>12</v>
      </c>
      <c r="C71" t="s">
        <v>73</v>
      </c>
      <c r="D71" t="s">
        <v>98</v>
      </c>
      <c r="E71">
        <v>3</v>
      </c>
      <c r="F71">
        <v>20382.5</v>
      </c>
      <c r="G71">
        <v>22121.048345845069</v>
      </c>
      <c r="H71">
        <v>391</v>
      </c>
    </row>
    <row r="72" spans="1:8" x14ac:dyDescent="0.25">
      <c r="A72" t="s">
        <v>122</v>
      </c>
      <c r="B72" t="s">
        <v>12</v>
      </c>
      <c r="C72" t="s">
        <v>73</v>
      </c>
      <c r="D72" t="s">
        <v>98</v>
      </c>
      <c r="E72">
        <v>4</v>
      </c>
      <c r="F72">
        <v>51442.5</v>
      </c>
      <c r="G72">
        <v>53770.012234178968</v>
      </c>
      <c r="H72">
        <v>883</v>
      </c>
    </row>
    <row r="73" spans="1:8" x14ac:dyDescent="0.25">
      <c r="A73" t="s">
        <v>122</v>
      </c>
      <c r="B73" t="s">
        <v>12</v>
      </c>
      <c r="C73" t="s">
        <v>73</v>
      </c>
      <c r="D73" t="s">
        <v>98</v>
      </c>
      <c r="E73">
        <v>5</v>
      </c>
      <c r="F73">
        <v>96383.5</v>
      </c>
      <c r="G73">
        <v>108668.49185328512</v>
      </c>
      <c r="H73">
        <v>1668</v>
      </c>
    </row>
    <row r="74" spans="1:8" x14ac:dyDescent="0.25">
      <c r="A74" t="s">
        <v>122</v>
      </c>
      <c r="B74" t="s">
        <v>12</v>
      </c>
      <c r="C74" t="s">
        <v>74</v>
      </c>
      <c r="D74" t="s">
        <v>97</v>
      </c>
      <c r="E74">
        <v>0</v>
      </c>
      <c r="F74">
        <v>323</v>
      </c>
      <c r="G74">
        <v>516.41069951893292</v>
      </c>
      <c r="H74">
        <v>7</v>
      </c>
    </row>
    <row r="75" spans="1:8" x14ac:dyDescent="0.25">
      <c r="A75" t="s">
        <v>122</v>
      </c>
      <c r="B75" t="s">
        <v>12</v>
      </c>
      <c r="C75" t="s">
        <v>74</v>
      </c>
      <c r="D75" t="s">
        <v>97</v>
      </c>
      <c r="E75">
        <v>1</v>
      </c>
      <c r="F75">
        <v>29020.5</v>
      </c>
      <c r="G75">
        <v>22880.379225838493</v>
      </c>
      <c r="H75">
        <v>380</v>
      </c>
    </row>
    <row r="76" spans="1:8" x14ac:dyDescent="0.25">
      <c r="A76" t="s">
        <v>122</v>
      </c>
      <c r="B76" t="s">
        <v>12</v>
      </c>
      <c r="C76" t="s">
        <v>74</v>
      </c>
      <c r="D76" t="s">
        <v>97</v>
      </c>
      <c r="E76">
        <v>2</v>
      </c>
      <c r="F76">
        <v>65325</v>
      </c>
      <c r="G76">
        <v>52155.988239289552</v>
      </c>
      <c r="H76">
        <v>871</v>
      </c>
    </row>
    <row r="77" spans="1:8" x14ac:dyDescent="0.25">
      <c r="A77" t="s">
        <v>122</v>
      </c>
      <c r="B77" t="s">
        <v>12</v>
      </c>
      <c r="C77" t="s">
        <v>74</v>
      </c>
      <c r="D77" t="s">
        <v>97</v>
      </c>
      <c r="E77">
        <v>3</v>
      </c>
      <c r="F77">
        <v>57442</v>
      </c>
      <c r="G77">
        <v>51708.240842022919</v>
      </c>
      <c r="H77">
        <v>844</v>
      </c>
    </row>
    <row r="78" spans="1:8" x14ac:dyDescent="0.25">
      <c r="A78" t="s">
        <v>122</v>
      </c>
      <c r="B78" t="s">
        <v>12</v>
      </c>
      <c r="C78" t="s">
        <v>74</v>
      </c>
      <c r="D78" t="s">
        <v>97</v>
      </c>
      <c r="E78">
        <v>4</v>
      </c>
      <c r="F78">
        <v>101885</v>
      </c>
      <c r="G78">
        <v>88226.492051457972</v>
      </c>
      <c r="H78">
        <v>1462</v>
      </c>
    </row>
    <row r="79" spans="1:8" x14ac:dyDescent="0.25">
      <c r="A79" t="s">
        <v>122</v>
      </c>
      <c r="B79" t="s">
        <v>12</v>
      </c>
      <c r="C79" t="s">
        <v>74</v>
      </c>
      <c r="D79" t="s">
        <v>97</v>
      </c>
      <c r="E79">
        <v>5</v>
      </c>
      <c r="F79">
        <v>541314.5</v>
      </c>
      <c r="G79">
        <v>507341.95090672158</v>
      </c>
      <c r="H79">
        <v>7881</v>
      </c>
    </row>
    <row r="80" spans="1:8" x14ac:dyDescent="0.25">
      <c r="A80" t="s">
        <v>122</v>
      </c>
      <c r="B80" t="s">
        <v>12</v>
      </c>
      <c r="C80" t="s">
        <v>74</v>
      </c>
      <c r="D80" t="s">
        <v>99</v>
      </c>
      <c r="E80">
        <v>0</v>
      </c>
      <c r="F80">
        <v>537.5</v>
      </c>
      <c r="G80">
        <v>482.00529857428279</v>
      </c>
      <c r="H80">
        <v>13</v>
      </c>
    </row>
    <row r="81" spans="1:8" x14ac:dyDescent="0.25">
      <c r="A81" t="s">
        <v>122</v>
      </c>
      <c r="B81" t="s">
        <v>12</v>
      </c>
      <c r="C81" t="s">
        <v>74</v>
      </c>
      <c r="D81" t="s">
        <v>99</v>
      </c>
      <c r="E81">
        <v>1</v>
      </c>
      <c r="F81">
        <v>452893</v>
      </c>
      <c r="G81">
        <v>376849.5658089114</v>
      </c>
      <c r="H81">
        <v>5803</v>
      </c>
    </row>
    <row r="82" spans="1:8" x14ac:dyDescent="0.25">
      <c r="A82" t="s">
        <v>122</v>
      </c>
      <c r="B82" t="s">
        <v>12</v>
      </c>
      <c r="C82" t="s">
        <v>74</v>
      </c>
      <c r="D82" t="s">
        <v>99</v>
      </c>
      <c r="E82">
        <v>2</v>
      </c>
      <c r="F82">
        <v>484196</v>
      </c>
      <c r="G82">
        <v>423980.24839281617</v>
      </c>
      <c r="H82">
        <v>6715</v>
      </c>
    </row>
    <row r="83" spans="1:8" x14ac:dyDescent="0.25">
      <c r="A83" t="s">
        <v>122</v>
      </c>
      <c r="B83" t="s">
        <v>12</v>
      </c>
      <c r="C83" t="s">
        <v>74</v>
      </c>
      <c r="D83" t="s">
        <v>99</v>
      </c>
      <c r="E83">
        <v>3</v>
      </c>
      <c r="F83">
        <v>358974</v>
      </c>
      <c r="G83">
        <v>298666.28278935427</v>
      </c>
      <c r="H83">
        <v>4577</v>
      </c>
    </row>
    <row r="84" spans="1:8" x14ac:dyDescent="0.25">
      <c r="A84" t="s">
        <v>122</v>
      </c>
      <c r="B84" t="s">
        <v>12</v>
      </c>
      <c r="C84" t="s">
        <v>74</v>
      </c>
      <c r="D84" t="s">
        <v>99</v>
      </c>
      <c r="E84">
        <v>4</v>
      </c>
      <c r="F84">
        <v>396516.5</v>
      </c>
      <c r="G84">
        <v>323089.46562756144</v>
      </c>
      <c r="H84">
        <v>4813</v>
      </c>
    </row>
    <row r="85" spans="1:8" x14ac:dyDescent="0.25">
      <c r="A85" t="s">
        <v>122</v>
      </c>
      <c r="B85" t="s">
        <v>12</v>
      </c>
      <c r="C85" t="s">
        <v>74</v>
      </c>
      <c r="D85" t="s">
        <v>99</v>
      </c>
      <c r="E85">
        <v>5</v>
      </c>
      <c r="F85">
        <v>773344.5</v>
      </c>
      <c r="G85">
        <v>654770.85430095124</v>
      </c>
      <c r="H85">
        <v>9983</v>
      </c>
    </row>
    <row r="86" spans="1:8" x14ac:dyDescent="0.25">
      <c r="A86" t="s">
        <v>122</v>
      </c>
      <c r="B86" t="s">
        <v>12</v>
      </c>
      <c r="C86" t="s">
        <v>74</v>
      </c>
      <c r="D86" t="s">
        <v>98</v>
      </c>
      <c r="E86">
        <v>0</v>
      </c>
      <c r="F86">
        <v>1893.5</v>
      </c>
      <c r="G86">
        <v>1572.1779636686763</v>
      </c>
      <c r="H86">
        <v>12</v>
      </c>
    </row>
    <row r="87" spans="1:8" x14ac:dyDescent="0.25">
      <c r="A87" t="s">
        <v>122</v>
      </c>
      <c r="B87" t="s">
        <v>12</v>
      </c>
      <c r="C87" t="s">
        <v>74</v>
      </c>
      <c r="D87" t="s">
        <v>98</v>
      </c>
      <c r="E87">
        <v>1</v>
      </c>
      <c r="F87">
        <v>16938</v>
      </c>
      <c r="G87">
        <v>16077.6003435644</v>
      </c>
      <c r="H87">
        <v>280</v>
      </c>
    </row>
    <row r="88" spans="1:8" x14ac:dyDescent="0.25">
      <c r="A88" t="s">
        <v>122</v>
      </c>
      <c r="B88" t="s">
        <v>12</v>
      </c>
      <c r="C88" t="s">
        <v>74</v>
      </c>
      <c r="D88" t="s">
        <v>98</v>
      </c>
      <c r="E88">
        <v>2</v>
      </c>
      <c r="F88">
        <v>49076</v>
      </c>
      <c r="G88">
        <v>44426.620524712103</v>
      </c>
      <c r="H88">
        <v>786</v>
      </c>
    </row>
    <row r="89" spans="1:8" x14ac:dyDescent="0.25">
      <c r="A89" t="s">
        <v>122</v>
      </c>
      <c r="B89" t="s">
        <v>12</v>
      </c>
      <c r="C89" t="s">
        <v>74</v>
      </c>
      <c r="D89" t="s">
        <v>98</v>
      </c>
      <c r="E89">
        <v>3</v>
      </c>
      <c r="F89">
        <v>38723.5</v>
      </c>
      <c r="G89">
        <v>36781.174893921139</v>
      </c>
      <c r="H89">
        <v>605</v>
      </c>
    </row>
    <row r="90" spans="1:8" x14ac:dyDescent="0.25">
      <c r="A90" t="s">
        <v>122</v>
      </c>
      <c r="B90" t="s">
        <v>12</v>
      </c>
      <c r="C90" t="s">
        <v>74</v>
      </c>
      <c r="D90" t="s">
        <v>98</v>
      </c>
      <c r="E90">
        <v>4</v>
      </c>
      <c r="F90">
        <v>113480.5</v>
      </c>
      <c r="G90">
        <v>108417.80051296456</v>
      </c>
      <c r="H90">
        <v>1797</v>
      </c>
    </row>
    <row r="91" spans="1:8" x14ac:dyDescent="0.25">
      <c r="A91" t="s">
        <v>122</v>
      </c>
      <c r="B91" t="s">
        <v>12</v>
      </c>
      <c r="C91" t="s">
        <v>74</v>
      </c>
      <c r="D91" t="s">
        <v>98</v>
      </c>
      <c r="E91">
        <v>5</v>
      </c>
      <c r="F91">
        <v>939320.5</v>
      </c>
      <c r="G91">
        <v>890897.53526361263</v>
      </c>
      <c r="H91">
        <v>14164</v>
      </c>
    </row>
    <row r="92" spans="1:8" x14ac:dyDescent="0.25">
      <c r="A92" t="s">
        <v>122</v>
      </c>
      <c r="B92" t="s">
        <v>12</v>
      </c>
      <c r="C92" t="s">
        <v>75</v>
      </c>
      <c r="D92" t="s">
        <v>97</v>
      </c>
      <c r="E92">
        <v>0</v>
      </c>
      <c r="F92">
        <v>2864.5</v>
      </c>
      <c r="G92">
        <v>872.45147247545162</v>
      </c>
      <c r="H92">
        <v>19</v>
      </c>
    </row>
    <row r="93" spans="1:8" x14ac:dyDescent="0.25">
      <c r="A93" t="s">
        <v>122</v>
      </c>
      <c r="B93" t="s">
        <v>12</v>
      </c>
      <c r="C93" t="s">
        <v>75</v>
      </c>
      <c r="D93" t="s">
        <v>97</v>
      </c>
      <c r="E93">
        <v>1</v>
      </c>
      <c r="F93">
        <v>7785.5</v>
      </c>
      <c r="G93">
        <v>10373.106714564952</v>
      </c>
      <c r="H93">
        <v>186</v>
      </c>
    </row>
    <row r="94" spans="1:8" x14ac:dyDescent="0.25">
      <c r="A94" t="s">
        <v>122</v>
      </c>
      <c r="B94" t="s">
        <v>12</v>
      </c>
      <c r="C94" t="s">
        <v>75</v>
      </c>
      <c r="D94" t="s">
        <v>97</v>
      </c>
      <c r="E94">
        <v>2</v>
      </c>
      <c r="F94">
        <v>37456.5</v>
      </c>
      <c r="G94">
        <v>39653.474461865437</v>
      </c>
      <c r="H94">
        <v>674</v>
      </c>
    </row>
    <row r="95" spans="1:8" x14ac:dyDescent="0.25">
      <c r="A95" t="s">
        <v>122</v>
      </c>
      <c r="B95" t="s">
        <v>12</v>
      </c>
      <c r="C95" t="s">
        <v>75</v>
      </c>
      <c r="D95" t="s">
        <v>97</v>
      </c>
      <c r="E95">
        <v>3</v>
      </c>
      <c r="F95">
        <v>33847.5</v>
      </c>
      <c r="G95">
        <v>38394.311706447916</v>
      </c>
      <c r="H95">
        <v>627</v>
      </c>
    </row>
    <row r="96" spans="1:8" x14ac:dyDescent="0.25">
      <c r="A96" t="s">
        <v>122</v>
      </c>
      <c r="B96" t="s">
        <v>12</v>
      </c>
      <c r="C96" t="s">
        <v>75</v>
      </c>
      <c r="D96" t="s">
        <v>97</v>
      </c>
      <c r="E96">
        <v>4</v>
      </c>
      <c r="F96">
        <v>90609</v>
      </c>
      <c r="G96">
        <v>92860.827725223018</v>
      </c>
      <c r="H96">
        <v>1517</v>
      </c>
    </row>
    <row r="97" spans="1:8" x14ac:dyDescent="0.25">
      <c r="A97" t="s">
        <v>122</v>
      </c>
      <c r="B97" t="s">
        <v>12</v>
      </c>
      <c r="C97" t="s">
        <v>75</v>
      </c>
      <c r="D97" t="s">
        <v>97</v>
      </c>
      <c r="E97">
        <v>5</v>
      </c>
      <c r="F97">
        <v>234677</v>
      </c>
      <c r="G97">
        <v>260284.6331918932</v>
      </c>
      <c r="H97">
        <v>4528</v>
      </c>
    </row>
    <row r="98" spans="1:8" x14ac:dyDescent="0.25">
      <c r="A98" t="s">
        <v>122</v>
      </c>
      <c r="B98" t="s">
        <v>12</v>
      </c>
      <c r="C98" t="s">
        <v>75</v>
      </c>
      <c r="D98" t="s">
        <v>99</v>
      </c>
      <c r="E98">
        <v>0</v>
      </c>
      <c r="F98">
        <v>1713</v>
      </c>
      <c r="G98">
        <v>2015.5831522006583</v>
      </c>
      <c r="H98">
        <v>27</v>
      </c>
    </row>
    <row r="99" spans="1:8" x14ac:dyDescent="0.25">
      <c r="A99" t="s">
        <v>122</v>
      </c>
      <c r="B99" t="s">
        <v>12</v>
      </c>
      <c r="C99" t="s">
        <v>75</v>
      </c>
      <c r="D99" t="s">
        <v>99</v>
      </c>
      <c r="E99">
        <v>1</v>
      </c>
      <c r="F99">
        <v>110213</v>
      </c>
      <c r="G99">
        <v>109126.64680815107</v>
      </c>
      <c r="H99">
        <v>1823</v>
      </c>
    </row>
    <row r="100" spans="1:8" x14ac:dyDescent="0.25">
      <c r="A100" t="s">
        <v>122</v>
      </c>
      <c r="B100" t="s">
        <v>12</v>
      </c>
      <c r="C100" t="s">
        <v>75</v>
      </c>
      <c r="D100" t="s">
        <v>99</v>
      </c>
      <c r="E100">
        <v>2</v>
      </c>
      <c r="F100">
        <v>247005</v>
      </c>
      <c r="G100">
        <v>257086.96822661997</v>
      </c>
      <c r="H100">
        <v>4034</v>
      </c>
    </row>
    <row r="101" spans="1:8" x14ac:dyDescent="0.25">
      <c r="A101" t="s">
        <v>122</v>
      </c>
      <c r="B101" t="s">
        <v>12</v>
      </c>
      <c r="C101" t="s">
        <v>75</v>
      </c>
      <c r="D101" t="s">
        <v>99</v>
      </c>
      <c r="E101">
        <v>3</v>
      </c>
      <c r="F101">
        <v>215025.5</v>
      </c>
      <c r="G101">
        <v>202690.23149357081</v>
      </c>
      <c r="H101">
        <v>2936</v>
      </c>
    </row>
    <row r="102" spans="1:8" x14ac:dyDescent="0.25">
      <c r="A102" t="s">
        <v>122</v>
      </c>
      <c r="B102" t="s">
        <v>12</v>
      </c>
      <c r="C102" t="s">
        <v>75</v>
      </c>
      <c r="D102" t="s">
        <v>99</v>
      </c>
      <c r="E102">
        <v>4</v>
      </c>
      <c r="F102">
        <v>256338.5</v>
      </c>
      <c r="G102">
        <v>244846.00281816476</v>
      </c>
      <c r="H102">
        <v>3761</v>
      </c>
    </row>
    <row r="103" spans="1:8" x14ac:dyDescent="0.25">
      <c r="A103" t="s">
        <v>122</v>
      </c>
      <c r="B103" t="s">
        <v>12</v>
      </c>
      <c r="C103" t="s">
        <v>75</v>
      </c>
      <c r="D103" t="s">
        <v>99</v>
      </c>
      <c r="E103">
        <v>5</v>
      </c>
      <c r="F103">
        <v>331103</v>
      </c>
      <c r="G103">
        <v>327246.08469597006</v>
      </c>
      <c r="H103">
        <v>5212</v>
      </c>
    </row>
    <row r="104" spans="1:8" x14ac:dyDescent="0.25">
      <c r="A104" t="s">
        <v>122</v>
      </c>
      <c r="B104" t="s">
        <v>12</v>
      </c>
      <c r="C104" t="s">
        <v>75</v>
      </c>
      <c r="D104" t="s">
        <v>98</v>
      </c>
      <c r="E104">
        <v>0</v>
      </c>
      <c r="F104">
        <v>144.5</v>
      </c>
      <c r="G104">
        <v>291.85876682710852</v>
      </c>
      <c r="H104">
        <v>4</v>
      </c>
    </row>
    <row r="105" spans="1:8" x14ac:dyDescent="0.25">
      <c r="A105" t="s">
        <v>122</v>
      </c>
      <c r="B105" t="s">
        <v>12</v>
      </c>
      <c r="C105" t="s">
        <v>75</v>
      </c>
      <c r="D105" t="s">
        <v>98</v>
      </c>
      <c r="E105">
        <v>1</v>
      </c>
      <c r="F105">
        <v>1026</v>
      </c>
      <c r="G105">
        <v>993.8340000856017</v>
      </c>
      <c r="H105">
        <v>21</v>
      </c>
    </row>
    <row r="106" spans="1:8" x14ac:dyDescent="0.25">
      <c r="A106" t="s">
        <v>122</v>
      </c>
      <c r="B106" t="s">
        <v>12</v>
      </c>
      <c r="C106" t="s">
        <v>75</v>
      </c>
      <c r="D106" t="s">
        <v>98</v>
      </c>
      <c r="E106">
        <v>2</v>
      </c>
      <c r="F106">
        <v>1417.5</v>
      </c>
      <c r="G106">
        <v>2176.8546693329813</v>
      </c>
      <c r="H106">
        <v>54</v>
      </c>
    </row>
    <row r="107" spans="1:8" x14ac:dyDescent="0.25">
      <c r="A107" t="s">
        <v>122</v>
      </c>
      <c r="B107" t="s">
        <v>12</v>
      </c>
      <c r="C107" t="s">
        <v>75</v>
      </c>
      <c r="D107" t="s">
        <v>98</v>
      </c>
      <c r="E107">
        <v>3</v>
      </c>
      <c r="F107">
        <v>4897.5</v>
      </c>
      <c r="G107">
        <v>3325.5030816692238</v>
      </c>
      <c r="H107">
        <v>69</v>
      </c>
    </row>
    <row r="108" spans="1:8" x14ac:dyDescent="0.25">
      <c r="A108" t="s">
        <v>122</v>
      </c>
      <c r="B108" t="s">
        <v>12</v>
      </c>
      <c r="C108" t="s">
        <v>75</v>
      </c>
      <c r="D108" t="s">
        <v>98</v>
      </c>
      <c r="E108">
        <v>4</v>
      </c>
      <c r="F108">
        <v>9719.5</v>
      </c>
      <c r="G108">
        <v>7717.7627498411575</v>
      </c>
      <c r="H108">
        <v>173</v>
      </c>
    </row>
    <row r="109" spans="1:8" x14ac:dyDescent="0.25">
      <c r="A109" t="s">
        <v>122</v>
      </c>
      <c r="B109" t="s">
        <v>12</v>
      </c>
      <c r="C109" t="s">
        <v>75</v>
      </c>
      <c r="D109" t="s">
        <v>98</v>
      </c>
      <c r="E109">
        <v>5</v>
      </c>
      <c r="F109">
        <v>37140.5</v>
      </c>
      <c r="G109">
        <v>44424.662738299165</v>
      </c>
      <c r="H109">
        <v>848</v>
      </c>
    </row>
    <row r="110" spans="1:8" x14ac:dyDescent="0.25">
      <c r="A110" t="s">
        <v>122</v>
      </c>
      <c r="B110" t="s">
        <v>12</v>
      </c>
      <c r="C110" t="s">
        <v>76</v>
      </c>
      <c r="D110" t="s">
        <v>97</v>
      </c>
      <c r="E110">
        <v>0</v>
      </c>
      <c r="F110">
        <v>41.5</v>
      </c>
      <c r="G110">
        <v>112.90630791624692</v>
      </c>
      <c r="H110">
        <v>4</v>
      </c>
    </row>
    <row r="111" spans="1:8" x14ac:dyDescent="0.25">
      <c r="A111" t="s">
        <v>122</v>
      </c>
      <c r="B111" t="s">
        <v>12</v>
      </c>
      <c r="C111" t="s">
        <v>76</v>
      </c>
      <c r="D111" t="s">
        <v>97</v>
      </c>
      <c r="E111">
        <v>1</v>
      </c>
      <c r="F111">
        <v>8369.5</v>
      </c>
      <c r="G111">
        <v>11932.885771739278</v>
      </c>
      <c r="H111">
        <v>291</v>
      </c>
    </row>
    <row r="112" spans="1:8" x14ac:dyDescent="0.25">
      <c r="A112" t="s">
        <v>122</v>
      </c>
      <c r="B112" t="s">
        <v>12</v>
      </c>
      <c r="C112" t="s">
        <v>76</v>
      </c>
      <c r="D112" t="s">
        <v>97</v>
      </c>
      <c r="E112">
        <v>2</v>
      </c>
      <c r="F112">
        <v>9488</v>
      </c>
      <c r="G112">
        <v>11290.744818876346</v>
      </c>
      <c r="H112">
        <v>236</v>
      </c>
    </row>
    <row r="113" spans="1:8" x14ac:dyDescent="0.25">
      <c r="A113" t="s">
        <v>122</v>
      </c>
      <c r="B113" t="s">
        <v>12</v>
      </c>
      <c r="C113" t="s">
        <v>76</v>
      </c>
      <c r="D113" t="s">
        <v>97</v>
      </c>
      <c r="E113">
        <v>3</v>
      </c>
      <c r="F113">
        <v>20343</v>
      </c>
      <c r="G113">
        <v>25563.327196667342</v>
      </c>
      <c r="H113">
        <v>499</v>
      </c>
    </row>
    <row r="114" spans="1:8" x14ac:dyDescent="0.25">
      <c r="A114" t="s">
        <v>122</v>
      </c>
      <c r="B114" t="s">
        <v>12</v>
      </c>
      <c r="C114" t="s">
        <v>76</v>
      </c>
      <c r="D114" t="s">
        <v>97</v>
      </c>
      <c r="E114">
        <v>4</v>
      </c>
      <c r="F114">
        <v>68204.5</v>
      </c>
      <c r="G114">
        <v>77306.588075976571</v>
      </c>
      <c r="H114">
        <v>1468</v>
      </c>
    </row>
    <row r="115" spans="1:8" x14ac:dyDescent="0.25">
      <c r="A115" t="s">
        <v>122</v>
      </c>
      <c r="B115" t="s">
        <v>12</v>
      </c>
      <c r="C115" t="s">
        <v>76</v>
      </c>
      <c r="D115" t="s">
        <v>97</v>
      </c>
      <c r="E115">
        <v>5</v>
      </c>
      <c r="F115">
        <v>60992.5</v>
      </c>
      <c r="G115">
        <v>72569.94293332618</v>
      </c>
      <c r="H115">
        <v>1348</v>
      </c>
    </row>
    <row r="116" spans="1:8" x14ac:dyDescent="0.25">
      <c r="A116" t="s">
        <v>122</v>
      </c>
      <c r="B116" t="s">
        <v>12</v>
      </c>
      <c r="C116" t="s">
        <v>76</v>
      </c>
      <c r="D116" t="s">
        <v>99</v>
      </c>
      <c r="E116">
        <v>0</v>
      </c>
      <c r="F116">
        <v>795.5</v>
      </c>
      <c r="G116">
        <v>969.1106466488626</v>
      </c>
      <c r="H116">
        <v>13</v>
      </c>
    </row>
    <row r="117" spans="1:8" x14ac:dyDescent="0.25">
      <c r="A117" t="s">
        <v>122</v>
      </c>
      <c r="B117" t="s">
        <v>12</v>
      </c>
      <c r="C117" t="s">
        <v>76</v>
      </c>
      <c r="D117" t="s">
        <v>99</v>
      </c>
      <c r="E117">
        <v>1</v>
      </c>
      <c r="F117">
        <v>132515</v>
      </c>
      <c r="G117">
        <v>156751.7214305941</v>
      </c>
      <c r="H117">
        <v>2914</v>
      </c>
    </row>
    <row r="118" spans="1:8" x14ac:dyDescent="0.25">
      <c r="A118" t="s">
        <v>122</v>
      </c>
      <c r="B118" t="s">
        <v>12</v>
      </c>
      <c r="C118" t="s">
        <v>76</v>
      </c>
      <c r="D118" t="s">
        <v>99</v>
      </c>
      <c r="E118">
        <v>2</v>
      </c>
      <c r="F118">
        <v>99091</v>
      </c>
      <c r="G118">
        <v>100911.39215847573</v>
      </c>
      <c r="H118">
        <v>1780</v>
      </c>
    </row>
    <row r="119" spans="1:8" x14ac:dyDescent="0.25">
      <c r="A119" t="s">
        <v>122</v>
      </c>
      <c r="B119" t="s">
        <v>12</v>
      </c>
      <c r="C119" t="s">
        <v>76</v>
      </c>
      <c r="D119" t="s">
        <v>99</v>
      </c>
      <c r="E119">
        <v>3</v>
      </c>
      <c r="F119">
        <v>144677</v>
      </c>
      <c r="G119">
        <v>159522.24118236196</v>
      </c>
      <c r="H119">
        <v>2705</v>
      </c>
    </row>
    <row r="120" spans="1:8" x14ac:dyDescent="0.25">
      <c r="A120" t="s">
        <v>122</v>
      </c>
      <c r="B120" t="s">
        <v>12</v>
      </c>
      <c r="C120" t="s">
        <v>76</v>
      </c>
      <c r="D120" t="s">
        <v>99</v>
      </c>
      <c r="E120">
        <v>4</v>
      </c>
      <c r="F120">
        <v>222799</v>
      </c>
      <c r="G120">
        <v>248694.74643352578</v>
      </c>
      <c r="H120">
        <v>4376</v>
      </c>
    </row>
    <row r="121" spans="1:8" x14ac:dyDescent="0.25">
      <c r="A121" t="s">
        <v>122</v>
      </c>
      <c r="B121" t="s">
        <v>12</v>
      </c>
      <c r="C121" t="s">
        <v>76</v>
      </c>
      <c r="D121" t="s">
        <v>99</v>
      </c>
      <c r="E121">
        <v>5</v>
      </c>
      <c r="F121">
        <v>104381.5</v>
      </c>
      <c r="G121">
        <v>123989.24431380507</v>
      </c>
      <c r="H121">
        <v>2074</v>
      </c>
    </row>
    <row r="122" spans="1:8" x14ac:dyDescent="0.25">
      <c r="A122" t="s">
        <v>122</v>
      </c>
      <c r="B122" t="s">
        <v>12</v>
      </c>
      <c r="C122" t="s">
        <v>76</v>
      </c>
      <c r="D122" t="s">
        <v>98</v>
      </c>
      <c r="E122">
        <v>0</v>
      </c>
      <c r="F122">
        <v>4</v>
      </c>
      <c r="G122">
        <v>35.61937377690802</v>
      </c>
      <c r="H122">
        <v>1</v>
      </c>
    </row>
    <row r="123" spans="1:8" x14ac:dyDescent="0.25">
      <c r="A123" t="s">
        <v>122</v>
      </c>
      <c r="B123" t="s">
        <v>12</v>
      </c>
      <c r="C123" t="s">
        <v>76</v>
      </c>
      <c r="D123" t="s">
        <v>98</v>
      </c>
      <c r="E123">
        <v>1</v>
      </c>
      <c r="F123">
        <v>3848</v>
      </c>
      <c r="G123">
        <v>5013.5920215500701</v>
      </c>
      <c r="H123">
        <v>101</v>
      </c>
    </row>
    <row r="124" spans="1:8" x14ac:dyDescent="0.25">
      <c r="A124" t="s">
        <v>122</v>
      </c>
      <c r="B124" t="s">
        <v>12</v>
      </c>
      <c r="C124" t="s">
        <v>76</v>
      </c>
      <c r="D124" t="s">
        <v>98</v>
      </c>
      <c r="E124">
        <v>2</v>
      </c>
      <c r="F124">
        <v>6096</v>
      </c>
      <c r="G124">
        <v>5858.3407590927773</v>
      </c>
      <c r="H124">
        <v>97</v>
      </c>
    </row>
    <row r="125" spans="1:8" x14ac:dyDescent="0.25">
      <c r="A125" t="s">
        <v>122</v>
      </c>
      <c r="B125" t="s">
        <v>12</v>
      </c>
      <c r="C125" t="s">
        <v>76</v>
      </c>
      <c r="D125" t="s">
        <v>98</v>
      </c>
      <c r="E125">
        <v>3</v>
      </c>
      <c r="F125">
        <v>15971</v>
      </c>
      <c r="G125">
        <v>16529.646039536528</v>
      </c>
      <c r="H125">
        <v>269</v>
      </c>
    </row>
    <row r="126" spans="1:8" x14ac:dyDescent="0.25">
      <c r="A126" t="s">
        <v>122</v>
      </c>
      <c r="B126" t="s">
        <v>12</v>
      </c>
      <c r="C126" t="s">
        <v>76</v>
      </c>
      <c r="D126" t="s">
        <v>98</v>
      </c>
      <c r="E126">
        <v>4</v>
      </c>
      <c r="F126">
        <v>21194.5</v>
      </c>
      <c r="G126">
        <v>26975.689161714814</v>
      </c>
      <c r="H126">
        <v>502</v>
      </c>
    </row>
    <row r="127" spans="1:8" x14ac:dyDescent="0.25">
      <c r="A127" t="s">
        <v>122</v>
      </c>
      <c r="B127" t="s">
        <v>12</v>
      </c>
      <c r="C127" t="s">
        <v>76</v>
      </c>
      <c r="D127" t="s">
        <v>98</v>
      </c>
      <c r="E127">
        <v>5</v>
      </c>
      <c r="F127">
        <v>35689</v>
      </c>
      <c r="G127">
        <v>44361.103066855358</v>
      </c>
      <c r="H127">
        <v>796</v>
      </c>
    </row>
    <row r="128" spans="1:8" x14ac:dyDescent="0.25">
      <c r="A128" t="s">
        <v>122</v>
      </c>
      <c r="B128" t="s">
        <v>12</v>
      </c>
      <c r="C128" t="s">
        <v>77</v>
      </c>
      <c r="D128" t="s">
        <v>97</v>
      </c>
      <c r="E128">
        <v>0</v>
      </c>
      <c r="F128">
        <v>54</v>
      </c>
      <c r="G128">
        <v>42.163793103448278</v>
      </c>
      <c r="H128">
        <v>1</v>
      </c>
    </row>
    <row r="129" spans="1:8" x14ac:dyDescent="0.25">
      <c r="A129" t="s">
        <v>122</v>
      </c>
      <c r="B129" t="s">
        <v>12</v>
      </c>
      <c r="C129" t="s">
        <v>77</v>
      </c>
      <c r="D129" t="s">
        <v>97</v>
      </c>
      <c r="E129">
        <v>1</v>
      </c>
      <c r="F129">
        <v>5558</v>
      </c>
      <c r="G129">
        <v>4758.0488425530884</v>
      </c>
      <c r="H129">
        <v>95</v>
      </c>
    </row>
    <row r="130" spans="1:8" x14ac:dyDescent="0.25">
      <c r="A130" t="s">
        <v>122</v>
      </c>
      <c r="B130" t="s">
        <v>12</v>
      </c>
      <c r="C130" t="s">
        <v>77</v>
      </c>
      <c r="D130" t="s">
        <v>97</v>
      </c>
      <c r="E130">
        <v>2</v>
      </c>
      <c r="F130">
        <v>19524.5</v>
      </c>
      <c r="G130">
        <v>21230.070839613283</v>
      </c>
      <c r="H130">
        <v>388</v>
      </c>
    </row>
    <row r="131" spans="1:8" x14ac:dyDescent="0.25">
      <c r="A131" t="s">
        <v>122</v>
      </c>
      <c r="B131" t="s">
        <v>12</v>
      </c>
      <c r="C131" t="s">
        <v>77</v>
      </c>
      <c r="D131" t="s">
        <v>97</v>
      </c>
      <c r="E131">
        <v>3</v>
      </c>
      <c r="F131">
        <v>15786</v>
      </c>
      <c r="G131">
        <v>20097.668788167819</v>
      </c>
      <c r="H131">
        <v>407</v>
      </c>
    </row>
    <row r="132" spans="1:8" x14ac:dyDescent="0.25">
      <c r="A132" t="s">
        <v>122</v>
      </c>
      <c r="B132" t="s">
        <v>12</v>
      </c>
      <c r="C132" t="s">
        <v>77</v>
      </c>
      <c r="D132" t="s">
        <v>97</v>
      </c>
      <c r="E132">
        <v>4</v>
      </c>
      <c r="F132">
        <v>59622.5</v>
      </c>
      <c r="G132">
        <v>70399.905655699404</v>
      </c>
      <c r="H132">
        <v>1248</v>
      </c>
    </row>
    <row r="133" spans="1:8" x14ac:dyDescent="0.25">
      <c r="A133" t="s">
        <v>122</v>
      </c>
      <c r="B133" t="s">
        <v>12</v>
      </c>
      <c r="C133" t="s">
        <v>77</v>
      </c>
      <c r="D133" t="s">
        <v>97</v>
      </c>
      <c r="E133">
        <v>5</v>
      </c>
      <c r="F133">
        <v>226727</v>
      </c>
      <c r="G133">
        <v>237909.76451753546</v>
      </c>
      <c r="H133">
        <v>4099</v>
      </c>
    </row>
    <row r="134" spans="1:8" x14ac:dyDescent="0.25">
      <c r="A134" t="s">
        <v>122</v>
      </c>
      <c r="B134" t="s">
        <v>12</v>
      </c>
      <c r="C134" t="s">
        <v>77</v>
      </c>
      <c r="D134" t="s">
        <v>99</v>
      </c>
      <c r="E134">
        <v>0</v>
      </c>
      <c r="F134">
        <v>401</v>
      </c>
      <c r="G134">
        <v>704.92587638055954</v>
      </c>
      <c r="H134">
        <v>8</v>
      </c>
    </row>
    <row r="135" spans="1:8" x14ac:dyDescent="0.25">
      <c r="A135" t="s">
        <v>122</v>
      </c>
      <c r="B135" t="s">
        <v>12</v>
      </c>
      <c r="C135" t="s">
        <v>77</v>
      </c>
      <c r="D135" t="s">
        <v>99</v>
      </c>
      <c r="E135">
        <v>1</v>
      </c>
      <c r="F135">
        <v>35083</v>
      </c>
      <c r="G135">
        <v>36426.689862507897</v>
      </c>
      <c r="H135">
        <v>730</v>
      </c>
    </row>
    <row r="136" spans="1:8" x14ac:dyDescent="0.25">
      <c r="A136" t="s">
        <v>122</v>
      </c>
      <c r="B136" t="s">
        <v>12</v>
      </c>
      <c r="C136" t="s">
        <v>77</v>
      </c>
      <c r="D136" t="s">
        <v>99</v>
      </c>
      <c r="E136">
        <v>2</v>
      </c>
      <c r="F136">
        <v>100209.5</v>
      </c>
      <c r="G136">
        <v>101158.88192403366</v>
      </c>
      <c r="H136">
        <v>1883</v>
      </c>
    </row>
    <row r="137" spans="1:8" x14ac:dyDescent="0.25">
      <c r="A137" t="s">
        <v>122</v>
      </c>
      <c r="B137" t="s">
        <v>12</v>
      </c>
      <c r="C137" t="s">
        <v>77</v>
      </c>
      <c r="D137" t="s">
        <v>99</v>
      </c>
      <c r="E137">
        <v>3</v>
      </c>
      <c r="F137">
        <v>77702.5</v>
      </c>
      <c r="G137">
        <v>79002.587562490371</v>
      </c>
      <c r="H137">
        <v>1365</v>
      </c>
    </row>
    <row r="138" spans="1:8" x14ac:dyDescent="0.25">
      <c r="A138" t="s">
        <v>122</v>
      </c>
      <c r="B138" t="s">
        <v>12</v>
      </c>
      <c r="C138" t="s">
        <v>77</v>
      </c>
      <c r="D138" t="s">
        <v>99</v>
      </c>
      <c r="E138">
        <v>4</v>
      </c>
      <c r="F138">
        <v>135457.5</v>
      </c>
      <c r="G138">
        <v>138593.18103487679</v>
      </c>
      <c r="H138">
        <v>2207</v>
      </c>
    </row>
    <row r="139" spans="1:8" x14ac:dyDescent="0.25">
      <c r="A139" t="s">
        <v>122</v>
      </c>
      <c r="B139" t="s">
        <v>12</v>
      </c>
      <c r="C139" t="s">
        <v>77</v>
      </c>
      <c r="D139" t="s">
        <v>99</v>
      </c>
      <c r="E139">
        <v>5</v>
      </c>
      <c r="F139">
        <v>211486</v>
      </c>
      <c r="G139">
        <v>214347.03323024116</v>
      </c>
      <c r="H139">
        <v>3530</v>
      </c>
    </row>
    <row r="140" spans="1:8" x14ac:dyDescent="0.25">
      <c r="A140" t="s">
        <v>122</v>
      </c>
      <c r="B140" t="s">
        <v>12</v>
      </c>
      <c r="C140" t="s">
        <v>77</v>
      </c>
      <c r="D140" t="s">
        <v>98</v>
      </c>
      <c r="E140">
        <v>0</v>
      </c>
      <c r="F140">
        <v>3.5</v>
      </c>
      <c r="G140">
        <v>53.507806401249027</v>
      </c>
      <c r="H140">
        <v>1</v>
      </c>
    </row>
    <row r="141" spans="1:8" x14ac:dyDescent="0.25">
      <c r="A141" t="s">
        <v>122</v>
      </c>
      <c r="B141" t="s">
        <v>12</v>
      </c>
      <c r="C141" t="s">
        <v>77</v>
      </c>
      <c r="D141" t="s">
        <v>98</v>
      </c>
      <c r="E141">
        <v>1</v>
      </c>
      <c r="F141">
        <v>444</v>
      </c>
      <c r="G141">
        <v>509.80958859960344</v>
      </c>
      <c r="H141">
        <v>10</v>
      </c>
    </row>
    <row r="142" spans="1:8" x14ac:dyDescent="0.25">
      <c r="A142" t="s">
        <v>122</v>
      </c>
      <c r="B142" t="s">
        <v>12</v>
      </c>
      <c r="C142" t="s">
        <v>77</v>
      </c>
      <c r="D142" t="s">
        <v>98</v>
      </c>
      <c r="E142">
        <v>2</v>
      </c>
      <c r="F142">
        <v>1241.5</v>
      </c>
      <c r="G142">
        <v>1323.2935373453372</v>
      </c>
      <c r="H142">
        <v>19</v>
      </c>
    </row>
    <row r="143" spans="1:8" x14ac:dyDescent="0.25">
      <c r="A143" t="s">
        <v>122</v>
      </c>
      <c r="B143" t="s">
        <v>12</v>
      </c>
      <c r="C143" t="s">
        <v>77</v>
      </c>
      <c r="D143" t="s">
        <v>98</v>
      </c>
      <c r="E143">
        <v>3</v>
      </c>
      <c r="F143">
        <v>481</v>
      </c>
      <c r="G143">
        <v>811.33512929982317</v>
      </c>
      <c r="H143">
        <v>18</v>
      </c>
    </row>
    <row r="144" spans="1:8" x14ac:dyDescent="0.25">
      <c r="A144" t="s">
        <v>122</v>
      </c>
      <c r="B144" t="s">
        <v>12</v>
      </c>
      <c r="C144" t="s">
        <v>77</v>
      </c>
      <c r="D144" t="s">
        <v>98</v>
      </c>
      <c r="E144">
        <v>4</v>
      </c>
      <c r="F144">
        <v>4451</v>
      </c>
      <c r="G144">
        <v>4446.411020051326</v>
      </c>
      <c r="H144">
        <v>88</v>
      </c>
    </row>
    <row r="145" spans="1:8" x14ac:dyDescent="0.25">
      <c r="A145" t="s">
        <v>122</v>
      </c>
      <c r="B145" t="s">
        <v>12</v>
      </c>
      <c r="C145" t="s">
        <v>77</v>
      </c>
      <c r="D145" t="s">
        <v>98</v>
      </c>
      <c r="E145">
        <v>5</v>
      </c>
      <c r="F145">
        <v>14317.5</v>
      </c>
      <c r="G145">
        <v>16131.307182748515</v>
      </c>
      <c r="H145">
        <v>289</v>
      </c>
    </row>
    <row r="146" spans="1:8" x14ac:dyDescent="0.25">
      <c r="A146" t="s">
        <v>122</v>
      </c>
      <c r="B146" t="s">
        <v>12</v>
      </c>
      <c r="C146" t="s">
        <v>78</v>
      </c>
      <c r="D146" t="s">
        <v>97</v>
      </c>
      <c r="E146">
        <v>0</v>
      </c>
      <c r="F146">
        <v>246.5</v>
      </c>
      <c r="G146">
        <v>220.94792666287873</v>
      </c>
      <c r="H146">
        <v>5</v>
      </c>
    </row>
    <row r="147" spans="1:8" x14ac:dyDescent="0.25">
      <c r="A147" t="s">
        <v>122</v>
      </c>
      <c r="B147" t="s">
        <v>12</v>
      </c>
      <c r="C147" t="s">
        <v>78</v>
      </c>
      <c r="D147" t="s">
        <v>97</v>
      </c>
      <c r="E147">
        <v>1</v>
      </c>
      <c r="F147">
        <v>8217.5</v>
      </c>
      <c r="G147">
        <v>7647.1568539945556</v>
      </c>
      <c r="H147">
        <v>150</v>
      </c>
    </row>
    <row r="148" spans="1:8" x14ac:dyDescent="0.25">
      <c r="A148" t="s">
        <v>122</v>
      </c>
      <c r="B148" t="s">
        <v>12</v>
      </c>
      <c r="C148" t="s">
        <v>78</v>
      </c>
      <c r="D148" t="s">
        <v>97</v>
      </c>
      <c r="E148">
        <v>2</v>
      </c>
      <c r="F148">
        <v>23640</v>
      </c>
      <c r="G148">
        <v>24692.440476847354</v>
      </c>
      <c r="H148">
        <v>435</v>
      </c>
    </row>
    <row r="149" spans="1:8" x14ac:dyDescent="0.25">
      <c r="A149" t="s">
        <v>122</v>
      </c>
      <c r="B149" t="s">
        <v>12</v>
      </c>
      <c r="C149" t="s">
        <v>78</v>
      </c>
      <c r="D149" t="s">
        <v>97</v>
      </c>
      <c r="E149">
        <v>3</v>
      </c>
      <c r="F149">
        <v>32002</v>
      </c>
      <c r="G149">
        <v>34422.07349961195</v>
      </c>
      <c r="H149">
        <v>674</v>
      </c>
    </row>
    <row r="150" spans="1:8" x14ac:dyDescent="0.25">
      <c r="A150" t="s">
        <v>122</v>
      </c>
      <c r="B150" t="s">
        <v>12</v>
      </c>
      <c r="C150" t="s">
        <v>78</v>
      </c>
      <c r="D150" t="s">
        <v>97</v>
      </c>
      <c r="E150">
        <v>4</v>
      </c>
      <c r="F150">
        <v>58335.5</v>
      </c>
      <c r="G150">
        <v>55017.815180238147</v>
      </c>
      <c r="H150">
        <v>960</v>
      </c>
    </row>
    <row r="151" spans="1:8" x14ac:dyDescent="0.25">
      <c r="A151" t="s">
        <v>122</v>
      </c>
      <c r="B151" t="s">
        <v>12</v>
      </c>
      <c r="C151" t="s">
        <v>78</v>
      </c>
      <c r="D151" t="s">
        <v>97</v>
      </c>
      <c r="E151">
        <v>5</v>
      </c>
      <c r="F151">
        <v>139997.5</v>
      </c>
      <c r="G151">
        <v>138603.43709074464</v>
      </c>
      <c r="H151">
        <v>2411</v>
      </c>
    </row>
    <row r="152" spans="1:8" x14ac:dyDescent="0.25">
      <c r="A152" t="s">
        <v>122</v>
      </c>
      <c r="B152" t="s">
        <v>12</v>
      </c>
      <c r="C152" t="s">
        <v>78</v>
      </c>
      <c r="D152" t="s">
        <v>99</v>
      </c>
      <c r="E152">
        <v>0</v>
      </c>
      <c r="F152">
        <v>346.5</v>
      </c>
      <c r="G152">
        <v>268.47255566867665</v>
      </c>
      <c r="H152">
        <v>6</v>
      </c>
    </row>
    <row r="153" spans="1:8" x14ac:dyDescent="0.25">
      <c r="A153" t="s">
        <v>122</v>
      </c>
      <c r="B153" t="s">
        <v>12</v>
      </c>
      <c r="C153" t="s">
        <v>78</v>
      </c>
      <c r="D153" t="s">
        <v>99</v>
      </c>
      <c r="E153">
        <v>1</v>
      </c>
      <c r="F153">
        <v>82459.5</v>
      </c>
      <c r="G153">
        <v>80623.50329801772</v>
      </c>
      <c r="H153">
        <v>1419</v>
      </c>
    </row>
    <row r="154" spans="1:8" x14ac:dyDescent="0.25">
      <c r="A154" t="s">
        <v>122</v>
      </c>
      <c r="B154" t="s">
        <v>12</v>
      </c>
      <c r="C154" t="s">
        <v>78</v>
      </c>
      <c r="D154" t="s">
        <v>99</v>
      </c>
      <c r="E154">
        <v>2</v>
      </c>
      <c r="F154">
        <v>163240.5</v>
      </c>
      <c r="G154">
        <v>146206.04068226094</v>
      </c>
      <c r="H154">
        <v>2648</v>
      </c>
    </row>
    <row r="155" spans="1:8" x14ac:dyDescent="0.25">
      <c r="A155" t="s">
        <v>122</v>
      </c>
      <c r="B155" t="s">
        <v>12</v>
      </c>
      <c r="C155" t="s">
        <v>78</v>
      </c>
      <c r="D155" t="s">
        <v>99</v>
      </c>
      <c r="E155">
        <v>3</v>
      </c>
      <c r="F155">
        <v>215622.5</v>
      </c>
      <c r="G155">
        <v>193953.75317520689</v>
      </c>
      <c r="H155">
        <v>3225</v>
      </c>
    </row>
    <row r="156" spans="1:8" x14ac:dyDescent="0.25">
      <c r="A156" t="s">
        <v>122</v>
      </c>
      <c r="B156" t="s">
        <v>12</v>
      </c>
      <c r="C156" t="s">
        <v>78</v>
      </c>
      <c r="D156" t="s">
        <v>99</v>
      </c>
      <c r="E156">
        <v>4</v>
      </c>
      <c r="F156">
        <v>267931</v>
      </c>
      <c r="G156">
        <v>235616.99249413944</v>
      </c>
      <c r="H156">
        <v>3967</v>
      </c>
    </row>
    <row r="157" spans="1:8" x14ac:dyDescent="0.25">
      <c r="A157" t="s">
        <v>122</v>
      </c>
      <c r="B157" t="s">
        <v>12</v>
      </c>
      <c r="C157" t="s">
        <v>78</v>
      </c>
      <c r="D157" t="s">
        <v>99</v>
      </c>
      <c r="E157">
        <v>5</v>
      </c>
      <c r="F157">
        <v>511009</v>
      </c>
      <c r="G157">
        <v>452049.2070528784</v>
      </c>
      <c r="H157">
        <v>7046</v>
      </c>
    </row>
    <row r="158" spans="1:8" x14ac:dyDescent="0.25">
      <c r="A158" t="s">
        <v>122</v>
      </c>
      <c r="B158" t="s">
        <v>12</v>
      </c>
      <c r="C158" t="s">
        <v>78</v>
      </c>
      <c r="D158" t="s">
        <v>98</v>
      </c>
      <c r="E158">
        <v>1</v>
      </c>
      <c r="F158">
        <v>730.5</v>
      </c>
      <c r="G158">
        <v>877.30768171623242</v>
      </c>
      <c r="H158">
        <v>8</v>
      </c>
    </row>
    <row r="159" spans="1:8" x14ac:dyDescent="0.25">
      <c r="A159" t="s">
        <v>122</v>
      </c>
      <c r="B159" t="s">
        <v>12</v>
      </c>
      <c r="C159" t="s">
        <v>78</v>
      </c>
      <c r="D159" t="s">
        <v>98</v>
      </c>
      <c r="E159">
        <v>2</v>
      </c>
      <c r="F159">
        <v>5057</v>
      </c>
      <c r="G159">
        <v>3902.3139708502599</v>
      </c>
      <c r="H159">
        <v>72</v>
      </c>
    </row>
    <row r="160" spans="1:8" x14ac:dyDescent="0.25">
      <c r="A160" t="s">
        <v>122</v>
      </c>
      <c r="B160" t="s">
        <v>12</v>
      </c>
      <c r="C160" t="s">
        <v>78</v>
      </c>
      <c r="D160" t="s">
        <v>98</v>
      </c>
      <c r="E160">
        <v>3</v>
      </c>
      <c r="F160">
        <v>4288.5</v>
      </c>
      <c r="G160">
        <v>3974.079789632955</v>
      </c>
      <c r="H160">
        <v>95</v>
      </c>
    </row>
    <row r="161" spans="1:8" x14ac:dyDescent="0.25">
      <c r="A161" t="s">
        <v>122</v>
      </c>
      <c r="B161" t="s">
        <v>12</v>
      </c>
      <c r="C161" t="s">
        <v>78</v>
      </c>
      <c r="D161" t="s">
        <v>98</v>
      </c>
      <c r="E161">
        <v>4</v>
      </c>
      <c r="F161">
        <v>6133</v>
      </c>
      <c r="G161">
        <v>4632.5041566439722</v>
      </c>
      <c r="H161">
        <v>105</v>
      </c>
    </row>
    <row r="162" spans="1:8" x14ac:dyDescent="0.25">
      <c r="A162" t="s">
        <v>122</v>
      </c>
      <c r="B162" t="s">
        <v>12</v>
      </c>
      <c r="C162" t="s">
        <v>78</v>
      </c>
      <c r="D162" t="s">
        <v>98</v>
      </c>
      <c r="E162">
        <v>5</v>
      </c>
      <c r="F162">
        <v>19833.5</v>
      </c>
      <c r="G162">
        <v>19179.811543447177</v>
      </c>
      <c r="H162">
        <v>372</v>
      </c>
    </row>
    <row r="163" spans="1:8" x14ac:dyDescent="0.25">
      <c r="A163" t="s">
        <v>122</v>
      </c>
      <c r="B163" t="s">
        <v>12</v>
      </c>
      <c r="C163" t="s">
        <v>79</v>
      </c>
      <c r="D163" t="s">
        <v>97</v>
      </c>
      <c r="E163">
        <v>0</v>
      </c>
      <c r="F163">
        <v>562</v>
      </c>
      <c r="G163">
        <v>459.16403601261209</v>
      </c>
      <c r="H163">
        <v>5</v>
      </c>
    </row>
    <row r="164" spans="1:8" x14ac:dyDescent="0.25">
      <c r="A164" t="s">
        <v>122</v>
      </c>
      <c r="B164" t="s">
        <v>12</v>
      </c>
      <c r="C164" t="s">
        <v>79</v>
      </c>
      <c r="D164" t="s">
        <v>97</v>
      </c>
      <c r="E164">
        <v>1</v>
      </c>
      <c r="F164">
        <v>3410.5</v>
      </c>
      <c r="G164">
        <v>5023.3751439319276</v>
      </c>
      <c r="H164">
        <v>119</v>
      </c>
    </row>
    <row r="165" spans="1:8" x14ac:dyDescent="0.25">
      <c r="A165" t="s">
        <v>122</v>
      </c>
      <c r="B165" t="s">
        <v>12</v>
      </c>
      <c r="C165" t="s">
        <v>79</v>
      </c>
      <c r="D165" t="s">
        <v>97</v>
      </c>
      <c r="E165">
        <v>2</v>
      </c>
      <c r="F165">
        <v>18196</v>
      </c>
      <c r="G165">
        <v>22141.57730466246</v>
      </c>
      <c r="H165">
        <v>488</v>
      </c>
    </row>
    <row r="166" spans="1:8" x14ac:dyDescent="0.25">
      <c r="A166" t="s">
        <v>122</v>
      </c>
      <c r="B166" t="s">
        <v>12</v>
      </c>
      <c r="C166" t="s">
        <v>79</v>
      </c>
      <c r="D166" t="s">
        <v>97</v>
      </c>
      <c r="E166">
        <v>3</v>
      </c>
      <c r="F166">
        <v>12499</v>
      </c>
      <c r="G166">
        <v>16686.928655789859</v>
      </c>
      <c r="H166">
        <v>332</v>
      </c>
    </row>
    <row r="167" spans="1:8" x14ac:dyDescent="0.25">
      <c r="A167" t="s">
        <v>122</v>
      </c>
      <c r="B167" t="s">
        <v>12</v>
      </c>
      <c r="C167" t="s">
        <v>79</v>
      </c>
      <c r="D167" t="s">
        <v>97</v>
      </c>
      <c r="E167">
        <v>4</v>
      </c>
      <c r="F167">
        <v>31487</v>
      </c>
      <c r="G167">
        <v>39267.29241565532</v>
      </c>
      <c r="H167">
        <v>833</v>
      </c>
    </row>
    <row r="168" spans="1:8" x14ac:dyDescent="0.25">
      <c r="A168" t="s">
        <v>122</v>
      </c>
      <c r="B168" t="s">
        <v>12</v>
      </c>
      <c r="C168" t="s">
        <v>79</v>
      </c>
      <c r="D168" t="s">
        <v>97</v>
      </c>
      <c r="E168">
        <v>5</v>
      </c>
      <c r="F168">
        <v>10093.5</v>
      </c>
      <c r="G168">
        <v>10905.192492054008</v>
      </c>
      <c r="H168">
        <v>256</v>
      </c>
    </row>
    <row r="169" spans="1:8" x14ac:dyDescent="0.25">
      <c r="A169" t="s">
        <v>122</v>
      </c>
      <c r="B169" t="s">
        <v>12</v>
      </c>
      <c r="C169" t="s">
        <v>79</v>
      </c>
      <c r="D169" t="s">
        <v>99</v>
      </c>
      <c r="E169">
        <v>0</v>
      </c>
      <c r="F169">
        <v>1835</v>
      </c>
      <c r="G169">
        <v>2038.8815312168333</v>
      </c>
      <c r="H169">
        <v>45</v>
      </c>
    </row>
    <row r="170" spans="1:8" x14ac:dyDescent="0.25">
      <c r="A170" t="s">
        <v>122</v>
      </c>
      <c r="B170" t="s">
        <v>12</v>
      </c>
      <c r="C170" t="s">
        <v>79</v>
      </c>
      <c r="D170" t="s">
        <v>99</v>
      </c>
      <c r="E170">
        <v>1</v>
      </c>
      <c r="F170">
        <v>83180</v>
      </c>
      <c r="G170">
        <v>94458.527581824863</v>
      </c>
      <c r="H170">
        <v>1813</v>
      </c>
    </row>
    <row r="171" spans="1:8" x14ac:dyDescent="0.25">
      <c r="A171" t="s">
        <v>122</v>
      </c>
      <c r="B171" t="s">
        <v>12</v>
      </c>
      <c r="C171" t="s">
        <v>79</v>
      </c>
      <c r="D171" t="s">
        <v>99</v>
      </c>
      <c r="E171">
        <v>2</v>
      </c>
      <c r="F171">
        <v>269450</v>
      </c>
      <c r="G171">
        <v>309213.14701280108</v>
      </c>
      <c r="H171">
        <v>5601</v>
      </c>
    </row>
    <row r="172" spans="1:8" x14ac:dyDescent="0.25">
      <c r="A172" t="s">
        <v>122</v>
      </c>
      <c r="B172" t="s">
        <v>12</v>
      </c>
      <c r="C172" t="s">
        <v>79</v>
      </c>
      <c r="D172" t="s">
        <v>99</v>
      </c>
      <c r="E172">
        <v>3</v>
      </c>
      <c r="F172">
        <v>154369.5</v>
      </c>
      <c r="G172">
        <v>177642.92422092939</v>
      </c>
      <c r="H172">
        <v>3203</v>
      </c>
    </row>
    <row r="173" spans="1:8" x14ac:dyDescent="0.25">
      <c r="A173" t="s">
        <v>122</v>
      </c>
      <c r="B173" t="s">
        <v>12</v>
      </c>
      <c r="C173" t="s">
        <v>79</v>
      </c>
      <c r="D173" t="s">
        <v>99</v>
      </c>
      <c r="E173">
        <v>4</v>
      </c>
      <c r="F173">
        <v>263336.5</v>
      </c>
      <c r="G173">
        <v>297605.77598199755</v>
      </c>
      <c r="H173">
        <v>5433</v>
      </c>
    </row>
    <row r="174" spans="1:8" x14ac:dyDescent="0.25">
      <c r="A174" t="s">
        <v>122</v>
      </c>
      <c r="B174" t="s">
        <v>12</v>
      </c>
      <c r="C174" t="s">
        <v>79</v>
      </c>
      <c r="D174" t="s">
        <v>99</v>
      </c>
      <c r="E174">
        <v>5</v>
      </c>
      <c r="F174">
        <v>45471</v>
      </c>
      <c r="G174">
        <v>50706.176463013173</v>
      </c>
      <c r="H174">
        <v>945</v>
      </c>
    </row>
    <row r="175" spans="1:8" x14ac:dyDescent="0.25">
      <c r="A175" t="s">
        <v>122</v>
      </c>
      <c r="B175" t="s">
        <v>12</v>
      </c>
      <c r="C175" t="s">
        <v>79</v>
      </c>
      <c r="D175" t="s">
        <v>98</v>
      </c>
      <c r="E175">
        <v>0</v>
      </c>
      <c r="F175">
        <v>823</v>
      </c>
      <c r="G175">
        <v>773.09808716321686</v>
      </c>
      <c r="H175">
        <v>16</v>
      </c>
    </row>
    <row r="176" spans="1:8" x14ac:dyDescent="0.25">
      <c r="A176" t="s">
        <v>122</v>
      </c>
      <c r="B176" t="s">
        <v>12</v>
      </c>
      <c r="C176" t="s">
        <v>79</v>
      </c>
      <c r="D176" t="s">
        <v>98</v>
      </c>
      <c r="E176">
        <v>1</v>
      </c>
      <c r="F176">
        <v>489</v>
      </c>
      <c r="G176">
        <v>881.91947276935332</v>
      </c>
      <c r="H176">
        <v>23</v>
      </c>
    </row>
    <row r="177" spans="1:8" x14ac:dyDescent="0.25">
      <c r="A177" t="s">
        <v>122</v>
      </c>
      <c r="B177" t="s">
        <v>12</v>
      </c>
      <c r="C177" t="s">
        <v>79</v>
      </c>
      <c r="D177" t="s">
        <v>98</v>
      </c>
      <c r="E177">
        <v>2</v>
      </c>
      <c r="F177">
        <v>3450</v>
      </c>
      <c r="G177">
        <v>3948.6724089140425</v>
      </c>
      <c r="H177">
        <v>82</v>
      </c>
    </row>
    <row r="178" spans="1:8" x14ac:dyDescent="0.25">
      <c r="A178" t="s">
        <v>122</v>
      </c>
      <c r="B178" t="s">
        <v>12</v>
      </c>
      <c r="C178" t="s">
        <v>79</v>
      </c>
      <c r="D178" t="s">
        <v>98</v>
      </c>
      <c r="E178">
        <v>3</v>
      </c>
      <c r="F178">
        <v>2241.5</v>
      </c>
      <c r="G178">
        <v>2050.2513786410809</v>
      </c>
      <c r="H178">
        <v>50</v>
      </c>
    </row>
    <row r="179" spans="1:8" x14ac:dyDescent="0.25">
      <c r="A179" t="s">
        <v>122</v>
      </c>
      <c r="B179" t="s">
        <v>12</v>
      </c>
      <c r="C179" t="s">
        <v>79</v>
      </c>
      <c r="D179" t="s">
        <v>98</v>
      </c>
      <c r="E179">
        <v>4</v>
      </c>
      <c r="F179">
        <v>3550.5</v>
      </c>
      <c r="G179">
        <v>5706.4183594449214</v>
      </c>
      <c r="H179">
        <v>129</v>
      </c>
    </row>
    <row r="180" spans="1:8" x14ac:dyDescent="0.25">
      <c r="A180" t="s">
        <v>122</v>
      </c>
      <c r="B180" t="s">
        <v>12</v>
      </c>
      <c r="C180" t="s">
        <v>79</v>
      </c>
      <c r="D180" t="s">
        <v>98</v>
      </c>
      <c r="E180">
        <v>5</v>
      </c>
      <c r="F180">
        <v>1448</v>
      </c>
      <c r="G180">
        <v>1870.700931834667</v>
      </c>
      <c r="H180">
        <v>45</v>
      </c>
    </row>
    <row r="181" spans="1:8" x14ac:dyDescent="0.25">
      <c r="A181" t="s">
        <v>122</v>
      </c>
      <c r="B181" t="s">
        <v>12</v>
      </c>
      <c r="C181" t="s">
        <v>80</v>
      </c>
      <c r="D181" t="s">
        <v>97</v>
      </c>
      <c r="E181">
        <v>0</v>
      </c>
      <c r="F181">
        <v>121.5</v>
      </c>
      <c r="G181">
        <v>100.58309339950436</v>
      </c>
      <c r="H181">
        <v>4</v>
      </c>
    </row>
    <row r="182" spans="1:8" x14ac:dyDescent="0.25">
      <c r="A182" t="s">
        <v>122</v>
      </c>
      <c r="B182" t="s">
        <v>12</v>
      </c>
      <c r="C182" t="s">
        <v>80</v>
      </c>
      <c r="D182" t="s">
        <v>97</v>
      </c>
      <c r="E182">
        <v>1</v>
      </c>
      <c r="F182">
        <v>1527</v>
      </c>
      <c r="G182">
        <v>1915.0234676770417</v>
      </c>
      <c r="H182">
        <v>48</v>
      </c>
    </row>
    <row r="183" spans="1:8" x14ac:dyDescent="0.25">
      <c r="A183" t="s">
        <v>122</v>
      </c>
      <c r="B183" t="s">
        <v>12</v>
      </c>
      <c r="C183" t="s">
        <v>80</v>
      </c>
      <c r="D183" t="s">
        <v>97</v>
      </c>
      <c r="E183">
        <v>2</v>
      </c>
      <c r="F183">
        <v>28332.5</v>
      </c>
      <c r="G183">
        <v>28242.075941816449</v>
      </c>
      <c r="H183">
        <v>598</v>
      </c>
    </row>
    <row r="184" spans="1:8" x14ac:dyDescent="0.25">
      <c r="A184" t="s">
        <v>122</v>
      </c>
      <c r="B184" t="s">
        <v>12</v>
      </c>
      <c r="C184" t="s">
        <v>80</v>
      </c>
      <c r="D184" t="s">
        <v>97</v>
      </c>
      <c r="E184">
        <v>3</v>
      </c>
      <c r="F184">
        <v>32501</v>
      </c>
      <c r="G184">
        <v>35413.972540362673</v>
      </c>
      <c r="H184">
        <v>730</v>
      </c>
    </row>
    <row r="185" spans="1:8" x14ac:dyDescent="0.25">
      <c r="A185" t="s">
        <v>122</v>
      </c>
      <c r="B185" t="s">
        <v>12</v>
      </c>
      <c r="C185" t="s">
        <v>80</v>
      </c>
      <c r="D185" t="s">
        <v>97</v>
      </c>
      <c r="E185">
        <v>4</v>
      </c>
      <c r="F185">
        <v>101730.5</v>
      </c>
      <c r="G185">
        <v>99869.611930431987</v>
      </c>
      <c r="H185">
        <v>1887</v>
      </c>
    </row>
    <row r="186" spans="1:8" x14ac:dyDescent="0.25">
      <c r="A186" t="s">
        <v>122</v>
      </c>
      <c r="B186" t="s">
        <v>12</v>
      </c>
      <c r="C186" t="s">
        <v>80</v>
      </c>
      <c r="D186" t="s">
        <v>97</v>
      </c>
      <c r="E186">
        <v>5</v>
      </c>
      <c r="F186">
        <v>328298</v>
      </c>
      <c r="G186">
        <v>334786.03766201565</v>
      </c>
      <c r="H186">
        <v>6112</v>
      </c>
    </row>
    <row r="187" spans="1:8" x14ac:dyDescent="0.25">
      <c r="A187" t="s">
        <v>122</v>
      </c>
      <c r="B187" t="s">
        <v>12</v>
      </c>
      <c r="C187" t="s">
        <v>80</v>
      </c>
      <c r="D187" t="s">
        <v>99</v>
      </c>
      <c r="E187">
        <v>0</v>
      </c>
      <c r="F187">
        <v>995.5</v>
      </c>
      <c r="G187">
        <v>780.17365466459023</v>
      </c>
      <c r="H187">
        <v>14</v>
      </c>
    </row>
    <row r="188" spans="1:8" x14ac:dyDescent="0.25">
      <c r="A188" t="s">
        <v>122</v>
      </c>
      <c r="B188" t="s">
        <v>12</v>
      </c>
      <c r="C188" t="s">
        <v>80</v>
      </c>
      <c r="D188" t="s">
        <v>99</v>
      </c>
      <c r="E188">
        <v>1</v>
      </c>
      <c r="F188">
        <v>14499.5</v>
      </c>
      <c r="G188">
        <v>18236.756206795246</v>
      </c>
      <c r="H188">
        <v>402</v>
      </c>
    </row>
    <row r="189" spans="1:8" x14ac:dyDescent="0.25">
      <c r="A189" t="s">
        <v>122</v>
      </c>
      <c r="B189" t="s">
        <v>12</v>
      </c>
      <c r="C189" t="s">
        <v>80</v>
      </c>
      <c r="D189" t="s">
        <v>99</v>
      </c>
      <c r="E189">
        <v>2</v>
      </c>
      <c r="F189">
        <v>99685.5</v>
      </c>
      <c r="G189">
        <v>103387.85932695364</v>
      </c>
      <c r="H189">
        <v>2145</v>
      </c>
    </row>
    <row r="190" spans="1:8" x14ac:dyDescent="0.25">
      <c r="A190" t="s">
        <v>122</v>
      </c>
      <c r="B190" t="s">
        <v>12</v>
      </c>
      <c r="C190" t="s">
        <v>80</v>
      </c>
      <c r="D190" t="s">
        <v>99</v>
      </c>
      <c r="E190">
        <v>3</v>
      </c>
      <c r="F190">
        <v>184381.5</v>
      </c>
      <c r="G190">
        <v>170358.30586667088</v>
      </c>
      <c r="H190">
        <v>3011</v>
      </c>
    </row>
    <row r="191" spans="1:8" x14ac:dyDescent="0.25">
      <c r="A191" t="s">
        <v>122</v>
      </c>
      <c r="B191" t="s">
        <v>12</v>
      </c>
      <c r="C191" t="s">
        <v>80</v>
      </c>
      <c r="D191" t="s">
        <v>99</v>
      </c>
      <c r="E191">
        <v>4</v>
      </c>
      <c r="F191">
        <v>322253.5</v>
      </c>
      <c r="G191">
        <v>290072.02999718196</v>
      </c>
      <c r="H191">
        <v>5173</v>
      </c>
    </row>
    <row r="192" spans="1:8" x14ac:dyDescent="0.25">
      <c r="A192" t="s">
        <v>122</v>
      </c>
      <c r="B192" t="s">
        <v>12</v>
      </c>
      <c r="C192" t="s">
        <v>80</v>
      </c>
      <c r="D192" t="s">
        <v>99</v>
      </c>
      <c r="E192">
        <v>5</v>
      </c>
      <c r="F192">
        <v>367569</v>
      </c>
      <c r="G192">
        <v>330039.09979652491</v>
      </c>
      <c r="H192">
        <v>5659</v>
      </c>
    </row>
    <row r="193" spans="1:8" x14ac:dyDescent="0.25">
      <c r="A193" t="s">
        <v>122</v>
      </c>
      <c r="B193" t="s">
        <v>12</v>
      </c>
      <c r="C193" t="s">
        <v>80</v>
      </c>
      <c r="D193" t="s">
        <v>98</v>
      </c>
      <c r="E193">
        <v>0</v>
      </c>
      <c r="F193">
        <v>4.5</v>
      </c>
      <c r="G193">
        <v>14.464638482813116</v>
      </c>
      <c r="H193">
        <v>1</v>
      </c>
    </row>
    <row r="194" spans="1:8" x14ac:dyDescent="0.25">
      <c r="A194" t="s">
        <v>122</v>
      </c>
      <c r="B194" t="s">
        <v>12</v>
      </c>
      <c r="C194" t="s">
        <v>80</v>
      </c>
      <c r="D194" t="s">
        <v>98</v>
      </c>
      <c r="E194">
        <v>1</v>
      </c>
      <c r="F194">
        <v>52.5</v>
      </c>
      <c r="G194">
        <v>173.05000295196393</v>
      </c>
      <c r="H194">
        <v>7</v>
      </c>
    </row>
    <row r="195" spans="1:8" x14ac:dyDescent="0.25">
      <c r="A195" t="s">
        <v>122</v>
      </c>
      <c r="B195" t="s">
        <v>12</v>
      </c>
      <c r="C195" t="s">
        <v>80</v>
      </c>
      <c r="D195" t="s">
        <v>98</v>
      </c>
      <c r="E195">
        <v>2</v>
      </c>
      <c r="F195">
        <v>2005</v>
      </c>
      <c r="G195">
        <v>2384.6893558866186</v>
      </c>
      <c r="H195">
        <v>42</v>
      </c>
    </row>
    <row r="196" spans="1:8" x14ac:dyDescent="0.25">
      <c r="A196" t="s">
        <v>122</v>
      </c>
      <c r="B196" t="s">
        <v>12</v>
      </c>
      <c r="C196" t="s">
        <v>80</v>
      </c>
      <c r="D196" t="s">
        <v>98</v>
      </c>
      <c r="E196">
        <v>3</v>
      </c>
      <c r="F196">
        <v>3776.5</v>
      </c>
      <c r="G196">
        <v>2004.4789349319617</v>
      </c>
      <c r="H196">
        <v>33</v>
      </c>
    </row>
    <row r="197" spans="1:8" x14ac:dyDescent="0.25">
      <c r="A197" t="s">
        <v>122</v>
      </c>
      <c r="B197" t="s">
        <v>12</v>
      </c>
      <c r="C197" t="s">
        <v>80</v>
      </c>
      <c r="D197" t="s">
        <v>98</v>
      </c>
      <c r="E197">
        <v>4</v>
      </c>
      <c r="F197">
        <v>4960</v>
      </c>
      <c r="G197">
        <v>6159.6925620332067</v>
      </c>
      <c r="H197">
        <v>116</v>
      </c>
    </row>
    <row r="198" spans="1:8" x14ac:dyDescent="0.25">
      <c r="A198" t="s">
        <v>122</v>
      </c>
      <c r="B198" t="s">
        <v>12</v>
      </c>
      <c r="C198" t="s">
        <v>80</v>
      </c>
      <c r="D198" t="s">
        <v>98</v>
      </c>
      <c r="E198">
        <v>5</v>
      </c>
      <c r="F198">
        <v>12342.5</v>
      </c>
      <c r="G198">
        <v>13871.831669651501</v>
      </c>
      <c r="H198">
        <v>275</v>
      </c>
    </row>
    <row r="199" spans="1:8" x14ac:dyDescent="0.25">
      <c r="A199" t="s">
        <v>122</v>
      </c>
      <c r="B199" t="s">
        <v>12</v>
      </c>
      <c r="C199" t="s">
        <v>81</v>
      </c>
      <c r="D199" t="s">
        <v>97</v>
      </c>
      <c r="E199">
        <v>1</v>
      </c>
      <c r="F199">
        <v>1224.5</v>
      </c>
      <c r="G199">
        <v>1778.7475318977592</v>
      </c>
      <c r="H199">
        <v>48</v>
      </c>
    </row>
    <row r="200" spans="1:8" x14ac:dyDescent="0.25">
      <c r="A200" t="s">
        <v>122</v>
      </c>
      <c r="B200" t="s">
        <v>12</v>
      </c>
      <c r="C200" t="s">
        <v>81</v>
      </c>
      <c r="D200" t="s">
        <v>97</v>
      </c>
      <c r="E200">
        <v>2</v>
      </c>
      <c r="F200">
        <v>4539</v>
      </c>
      <c r="G200">
        <v>6305.8136905818828</v>
      </c>
      <c r="H200">
        <v>115</v>
      </c>
    </row>
    <row r="201" spans="1:8" x14ac:dyDescent="0.25">
      <c r="A201" t="s">
        <v>122</v>
      </c>
      <c r="B201" t="s">
        <v>12</v>
      </c>
      <c r="C201" t="s">
        <v>81</v>
      </c>
      <c r="D201" t="s">
        <v>97</v>
      </c>
      <c r="E201">
        <v>3</v>
      </c>
      <c r="F201">
        <v>10664.5</v>
      </c>
      <c r="G201">
        <v>11449.21725420831</v>
      </c>
      <c r="H201">
        <v>237</v>
      </c>
    </row>
    <row r="202" spans="1:8" x14ac:dyDescent="0.25">
      <c r="A202" t="s">
        <v>122</v>
      </c>
      <c r="B202" t="s">
        <v>12</v>
      </c>
      <c r="C202" t="s">
        <v>81</v>
      </c>
      <c r="D202" t="s">
        <v>97</v>
      </c>
      <c r="E202">
        <v>4</v>
      </c>
      <c r="F202">
        <v>8443</v>
      </c>
      <c r="G202">
        <v>9481.9842883391357</v>
      </c>
      <c r="H202">
        <v>204</v>
      </c>
    </row>
    <row r="203" spans="1:8" x14ac:dyDescent="0.25">
      <c r="A203" t="s">
        <v>122</v>
      </c>
      <c r="B203" t="s">
        <v>12</v>
      </c>
      <c r="C203" t="s">
        <v>81</v>
      </c>
      <c r="D203" t="s">
        <v>97</v>
      </c>
      <c r="E203">
        <v>5</v>
      </c>
      <c r="F203">
        <v>2189</v>
      </c>
      <c r="G203">
        <v>2231.941426959399</v>
      </c>
      <c r="H203">
        <v>46</v>
      </c>
    </row>
    <row r="204" spans="1:8" x14ac:dyDescent="0.25">
      <c r="A204" t="s">
        <v>122</v>
      </c>
      <c r="B204" t="s">
        <v>12</v>
      </c>
      <c r="C204" t="s">
        <v>81</v>
      </c>
      <c r="D204" t="s">
        <v>99</v>
      </c>
      <c r="E204">
        <v>0</v>
      </c>
      <c r="F204">
        <v>296</v>
      </c>
      <c r="G204">
        <v>336.2043010752688</v>
      </c>
      <c r="H204">
        <v>1</v>
      </c>
    </row>
    <row r="205" spans="1:8" x14ac:dyDescent="0.25">
      <c r="A205" t="s">
        <v>122</v>
      </c>
      <c r="B205" t="s">
        <v>12</v>
      </c>
      <c r="C205" t="s">
        <v>81</v>
      </c>
      <c r="D205" t="s">
        <v>99</v>
      </c>
      <c r="E205">
        <v>1</v>
      </c>
      <c r="F205">
        <v>62558</v>
      </c>
      <c r="G205">
        <v>63953.359099989153</v>
      </c>
      <c r="H205">
        <v>1027</v>
      </c>
    </row>
    <row r="206" spans="1:8" x14ac:dyDescent="0.25">
      <c r="A206" t="s">
        <v>122</v>
      </c>
      <c r="B206" t="s">
        <v>12</v>
      </c>
      <c r="C206" t="s">
        <v>81</v>
      </c>
      <c r="D206" t="s">
        <v>99</v>
      </c>
      <c r="E206">
        <v>2</v>
      </c>
      <c r="F206">
        <v>78488</v>
      </c>
      <c r="G206">
        <v>83134.028803685491</v>
      </c>
      <c r="H206">
        <v>1389</v>
      </c>
    </row>
    <row r="207" spans="1:8" x14ac:dyDescent="0.25">
      <c r="A207" t="s">
        <v>122</v>
      </c>
      <c r="B207" t="s">
        <v>12</v>
      </c>
      <c r="C207" t="s">
        <v>81</v>
      </c>
      <c r="D207" t="s">
        <v>99</v>
      </c>
      <c r="E207">
        <v>3</v>
      </c>
      <c r="F207">
        <v>155697</v>
      </c>
      <c r="G207">
        <v>160056.79960046563</v>
      </c>
      <c r="H207">
        <v>2526</v>
      </c>
    </row>
    <row r="208" spans="1:8" x14ac:dyDescent="0.25">
      <c r="A208" t="s">
        <v>122</v>
      </c>
      <c r="B208" t="s">
        <v>12</v>
      </c>
      <c r="C208" t="s">
        <v>81</v>
      </c>
      <c r="D208" t="s">
        <v>99</v>
      </c>
      <c r="E208">
        <v>4</v>
      </c>
      <c r="F208">
        <v>111824.5</v>
      </c>
      <c r="G208">
        <v>121070.41794537997</v>
      </c>
      <c r="H208">
        <v>2005</v>
      </c>
    </row>
    <row r="209" spans="1:8" x14ac:dyDescent="0.25">
      <c r="A209" t="s">
        <v>122</v>
      </c>
      <c r="B209" t="s">
        <v>12</v>
      </c>
      <c r="C209" t="s">
        <v>81</v>
      </c>
      <c r="D209" t="s">
        <v>99</v>
      </c>
      <c r="E209">
        <v>5</v>
      </c>
      <c r="F209">
        <v>41527.5</v>
      </c>
      <c r="G209">
        <v>41897.26407168078</v>
      </c>
      <c r="H209">
        <v>626</v>
      </c>
    </row>
    <row r="210" spans="1:8" x14ac:dyDescent="0.25">
      <c r="A210" t="s">
        <v>122</v>
      </c>
      <c r="B210" t="s">
        <v>12</v>
      </c>
      <c r="C210" t="s">
        <v>81</v>
      </c>
      <c r="D210" t="s">
        <v>98</v>
      </c>
      <c r="E210">
        <v>1</v>
      </c>
      <c r="F210">
        <v>121.5</v>
      </c>
      <c r="G210">
        <v>340.60622597510564</v>
      </c>
      <c r="H210">
        <v>7</v>
      </c>
    </row>
    <row r="211" spans="1:8" x14ac:dyDescent="0.25">
      <c r="A211" t="s">
        <v>122</v>
      </c>
      <c r="B211" t="s">
        <v>12</v>
      </c>
      <c r="C211" t="s">
        <v>81</v>
      </c>
      <c r="D211" t="s">
        <v>98</v>
      </c>
      <c r="E211">
        <v>2</v>
      </c>
      <c r="F211">
        <v>764.5</v>
      </c>
      <c r="G211">
        <v>897.81496917651521</v>
      </c>
      <c r="H211">
        <v>23</v>
      </c>
    </row>
    <row r="212" spans="1:8" x14ac:dyDescent="0.25">
      <c r="A212" t="s">
        <v>122</v>
      </c>
      <c r="B212" t="s">
        <v>12</v>
      </c>
      <c r="C212" t="s">
        <v>81</v>
      </c>
      <c r="D212" t="s">
        <v>98</v>
      </c>
      <c r="E212">
        <v>3</v>
      </c>
      <c r="F212">
        <v>1859</v>
      </c>
      <c r="G212">
        <v>2214.0301136390385</v>
      </c>
      <c r="H212">
        <v>41</v>
      </c>
    </row>
    <row r="213" spans="1:8" x14ac:dyDescent="0.25">
      <c r="A213" t="s">
        <v>122</v>
      </c>
      <c r="B213" t="s">
        <v>12</v>
      </c>
      <c r="C213" t="s">
        <v>81</v>
      </c>
      <c r="D213" t="s">
        <v>98</v>
      </c>
      <c r="E213">
        <v>4</v>
      </c>
      <c r="F213">
        <v>2547.5</v>
      </c>
      <c r="G213">
        <v>3698.3860923651901</v>
      </c>
      <c r="H213">
        <v>72</v>
      </c>
    </row>
    <row r="214" spans="1:8" x14ac:dyDescent="0.25">
      <c r="A214" t="s">
        <v>122</v>
      </c>
      <c r="B214" t="s">
        <v>12</v>
      </c>
      <c r="C214" t="s">
        <v>81</v>
      </c>
      <c r="D214" t="s">
        <v>98</v>
      </c>
      <c r="E214">
        <v>5</v>
      </c>
      <c r="F214">
        <v>140</v>
      </c>
      <c r="G214">
        <v>360.1798875813829</v>
      </c>
      <c r="H214">
        <v>11</v>
      </c>
    </row>
    <row r="215" spans="1:8" x14ac:dyDescent="0.25">
      <c r="A215" t="s">
        <v>122</v>
      </c>
      <c r="B215" t="s">
        <v>12</v>
      </c>
      <c r="C215" t="s">
        <v>82</v>
      </c>
      <c r="D215" t="s">
        <v>97</v>
      </c>
      <c r="E215">
        <v>1</v>
      </c>
      <c r="F215">
        <v>25651</v>
      </c>
      <c r="G215">
        <v>30508.534145732483</v>
      </c>
      <c r="H215">
        <v>545</v>
      </c>
    </row>
    <row r="216" spans="1:8" x14ac:dyDescent="0.25">
      <c r="A216" t="s">
        <v>122</v>
      </c>
      <c r="B216" t="s">
        <v>12</v>
      </c>
      <c r="C216" t="s">
        <v>82</v>
      </c>
      <c r="D216" t="s">
        <v>97</v>
      </c>
      <c r="E216">
        <v>2</v>
      </c>
      <c r="F216">
        <v>25855</v>
      </c>
      <c r="G216">
        <v>29382.4107407505</v>
      </c>
      <c r="H216">
        <v>527</v>
      </c>
    </row>
    <row r="217" spans="1:8" x14ac:dyDescent="0.25">
      <c r="A217" t="s">
        <v>122</v>
      </c>
      <c r="B217" t="s">
        <v>12</v>
      </c>
      <c r="C217" t="s">
        <v>82</v>
      </c>
      <c r="D217" t="s">
        <v>97</v>
      </c>
      <c r="E217">
        <v>3</v>
      </c>
      <c r="F217">
        <v>37969.5</v>
      </c>
      <c r="G217">
        <v>42119.872047394652</v>
      </c>
      <c r="H217">
        <v>791</v>
      </c>
    </row>
    <row r="218" spans="1:8" x14ac:dyDescent="0.25">
      <c r="A218" t="s">
        <v>122</v>
      </c>
      <c r="B218" t="s">
        <v>12</v>
      </c>
      <c r="C218" t="s">
        <v>82</v>
      </c>
      <c r="D218" t="s">
        <v>97</v>
      </c>
      <c r="E218">
        <v>4</v>
      </c>
      <c r="F218">
        <v>52305</v>
      </c>
      <c r="G218">
        <v>62676.51394511792</v>
      </c>
      <c r="H218">
        <v>1155</v>
      </c>
    </row>
    <row r="219" spans="1:8" x14ac:dyDescent="0.25">
      <c r="A219" t="s">
        <v>122</v>
      </c>
      <c r="B219" t="s">
        <v>12</v>
      </c>
      <c r="C219" t="s">
        <v>82</v>
      </c>
      <c r="D219" t="s">
        <v>97</v>
      </c>
      <c r="E219">
        <v>5</v>
      </c>
      <c r="F219">
        <v>48162</v>
      </c>
      <c r="G219">
        <v>59834.596432251441</v>
      </c>
      <c r="H219">
        <v>1085</v>
      </c>
    </row>
    <row r="220" spans="1:8" x14ac:dyDescent="0.25">
      <c r="A220" t="s">
        <v>122</v>
      </c>
      <c r="B220" t="s">
        <v>12</v>
      </c>
      <c r="C220" t="s">
        <v>82</v>
      </c>
      <c r="D220" t="s">
        <v>99</v>
      </c>
      <c r="E220">
        <v>0</v>
      </c>
      <c r="F220">
        <v>382.5</v>
      </c>
      <c r="G220">
        <v>422.83361096554569</v>
      </c>
      <c r="H220">
        <v>12</v>
      </c>
    </row>
    <row r="221" spans="1:8" x14ac:dyDescent="0.25">
      <c r="A221" t="s">
        <v>122</v>
      </c>
      <c r="B221" t="s">
        <v>12</v>
      </c>
      <c r="C221" t="s">
        <v>82</v>
      </c>
      <c r="D221" t="s">
        <v>99</v>
      </c>
      <c r="E221">
        <v>1</v>
      </c>
      <c r="F221">
        <v>381532.5</v>
      </c>
      <c r="G221">
        <v>406343.68880693748</v>
      </c>
      <c r="H221">
        <v>6444</v>
      </c>
    </row>
    <row r="222" spans="1:8" x14ac:dyDescent="0.25">
      <c r="A222" t="s">
        <v>122</v>
      </c>
      <c r="B222" t="s">
        <v>12</v>
      </c>
      <c r="C222" t="s">
        <v>82</v>
      </c>
      <c r="D222" t="s">
        <v>99</v>
      </c>
      <c r="E222">
        <v>2</v>
      </c>
      <c r="F222">
        <v>363096</v>
      </c>
      <c r="G222">
        <v>404619.71093107678</v>
      </c>
      <c r="H222">
        <v>6176</v>
      </c>
    </row>
    <row r="223" spans="1:8" x14ac:dyDescent="0.25">
      <c r="A223" t="s">
        <v>122</v>
      </c>
      <c r="B223" t="s">
        <v>12</v>
      </c>
      <c r="C223" t="s">
        <v>82</v>
      </c>
      <c r="D223" t="s">
        <v>99</v>
      </c>
      <c r="E223">
        <v>3</v>
      </c>
      <c r="F223">
        <v>517565.5</v>
      </c>
      <c r="G223">
        <v>546898.41977041773</v>
      </c>
      <c r="H223">
        <v>8085</v>
      </c>
    </row>
    <row r="224" spans="1:8" x14ac:dyDescent="0.25">
      <c r="A224" t="s">
        <v>122</v>
      </c>
      <c r="B224" t="s">
        <v>12</v>
      </c>
      <c r="C224" t="s">
        <v>82</v>
      </c>
      <c r="D224" t="s">
        <v>99</v>
      </c>
      <c r="E224">
        <v>4</v>
      </c>
      <c r="F224">
        <v>423282.5</v>
      </c>
      <c r="G224">
        <v>474603.56753340398</v>
      </c>
      <c r="H224">
        <v>7172</v>
      </c>
    </row>
    <row r="225" spans="1:8" x14ac:dyDescent="0.25">
      <c r="A225" t="s">
        <v>122</v>
      </c>
      <c r="B225" t="s">
        <v>12</v>
      </c>
      <c r="C225" t="s">
        <v>82</v>
      </c>
      <c r="D225" t="s">
        <v>99</v>
      </c>
      <c r="E225">
        <v>5</v>
      </c>
      <c r="F225">
        <v>261141.5</v>
      </c>
      <c r="G225">
        <v>290103.62055562244</v>
      </c>
      <c r="H225">
        <v>5073</v>
      </c>
    </row>
    <row r="226" spans="1:8" x14ac:dyDescent="0.25">
      <c r="A226" t="s">
        <v>122</v>
      </c>
      <c r="B226" t="s">
        <v>12</v>
      </c>
      <c r="C226" t="s">
        <v>82</v>
      </c>
      <c r="D226" t="s">
        <v>98</v>
      </c>
      <c r="E226">
        <v>1</v>
      </c>
      <c r="F226">
        <v>5701</v>
      </c>
      <c r="G226">
        <v>6770.3618221800834</v>
      </c>
      <c r="H226">
        <v>105</v>
      </c>
    </row>
    <row r="227" spans="1:8" x14ac:dyDescent="0.25">
      <c r="A227" t="s">
        <v>122</v>
      </c>
      <c r="B227" t="s">
        <v>12</v>
      </c>
      <c r="C227" t="s">
        <v>82</v>
      </c>
      <c r="D227" t="s">
        <v>98</v>
      </c>
      <c r="E227">
        <v>2</v>
      </c>
      <c r="F227">
        <v>7286</v>
      </c>
      <c r="G227">
        <v>8049.5832481540947</v>
      </c>
      <c r="H227">
        <v>137</v>
      </c>
    </row>
    <row r="228" spans="1:8" x14ac:dyDescent="0.25">
      <c r="A228" t="s">
        <v>122</v>
      </c>
      <c r="B228" t="s">
        <v>12</v>
      </c>
      <c r="C228" t="s">
        <v>82</v>
      </c>
      <c r="D228" t="s">
        <v>98</v>
      </c>
      <c r="E228">
        <v>3</v>
      </c>
      <c r="F228">
        <v>7450</v>
      </c>
      <c r="G228">
        <v>10425.651266823006</v>
      </c>
      <c r="H228">
        <v>204</v>
      </c>
    </row>
    <row r="229" spans="1:8" x14ac:dyDescent="0.25">
      <c r="A229" t="s">
        <v>122</v>
      </c>
      <c r="B229" t="s">
        <v>12</v>
      </c>
      <c r="C229" t="s">
        <v>82</v>
      </c>
      <c r="D229" t="s">
        <v>98</v>
      </c>
      <c r="E229">
        <v>4</v>
      </c>
      <c r="F229">
        <v>12746</v>
      </c>
      <c r="G229">
        <v>15140.77995367674</v>
      </c>
      <c r="H229">
        <v>278</v>
      </c>
    </row>
    <row r="230" spans="1:8" x14ac:dyDescent="0.25">
      <c r="A230" t="s">
        <v>122</v>
      </c>
      <c r="B230" t="s">
        <v>12</v>
      </c>
      <c r="C230" t="s">
        <v>82</v>
      </c>
      <c r="D230" t="s">
        <v>98</v>
      </c>
      <c r="E230">
        <v>5</v>
      </c>
      <c r="F230">
        <v>12357</v>
      </c>
      <c r="G230">
        <v>13689.137276586693</v>
      </c>
      <c r="H230">
        <v>264</v>
      </c>
    </row>
    <row r="231" spans="1:8" x14ac:dyDescent="0.25">
      <c r="A231" t="s">
        <v>122</v>
      </c>
      <c r="B231" t="s">
        <v>12</v>
      </c>
      <c r="C231" t="s">
        <v>83</v>
      </c>
      <c r="D231" t="s">
        <v>97</v>
      </c>
      <c r="E231">
        <v>0</v>
      </c>
      <c r="F231">
        <v>31</v>
      </c>
      <c r="G231">
        <v>30.577167354715783</v>
      </c>
      <c r="H231">
        <v>2</v>
      </c>
    </row>
    <row r="232" spans="1:8" x14ac:dyDescent="0.25">
      <c r="A232" t="s">
        <v>122</v>
      </c>
      <c r="B232" t="s">
        <v>12</v>
      </c>
      <c r="C232" t="s">
        <v>83</v>
      </c>
      <c r="D232" t="s">
        <v>97</v>
      </c>
      <c r="E232">
        <v>1</v>
      </c>
      <c r="F232">
        <v>2753.5</v>
      </c>
      <c r="G232">
        <v>3320.6214747662921</v>
      </c>
      <c r="H232">
        <v>52</v>
      </c>
    </row>
    <row r="233" spans="1:8" x14ac:dyDescent="0.25">
      <c r="A233" t="s">
        <v>122</v>
      </c>
      <c r="B233" t="s">
        <v>12</v>
      </c>
      <c r="C233" t="s">
        <v>83</v>
      </c>
      <c r="D233" t="s">
        <v>97</v>
      </c>
      <c r="E233">
        <v>2</v>
      </c>
      <c r="F233">
        <v>5804</v>
      </c>
      <c r="G233">
        <v>6541.4500835656645</v>
      </c>
      <c r="H233">
        <v>126</v>
      </c>
    </row>
    <row r="234" spans="1:8" x14ac:dyDescent="0.25">
      <c r="A234" t="s">
        <v>122</v>
      </c>
      <c r="B234" t="s">
        <v>12</v>
      </c>
      <c r="C234" t="s">
        <v>83</v>
      </c>
      <c r="D234" t="s">
        <v>97</v>
      </c>
      <c r="E234">
        <v>3</v>
      </c>
      <c r="F234">
        <v>25894</v>
      </c>
      <c r="G234">
        <v>25478.611975203959</v>
      </c>
      <c r="H234">
        <v>384</v>
      </c>
    </row>
    <row r="235" spans="1:8" x14ac:dyDescent="0.25">
      <c r="A235" t="s">
        <v>122</v>
      </c>
      <c r="B235" t="s">
        <v>12</v>
      </c>
      <c r="C235" t="s">
        <v>83</v>
      </c>
      <c r="D235" t="s">
        <v>97</v>
      </c>
      <c r="E235">
        <v>4</v>
      </c>
      <c r="F235">
        <v>11318.5</v>
      </c>
      <c r="G235">
        <v>11008.978212878548</v>
      </c>
      <c r="H235">
        <v>201</v>
      </c>
    </row>
    <row r="236" spans="1:8" x14ac:dyDescent="0.25">
      <c r="A236" t="s">
        <v>122</v>
      </c>
      <c r="B236" t="s">
        <v>12</v>
      </c>
      <c r="C236" t="s">
        <v>83</v>
      </c>
      <c r="D236" t="s">
        <v>97</v>
      </c>
      <c r="E236">
        <v>5</v>
      </c>
      <c r="F236">
        <v>152085.5</v>
      </c>
      <c r="G236">
        <v>165845.9945503592</v>
      </c>
      <c r="H236">
        <v>2653</v>
      </c>
    </row>
    <row r="237" spans="1:8" x14ac:dyDescent="0.25">
      <c r="A237" t="s">
        <v>122</v>
      </c>
      <c r="B237" t="s">
        <v>12</v>
      </c>
      <c r="C237" t="s">
        <v>83</v>
      </c>
      <c r="D237" t="s">
        <v>99</v>
      </c>
      <c r="E237">
        <v>0</v>
      </c>
      <c r="F237">
        <v>386</v>
      </c>
      <c r="G237">
        <v>99.056246065042856</v>
      </c>
      <c r="H237">
        <v>3</v>
      </c>
    </row>
    <row r="238" spans="1:8" x14ac:dyDescent="0.25">
      <c r="A238" t="s">
        <v>122</v>
      </c>
      <c r="B238" t="s">
        <v>12</v>
      </c>
      <c r="C238" t="s">
        <v>83</v>
      </c>
      <c r="D238" t="s">
        <v>99</v>
      </c>
      <c r="E238">
        <v>1</v>
      </c>
      <c r="F238">
        <v>7974</v>
      </c>
      <c r="G238">
        <v>8184.9567296478062</v>
      </c>
      <c r="H238">
        <v>186</v>
      </c>
    </row>
    <row r="239" spans="1:8" x14ac:dyDescent="0.25">
      <c r="A239" t="s">
        <v>122</v>
      </c>
      <c r="B239" t="s">
        <v>12</v>
      </c>
      <c r="C239" t="s">
        <v>83</v>
      </c>
      <c r="D239" t="s">
        <v>99</v>
      </c>
      <c r="E239">
        <v>2</v>
      </c>
      <c r="F239">
        <v>35304.5</v>
      </c>
      <c r="G239">
        <v>32949.476566259436</v>
      </c>
      <c r="H239">
        <v>544</v>
      </c>
    </row>
    <row r="240" spans="1:8" x14ac:dyDescent="0.25">
      <c r="A240" t="s">
        <v>122</v>
      </c>
      <c r="B240" t="s">
        <v>12</v>
      </c>
      <c r="C240" t="s">
        <v>83</v>
      </c>
      <c r="D240" t="s">
        <v>99</v>
      </c>
      <c r="E240">
        <v>3</v>
      </c>
      <c r="F240">
        <v>51604.5</v>
      </c>
      <c r="G240">
        <v>50182.108644542386</v>
      </c>
      <c r="H240">
        <v>801</v>
      </c>
    </row>
    <row r="241" spans="1:8" x14ac:dyDescent="0.25">
      <c r="A241" t="s">
        <v>122</v>
      </c>
      <c r="B241" t="s">
        <v>12</v>
      </c>
      <c r="C241" t="s">
        <v>83</v>
      </c>
      <c r="D241" t="s">
        <v>99</v>
      </c>
      <c r="E241">
        <v>4</v>
      </c>
      <c r="F241">
        <v>7224</v>
      </c>
      <c r="G241">
        <v>7343.2438735440919</v>
      </c>
      <c r="H241">
        <v>154</v>
      </c>
    </row>
    <row r="242" spans="1:8" x14ac:dyDescent="0.25">
      <c r="A242" t="s">
        <v>122</v>
      </c>
      <c r="B242" t="s">
        <v>12</v>
      </c>
      <c r="C242" t="s">
        <v>83</v>
      </c>
      <c r="D242" t="s">
        <v>99</v>
      </c>
      <c r="E242">
        <v>5</v>
      </c>
      <c r="F242">
        <v>88633</v>
      </c>
      <c r="G242">
        <v>90780.469771019852</v>
      </c>
      <c r="H242">
        <v>1436</v>
      </c>
    </row>
    <row r="243" spans="1:8" x14ac:dyDescent="0.25">
      <c r="A243" t="s">
        <v>122</v>
      </c>
      <c r="B243" t="s">
        <v>12</v>
      </c>
      <c r="C243" t="s">
        <v>83</v>
      </c>
      <c r="D243" t="s">
        <v>98</v>
      </c>
      <c r="E243">
        <v>0</v>
      </c>
      <c r="F243">
        <v>3.5</v>
      </c>
      <c r="G243">
        <v>23.896459972235075</v>
      </c>
      <c r="H243">
        <v>1</v>
      </c>
    </row>
    <row r="244" spans="1:8" x14ac:dyDescent="0.25">
      <c r="A244" t="s">
        <v>122</v>
      </c>
      <c r="B244" t="s">
        <v>12</v>
      </c>
      <c r="C244" t="s">
        <v>83</v>
      </c>
      <c r="D244" t="s">
        <v>98</v>
      </c>
      <c r="E244">
        <v>1</v>
      </c>
      <c r="F244">
        <v>60.5</v>
      </c>
      <c r="G244">
        <v>173.24006254378764</v>
      </c>
      <c r="H244">
        <v>3</v>
      </c>
    </row>
    <row r="245" spans="1:8" x14ac:dyDescent="0.25">
      <c r="A245" t="s">
        <v>122</v>
      </c>
      <c r="B245" t="s">
        <v>12</v>
      </c>
      <c r="C245" t="s">
        <v>83</v>
      </c>
      <c r="D245" t="s">
        <v>98</v>
      </c>
      <c r="E245">
        <v>2</v>
      </c>
      <c r="F245">
        <v>168.5</v>
      </c>
      <c r="G245">
        <v>211.80032058514951</v>
      </c>
      <c r="H245">
        <v>5</v>
      </c>
    </row>
    <row r="246" spans="1:8" x14ac:dyDescent="0.25">
      <c r="A246" t="s">
        <v>122</v>
      </c>
      <c r="B246" t="s">
        <v>12</v>
      </c>
      <c r="C246" t="s">
        <v>83</v>
      </c>
      <c r="D246" t="s">
        <v>98</v>
      </c>
      <c r="E246">
        <v>3</v>
      </c>
      <c r="F246">
        <v>553.5</v>
      </c>
      <c r="G246">
        <v>1017.3791476854532</v>
      </c>
      <c r="H246">
        <v>17</v>
      </c>
    </row>
    <row r="247" spans="1:8" x14ac:dyDescent="0.25">
      <c r="A247" t="s">
        <v>122</v>
      </c>
      <c r="B247" t="s">
        <v>12</v>
      </c>
      <c r="C247" t="s">
        <v>83</v>
      </c>
      <c r="D247" t="s">
        <v>98</v>
      </c>
      <c r="E247">
        <v>4</v>
      </c>
      <c r="F247">
        <v>48</v>
      </c>
      <c r="G247">
        <v>44.650514695918602</v>
      </c>
      <c r="H247">
        <v>3</v>
      </c>
    </row>
    <row r="248" spans="1:8" x14ac:dyDescent="0.25">
      <c r="A248" t="s">
        <v>122</v>
      </c>
      <c r="B248" t="s">
        <v>12</v>
      </c>
      <c r="C248" t="s">
        <v>83</v>
      </c>
      <c r="D248" t="s">
        <v>98</v>
      </c>
      <c r="E248">
        <v>5</v>
      </c>
      <c r="F248">
        <v>5838</v>
      </c>
      <c r="G248">
        <v>7294.5326030435699</v>
      </c>
      <c r="H248">
        <v>120</v>
      </c>
    </row>
    <row r="249" spans="1:8" x14ac:dyDescent="0.25">
      <c r="A249" t="s">
        <v>122</v>
      </c>
      <c r="B249" t="s">
        <v>12</v>
      </c>
      <c r="C249" t="s">
        <v>84</v>
      </c>
      <c r="D249" t="s">
        <v>97</v>
      </c>
      <c r="E249">
        <v>0</v>
      </c>
      <c r="F249">
        <v>407</v>
      </c>
      <c r="G249">
        <v>299.49658499995002</v>
      </c>
      <c r="H249">
        <v>8</v>
      </c>
    </row>
    <row r="250" spans="1:8" x14ac:dyDescent="0.25">
      <c r="A250" t="s">
        <v>122</v>
      </c>
      <c r="B250" t="s">
        <v>12</v>
      </c>
      <c r="C250" t="s">
        <v>84</v>
      </c>
      <c r="D250" t="s">
        <v>97</v>
      </c>
      <c r="E250">
        <v>1</v>
      </c>
      <c r="F250">
        <v>9477</v>
      </c>
      <c r="G250">
        <v>9628.3755332870114</v>
      </c>
      <c r="H250">
        <v>204</v>
      </c>
    </row>
    <row r="251" spans="1:8" x14ac:dyDescent="0.25">
      <c r="A251" t="s">
        <v>122</v>
      </c>
      <c r="B251" t="s">
        <v>12</v>
      </c>
      <c r="C251" t="s">
        <v>84</v>
      </c>
      <c r="D251" t="s">
        <v>97</v>
      </c>
      <c r="E251">
        <v>2</v>
      </c>
      <c r="F251">
        <v>7353</v>
      </c>
      <c r="G251">
        <v>6791.1257390211549</v>
      </c>
      <c r="H251">
        <v>168</v>
      </c>
    </row>
    <row r="252" spans="1:8" x14ac:dyDescent="0.25">
      <c r="A252" t="s">
        <v>122</v>
      </c>
      <c r="B252" t="s">
        <v>12</v>
      </c>
      <c r="C252" t="s">
        <v>84</v>
      </c>
      <c r="D252" t="s">
        <v>97</v>
      </c>
      <c r="E252">
        <v>3</v>
      </c>
      <c r="F252">
        <v>43397</v>
      </c>
      <c r="G252">
        <v>46763.146973645802</v>
      </c>
      <c r="H252">
        <v>948</v>
      </c>
    </row>
    <row r="253" spans="1:8" x14ac:dyDescent="0.25">
      <c r="A253" t="s">
        <v>122</v>
      </c>
      <c r="B253" t="s">
        <v>12</v>
      </c>
      <c r="C253" t="s">
        <v>84</v>
      </c>
      <c r="D253" t="s">
        <v>97</v>
      </c>
      <c r="E253">
        <v>4</v>
      </c>
      <c r="F253">
        <v>56960.5</v>
      </c>
      <c r="G253">
        <v>56875.799645026833</v>
      </c>
      <c r="H253">
        <v>1128</v>
      </c>
    </row>
    <row r="254" spans="1:8" x14ac:dyDescent="0.25">
      <c r="A254" t="s">
        <v>122</v>
      </c>
      <c r="B254" t="s">
        <v>12</v>
      </c>
      <c r="C254" t="s">
        <v>84</v>
      </c>
      <c r="D254" t="s">
        <v>97</v>
      </c>
      <c r="E254">
        <v>5</v>
      </c>
      <c r="F254">
        <v>64557</v>
      </c>
      <c r="G254">
        <v>63953.367071363209</v>
      </c>
      <c r="H254">
        <v>1260</v>
      </c>
    </row>
    <row r="255" spans="1:8" x14ac:dyDescent="0.25">
      <c r="A255" t="s">
        <v>122</v>
      </c>
      <c r="B255" t="s">
        <v>12</v>
      </c>
      <c r="C255" t="s">
        <v>84</v>
      </c>
      <c r="D255" t="s">
        <v>99</v>
      </c>
      <c r="E255">
        <v>0</v>
      </c>
      <c r="F255">
        <v>3217</v>
      </c>
      <c r="G255">
        <v>2446.2063301555127</v>
      </c>
      <c r="H255">
        <v>34</v>
      </c>
    </row>
    <row r="256" spans="1:8" x14ac:dyDescent="0.25">
      <c r="A256" t="s">
        <v>122</v>
      </c>
      <c r="B256" t="s">
        <v>12</v>
      </c>
      <c r="C256" t="s">
        <v>84</v>
      </c>
      <c r="D256" t="s">
        <v>99</v>
      </c>
      <c r="E256">
        <v>1</v>
      </c>
      <c r="F256">
        <v>126310.5</v>
      </c>
      <c r="G256">
        <v>125246.63375444601</v>
      </c>
      <c r="H256">
        <v>2334</v>
      </c>
    </row>
    <row r="257" spans="1:8" x14ac:dyDescent="0.25">
      <c r="A257" t="s">
        <v>122</v>
      </c>
      <c r="B257" t="s">
        <v>12</v>
      </c>
      <c r="C257" t="s">
        <v>84</v>
      </c>
      <c r="D257" t="s">
        <v>99</v>
      </c>
      <c r="E257">
        <v>2</v>
      </c>
      <c r="F257">
        <v>59937</v>
      </c>
      <c r="G257">
        <v>59252.15320306956</v>
      </c>
      <c r="H257">
        <v>1284</v>
      </c>
    </row>
    <row r="258" spans="1:8" x14ac:dyDescent="0.25">
      <c r="A258" t="s">
        <v>122</v>
      </c>
      <c r="B258" t="s">
        <v>12</v>
      </c>
      <c r="C258" t="s">
        <v>84</v>
      </c>
      <c r="D258" t="s">
        <v>99</v>
      </c>
      <c r="E258">
        <v>3</v>
      </c>
      <c r="F258">
        <v>268484</v>
      </c>
      <c r="G258">
        <v>257622.49914425542</v>
      </c>
      <c r="H258">
        <v>4749</v>
      </c>
    </row>
    <row r="259" spans="1:8" x14ac:dyDescent="0.25">
      <c r="A259" t="s">
        <v>122</v>
      </c>
      <c r="B259" t="s">
        <v>12</v>
      </c>
      <c r="C259" t="s">
        <v>84</v>
      </c>
      <c r="D259" t="s">
        <v>99</v>
      </c>
      <c r="E259">
        <v>4</v>
      </c>
      <c r="F259">
        <v>259198.5</v>
      </c>
      <c r="G259">
        <v>239019.12485858254</v>
      </c>
      <c r="H259">
        <v>4410</v>
      </c>
    </row>
    <row r="260" spans="1:8" x14ac:dyDescent="0.25">
      <c r="A260" t="s">
        <v>122</v>
      </c>
      <c r="B260" t="s">
        <v>12</v>
      </c>
      <c r="C260" t="s">
        <v>84</v>
      </c>
      <c r="D260" t="s">
        <v>99</v>
      </c>
      <c r="E260">
        <v>5</v>
      </c>
      <c r="F260">
        <v>134880</v>
      </c>
      <c r="G260">
        <v>130990.74610687795</v>
      </c>
      <c r="H260">
        <v>2432</v>
      </c>
    </row>
    <row r="261" spans="1:8" x14ac:dyDescent="0.25">
      <c r="A261" t="s">
        <v>122</v>
      </c>
      <c r="B261" t="s">
        <v>12</v>
      </c>
      <c r="C261" t="s">
        <v>84</v>
      </c>
      <c r="D261" t="s">
        <v>98</v>
      </c>
      <c r="E261">
        <v>1</v>
      </c>
      <c r="F261">
        <v>317.5</v>
      </c>
      <c r="G261">
        <v>228.03851669033438</v>
      </c>
      <c r="H261">
        <v>8</v>
      </c>
    </row>
    <row r="262" spans="1:8" x14ac:dyDescent="0.25">
      <c r="A262" t="s">
        <v>122</v>
      </c>
      <c r="B262" t="s">
        <v>12</v>
      </c>
      <c r="C262" t="s">
        <v>84</v>
      </c>
      <c r="D262" t="s">
        <v>98</v>
      </c>
      <c r="E262">
        <v>2</v>
      </c>
      <c r="F262">
        <v>372.5</v>
      </c>
      <c r="G262">
        <v>485.86433467769388</v>
      </c>
      <c r="H262">
        <v>16</v>
      </c>
    </row>
    <row r="263" spans="1:8" x14ac:dyDescent="0.25">
      <c r="A263" t="s">
        <v>122</v>
      </c>
      <c r="B263" t="s">
        <v>12</v>
      </c>
      <c r="C263" t="s">
        <v>84</v>
      </c>
      <c r="D263" t="s">
        <v>98</v>
      </c>
      <c r="E263">
        <v>3</v>
      </c>
      <c r="F263">
        <v>1690</v>
      </c>
      <c r="G263">
        <v>1660.1597789473726</v>
      </c>
      <c r="H263">
        <v>58</v>
      </c>
    </row>
    <row r="264" spans="1:8" x14ac:dyDescent="0.25">
      <c r="A264" t="s">
        <v>122</v>
      </c>
      <c r="B264" t="s">
        <v>12</v>
      </c>
      <c r="C264" t="s">
        <v>84</v>
      </c>
      <c r="D264" t="s">
        <v>98</v>
      </c>
      <c r="E264">
        <v>4</v>
      </c>
      <c r="F264">
        <v>2228.5</v>
      </c>
      <c r="G264">
        <v>2300.2450222012394</v>
      </c>
      <c r="H264">
        <v>61</v>
      </c>
    </row>
    <row r="265" spans="1:8" x14ac:dyDescent="0.25">
      <c r="A265" t="s">
        <v>122</v>
      </c>
      <c r="B265" t="s">
        <v>12</v>
      </c>
      <c r="C265" t="s">
        <v>84</v>
      </c>
      <c r="D265" t="s">
        <v>98</v>
      </c>
      <c r="E265">
        <v>5</v>
      </c>
      <c r="F265">
        <v>2083</v>
      </c>
      <c r="G265">
        <v>2609.9929175586981</v>
      </c>
      <c r="H265">
        <v>58</v>
      </c>
    </row>
    <row r="266" spans="1:8" x14ac:dyDescent="0.25">
      <c r="A266" t="s">
        <v>122</v>
      </c>
      <c r="B266" t="s">
        <v>12</v>
      </c>
      <c r="C266" t="s">
        <v>85</v>
      </c>
      <c r="D266" t="s">
        <v>97</v>
      </c>
      <c r="E266">
        <v>0</v>
      </c>
      <c r="F266">
        <v>80.5</v>
      </c>
      <c r="G266">
        <v>61.342432582431627</v>
      </c>
      <c r="H266">
        <v>3</v>
      </c>
    </row>
    <row r="267" spans="1:8" x14ac:dyDescent="0.25">
      <c r="A267" t="s">
        <v>122</v>
      </c>
      <c r="B267" t="s">
        <v>12</v>
      </c>
      <c r="C267" t="s">
        <v>85</v>
      </c>
      <c r="D267" t="s">
        <v>97</v>
      </c>
      <c r="E267">
        <v>1</v>
      </c>
      <c r="F267">
        <v>38706.5</v>
      </c>
      <c r="G267">
        <v>41961.33487060677</v>
      </c>
      <c r="H267">
        <v>654</v>
      </c>
    </row>
    <row r="268" spans="1:8" x14ac:dyDescent="0.25">
      <c r="A268" t="s">
        <v>122</v>
      </c>
      <c r="B268" t="s">
        <v>12</v>
      </c>
      <c r="C268" t="s">
        <v>85</v>
      </c>
      <c r="D268" t="s">
        <v>97</v>
      </c>
      <c r="E268">
        <v>2</v>
      </c>
      <c r="F268">
        <v>45630.5</v>
      </c>
      <c r="G268">
        <v>47879.636686356796</v>
      </c>
      <c r="H268">
        <v>727</v>
      </c>
    </row>
    <row r="269" spans="1:8" x14ac:dyDescent="0.25">
      <c r="A269" t="s">
        <v>122</v>
      </c>
      <c r="B269" t="s">
        <v>12</v>
      </c>
      <c r="C269" t="s">
        <v>85</v>
      </c>
      <c r="D269" t="s">
        <v>97</v>
      </c>
      <c r="E269">
        <v>3</v>
      </c>
      <c r="F269">
        <v>142860</v>
      </c>
      <c r="G269">
        <v>151024.6114551271</v>
      </c>
      <c r="H269">
        <v>2168</v>
      </c>
    </row>
    <row r="270" spans="1:8" x14ac:dyDescent="0.25">
      <c r="A270" t="s">
        <v>122</v>
      </c>
      <c r="B270" t="s">
        <v>12</v>
      </c>
      <c r="C270" t="s">
        <v>85</v>
      </c>
      <c r="D270" t="s">
        <v>97</v>
      </c>
      <c r="E270">
        <v>4</v>
      </c>
      <c r="F270">
        <v>254987</v>
      </c>
      <c r="G270">
        <v>269106.95759702451</v>
      </c>
      <c r="H270">
        <v>4141</v>
      </c>
    </row>
    <row r="271" spans="1:8" x14ac:dyDescent="0.25">
      <c r="A271" t="s">
        <v>122</v>
      </c>
      <c r="B271" t="s">
        <v>12</v>
      </c>
      <c r="C271" t="s">
        <v>85</v>
      </c>
      <c r="D271" t="s">
        <v>97</v>
      </c>
      <c r="E271">
        <v>5</v>
      </c>
      <c r="F271">
        <v>546056</v>
      </c>
      <c r="G271">
        <v>566358.28908656468</v>
      </c>
      <c r="H271">
        <v>8030</v>
      </c>
    </row>
    <row r="272" spans="1:8" x14ac:dyDescent="0.25">
      <c r="A272" t="s">
        <v>122</v>
      </c>
      <c r="B272" t="s">
        <v>12</v>
      </c>
      <c r="C272" t="s">
        <v>85</v>
      </c>
      <c r="D272" t="s">
        <v>99</v>
      </c>
      <c r="E272">
        <v>0</v>
      </c>
      <c r="F272">
        <v>1577</v>
      </c>
      <c r="G272">
        <v>1228.2339648616069</v>
      </c>
      <c r="H272">
        <v>17</v>
      </c>
    </row>
    <row r="273" spans="1:8" x14ac:dyDescent="0.25">
      <c r="A273" t="s">
        <v>122</v>
      </c>
      <c r="B273" t="s">
        <v>12</v>
      </c>
      <c r="C273" t="s">
        <v>85</v>
      </c>
      <c r="D273" t="s">
        <v>99</v>
      </c>
      <c r="E273">
        <v>1</v>
      </c>
      <c r="F273">
        <v>329081.5</v>
      </c>
      <c r="G273">
        <v>345759.20202770707</v>
      </c>
      <c r="H273">
        <v>5361</v>
      </c>
    </row>
    <row r="274" spans="1:8" x14ac:dyDescent="0.25">
      <c r="A274" t="s">
        <v>122</v>
      </c>
      <c r="B274" t="s">
        <v>12</v>
      </c>
      <c r="C274" t="s">
        <v>85</v>
      </c>
      <c r="D274" t="s">
        <v>99</v>
      </c>
      <c r="E274">
        <v>2</v>
      </c>
      <c r="F274">
        <v>243424.5</v>
      </c>
      <c r="G274">
        <v>252178.51984289469</v>
      </c>
      <c r="H274">
        <v>3882</v>
      </c>
    </row>
    <row r="275" spans="1:8" x14ac:dyDescent="0.25">
      <c r="A275" t="s">
        <v>122</v>
      </c>
      <c r="B275" t="s">
        <v>12</v>
      </c>
      <c r="C275" t="s">
        <v>85</v>
      </c>
      <c r="D275" t="s">
        <v>99</v>
      </c>
      <c r="E275">
        <v>3</v>
      </c>
      <c r="F275">
        <v>556118</v>
      </c>
      <c r="G275">
        <v>552216.50403651432</v>
      </c>
      <c r="H275">
        <v>8420</v>
      </c>
    </row>
    <row r="276" spans="1:8" x14ac:dyDescent="0.25">
      <c r="A276" t="s">
        <v>122</v>
      </c>
      <c r="B276" t="s">
        <v>12</v>
      </c>
      <c r="C276" t="s">
        <v>85</v>
      </c>
      <c r="D276" t="s">
        <v>99</v>
      </c>
      <c r="E276">
        <v>4</v>
      </c>
      <c r="F276">
        <v>775299</v>
      </c>
      <c r="G276">
        <v>797377.41442206956</v>
      </c>
      <c r="H276">
        <v>12111</v>
      </c>
    </row>
    <row r="277" spans="1:8" x14ac:dyDescent="0.25">
      <c r="A277" t="s">
        <v>122</v>
      </c>
      <c r="B277" t="s">
        <v>12</v>
      </c>
      <c r="C277" t="s">
        <v>85</v>
      </c>
      <c r="D277" t="s">
        <v>99</v>
      </c>
      <c r="E277">
        <v>5</v>
      </c>
      <c r="F277">
        <v>708682</v>
      </c>
      <c r="G277">
        <v>703649.42589905486</v>
      </c>
      <c r="H277">
        <v>10817</v>
      </c>
    </row>
    <row r="278" spans="1:8" x14ac:dyDescent="0.25">
      <c r="A278" t="s">
        <v>122</v>
      </c>
      <c r="B278" t="s">
        <v>12</v>
      </c>
      <c r="C278" t="s">
        <v>85</v>
      </c>
      <c r="D278" t="s">
        <v>98</v>
      </c>
      <c r="E278">
        <v>0</v>
      </c>
      <c r="F278">
        <v>310.5</v>
      </c>
      <c r="G278">
        <v>515.9110227682919</v>
      </c>
      <c r="H278">
        <v>3</v>
      </c>
    </row>
    <row r="279" spans="1:8" x14ac:dyDescent="0.25">
      <c r="A279" t="s">
        <v>122</v>
      </c>
      <c r="B279" t="s">
        <v>12</v>
      </c>
      <c r="C279" t="s">
        <v>85</v>
      </c>
      <c r="D279" t="s">
        <v>98</v>
      </c>
      <c r="E279">
        <v>1</v>
      </c>
      <c r="F279">
        <v>6937</v>
      </c>
      <c r="G279">
        <v>6597.5356956605237</v>
      </c>
      <c r="H279">
        <v>108</v>
      </c>
    </row>
    <row r="280" spans="1:8" x14ac:dyDescent="0.25">
      <c r="A280" t="s">
        <v>122</v>
      </c>
      <c r="B280" t="s">
        <v>12</v>
      </c>
      <c r="C280" t="s">
        <v>85</v>
      </c>
      <c r="D280" t="s">
        <v>98</v>
      </c>
      <c r="E280">
        <v>2</v>
      </c>
      <c r="F280">
        <v>7993</v>
      </c>
      <c r="G280">
        <v>6949.3902550468474</v>
      </c>
      <c r="H280">
        <v>99</v>
      </c>
    </row>
    <row r="281" spans="1:8" x14ac:dyDescent="0.25">
      <c r="A281" t="s">
        <v>122</v>
      </c>
      <c r="B281" t="s">
        <v>12</v>
      </c>
      <c r="C281" t="s">
        <v>85</v>
      </c>
      <c r="D281" t="s">
        <v>98</v>
      </c>
      <c r="E281">
        <v>3</v>
      </c>
      <c r="F281">
        <v>7343.5</v>
      </c>
      <c r="G281">
        <v>7725.7235353931283</v>
      </c>
      <c r="H281">
        <v>164</v>
      </c>
    </row>
    <row r="282" spans="1:8" x14ac:dyDescent="0.25">
      <c r="A282" t="s">
        <v>122</v>
      </c>
      <c r="B282" t="s">
        <v>12</v>
      </c>
      <c r="C282" t="s">
        <v>85</v>
      </c>
      <c r="D282" t="s">
        <v>98</v>
      </c>
      <c r="E282">
        <v>4</v>
      </c>
      <c r="F282">
        <v>27578</v>
      </c>
      <c r="G282">
        <v>28162.460691595745</v>
      </c>
      <c r="H282">
        <v>496</v>
      </c>
    </row>
    <row r="283" spans="1:8" x14ac:dyDescent="0.25">
      <c r="A283" t="s">
        <v>122</v>
      </c>
      <c r="B283" t="s">
        <v>12</v>
      </c>
      <c r="C283" t="s">
        <v>85</v>
      </c>
      <c r="D283" t="s">
        <v>98</v>
      </c>
      <c r="E283">
        <v>5</v>
      </c>
      <c r="F283">
        <v>69487</v>
      </c>
      <c r="G283">
        <v>68798.837791037062</v>
      </c>
      <c r="H283">
        <v>970</v>
      </c>
    </row>
    <row r="284" spans="1:8" x14ac:dyDescent="0.25">
      <c r="A284" t="s">
        <v>122</v>
      </c>
      <c r="B284" t="s">
        <v>12</v>
      </c>
      <c r="C284" t="s">
        <v>86</v>
      </c>
      <c r="D284" t="s">
        <v>97</v>
      </c>
      <c r="E284">
        <v>0</v>
      </c>
      <c r="F284">
        <v>26.5</v>
      </c>
      <c r="G284">
        <v>91.754891712642831</v>
      </c>
      <c r="H284">
        <v>3</v>
      </c>
    </row>
    <row r="285" spans="1:8" x14ac:dyDescent="0.25">
      <c r="A285" t="s">
        <v>122</v>
      </c>
      <c r="B285" t="s">
        <v>12</v>
      </c>
      <c r="C285" t="s">
        <v>86</v>
      </c>
      <c r="D285" t="s">
        <v>97</v>
      </c>
      <c r="E285">
        <v>1</v>
      </c>
      <c r="F285">
        <v>2506.5</v>
      </c>
      <c r="G285">
        <v>2820.6288157812323</v>
      </c>
      <c r="H285">
        <v>62</v>
      </c>
    </row>
    <row r="286" spans="1:8" x14ac:dyDescent="0.25">
      <c r="A286" t="s">
        <v>122</v>
      </c>
      <c r="B286" t="s">
        <v>12</v>
      </c>
      <c r="C286" t="s">
        <v>86</v>
      </c>
      <c r="D286" t="s">
        <v>97</v>
      </c>
      <c r="E286">
        <v>2</v>
      </c>
      <c r="F286">
        <v>1887.5</v>
      </c>
      <c r="G286">
        <v>2528.1014897849686</v>
      </c>
      <c r="H286">
        <v>71</v>
      </c>
    </row>
    <row r="287" spans="1:8" x14ac:dyDescent="0.25">
      <c r="A287" t="s">
        <v>122</v>
      </c>
      <c r="B287" t="s">
        <v>12</v>
      </c>
      <c r="C287" t="s">
        <v>86</v>
      </c>
      <c r="D287" t="s">
        <v>97</v>
      </c>
      <c r="E287">
        <v>3</v>
      </c>
      <c r="F287">
        <v>2549.5</v>
      </c>
      <c r="G287">
        <v>2648.4276790684253</v>
      </c>
      <c r="H287">
        <v>50</v>
      </c>
    </row>
    <row r="288" spans="1:8" x14ac:dyDescent="0.25">
      <c r="A288" t="s">
        <v>122</v>
      </c>
      <c r="B288" t="s">
        <v>12</v>
      </c>
      <c r="C288" t="s">
        <v>86</v>
      </c>
      <c r="D288" t="s">
        <v>97</v>
      </c>
      <c r="E288">
        <v>4</v>
      </c>
      <c r="F288">
        <v>22356.5</v>
      </c>
      <c r="G288">
        <v>23387.357930993581</v>
      </c>
      <c r="H288">
        <v>463</v>
      </c>
    </row>
    <row r="289" spans="1:8" x14ac:dyDescent="0.25">
      <c r="A289" t="s">
        <v>122</v>
      </c>
      <c r="B289" t="s">
        <v>12</v>
      </c>
      <c r="C289" t="s">
        <v>86</v>
      </c>
      <c r="D289" t="s">
        <v>97</v>
      </c>
      <c r="E289">
        <v>5</v>
      </c>
      <c r="F289">
        <v>12576</v>
      </c>
      <c r="G289">
        <v>14018.12885259587</v>
      </c>
      <c r="H289">
        <v>315</v>
      </c>
    </row>
    <row r="290" spans="1:8" x14ac:dyDescent="0.25">
      <c r="A290" t="s">
        <v>122</v>
      </c>
      <c r="B290" t="s">
        <v>12</v>
      </c>
      <c r="C290" t="s">
        <v>86</v>
      </c>
      <c r="D290" t="s">
        <v>99</v>
      </c>
      <c r="E290">
        <v>0</v>
      </c>
      <c r="F290">
        <v>140.5</v>
      </c>
      <c r="G290">
        <v>140.20257539664144</v>
      </c>
      <c r="H290">
        <v>6</v>
      </c>
    </row>
    <row r="291" spans="1:8" x14ac:dyDescent="0.25">
      <c r="A291" t="s">
        <v>122</v>
      </c>
      <c r="B291" t="s">
        <v>12</v>
      </c>
      <c r="C291" t="s">
        <v>86</v>
      </c>
      <c r="D291" t="s">
        <v>99</v>
      </c>
      <c r="E291">
        <v>1</v>
      </c>
      <c r="F291">
        <v>23004.5</v>
      </c>
      <c r="G291">
        <v>25493.669635206152</v>
      </c>
      <c r="H291">
        <v>527</v>
      </c>
    </row>
    <row r="292" spans="1:8" x14ac:dyDescent="0.25">
      <c r="A292" t="s">
        <v>122</v>
      </c>
      <c r="B292" t="s">
        <v>12</v>
      </c>
      <c r="C292" t="s">
        <v>86</v>
      </c>
      <c r="D292" t="s">
        <v>99</v>
      </c>
      <c r="E292">
        <v>2</v>
      </c>
      <c r="F292">
        <v>17529.5</v>
      </c>
      <c r="G292">
        <v>19904.07151106618</v>
      </c>
      <c r="H292">
        <v>402</v>
      </c>
    </row>
    <row r="293" spans="1:8" x14ac:dyDescent="0.25">
      <c r="A293" t="s">
        <v>122</v>
      </c>
      <c r="B293" t="s">
        <v>12</v>
      </c>
      <c r="C293" t="s">
        <v>86</v>
      </c>
      <c r="D293" t="s">
        <v>99</v>
      </c>
      <c r="E293">
        <v>3</v>
      </c>
      <c r="F293">
        <v>20157</v>
      </c>
      <c r="G293">
        <v>21928.188890298461</v>
      </c>
      <c r="H293">
        <v>396</v>
      </c>
    </row>
    <row r="294" spans="1:8" x14ac:dyDescent="0.25">
      <c r="A294" t="s">
        <v>122</v>
      </c>
      <c r="B294" t="s">
        <v>12</v>
      </c>
      <c r="C294" t="s">
        <v>86</v>
      </c>
      <c r="D294" t="s">
        <v>99</v>
      </c>
      <c r="E294">
        <v>4</v>
      </c>
      <c r="F294">
        <v>113541</v>
      </c>
      <c r="G294">
        <v>120707.21513114427</v>
      </c>
      <c r="H294">
        <v>2135</v>
      </c>
    </row>
    <row r="295" spans="1:8" x14ac:dyDescent="0.25">
      <c r="A295" t="s">
        <v>122</v>
      </c>
      <c r="B295" t="s">
        <v>12</v>
      </c>
      <c r="C295" t="s">
        <v>86</v>
      </c>
      <c r="D295" t="s">
        <v>99</v>
      </c>
      <c r="E295">
        <v>5</v>
      </c>
      <c r="F295">
        <v>41744.5</v>
      </c>
      <c r="G295">
        <v>42664.378246641267</v>
      </c>
      <c r="H295">
        <v>736</v>
      </c>
    </row>
    <row r="296" spans="1:8" x14ac:dyDescent="0.25">
      <c r="A296" t="s">
        <v>122</v>
      </c>
      <c r="B296" t="s">
        <v>12</v>
      </c>
      <c r="C296" t="s">
        <v>86</v>
      </c>
      <c r="D296" t="s">
        <v>98</v>
      </c>
      <c r="E296">
        <v>1</v>
      </c>
      <c r="F296">
        <v>187.5</v>
      </c>
      <c r="G296">
        <v>360.56921661892159</v>
      </c>
      <c r="H296">
        <v>8</v>
      </c>
    </row>
    <row r="297" spans="1:8" x14ac:dyDescent="0.25">
      <c r="A297" t="s">
        <v>122</v>
      </c>
      <c r="B297" t="s">
        <v>12</v>
      </c>
      <c r="C297" t="s">
        <v>86</v>
      </c>
      <c r="D297" t="s">
        <v>98</v>
      </c>
      <c r="E297">
        <v>2</v>
      </c>
      <c r="F297">
        <v>520.5</v>
      </c>
      <c r="G297">
        <v>496.52642620783888</v>
      </c>
      <c r="H297">
        <v>5</v>
      </c>
    </row>
    <row r="298" spans="1:8" x14ac:dyDescent="0.25">
      <c r="A298" t="s">
        <v>122</v>
      </c>
      <c r="B298" t="s">
        <v>12</v>
      </c>
      <c r="C298" t="s">
        <v>86</v>
      </c>
      <c r="D298" t="s">
        <v>98</v>
      </c>
      <c r="E298">
        <v>3</v>
      </c>
      <c r="F298">
        <v>477</v>
      </c>
      <c r="G298">
        <v>492.75424961477296</v>
      </c>
      <c r="H298">
        <v>8</v>
      </c>
    </row>
    <row r="299" spans="1:8" x14ac:dyDescent="0.25">
      <c r="A299" t="s">
        <v>122</v>
      </c>
      <c r="B299" t="s">
        <v>12</v>
      </c>
      <c r="C299" t="s">
        <v>86</v>
      </c>
      <c r="D299" t="s">
        <v>98</v>
      </c>
      <c r="E299">
        <v>4</v>
      </c>
      <c r="F299">
        <v>2681</v>
      </c>
      <c r="G299">
        <v>2823.7918305010508</v>
      </c>
      <c r="H299">
        <v>64</v>
      </c>
    </row>
    <row r="300" spans="1:8" x14ac:dyDescent="0.25">
      <c r="A300" t="s">
        <v>122</v>
      </c>
      <c r="B300" t="s">
        <v>12</v>
      </c>
      <c r="C300" t="s">
        <v>86</v>
      </c>
      <c r="D300" t="s">
        <v>98</v>
      </c>
      <c r="E300">
        <v>5</v>
      </c>
      <c r="F300">
        <v>1905.5</v>
      </c>
      <c r="G300">
        <v>2294.8948985225661</v>
      </c>
      <c r="H300">
        <v>34</v>
      </c>
    </row>
    <row r="301" spans="1:8" x14ac:dyDescent="0.25">
      <c r="A301" t="s">
        <v>122</v>
      </c>
      <c r="B301" t="s">
        <v>12</v>
      </c>
      <c r="C301" t="s">
        <v>87</v>
      </c>
      <c r="D301" t="s">
        <v>97</v>
      </c>
      <c r="E301">
        <v>0</v>
      </c>
      <c r="F301">
        <v>26.5</v>
      </c>
      <c r="G301">
        <v>54.261631118133039</v>
      </c>
      <c r="H301">
        <v>2</v>
      </c>
    </row>
    <row r="302" spans="1:8" x14ac:dyDescent="0.25">
      <c r="A302" t="s">
        <v>122</v>
      </c>
      <c r="B302" t="s">
        <v>12</v>
      </c>
      <c r="C302" t="s">
        <v>87</v>
      </c>
      <c r="D302" t="s">
        <v>97</v>
      </c>
      <c r="E302">
        <v>1</v>
      </c>
      <c r="F302">
        <v>45175</v>
      </c>
      <c r="G302">
        <v>46342.150826615398</v>
      </c>
      <c r="H302">
        <v>858</v>
      </c>
    </row>
    <row r="303" spans="1:8" x14ac:dyDescent="0.25">
      <c r="A303" t="s">
        <v>122</v>
      </c>
      <c r="B303" t="s">
        <v>12</v>
      </c>
      <c r="C303" t="s">
        <v>87</v>
      </c>
      <c r="D303" t="s">
        <v>97</v>
      </c>
      <c r="E303">
        <v>2</v>
      </c>
      <c r="F303">
        <v>63738.5</v>
      </c>
      <c r="G303">
        <v>64301.299837255712</v>
      </c>
      <c r="H303">
        <v>1202</v>
      </c>
    </row>
    <row r="304" spans="1:8" x14ac:dyDescent="0.25">
      <c r="A304" t="s">
        <v>122</v>
      </c>
      <c r="B304" t="s">
        <v>12</v>
      </c>
      <c r="C304" t="s">
        <v>87</v>
      </c>
      <c r="D304" t="s">
        <v>97</v>
      </c>
      <c r="E304">
        <v>3</v>
      </c>
      <c r="F304">
        <v>95033.5</v>
      </c>
      <c r="G304">
        <v>96287.479866711976</v>
      </c>
      <c r="H304">
        <v>1621</v>
      </c>
    </row>
    <row r="305" spans="1:8" x14ac:dyDescent="0.25">
      <c r="A305" t="s">
        <v>122</v>
      </c>
      <c r="B305" t="s">
        <v>12</v>
      </c>
      <c r="C305" t="s">
        <v>87</v>
      </c>
      <c r="D305" t="s">
        <v>97</v>
      </c>
      <c r="E305">
        <v>4</v>
      </c>
      <c r="F305">
        <v>110262</v>
      </c>
      <c r="G305">
        <v>115605.02991776359</v>
      </c>
      <c r="H305">
        <v>1947</v>
      </c>
    </row>
    <row r="306" spans="1:8" x14ac:dyDescent="0.25">
      <c r="A306" t="s">
        <v>122</v>
      </c>
      <c r="B306" t="s">
        <v>12</v>
      </c>
      <c r="C306" t="s">
        <v>87</v>
      </c>
      <c r="D306" t="s">
        <v>97</v>
      </c>
      <c r="E306">
        <v>5</v>
      </c>
      <c r="F306">
        <v>85726.5</v>
      </c>
      <c r="G306">
        <v>94117.629093130745</v>
      </c>
      <c r="H306">
        <v>1618</v>
      </c>
    </row>
    <row r="307" spans="1:8" x14ac:dyDescent="0.25">
      <c r="A307" t="s">
        <v>122</v>
      </c>
      <c r="B307" t="s">
        <v>12</v>
      </c>
      <c r="C307" t="s">
        <v>87</v>
      </c>
      <c r="D307" t="s">
        <v>99</v>
      </c>
      <c r="E307">
        <v>0</v>
      </c>
      <c r="F307">
        <v>1554</v>
      </c>
      <c r="G307">
        <v>2086.0228587035235</v>
      </c>
      <c r="H307">
        <v>37</v>
      </c>
    </row>
    <row r="308" spans="1:8" x14ac:dyDescent="0.25">
      <c r="A308" t="s">
        <v>122</v>
      </c>
      <c r="B308" t="s">
        <v>12</v>
      </c>
      <c r="C308" t="s">
        <v>87</v>
      </c>
      <c r="D308" t="s">
        <v>99</v>
      </c>
      <c r="E308">
        <v>1</v>
      </c>
      <c r="F308">
        <v>837122.5</v>
      </c>
      <c r="G308">
        <v>798367.79093840776</v>
      </c>
      <c r="H308">
        <v>13188</v>
      </c>
    </row>
    <row r="309" spans="1:8" x14ac:dyDescent="0.25">
      <c r="A309" t="s">
        <v>122</v>
      </c>
      <c r="B309" t="s">
        <v>12</v>
      </c>
      <c r="C309" t="s">
        <v>87</v>
      </c>
      <c r="D309" t="s">
        <v>99</v>
      </c>
      <c r="E309">
        <v>2</v>
      </c>
      <c r="F309">
        <v>1036634.5</v>
      </c>
      <c r="G309">
        <v>985725.30292762758</v>
      </c>
      <c r="H309">
        <v>15220</v>
      </c>
    </row>
    <row r="310" spans="1:8" x14ac:dyDescent="0.25">
      <c r="A310" t="s">
        <v>122</v>
      </c>
      <c r="B310" t="s">
        <v>12</v>
      </c>
      <c r="C310" t="s">
        <v>87</v>
      </c>
      <c r="D310" t="s">
        <v>99</v>
      </c>
      <c r="E310">
        <v>3</v>
      </c>
      <c r="F310">
        <v>902659.5</v>
      </c>
      <c r="G310">
        <v>834620.21656677255</v>
      </c>
      <c r="H310">
        <v>12680</v>
      </c>
    </row>
    <row r="311" spans="1:8" x14ac:dyDescent="0.25">
      <c r="A311" t="s">
        <v>122</v>
      </c>
      <c r="B311" t="s">
        <v>12</v>
      </c>
      <c r="C311" t="s">
        <v>87</v>
      </c>
      <c r="D311" t="s">
        <v>99</v>
      </c>
      <c r="E311">
        <v>4</v>
      </c>
      <c r="F311">
        <v>529830</v>
      </c>
      <c r="G311">
        <v>494166.23759754549</v>
      </c>
      <c r="H311">
        <v>7937</v>
      </c>
    </row>
    <row r="312" spans="1:8" x14ac:dyDescent="0.25">
      <c r="A312" t="s">
        <v>122</v>
      </c>
      <c r="B312" t="s">
        <v>12</v>
      </c>
      <c r="C312" t="s">
        <v>87</v>
      </c>
      <c r="D312" t="s">
        <v>99</v>
      </c>
      <c r="E312">
        <v>5</v>
      </c>
      <c r="F312">
        <v>296732.5</v>
      </c>
      <c r="G312">
        <v>276335.61721666786</v>
      </c>
      <c r="H312">
        <v>4413</v>
      </c>
    </row>
    <row r="313" spans="1:8" x14ac:dyDescent="0.25">
      <c r="A313" t="s">
        <v>122</v>
      </c>
      <c r="B313" t="s">
        <v>12</v>
      </c>
      <c r="C313" t="s">
        <v>87</v>
      </c>
      <c r="D313" t="s">
        <v>98</v>
      </c>
      <c r="E313">
        <v>0</v>
      </c>
      <c r="F313">
        <v>3131</v>
      </c>
      <c r="G313">
        <v>850.30100832325468</v>
      </c>
      <c r="H313">
        <v>9</v>
      </c>
    </row>
    <row r="314" spans="1:8" x14ac:dyDescent="0.25">
      <c r="A314" t="s">
        <v>122</v>
      </c>
      <c r="B314" t="s">
        <v>12</v>
      </c>
      <c r="C314" t="s">
        <v>87</v>
      </c>
      <c r="D314" t="s">
        <v>98</v>
      </c>
      <c r="E314">
        <v>1</v>
      </c>
      <c r="F314">
        <v>21921.5</v>
      </c>
      <c r="G314">
        <v>23127.151594364295</v>
      </c>
      <c r="H314">
        <v>420</v>
      </c>
    </row>
    <row r="315" spans="1:8" x14ac:dyDescent="0.25">
      <c r="A315" t="s">
        <v>122</v>
      </c>
      <c r="B315" t="s">
        <v>12</v>
      </c>
      <c r="C315" t="s">
        <v>87</v>
      </c>
      <c r="D315" t="s">
        <v>98</v>
      </c>
      <c r="E315">
        <v>2</v>
      </c>
      <c r="F315">
        <v>37908.5</v>
      </c>
      <c r="G315">
        <v>36973.166598943397</v>
      </c>
      <c r="H315">
        <v>645</v>
      </c>
    </row>
    <row r="316" spans="1:8" x14ac:dyDescent="0.25">
      <c r="A316" t="s">
        <v>122</v>
      </c>
      <c r="B316" t="s">
        <v>12</v>
      </c>
      <c r="C316" t="s">
        <v>87</v>
      </c>
      <c r="D316" t="s">
        <v>98</v>
      </c>
      <c r="E316">
        <v>3</v>
      </c>
      <c r="F316">
        <v>68130.5</v>
      </c>
      <c r="G316">
        <v>71780.402414069729</v>
      </c>
      <c r="H316">
        <v>1214</v>
      </c>
    </row>
    <row r="317" spans="1:8" x14ac:dyDescent="0.25">
      <c r="A317" t="s">
        <v>122</v>
      </c>
      <c r="B317" t="s">
        <v>12</v>
      </c>
      <c r="C317" t="s">
        <v>87</v>
      </c>
      <c r="D317" t="s">
        <v>98</v>
      </c>
      <c r="E317">
        <v>4</v>
      </c>
      <c r="F317">
        <v>134370.5</v>
      </c>
      <c r="G317">
        <v>144921.22004198414</v>
      </c>
      <c r="H317">
        <v>2284</v>
      </c>
    </row>
    <row r="318" spans="1:8" x14ac:dyDescent="0.25">
      <c r="A318" t="s">
        <v>122</v>
      </c>
      <c r="B318" t="s">
        <v>12</v>
      </c>
      <c r="C318" t="s">
        <v>87</v>
      </c>
      <c r="D318" t="s">
        <v>98</v>
      </c>
      <c r="E318">
        <v>5</v>
      </c>
      <c r="F318">
        <v>127436</v>
      </c>
      <c r="G318">
        <v>134599.32049703013</v>
      </c>
      <c r="H318">
        <v>2161</v>
      </c>
    </row>
    <row r="319" spans="1:8" x14ac:dyDescent="0.25">
      <c r="A319" t="s">
        <v>122</v>
      </c>
      <c r="B319" t="s">
        <v>12</v>
      </c>
      <c r="C319" t="s">
        <v>88</v>
      </c>
      <c r="D319" t="s">
        <v>97</v>
      </c>
      <c r="E319">
        <v>1</v>
      </c>
      <c r="F319">
        <v>1491.5</v>
      </c>
      <c r="G319">
        <v>1649.4831269955919</v>
      </c>
      <c r="H319">
        <v>31</v>
      </c>
    </row>
    <row r="320" spans="1:8" x14ac:dyDescent="0.25">
      <c r="A320" t="s">
        <v>122</v>
      </c>
      <c r="B320" t="s">
        <v>12</v>
      </c>
      <c r="C320" t="s">
        <v>88</v>
      </c>
      <c r="D320" t="s">
        <v>97</v>
      </c>
      <c r="E320">
        <v>2</v>
      </c>
      <c r="F320">
        <v>1944</v>
      </c>
      <c r="G320">
        <v>4010.2204094788385</v>
      </c>
      <c r="H320">
        <v>70</v>
      </c>
    </row>
    <row r="321" spans="1:8" x14ac:dyDescent="0.25">
      <c r="A321" t="s">
        <v>122</v>
      </c>
      <c r="B321" t="s">
        <v>12</v>
      </c>
      <c r="C321" t="s">
        <v>88</v>
      </c>
      <c r="D321" t="s">
        <v>97</v>
      </c>
      <c r="E321">
        <v>3</v>
      </c>
      <c r="F321">
        <v>3208.5</v>
      </c>
      <c r="G321">
        <v>4827.3736455320995</v>
      </c>
      <c r="H321">
        <v>93</v>
      </c>
    </row>
    <row r="322" spans="1:8" x14ac:dyDescent="0.25">
      <c r="A322" t="s">
        <v>122</v>
      </c>
      <c r="B322" t="s">
        <v>12</v>
      </c>
      <c r="C322" t="s">
        <v>88</v>
      </c>
      <c r="D322" t="s">
        <v>97</v>
      </c>
      <c r="E322">
        <v>4</v>
      </c>
      <c r="F322">
        <v>3484</v>
      </c>
      <c r="G322">
        <v>5759.9989628378326</v>
      </c>
      <c r="H322">
        <v>162</v>
      </c>
    </row>
    <row r="323" spans="1:8" x14ac:dyDescent="0.25">
      <c r="A323" t="s">
        <v>122</v>
      </c>
      <c r="B323" t="s">
        <v>12</v>
      </c>
      <c r="C323" t="s">
        <v>88</v>
      </c>
      <c r="D323" t="s">
        <v>97</v>
      </c>
      <c r="E323">
        <v>5</v>
      </c>
      <c r="F323">
        <v>1192</v>
      </c>
      <c r="G323">
        <v>2050.3743160665017</v>
      </c>
      <c r="H323">
        <v>50</v>
      </c>
    </row>
    <row r="324" spans="1:8" x14ac:dyDescent="0.25">
      <c r="A324" t="s">
        <v>122</v>
      </c>
      <c r="B324" t="s">
        <v>12</v>
      </c>
      <c r="C324" t="s">
        <v>88</v>
      </c>
      <c r="D324" t="s">
        <v>99</v>
      </c>
      <c r="E324">
        <v>0</v>
      </c>
      <c r="F324">
        <v>17</v>
      </c>
      <c r="G324">
        <v>77.201334471377919</v>
      </c>
      <c r="H324">
        <v>2</v>
      </c>
    </row>
    <row r="325" spans="1:8" x14ac:dyDescent="0.25">
      <c r="A325" t="s">
        <v>122</v>
      </c>
      <c r="B325" t="s">
        <v>12</v>
      </c>
      <c r="C325" t="s">
        <v>88</v>
      </c>
      <c r="D325" t="s">
        <v>99</v>
      </c>
      <c r="E325">
        <v>1</v>
      </c>
      <c r="F325">
        <v>7377.5</v>
      </c>
      <c r="G325">
        <v>12510.823140630911</v>
      </c>
      <c r="H325">
        <v>285</v>
      </c>
    </row>
    <row r="326" spans="1:8" x14ac:dyDescent="0.25">
      <c r="A326" t="s">
        <v>122</v>
      </c>
      <c r="B326" t="s">
        <v>12</v>
      </c>
      <c r="C326" t="s">
        <v>88</v>
      </c>
      <c r="D326" t="s">
        <v>99</v>
      </c>
      <c r="E326">
        <v>2</v>
      </c>
      <c r="F326">
        <v>18380</v>
      </c>
      <c r="G326">
        <v>26851.532581305652</v>
      </c>
      <c r="H326">
        <v>532</v>
      </c>
    </row>
    <row r="327" spans="1:8" x14ac:dyDescent="0.25">
      <c r="A327" t="s">
        <v>122</v>
      </c>
      <c r="B327" t="s">
        <v>12</v>
      </c>
      <c r="C327" t="s">
        <v>88</v>
      </c>
      <c r="D327" t="s">
        <v>99</v>
      </c>
      <c r="E327">
        <v>3</v>
      </c>
      <c r="F327">
        <v>41869</v>
      </c>
      <c r="G327">
        <v>53070.783605461431</v>
      </c>
      <c r="H327">
        <v>943</v>
      </c>
    </row>
    <row r="328" spans="1:8" x14ac:dyDescent="0.25">
      <c r="A328" t="s">
        <v>122</v>
      </c>
      <c r="B328" t="s">
        <v>12</v>
      </c>
      <c r="C328" t="s">
        <v>88</v>
      </c>
      <c r="D328" t="s">
        <v>99</v>
      </c>
      <c r="E328">
        <v>4</v>
      </c>
      <c r="F328">
        <v>56215</v>
      </c>
      <c r="G328">
        <v>66754.23359365236</v>
      </c>
      <c r="H328">
        <v>1141</v>
      </c>
    </row>
    <row r="329" spans="1:8" x14ac:dyDescent="0.25">
      <c r="A329" t="s">
        <v>122</v>
      </c>
      <c r="B329" t="s">
        <v>12</v>
      </c>
      <c r="C329" t="s">
        <v>88</v>
      </c>
      <c r="D329" t="s">
        <v>99</v>
      </c>
      <c r="E329">
        <v>5</v>
      </c>
      <c r="F329">
        <v>10365</v>
      </c>
      <c r="G329">
        <v>15226.318502854136</v>
      </c>
      <c r="H329">
        <v>293</v>
      </c>
    </row>
    <row r="330" spans="1:8" x14ac:dyDescent="0.25">
      <c r="A330" t="s">
        <v>122</v>
      </c>
      <c r="B330" t="s">
        <v>12</v>
      </c>
      <c r="C330" t="s">
        <v>88</v>
      </c>
      <c r="D330" t="s">
        <v>98</v>
      </c>
      <c r="E330">
        <v>1</v>
      </c>
      <c r="F330">
        <v>42.5</v>
      </c>
      <c r="G330">
        <v>71.00329313060621</v>
      </c>
      <c r="H330">
        <v>2</v>
      </c>
    </row>
    <row r="331" spans="1:8" x14ac:dyDescent="0.25">
      <c r="A331" t="s">
        <v>122</v>
      </c>
      <c r="B331" t="s">
        <v>12</v>
      </c>
      <c r="C331" t="s">
        <v>88</v>
      </c>
      <c r="D331" t="s">
        <v>98</v>
      </c>
      <c r="E331">
        <v>2</v>
      </c>
      <c r="F331">
        <v>31</v>
      </c>
      <c r="G331">
        <v>50.558397794568833</v>
      </c>
      <c r="H331">
        <v>3</v>
      </c>
    </row>
    <row r="332" spans="1:8" x14ac:dyDescent="0.25">
      <c r="A332" t="s">
        <v>122</v>
      </c>
      <c r="B332" t="s">
        <v>12</v>
      </c>
      <c r="C332" t="s">
        <v>88</v>
      </c>
      <c r="D332" t="s">
        <v>98</v>
      </c>
      <c r="E332">
        <v>3</v>
      </c>
      <c r="F332">
        <v>185.5</v>
      </c>
      <c r="G332">
        <v>249.73565953530107</v>
      </c>
      <c r="H332">
        <v>12</v>
      </c>
    </row>
    <row r="333" spans="1:8" x14ac:dyDescent="0.25">
      <c r="A333" t="s">
        <v>122</v>
      </c>
      <c r="B333" t="s">
        <v>12</v>
      </c>
      <c r="C333" t="s">
        <v>88</v>
      </c>
      <c r="D333" t="s">
        <v>98</v>
      </c>
      <c r="E333">
        <v>4</v>
      </c>
      <c r="F333">
        <v>385.5</v>
      </c>
      <c r="G333">
        <v>431.99375511010919</v>
      </c>
      <c r="H333">
        <v>12</v>
      </c>
    </row>
    <row r="334" spans="1:8" x14ac:dyDescent="0.25">
      <c r="A334" t="s">
        <v>122</v>
      </c>
      <c r="B334" t="s">
        <v>12</v>
      </c>
      <c r="C334" t="s">
        <v>88</v>
      </c>
      <c r="D334" t="s">
        <v>98</v>
      </c>
      <c r="E334">
        <v>5</v>
      </c>
      <c r="F334">
        <v>76.5</v>
      </c>
      <c r="G334">
        <v>91.343162265419139</v>
      </c>
      <c r="H334">
        <v>4</v>
      </c>
    </row>
    <row r="335" spans="1:8" x14ac:dyDescent="0.25">
      <c r="A335" t="s">
        <v>122</v>
      </c>
      <c r="B335" t="s">
        <v>12</v>
      </c>
      <c r="C335" t="s">
        <v>89</v>
      </c>
      <c r="D335" t="s">
        <v>97</v>
      </c>
      <c r="E335">
        <v>0</v>
      </c>
      <c r="F335">
        <v>63</v>
      </c>
      <c r="G335">
        <v>111.03354112107057</v>
      </c>
      <c r="H335">
        <v>6</v>
      </c>
    </row>
    <row r="336" spans="1:8" x14ac:dyDescent="0.25">
      <c r="A336" t="s">
        <v>122</v>
      </c>
      <c r="B336" t="s">
        <v>12</v>
      </c>
      <c r="C336" t="s">
        <v>89</v>
      </c>
      <c r="D336" t="s">
        <v>97</v>
      </c>
      <c r="E336">
        <v>1</v>
      </c>
      <c r="F336">
        <v>3834</v>
      </c>
      <c r="G336">
        <v>1325.4791510188529</v>
      </c>
      <c r="H336">
        <v>15</v>
      </c>
    </row>
    <row r="337" spans="1:8" x14ac:dyDescent="0.25">
      <c r="A337" t="s">
        <v>122</v>
      </c>
      <c r="B337" t="s">
        <v>12</v>
      </c>
      <c r="C337" t="s">
        <v>89</v>
      </c>
      <c r="D337" t="s">
        <v>97</v>
      </c>
      <c r="E337">
        <v>2</v>
      </c>
      <c r="F337">
        <v>3837.5</v>
      </c>
      <c r="G337">
        <v>4609.0629299986094</v>
      </c>
      <c r="H337">
        <v>105</v>
      </c>
    </row>
    <row r="338" spans="1:8" x14ac:dyDescent="0.25">
      <c r="A338" t="s">
        <v>122</v>
      </c>
      <c r="B338" t="s">
        <v>12</v>
      </c>
      <c r="C338" t="s">
        <v>89</v>
      </c>
      <c r="D338" t="s">
        <v>97</v>
      </c>
      <c r="E338">
        <v>3</v>
      </c>
      <c r="F338">
        <v>6820</v>
      </c>
      <c r="G338">
        <v>6735.5156140547215</v>
      </c>
      <c r="H338">
        <v>162</v>
      </c>
    </row>
    <row r="339" spans="1:8" x14ac:dyDescent="0.25">
      <c r="A339" t="s">
        <v>122</v>
      </c>
      <c r="B339" t="s">
        <v>12</v>
      </c>
      <c r="C339" t="s">
        <v>89</v>
      </c>
      <c r="D339" t="s">
        <v>97</v>
      </c>
      <c r="E339">
        <v>4</v>
      </c>
      <c r="F339">
        <v>35293</v>
      </c>
      <c r="G339">
        <v>35543.361724375864</v>
      </c>
      <c r="H339">
        <v>748</v>
      </c>
    </row>
    <row r="340" spans="1:8" x14ac:dyDescent="0.25">
      <c r="A340" t="s">
        <v>122</v>
      </c>
      <c r="B340" t="s">
        <v>12</v>
      </c>
      <c r="C340" t="s">
        <v>89</v>
      </c>
      <c r="D340" t="s">
        <v>97</v>
      </c>
      <c r="E340">
        <v>5</v>
      </c>
      <c r="F340">
        <v>71364.5</v>
      </c>
      <c r="G340">
        <v>79980.337084409533</v>
      </c>
      <c r="H340">
        <v>1727</v>
      </c>
    </row>
    <row r="341" spans="1:8" x14ac:dyDescent="0.25">
      <c r="A341" t="s">
        <v>122</v>
      </c>
      <c r="B341" t="s">
        <v>12</v>
      </c>
      <c r="C341" t="s">
        <v>89</v>
      </c>
      <c r="D341" t="s">
        <v>99</v>
      </c>
      <c r="E341">
        <v>0</v>
      </c>
      <c r="F341">
        <v>509.5</v>
      </c>
      <c r="G341">
        <v>667.63366846600979</v>
      </c>
      <c r="H341">
        <v>13</v>
      </c>
    </row>
    <row r="342" spans="1:8" x14ac:dyDescent="0.25">
      <c r="A342" t="s">
        <v>122</v>
      </c>
      <c r="B342" t="s">
        <v>12</v>
      </c>
      <c r="C342" t="s">
        <v>89</v>
      </c>
      <c r="D342" t="s">
        <v>99</v>
      </c>
      <c r="E342">
        <v>1</v>
      </c>
      <c r="F342">
        <v>9782.5</v>
      </c>
      <c r="G342">
        <v>11433.799654460847</v>
      </c>
      <c r="H342">
        <v>272</v>
      </c>
    </row>
    <row r="343" spans="1:8" x14ac:dyDescent="0.25">
      <c r="A343" t="s">
        <v>122</v>
      </c>
      <c r="B343" t="s">
        <v>12</v>
      </c>
      <c r="C343" t="s">
        <v>89</v>
      </c>
      <c r="D343" t="s">
        <v>99</v>
      </c>
      <c r="E343">
        <v>2</v>
      </c>
      <c r="F343">
        <v>45727.5</v>
      </c>
      <c r="G343">
        <v>46411.158001702912</v>
      </c>
      <c r="H343">
        <v>987</v>
      </c>
    </row>
    <row r="344" spans="1:8" x14ac:dyDescent="0.25">
      <c r="A344" t="s">
        <v>122</v>
      </c>
      <c r="B344" t="s">
        <v>12</v>
      </c>
      <c r="C344" t="s">
        <v>89</v>
      </c>
      <c r="D344" t="s">
        <v>99</v>
      </c>
      <c r="E344">
        <v>3</v>
      </c>
      <c r="F344">
        <v>63716.5</v>
      </c>
      <c r="G344">
        <v>64122.44659750865</v>
      </c>
      <c r="H344">
        <v>1316</v>
      </c>
    </row>
    <row r="345" spans="1:8" x14ac:dyDescent="0.25">
      <c r="A345" t="s">
        <v>122</v>
      </c>
      <c r="B345" t="s">
        <v>12</v>
      </c>
      <c r="C345" t="s">
        <v>89</v>
      </c>
      <c r="D345" t="s">
        <v>99</v>
      </c>
      <c r="E345">
        <v>4</v>
      </c>
      <c r="F345">
        <v>84651</v>
      </c>
      <c r="G345">
        <v>91320.550313468586</v>
      </c>
      <c r="H345">
        <v>1869</v>
      </c>
    </row>
    <row r="346" spans="1:8" x14ac:dyDescent="0.25">
      <c r="A346" t="s">
        <v>122</v>
      </c>
      <c r="B346" t="s">
        <v>12</v>
      </c>
      <c r="C346" t="s">
        <v>89</v>
      </c>
      <c r="D346" t="s">
        <v>99</v>
      </c>
      <c r="E346">
        <v>5</v>
      </c>
      <c r="F346">
        <v>179130.5</v>
      </c>
      <c r="G346">
        <v>175322.71449314264</v>
      </c>
      <c r="H346">
        <v>3638</v>
      </c>
    </row>
    <row r="347" spans="1:8" x14ac:dyDescent="0.25">
      <c r="A347" t="s">
        <v>122</v>
      </c>
      <c r="B347" t="s">
        <v>12</v>
      </c>
      <c r="C347" t="s">
        <v>89</v>
      </c>
      <c r="D347" t="s">
        <v>98</v>
      </c>
      <c r="E347">
        <v>1</v>
      </c>
      <c r="F347">
        <v>78.5</v>
      </c>
      <c r="G347">
        <v>61.565491993816892</v>
      </c>
      <c r="H347">
        <v>3</v>
      </c>
    </row>
    <row r="348" spans="1:8" x14ac:dyDescent="0.25">
      <c r="A348" t="s">
        <v>122</v>
      </c>
      <c r="B348" t="s">
        <v>12</v>
      </c>
      <c r="C348" t="s">
        <v>89</v>
      </c>
      <c r="D348" t="s">
        <v>98</v>
      </c>
      <c r="E348">
        <v>2</v>
      </c>
      <c r="F348">
        <v>91</v>
      </c>
      <c r="G348">
        <v>272.94256909294262</v>
      </c>
      <c r="H348">
        <v>14</v>
      </c>
    </row>
    <row r="349" spans="1:8" x14ac:dyDescent="0.25">
      <c r="A349" t="s">
        <v>122</v>
      </c>
      <c r="B349" t="s">
        <v>12</v>
      </c>
      <c r="C349" t="s">
        <v>89</v>
      </c>
      <c r="D349" t="s">
        <v>98</v>
      </c>
      <c r="E349">
        <v>3</v>
      </c>
      <c r="F349">
        <v>437.5</v>
      </c>
      <c r="G349">
        <v>731.82446158210996</v>
      </c>
      <c r="H349">
        <v>15</v>
      </c>
    </row>
    <row r="350" spans="1:8" x14ac:dyDescent="0.25">
      <c r="A350" t="s">
        <v>122</v>
      </c>
      <c r="B350" t="s">
        <v>12</v>
      </c>
      <c r="C350" t="s">
        <v>89</v>
      </c>
      <c r="D350" t="s">
        <v>98</v>
      </c>
      <c r="E350">
        <v>4</v>
      </c>
      <c r="F350">
        <v>1111</v>
      </c>
      <c r="G350">
        <v>2052.0976141883439</v>
      </c>
      <c r="H350">
        <v>51</v>
      </c>
    </row>
    <row r="351" spans="1:8" x14ac:dyDescent="0.25">
      <c r="A351" t="s">
        <v>122</v>
      </c>
      <c r="B351" t="s">
        <v>12</v>
      </c>
      <c r="C351" t="s">
        <v>89</v>
      </c>
      <c r="D351" t="s">
        <v>98</v>
      </c>
      <c r="E351">
        <v>5</v>
      </c>
      <c r="F351">
        <v>4246.5</v>
      </c>
      <c r="G351">
        <v>5168.4210097635932</v>
      </c>
      <c r="H351">
        <v>150</v>
      </c>
    </row>
    <row r="352" spans="1:8" x14ac:dyDescent="0.25">
      <c r="A352" t="s">
        <v>122</v>
      </c>
      <c r="B352" t="s">
        <v>13</v>
      </c>
      <c r="C352" t="s">
        <v>70</v>
      </c>
      <c r="D352" t="s">
        <v>97</v>
      </c>
      <c r="E352">
        <v>1</v>
      </c>
      <c r="F352">
        <v>7682.5</v>
      </c>
      <c r="G352">
        <v>7811.6192960378894</v>
      </c>
      <c r="H352">
        <v>181</v>
      </c>
    </row>
    <row r="353" spans="1:8" x14ac:dyDescent="0.25">
      <c r="A353" t="s">
        <v>122</v>
      </c>
      <c r="B353" t="s">
        <v>13</v>
      </c>
      <c r="C353" t="s">
        <v>70</v>
      </c>
      <c r="D353" t="s">
        <v>97</v>
      </c>
      <c r="E353">
        <v>2</v>
      </c>
      <c r="F353">
        <v>11484.5</v>
      </c>
      <c r="G353">
        <v>12562.389094681881</v>
      </c>
      <c r="H353">
        <v>325</v>
      </c>
    </row>
    <row r="354" spans="1:8" x14ac:dyDescent="0.25">
      <c r="A354" t="s">
        <v>122</v>
      </c>
      <c r="B354" t="s">
        <v>13</v>
      </c>
      <c r="C354" t="s">
        <v>70</v>
      </c>
      <c r="D354" t="s">
        <v>97</v>
      </c>
      <c r="E354">
        <v>3</v>
      </c>
      <c r="F354">
        <v>17326</v>
      </c>
      <c r="G354">
        <v>17171.137493223861</v>
      </c>
      <c r="H354">
        <v>430</v>
      </c>
    </row>
    <row r="355" spans="1:8" x14ac:dyDescent="0.25">
      <c r="A355" t="s">
        <v>122</v>
      </c>
      <c r="B355" t="s">
        <v>13</v>
      </c>
      <c r="C355" t="s">
        <v>70</v>
      </c>
      <c r="D355" t="s">
        <v>97</v>
      </c>
      <c r="E355">
        <v>4</v>
      </c>
      <c r="F355">
        <v>21644.5</v>
      </c>
      <c r="G355">
        <v>22515.652120322939</v>
      </c>
      <c r="H355">
        <v>469</v>
      </c>
    </row>
    <row r="356" spans="1:8" x14ac:dyDescent="0.25">
      <c r="A356" t="s">
        <v>122</v>
      </c>
      <c r="B356" t="s">
        <v>13</v>
      </c>
      <c r="C356" t="s">
        <v>70</v>
      </c>
      <c r="D356" t="s">
        <v>97</v>
      </c>
      <c r="E356">
        <v>5</v>
      </c>
      <c r="F356">
        <v>49861.5</v>
      </c>
      <c r="G356">
        <v>46318.730750435294</v>
      </c>
      <c r="H356">
        <v>977</v>
      </c>
    </row>
    <row r="357" spans="1:8" x14ac:dyDescent="0.25">
      <c r="A357" t="s">
        <v>122</v>
      </c>
      <c r="B357" t="s">
        <v>13</v>
      </c>
      <c r="C357" t="s">
        <v>70</v>
      </c>
      <c r="D357" t="s">
        <v>99</v>
      </c>
      <c r="E357">
        <v>1</v>
      </c>
      <c r="F357">
        <v>128733.5</v>
      </c>
      <c r="G357">
        <v>125115.31104496197</v>
      </c>
      <c r="H357">
        <v>3380</v>
      </c>
    </row>
    <row r="358" spans="1:8" x14ac:dyDescent="0.25">
      <c r="A358" t="s">
        <v>122</v>
      </c>
      <c r="B358" t="s">
        <v>13</v>
      </c>
      <c r="C358" t="s">
        <v>70</v>
      </c>
      <c r="D358" t="s">
        <v>99</v>
      </c>
      <c r="E358">
        <v>2</v>
      </c>
      <c r="F358">
        <v>136514.5</v>
      </c>
      <c r="G358">
        <v>132868.27735658604</v>
      </c>
      <c r="H358">
        <v>4156</v>
      </c>
    </row>
    <row r="359" spans="1:8" x14ac:dyDescent="0.25">
      <c r="A359" t="s">
        <v>122</v>
      </c>
      <c r="B359" t="s">
        <v>13</v>
      </c>
      <c r="C359" t="s">
        <v>70</v>
      </c>
      <c r="D359" t="s">
        <v>99</v>
      </c>
      <c r="E359">
        <v>3</v>
      </c>
      <c r="F359">
        <v>138378.5</v>
      </c>
      <c r="G359">
        <v>138407.7060962751</v>
      </c>
      <c r="H359">
        <v>4125</v>
      </c>
    </row>
    <row r="360" spans="1:8" x14ac:dyDescent="0.25">
      <c r="A360" t="s">
        <v>122</v>
      </c>
      <c r="B360" t="s">
        <v>13</v>
      </c>
      <c r="C360" t="s">
        <v>70</v>
      </c>
      <c r="D360" t="s">
        <v>99</v>
      </c>
      <c r="E360">
        <v>4</v>
      </c>
      <c r="F360">
        <v>100780</v>
      </c>
      <c r="G360">
        <v>94837.664705846473</v>
      </c>
      <c r="H360">
        <v>2635</v>
      </c>
    </row>
    <row r="361" spans="1:8" x14ac:dyDescent="0.25">
      <c r="A361" t="s">
        <v>122</v>
      </c>
      <c r="B361" t="s">
        <v>13</v>
      </c>
      <c r="C361" t="s">
        <v>70</v>
      </c>
      <c r="D361" t="s">
        <v>99</v>
      </c>
      <c r="E361">
        <v>5</v>
      </c>
      <c r="F361">
        <v>107423.5</v>
      </c>
      <c r="G361">
        <v>103518.86476649328</v>
      </c>
      <c r="H361">
        <v>2675</v>
      </c>
    </row>
    <row r="362" spans="1:8" x14ac:dyDescent="0.25">
      <c r="A362" t="s">
        <v>122</v>
      </c>
      <c r="B362" t="s">
        <v>13</v>
      </c>
      <c r="C362" t="s">
        <v>70</v>
      </c>
      <c r="D362" t="s">
        <v>98</v>
      </c>
      <c r="E362">
        <v>0</v>
      </c>
      <c r="F362">
        <v>877.5</v>
      </c>
      <c r="G362">
        <v>350.47324995030465</v>
      </c>
      <c r="H362">
        <v>7</v>
      </c>
    </row>
    <row r="363" spans="1:8" x14ac:dyDescent="0.25">
      <c r="A363" t="s">
        <v>122</v>
      </c>
      <c r="B363" t="s">
        <v>13</v>
      </c>
      <c r="C363" t="s">
        <v>70</v>
      </c>
      <c r="D363" t="s">
        <v>98</v>
      </c>
      <c r="E363">
        <v>1</v>
      </c>
      <c r="F363">
        <v>4280.5</v>
      </c>
      <c r="G363">
        <v>4342.2664671226748</v>
      </c>
      <c r="H363">
        <v>132</v>
      </c>
    </row>
    <row r="364" spans="1:8" x14ac:dyDescent="0.25">
      <c r="A364" t="s">
        <v>122</v>
      </c>
      <c r="B364" t="s">
        <v>13</v>
      </c>
      <c r="C364" t="s">
        <v>70</v>
      </c>
      <c r="D364" t="s">
        <v>98</v>
      </c>
      <c r="E364">
        <v>2</v>
      </c>
      <c r="F364">
        <v>9622</v>
      </c>
      <c r="G364">
        <v>9953.4805786000943</v>
      </c>
      <c r="H364">
        <v>293</v>
      </c>
    </row>
    <row r="365" spans="1:8" x14ac:dyDescent="0.25">
      <c r="A365" t="s">
        <v>122</v>
      </c>
      <c r="B365" t="s">
        <v>13</v>
      </c>
      <c r="C365" t="s">
        <v>70</v>
      </c>
      <c r="D365" t="s">
        <v>98</v>
      </c>
      <c r="E365">
        <v>3</v>
      </c>
      <c r="F365">
        <v>12085.5</v>
      </c>
      <c r="G365">
        <v>12300.626169361289</v>
      </c>
      <c r="H365">
        <v>373</v>
      </c>
    </row>
    <row r="366" spans="1:8" x14ac:dyDescent="0.25">
      <c r="A366" t="s">
        <v>122</v>
      </c>
      <c r="B366" t="s">
        <v>13</v>
      </c>
      <c r="C366" t="s">
        <v>70</v>
      </c>
      <c r="D366" t="s">
        <v>98</v>
      </c>
      <c r="E366">
        <v>4</v>
      </c>
      <c r="F366">
        <v>21326</v>
      </c>
      <c r="G366">
        <v>21799.758098354054</v>
      </c>
      <c r="H366">
        <v>674</v>
      </c>
    </row>
    <row r="367" spans="1:8" x14ac:dyDescent="0.25">
      <c r="A367" t="s">
        <v>122</v>
      </c>
      <c r="B367" t="s">
        <v>13</v>
      </c>
      <c r="C367" t="s">
        <v>70</v>
      </c>
      <c r="D367" t="s">
        <v>98</v>
      </c>
      <c r="E367">
        <v>5</v>
      </c>
      <c r="F367">
        <v>57729</v>
      </c>
      <c r="G367">
        <v>55727.744185741671</v>
      </c>
      <c r="H367">
        <v>1500</v>
      </c>
    </row>
    <row r="368" spans="1:8" x14ac:dyDescent="0.25">
      <c r="A368" t="s">
        <v>122</v>
      </c>
      <c r="B368" t="s">
        <v>13</v>
      </c>
      <c r="C368" t="s">
        <v>71</v>
      </c>
      <c r="D368" t="s">
        <v>97</v>
      </c>
      <c r="E368">
        <v>0</v>
      </c>
      <c r="F368">
        <v>25.5</v>
      </c>
      <c r="G368">
        <v>21.132624027381649</v>
      </c>
      <c r="H368">
        <v>2</v>
      </c>
    </row>
    <row r="369" spans="1:8" x14ac:dyDescent="0.25">
      <c r="A369" t="s">
        <v>122</v>
      </c>
      <c r="B369" t="s">
        <v>13</v>
      </c>
      <c r="C369" t="s">
        <v>71</v>
      </c>
      <c r="D369" t="s">
        <v>97</v>
      </c>
      <c r="E369">
        <v>1</v>
      </c>
      <c r="F369">
        <v>1146.5</v>
      </c>
      <c r="G369">
        <v>1247.5544205084398</v>
      </c>
      <c r="H369">
        <v>42</v>
      </c>
    </row>
    <row r="370" spans="1:8" x14ac:dyDescent="0.25">
      <c r="A370" t="s">
        <v>122</v>
      </c>
      <c r="B370" t="s">
        <v>13</v>
      </c>
      <c r="C370" t="s">
        <v>71</v>
      </c>
      <c r="D370" t="s">
        <v>97</v>
      </c>
      <c r="E370">
        <v>2</v>
      </c>
      <c r="F370">
        <v>2890</v>
      </c>
      <c r="G370">
        <v>2874.2657922969875</v>
      </c>
      <c r="H370">
        <v>102</v>
      </c>
    </row>
    <row r="371" spans="1:8" x14ac:dyDescent="0.25">
      <c r="A371" t="s">
        <v>122</v>
      </c>
      <c r="B371" t="s">
        <v>13</v>
      </c>
      <c r="C371" t="s">
        <v>71</v>
      </c>
      <c r="D371" t="s">
        <v>97</v>
      </c>
      <c r="E371">
        <v>3</v>
      </c>
      <c r="F371">
        <v>6558.5</v>
      </c>
      <c r="G371">
        <v>6918.7195952838174</v>
      </c>
      <c r="H371">
        <v>236</v>
      </c>
    </row>
    <row r="372" spans="1:8" x14ac:dyDescent="0.25">
      <c r="A372" t="s">
        <v>122</v>
      </c>
      <c r="B372" t="s">
        <v>13</v>
      </c>
      <c r="C372" t="s">
        <v>71</v>
      </c>
      <c r="D372" t="s">
        <v>97</v>
      </c>
      <c r="E372">
        <v>4</v>
      </c>
      <c r="F372">
        <v>12263.5</v>
      </c>
      <c r="G372">
        <v>12496.190175542662</v>
      </c>
      <c r="H372">
        <v>356</v>
      </c>
    </row>
    <row r="373" spans="1:8" x14ac:dyDescent="0.25">
      <c r="A373" t="s">
        <v>122</v>
      </c>
      <c r="B373" t="s">
        <v>13</v>
      </c>
      <c r="C373" t="s">
        <v>71</v>
      </c>
      <c r="D373" t="s">
        <v>97</v>
      </c>
      <c r="E373">
        <v>5</v>
      </c>
      <c r="F373">
        <v>21220</v>
      </c>
      <c r="G373">
        <v>22667.584876435354</v>
      </c>
      <c r="H373">
        <v>782</v>
      </c>
    </row>
    <row r="374" spans="1:8" x14ac:dyDescent="0.25">
      <c r="A374" t="s">
        <v>122</v>
      </c>
      <c r="B374" t="s">
        <v>13</v>
      </c>
      <c r="C374" t="s">
        <v>71</v>
      </c>
      <c r="D374" t="s">
        <v>99</v>
      </c>
      <c r="E374">
        <v>0</v>
      </c>
      <c r="F374">
        <v>35.5</v>
      </c>
      <c r="G374">
        <v>41.033970675221639</v>
      </c>
      <c r="H374">
        <v>4</v>
      </c>
    </row>
    <row r="375" spans="1:8" x14ac:dyDescent="0.25">
      <c r="A375" t="s">
        <v>122</v>
      </c>
      <c r="B375" t="s">
        <v>13</v>
      </c>
      <c r="C375" t="s">
        <v>71</v>
      </c>
      <c r="D375" t="s">
        <v>99</v>
      </c>
      <c r="E375">
        <v>1</v>
      </c>
      <c r="F375">
        <v>20323.5</v>
      </c>
      <c r="G375">
        <v>18877.876451521526</v>
      </c>
      <c r="H375">
        <v>528</v>
      </c>
    </row>
    <row r="376" spans="1:8" x14ac:dyDescent="0.25">
      <c r="A376" t="s">
        <v>122</v>
      </c>
      <c r="B376" t="s">
        <v>13</v>
      </c>
      <c r="C376" t="s">
        <v>71</v>
      </c>
      <c r="D376" t="s">
        <v>99</v>
      </c>
      <c r="E376">
        <v>2</v>
      </c>
      <c r="F376">
        <v>28664</v>
      </c>
      <c r="G376">
        <v>27927.588143360867</v>
      </c>
      <c r="H376">
        <v>834</v>
      </c>
    </row>
    <row r="377" spans="1:8" x14ac:dyDescent="0.25">
      <c r="A377" t="s">
        <v>122</v>
      </c>
      <c r="B377" t="s">
        <v>13</v>
      </c>
      <c r="C377" t="s">
        <v>71</v>
      </c>
      <c r="D377" t="s">
        <v>99</v>
      </c>
      <c r="E377">
        <v>3</v>
      </c>
      <c r="F377">
        <v>46178</v>
      </c>
      <c r="G377">
        <v>45387.356655720389</v>
      </c>
      <c r="H377">
        <v>1372</v>
      </c>
    </row>
    <row r="378" spans="1:8" x14ac:dyDescent="0.25">
      <c r="A378" t="s">
        <v>122</v>
      </c>
      <c r="B378" t="s">
        <v>13</v>
      </c>
      <c r="C378" t="s">
        <v>71</v>
      </c>
      <c r="D378" t="s">
        <v>99</v>
      </c>
      <c r="E378">
        <v>4</v>
      </c>
      <c r="F378">
        <v>53695</v>
      </c>
      <c r="G378">
        <v>52066.207753631112</v>
      </c>
      <c r="H378">
        <v>1560</v>
      </c>
    </row>
    <row r="379" spans="1:8" x14ac:dyDescent="0.25">
      <c r="A379" t="s">
        <v>122</v>
      </c>
      <c r="B379" t="s">
        <v>13</v>
      </c>
      <c r="C379" t="s">
        <v>71</v>
      </c>
      <c r="D379" t="s">
        <v>99</v>
      </c>
      <c r="E379">
        <v>5</v>
      </c>
      <c r="F379">
        <v>36110.5</v>
      </c>
      <c r="G379">
        <v>34578.206239455867</v>
      </c>
      <c r="H379">
        <v>1182</v>
      </c>
    </row>
    <row r="380" spans="1:8" x14ac:dyDescent="0.25">
      <c r="A380" t="s">
        <v>122</v>
      </c>
      <c r="B380" t="s">
        <v>13</v>
      </c>
      <c r="C380" t="s">
        <v>71</v>
      </c>
      <c r="D380" t="s">
        <v>98</v>
      </c>
      <c r="E380">
        <v>1</v>
      </c>
      <c r="F380">
        <v>120</v>
      </c>
      <c r="G380">
        <v>99.888804723623352</v>
      </c>
      <c r="H380">
        <v>7</v>
      </c>
    </row>
    <row r="381" spans="1:8" x14ac:dyDescent="0.25">
      <c r="A381" t="s">
        <v>122</v>
      </c>
      <c r="B381" t="s">
        <v>13</v>
      </c>
      <c r="C381" t="s">
        <v>71</v>
      </c>
      <c r="D381" t="s">
        <v>98</v>
      </c>
      <c r="E381">
        <v>2</v>
      </c>
      <c r="F381">
        <v>108</v>
      </c>
      <c r="G381">
        <v>86.588540026126566</v>
      </c>
      <c r="H381">
        <v>6</v>
      </c>
    </row>
    <row r="382" spans="1:8" x14ac:dyDescent="0.25">
      <c r="A382" t="s">
        <v>122</v>
      </c>
      <c r="B382" t="s">
        <v>13</v>
      </c>
      <c r="C382" t="s">
        <v>71</v>
      </c>
      <c r="D382" t="s">
        <v>98</v>
      </c>
      <c r="E382">
        <v>3</v>
      </c>
      <c r="F382">
        <v>131.5</v>
      </c>
      <c r="G382">
        <v>201.6754165457084</v>
      </c>
      <c r="H382">
        <v>16</v>
      </c>
    </row>
    <row r="383" spans="1:8" x14ac:dyDescent="0.25">
      <c r="A383" t="s">
        <v>122</v>
      </c>
      <c r="B383" t="s">
        <v>13</v>
      </c>
      <c r="C383" t="s">
        <v>71</v>
      </c>
      <c r="D383" t="s">
        <v>98</v>
      </c>
      <c r="E383">
        <v>4</v>
      </c>
      <c r="F383">
        <v>643</v>
      </c>
      <c r="G383">
        <v>679.21502270818394</v>
      </c>
      <c r="H383">
        <v>19</v>
      </c>
    </row>
    <row r="384" spans="1:8" x14ac:dyDescent="0.25">
      <c r="A384" t="s">
        <v>122</v>
      </c>
      <c r="B384" t="s">
        <v>13</v>
      </c>
      <c r="C384" t="s">
        <v>71</v>
      </c>
      <c r="D384" t="s">
        <v>98</v>
      </c>
      <c r="E384">
        <v>5</v>
      </c>
      <c r="F384">
        <v>564.5</v>
      </c>
      <c r="G384">
        <v>613.06191916694388</v>
      </c>
      <c r="H384">
        <v>25</v>
      </c>
    </row>
    <row r="385" spans="1:8" x14ac:dyDescent="0.25">
      <c r="A385" t="s">
        <v>122</v>
      </c>
      <c r="B385" t="s">
        <v>13</v>
      </c>
      <c r="C385" t="s">
        <v>72</v>
      </c>
      <c r="D385" t="s">
        <v>97</v>
      </c>
      <c r="E385">
        <v>0</v>
      </c>
      <c r="F385">
        <v>259.5</v>
      </c>
      <c r="G385">
        <v>130.18678368828421</v>
      </c>
      <c r="H385">
        <v>3</v>
      </c>
    </row>
    <row r="386" spans="1:8" x14ac:dyDescent="0.25">
      <c r="A386" t="s">
        <v>122</v>
      </c>
      <c r="B386" t="s">
        <v>13</v>
      </c>
      <c r="C386" t="s">
        <v>72</v>
      </c>
      <c r="D386" t="s">
        <v>97</v>
      </c>
      <c r="E386">
        <v>1</v>
      </c>
      <c r="F386">
        <v>9859.5</v>
      </c>
      <c r="G386">
        <v>9557.8160033258846</v>
      </c>
      <c r="H386">
        <v>284</v>
      </c>
    </row>
    <row r="387" spans="1:8" x14ac:dyDescent="0.25">
      <c r="A387" t="s">
        <v>122</v>
      </c>
      <c r="B387" t="s">
        <v>13</v>
      </c>
      <c r="C387" t="s">
        <v>72</v>
      </c>
      <c r="D387" t="s">
        <v>97</v>
      </c>
      <c r="E387">
        <v>2</v>
      </c>
      <c r="F387">
        <v>7789.5</v>
      </c>
      <c r="G387">
        <v>7763.1684016669224</v>
      </c>
      <c r="H387">
        <v>233</v>
      </c>
    </row>
    <row r="388" spans="1:8" x14ac:dyDescent="0.25">
      <c r="A388" t="s">
        <v>122</v>
      </c>
      <c r="B388" t="s">
        <v>13</v>
      </c>
      <c r="C388" t="s">
        <v>72</v>
      </c>
      <c r="D388" t="s">
        <v>97</v>
      </c>
      <c r="E388">
        <v>3</v>
      </c>
      <c r="F388">
        <v>10425</v>
      </c>
      <c r="G388">
        <v>8958.1515991493434</v>
      </c>
      <c r="H388">
        <v>223</v>
      </c>
    </row>
    <row r="389" spans="1:8" x14ac:dyDescent="0.25">
      <c r="A389" t="s">
        <v>122</v>
      </c>
      <c r="B389" t="s">
        <v>13</v>
      </c>
      <c r="C389" t="s">
        <v>72</v>
      </c>
      <c r="D389" t="s">
        <v>97</v>
      </c>
      <c r="E389">
        <v>4</v>
      </c>
      <c r="F389">
        <v>14736</v>
      </c>
      <c r="G389">
        <v>15647.364286470791</v>
      </c>
      <c r="H389">
        <v>447</v>
      </c>
    </row>
    <row r="390" spans="1:8" x14ac:dyDescent="0.25">
      <c r="A390" t="s">
        <v>122</v>
      </c>
      <c r="B390" t="s">
        <v>13</v>
      </c>
      <c r="C390" t="s">
        <v>72</v>
      </c>
      <c r="D390" t="s">
        <v>97</v>
      </c>
      <c r="E390">
        <v>5</v>
      </c>
      <c r="F390">
        <v>5368</v>
      </c>
      <c r="G390">
        <v>5339.9521594158687</v>
      </c>
      <c r="H390">
        <v>162</v>
      </c>
    </row>
    <row r="391" spans="1:8" x14ac:dyDescent="0.25">
      <c r="A391" t="s">
        <v>122</v>
      </c>
      <c r="B391" t="s">
        <v>13</v>
      </c>
      <c r="C391" t="s">
        <v>72</v>
      </c>
      <c r="D391" t="s">
        <v>99</v>
      </c>
      <c r="E391">
        <v>0</v>
      </c>
      <c r="F391">
        <v>126.5</v>
      </c>
      <c r="G391">
        <v>114.01592518795655</v>
      </c>
      <c r="H391">
        <v>7</v>
      </c>
    </row>
    <row r="392" spans="1:8" x14ac:dyDescent="0.25">
      <c r="A392" t="s">
        <v>122</v>
      </c>
      <c r="B392" t="s">
        <v>13</v>
      </c>
      <c r="C392" t="s">
        <v>72</v>
      </c>
      <c r="D392" t="s">
        <v>99</v>
      </c>
      <c r="E392">
        <v>1</v>
      </c>
      <c r="F392">
        <v>179349.5</v>
      </c>
      <c r="G392">
        <v>186451.61403141799</v>
      </c>
      <c r="H392">
        <v>4507</v>
      </c>
    </row>
    <row r="393" spans="1:8" x14ac:dyDescent="0.25">
      <c r="A393" t="s">
        <v>122</v>
      </c>
      <c r="B393" t="s">
        <v>13</v>
      </c>
      <c r="C393" t="s">
        <v>72</v>
      </c>
      <c r="D393" t="s">
        <v>99</v>
      </c>
      <c r="E393">
        <v>2</v>
      </c>
      <c r="F393">
        <v>142981.5</v>
      </c>
      <c r="G393">
        <v>142091.3166213776</v>
      </c>
      <c r="H393">
        <v>3486</v>
      </c>
    </row>
    <row r="394" spans="1:8" x14ac:dyDescent="0.25">
      <c r="A394" t="s">
        <v>122</v>
      </c>
      <c r="B394" t="s">
        <v>13</v>
      </c>
      <c r="C394" t="s">
        <v>72</v>
      </c>
      <c r="D394" t="s">
        <v>99</v>
      </c>
      <c r="E394">
        <v>3</v>
      </c>
      <c r="F394">
        <v>106091.5</v>
      </c>
      <c r="G394">
        <v>101947.38115464988</v>
      </c>
      <c r="H394">
        <v>2475</v>
      </c>
    </row>
    <row r="395" spans="1:8" x14ac:dyDescent="0.25">
      <c r="A395" t="s">
        <v>122</v>
      </c>
      <c r="B395" t="s">
        <v>13</v>
      </c>
      <c r="C395" t="s">
        <v>72</v>
      </c>
      <c r="D395" t="s">
        <v>99</v>
      </c>
      <c r="E395">
        <v>4</v>
      </c>
      <c r="F395">
        <v>142943</v>
      </c>
      <c r="G395">
        <v>143202.64167160753</v>
      </c>
      <c r="H395">
        <v>3483</v>
      </c>
    </row>
    <row r="396" spans="1:8" x14ac:dyDescent="0.25">
      <c r="A396" t="s">
        <v>122</v>
      </c>
      <c r="B396" t="s">
        <v>13</v>
      </c>
      <c r="C396" t="s">
        <v>72</v>
      </c>
      <c r="D396" t="s">
        <v>99</v>
      </c>
      <c r="E396">
        <v>5</v>
      </c>
      <c r="F396">
        <v>31296</v>
      </c>
      <c r="G396">
        <v>31798.96391101721</v>
      </c>
      <c r="H396">
        <v>830</v>
      </c>
    </row>
    <row r="397" spans="1:8" x14ac:dyDescent="0.25">
      <c r="A397" t="s">
        <v>122</v>
      </c>
      <c r="B397" t="s">
        <v>13</v>
      </c>
      <c r="C397" t="s">
        <v>72</v>
      </c>
      <c r="D397" t="s">
        <v>98</v>
      </c>
      <c r="E397">
        <v>1</v>
      </c>
      <c r="F397">
        <v>2826</v>
      </c>
      <c r="G397">
        <v>2435.7350693979561</v>
      </c>
      <c r="H397">
        <v>64</v>
      </c>
    </row>
    <row r="398" spans="1:8" x14ac:dyDescent="0.25">
      <c r="A398" t="s">
        <v>122</v>
      </c>
      <c r="B398" t="s">
        <v>13</v>
      </c>
      <c r="C398" t="s">
        <v>72</v>
      </c>
      <c r="D398" t="s">
        <v>98</v>
      </c>
      <c r="E398">
        <v>2</v>
      </c>
      <c r="F398">
        <v>1324</v>
      </c>
      <c r="G398">
        <v>1275.8278408598849</v>
      </c>
      <c r="H398">
        <v>58</v>
      </c>
    </row>
    <row r="399" spans="1:8" x14ac:dyDescent="0.25">
      <c r="A399" t="s">
        <v>122</v>
      </c>
      <c r="B399" t="s">
        <v>13</v>
      </c>
      <c r="C399" t="s">
        <v>72</v>
      </c>
      <c r="D399" t="s">
        <v>98</v>
      </c>
      <c r="E399">
        <v>3</v>
      </c>
      <c r="F399">
        <v>2002.5</v>
      </c>
      <c r="G399">
        <v>2360.3470533994073</v>
      </c>
      <c r="H399">
        <v>62</v>
      </c>
    </row>
    <row r="400" spans="1:8" x14ac:dyDescent="0.25">
      <c r="A400" t="s">
        <v>122</v>
      </c>
      <c r="B400" t="s">
        <v>13</v>
      </c>
      <c r="C400" t="s">
        <v>72</v>
      </c>
      <c r="D400" t="s">
        <v>98</v>
      </c>
      <c r="E400">
        <v>4</v>
      </c>
      <c r="F400">
        <v>5487.5</v>
      </c>
      <c r="G400">
        <v>3960.2998346081085</v>
      </c>
      <c r="H400">
        <v>128</v>
      </c>
    </row>
    <row r="401" spans="1:8" x14ac:dyDescent="0.25">
      <c r="A401" t="s">
        <v>122</v>
      </c>
      <c r="B401" t="s">
        <v>13</v>
      </c>
      <c r="C401" t="s">
        <v>72</v>
      </c>
      <c r="D401" t="s">
        <v>98</v>
      </c>
      <c r="E401">
        <v>5</v>
      </c>
      <c r="F401">
        <v>1339</v>
      </c>
      <c r="G401">
        <v>1414.311548549274</v>
      </c>
      <c r="H401">
        <v>55</v>
      </c>
    </row>
    <row r="402" spans="1:8" x14ac:dyDescent="0.25">
      <c r="A402" t="s">
        <v>122</v>
      </c>
      <c r="B402" t="s">
        <v>13</v>
      </c>
      <c r="C402" t="s">
        <v>73</v>
      </c>
      <c r="D402" t="s">
        <v>97</v>
      </c>
      <c r="E402">
        <v>0</v>
      </c>
      <c r="F402">
        <v>4.5</v>
      </c>
      <c r="G402">
        <v>7.0776515151515156</v>
      </c>
      <c r="H402">
        <v>1</v>
      </c>
    </row>
    <row r="403" spans="1:8" x14ac:dyDescent="0.25">
      <c r="A403" t="s">
        <v>122</v>
      </c>
      <c r="B403" t="s">
        <v>13</v>
      </c>
      <c r="C403" t="s">
        <v>73</v>
      </c>
      <c r="D403" t="s">
        <v>97</v>
      </c>
      <c r="E403">
        <v>1</v>
      </c>
      <c r="F403">
        <v>11651</v>
      </c>
      <c r="G403">
        <v>8482.7214633061012</v>
      </c>
      <c r="H403">
        <v>210</v>
      </c>
    </row>
    <row r="404" spans="1:8" x14ac:dyDescent="0.25">
      <c r="A404" t="s">
        <v>122</v>
      </c>
      <c r="B404" t="s">
        <v>13</v>
      </c>
      <c r="C404" t="s">
        <v>73</v>
      </c>
      <c r="D404" t="s">
        <v>97</v>
      </c>
      <c r="E404">
        <v>2</v>
      </c>
      <c r="F404">
        <v>4864.5</v>
      </c>
      <c r="G404">
        <v>5197.4655308984566</v>
      </c>
      <c r="H404">
        <v>142</v>
      </c>
    </row>
    <row r="405" spans="1:8" x14ac:dyDescent="0.25">
      <c r="A405" t="s">
        <v>122</v>
      </c>
      <c r="B405" t="s">
        <v>13</v>
      </c>
      <c r="C405" t="s">
        <v>73</v>
      </c>
      <c r="D405" t="s">
        <v>97</v>
      </c>
      <c r="E405">
        <v>3</v>
      </c>
      <c r="F405">
        <v>7993</v>
      </c>
      <c r="G405">
        <v>8949.8249113368947</v>
      </c>
      <c r="H405">
        <v>242</v>
      </c>
    </row>
    <row r="406" spans="1:8" x14ac:dyDescent="0.25">
      <c r="A406" t="s">
        <v>122</v>
      </c>
      <c r="B406" t="s">
        <v>13</v>
      </c>
      <c r="C406" t="s">
        <v>73</v>
      </c>
      <c r="D406" t="s">
        <v>97</v>
      </c>
      <c r="E406">
        <v>4</v>
      </c>
      <c r="F406">
        <v>14271.5</v>
      </c>
      <c r="G406">
        <v>15467.870176273831</v>
      </c>
      <c r="H406">
        <v>393</v>
      </c>
    </row>
    <row r="407" spans="1:8" x14ac:dyDescent="0.25">
      <c r="A407" t="s">
        <v>122</v>
      </c>
      <c r="B407" t="s">
        <v>13</v>
      </c>
      <c r="C407" t="s">
        <v>73</v>
      </c>
      <c r="D407" t="s">
        <v>97</v>
      </c>
      <c r="E407">
        <v>5</v>
      </c>
      <c r="F407">
        <v>19049.5</v>
      </c>
      <c r="G407">
        <v>20251.083807333562</v>
      </c>
      <c r="H407">
        <v>469</v>
      </c>
    </row>
    <row r="408" spans="1:8" x14ac:dyDescent="0.25">
      <c r="A408" t="s">
        <v>122</v>
      </c>
      <c r="B408" t="s">
        <v>13</v>
      </c>
      <c r="C408" t="s">
        <v>73</v>
      </c>
      <c r="D408" t="s">
        <v>99</v>
      </c>
      <c r="E408">
        <v>0</v>
      </c>
      <c r="F408">
        <v>115</v>
      </c>
      <c r="G408">
        <v>102.95520581113801</v>
      </c>
      <c r="H408">
        <v>2</v>
      </c>
    </row>
    <row r="409" spans="1:8" x14ac:dyDescent="0.25">
      <c r="A409" t="s">
        <v>122</v>
      </c>
      <c r="B409" t="s">
        <v>13</v>
      </c>
      <c r="C409" t="s">
        <v>73</v>
      </c>
      <c r="D409" t="s">
        <v>99</v>
      </c>
      <c r="E409">
        <v>1</v>
      </c>
      <c r="F409">
        <v>81781</v>
      </c>
      <c r="G409">
        <v>80763.35633560679</v>
      </c>
      <c r="H409">
        <v>2088</v>
      </c>
    </row>
    <row r="410" spans="1:8" x14ac:dyDescent="0.25">
      <c r="A410" t="s">
        <v>122</v>
      </c>
      <c r="B410" t="s">
        <v>13</v>
      </c>
      <c r="C410" t="s">
        <v>73</v>
      </c>
      <c r="D410" t="s">
        <v>99</v>
      </c>
      <c r="E410">
        <v>2</v>
      </c>
      <c r="F410">
        <v>59267</v>
      </c>
      <c r="G410">
        <v>59628.785024685087</v>
      </c>
      <c r="H410">
        <v>1495</v>
      </c>
    </row>
    <row r="411" spans="1:8" x14ac:dyDescent="0.25">
      <c r="A411" t="s">
        <v>122</v>
      </c>
      <c r="B411" t="s">
        <v>13</v>
      </c>
      <c r="C411" t="s">
        <v>73</v>
      </c>
      <c r="D411" t="s">
        <v>99</v>
      </c>
      <c r="E411">
        <v>3</v>
      </c>
      <c r="F411">
        <v>78105</v>
      </c>
      <c r="G411">
        <v>78909.337768568963</v>
      </c>
      <c r="H411">
        <v>1982</v>
      </c>
    </row>
    <row r="412" spans="1:8" x14ac:dyDescent="0.25">
      <c r="A412" t="s">
        <v>122</v>
      </c>
      <c r="B412" t="s">
        <v>13</v>
      </c>
      <c r="C412" t="s">
        <v>73</v>
      </c>
      <c r="D412" t="s">
        <v>99</v>
      </c>
      <c r="E412">
        <v>4</v>
      </c>
      <c r="F412">
        <v>74587.5</v>
      </c>
      <c r="G412">
        <v>75956.413903500958</v>
      </c>
      <c r="H412">
        <v>1869</v>
      </c>
    </row>
    <row r="413" spans="1:8" x14ac:dyDescent="0.25">
      <c r="A413" t="s">
        <v>122</v>
      </c>
      <c r="B413" t="s">
        <v>13</v>
      </c>
      <c r="C413" t="s">
        <v>73</v>
      </c>
      <c r="D413" t="s">
        <v>99</v>
      </c>
      <c r="E413">
        <v>5</v>
      </c>
      <c r="F413">
        <v>33573.5</v>
      </c>
      <c r="G413">
        <v>32654.89559843417</v>
      </c>
      <c r="H413">
        <v>825</v>
      </c>
    </row>
    <row r="414" spans="1:8" x14ac:dyDescent="0.25">
      <c r="A414" t="s">
        <v>122</v>
      </c>
      <c r="B414" t="s">
        <v>13</v>
      </c>
      <c r="C414" t="s">
        <v>73</v>
      </c>
      <c r="D414" t="s">
        <v>98</v>
      </c>
      <c r="E414">
        <v>1</v>
      </c>
      <c r="F414">
        <v>5920.5</v>
      </c>
      <c r="G414">
        <v>5881.6795884854164</v>
      </c>
      <c r="H414">
        <v>120</v>
      </c>
    </row>
    <row r="415" spans="1:8" x14ac:dyDescent="0.25">
      <c r="A415" t="s">
        <v>122</v>
      </c>
      <c r="B415" t="s">
        <v>13</v>
      </c>
      <c r="C415" t="s">
        <v>73</v>
      </c>
      <c r="D415" t="s">
        <v>98</v>
      </c>
      <c r="E415">
        <v>2</v>
      </c>
      <c r="F415">
        <v>1893</v>
      </c>
      <c r="G415">
        <v>2018.6826954746396</v>
      </c>
      <c r="H415">
        <v>61</v>
      </c>
    </row>
    <row r="416" spans="1:8" x14ac:dyDescent="0.25">
      <c r="A416" t="s">
        <v>122</v>
      </c>
      <c r="B416" t="s">
        <v>13</v>
      </c>
      <c r="C416" t="s">
        <v>73</v>
      </c>
      <c r="D416" t="s">
        <v>98</v>
      </c>
      <c r="E416">
        <v>3</v>
      </c>
      <c r="F416">
        <v>4842.5</v>
      </c>
      <c r="G416">
        <v>3700.6427929435204</v>
      </c>
      <c r="H416">
        <v>111</v>
      </c>
    </row>
    <row r="417" spans="1:8" x14ac:dyDescent="0.25">
      <c r="A417" t="s">
        <v>122</v>
      </c>
      <c r="B417" t="s">
        <v>13</v>
      </c>
      <c r="C417" t="s">
        <v>73</v>
      </c>
      <c r="D417" t="s">
        <v>98</v>
      </c>
      <c r="E417">
        <v>4</v>
      </c>
      <c r="F417">
        <v>6466.5</v>
      </c>
      <c r="G417">
        <v>6958.680154969521</v>
      </c>
      <c r="H417">
        <v>211</v>
      </c>
    </row>
    <row r="418" spans="1:8" x14ac:dyDescent="0.25">
      <c r="A418" t="s">
        <v>122</v>
      </c>
      <c r="B418" t="s">
        <v>13</v>
      </c>
      <c r="C418" t="s">
        <v>73</v>
      </c>
      <c r="D418" t="s">
        <v>98</v>
      </c>
      <c r="E418">
        <v>5</v>
      </c>
      <c r="F418">
        <v>12345</v>
      </c>
      <c r="G418">
        <v>13226.567169588236</v>
      </c>
      <c r="H418">
        <v>376</v>
      </c>
    </row>
    <row r="419" spans="1:8" x14ac:dyDescent="0.25">
      <c r="A419" t="s">
        <v>122</v>
      </c>
      <c r="B419" t="s">
        <v>13</v>
      </c>
      <c r="C419" t="s">
        <v>74</v>
      </c>
      <c r="D419" t="s">
        <v>97</v>
      </c>
      <c r="E419">
        <v>0</v>
      </c>
      <c r="F419">
        <v>29</v>
      </c>
      <c r="G419">
        <v>11.310720562390157</v>
      </c>
      <c r="H419">
        <v>1</v>
      </c>
    </row>
    <row r="420" spans="1:8" x14ac:dyDescent="0.25">
      <c r="A420" t="s">
        <v>122</v>
      </c>
      <c r="B420" t="s">
        <v>13</v>
      </c>
      <c r="C420" t="s">
        <v>74</v>
      </c>
      <c r="D420" t="s">
        <v>97</v>
      </c>
      <c r="E420">
        <v>1</v>
      </c>
      <c r="F420">
        <v>3158.5</v>
      </c>
      <c r="G420">
        <v>3243.3378931982843</v>
      </c>
      <c r="H420">
        <v>92</v>
      </c>
    </row>
    <row r="421" spans="1:8" x14ac:dyDescent="0.25">
      <c r="A421" t="s">
        <v>122</v>
      </c>
      <c r="B421" t="s">
        <v>13</v>
      </c>
      <c r="C421" t="s">
        <v>74</v>
      </c>
      <c r="D421" t="s">
        <v>97</v>
      </c>
      <c r="E421">
        <v>2</v>
      </c>
      <c r="F421">
        <v>6414</v>
      </c>
      <c r="G421">
        <v>7053.5089169572711</v>
      </c>
      <c r="H421">
        <v>188</v>
      </c>
    </row>
    <row r="422" spans="1:8" x14ac:dyDescent="0.25">
      <c r="A422" t="s">
        <v>122</v>
      </c>
      <c r="B422" t="s">
        <v>13</v>
      </c>
      <c r="C422" t="s">
        <v>74</v>
      </c>
      <c r="D422" t="s">
        <v>97</v>
      </c>
      <c r="E422">
        <v>3</v>
      </c>
      <c r="F422">
        <v>6995</v>
      </c>
      <c r="G422">
        <v>6267.8401716412218</v>
      </c>
      <c r="H422">
        <v>180</v>
      </c>
    </row>
    <row r="423" spans="1:8" x14ac:dyDescent="0.25">
      <c r="A423" t="s">
        <v>122</v>
      </c>
      <c r="B423" t="s">
        <v>13</v>
      </c>
      <c r="C423" t="s">
        <v>74</v>
      </c>
      <c r="D423" t="s">
        <v>97</v>
      </c>
      <c r="E423">
        <v>4</v>
      </c>
      <c r="F423">
        <v>8827.5</v>
      </c>
      <c r="G423">
        <v>8927.2453979666479</v>
      </c>
      <c r="H423">
        <v>245</v>
      </c>
    </row>
    <row r="424" spans="1:8" x14ac:dyDescent="0.25">
      <c r="A424" t="s">
        <v>122</v>
      </c>
      <c r="B424" t="s">
        <v>13</v>
      </c>
      <c r="C424" t="s">
        <v>74</v>
      </c>
      <c r="D424" t="s">
        <v>97</v>
      </c>
      <c r="E424">
        <v>5</v>
      </c>
      <c r="F424">
        <v>34143.5</v>
      </c>
      <c r="G424">
        <v>34477.889005877762</v>
      </c>
      <c r="H424">
        <v>1191</v>
      </c>
    </row>
    <row r="425" spans="1:8" x14ac:dyDescent="0.25">
      <c r="A425" t="s">
        <v>122</v>
      </c>
      <c r="B425" t="s">
        <v>13</v>
      </c>
      <c r="C425" t="s">
        <v>74</v>
      </c>
      <c r="D425" t="s">
        <v>99</v>
      </c>
      <c r="E425">
        <v>1</v>
      </c>
      <c r="F425">
        <v>55418</v>
      </c>
      <c r="G425">
        <v>60476.910686624644</v>
      </c>
      <c r="H425">
        <v>1884</v>
      </c>
    </row>
    <row r="426" spans="1:8" x14ac:dyDescent="0.25">
      <c r="A426" t="s">
        <v>122</v>
      </c>
      <c r="B426" t="s">
        <v>13</v>
      </c>
      <c r="C426" t="s">
        <v>74</v>
      </c>
      <c r="D426" t="s">
        <v>99</v>
      </c>
      <c r="E426">
        <v>2</v>
      </c>
      <c r="F426">
        <v>72876</v>
      </c>
      <c r="G426">
        <v>73960.776506799419</v>
      </c>
      <c r="H426">
        <v>2321</v>
      </c>
    </row>
    <row r="427" spans="1:8" x14ac:dyDescent="0.25">
      <c r="A427" t="s">
        <v>122</v>
      </c>
      <c r="B427" t="s">
        <v>13</v>
      </c>
      <c r="C427" t="s">
        <v>74</v>
      </c>
      <c r="D427" t="s">
        <v>99</v>
      </c>
      <c r="E427">
        <v>3</v>
      </c>
      <c r="F427">
        <v>48474.5</v>
      </c>
      <c r="G427">
        <v>49164.566985392674</v>
      </c>
      <c r="H427">
        <v>1548</v>
      </c>
    </row>
    <row r="428" spans="1:8" x14ac:dyDescent="0.25">
      <c r="A428" t="s">
        <v>122</v>
      </c>
      <c r="B428" t="s">
        <v>13</v>
      </c>
      <c r="C428" t="s">
        <v>74</v>
      </c>
      <c r="D428" t="s">
        <v>99</v>
      </c>
      <c r="E428">
        <v>4</v>
      </c>
      <c r="F428">
        <v>43686.5</v>
      </c>
      <c r="G428">
        <v>41501.156967958595</v>
      </c>
      <c r="H428">
        <v>1485</v>
      </c>
    </row>
    <row r="429" spans="1:8" x14ac:dyDescent="0.25">
      <c r="A429" t="s">
        <v>122</v>
      </c>
      <c r="B429" t="s">
        <v>13</v>
      </c>
      <c r="C429" t="s">
        <v>74</v>
      </c>
      <c r="D429" t="s">
        <v>99</v>
      </c>
      <c r="E429">
        <v>5</v>
      </c>
      <c r="F429">
        <v>86534</v>
      </c>
      <c r="G429">
        <v>84512.565156498255</v>
      </c>
      <c r="H429">
        <v>2698</v>
      </c>
    </row>
    <row r="430" spans="1:8" x14ac:dyDescent="0.25">
      <c r="A430" t="s">
        <v>122</v>
      </c>
      <c r="B430" t="s">
        <v>13</v>
      </c>
      <c r="C430" t="s">
        <v>74</v>
      </c>
      <c r="D430" t="s">
        <v>98</v>
      </c>
      <c r="E430">
        <v>1</v>
      </c>
      <c r="F430">
        <v>1654.5</v>
      </c>
      <c r="G430">
        <v>1841.8383516244585</v>
      </c>
      <c r="H430">
        <v>76</v>
      </c>
    </row>
    <row r="431" spans="1:8" x14ac:dyDescent="0.25">
      <c r="A431" t="s">
        <v>122</v>
      </c>
      <c r="B431" t="s">
        <v>13</v>
      </c>
      <c r="C431" t="s">
        <v>74</v>
      </c>
      <c r="D431" t="s">
        <v>98</v>
      </c>
      <c r="E431">
        <v>2</v>
      </c>
      <c r="F431">
        <v>5814</v>
      </c>
      <c r="G431">
        <v>5250.0608116766089</v>
      </c>
      <c r="H431">
        <v>169</v>
      </c>
    </row>
    <row r="432" spans="1:8" x14ac:dyDescent="0.25">
      <c r="A432" t="s">
        <v>122</v>
      </c>
      <c r="B432" t="s">
        <v>13</v>
      </c>
      <c r="C432" t="s">
        <v>74</v>
      </c>
      <c r="D432" t="s">
        <v>98</v>
      </c>
      <c r="E432">
        <v>3</v>
      </c>
      <c r="F432">
        <v>2556</v>
      </c>
      <c r="G432">
        <v>3380.6614058206292</v>
      </c>
      <c r="H432">
        <v>139</v>
      </c>
    </row>
    <row r="433" spans="1:8" x14ac:dyDescent="0.25">
      <c r="A433" t="s">
        <v>122</v>
      </c>
      <c r="B433" t="s">
        <v>13</v>
      </c>
      <c r="C433" t="s">
        <v>74</v>
      </c>
      <c r="D433" t="s">
        <v>98</v>
      </c>
      <c r="E433">
        <v>4</v>
      </c>
      <c r="F433">
        <v>10258.5</v>
      </c>
      <c r="G433">
        <v>10294.21797000062</v>
      </c>
      <c r="H433">
        <v>353</v>
      </c>
    </row>
    <row r="434" spans="1:8" x14ac:dyDescent="0.25">
      <c r="A434" t="s">
        <v>122</v>
      </c>
      <c r="B434" t="s">
        <v>13</v>
      </c>
      <c r="C434" t="s">
        <v>74</v>
      </c>
      <c r="D434" t="s">
        <v>98</v>
      </c>
      <c r="E434">
        <v>5</v>
      </c>
      <c r="F434">
        <v>57131</v>
      </c>
      <c r="G434">
        <v>60026.266183359599</v>
      </c>
      <c r="H434">
        <v>2380</v>
      </c>
    </row>
    <row r="435" spans="1:8" x14ac:dyDescent="0.25">
      <c r="A435" t="s">
        <v>122</v>
      </c>
      <c r="B435" t="s">
        <v>13</v>
      </c>
      <c r="C435" t="s">
        <v>75</v>
      </c>
      <c r="D435" t="s">
        <v>97</v>
      </c>
      <c r="E435">
        <v>1</v>
      </c>
      <c r="F435">
        <v>709</v>
      </c>
      <c r="G435">
        <v>830.24182951135549</v>
      </c>
      <c r="H435">
        <v>33</v>
      </c>
    </row>
    <row r="436" spans="1:8" x14ac:dyDescent="0.25">
      <c r="A436" t="s">
        <v>122</v>
      </c>
      <c r="B436" t="s">
        <v>13</v>
      </c>
      <c r="C436" t="s">
        <v>75</v>
      </c>
      <c r="D436" t="s">
        <v>97</v>
      </c>
      <c r="E436">
        <v>2</v>
      </c>
      <c r="F436">
        <v>3972.5</v>
      </c>
      <c r="G436">
        <v>3978.3597654341343</v>
      </c>
      <c r="H436">
        <v>124</v>
      </c>
    </row>
    <row r="437" spans="1:8" x14ac:dyDescent="0.25">
      <c r="A437" t="s">
        <v>122</v>
      </c>
      <c r="B437" t="s">
        <v>13</v>
      </c>
      <c r="C437" t="s">
        <v>75</v>
      </c>
      <c r="D437" t="s">
        <v>97</v>
      </c>
      <c r="E437">
        <v>3</v>
      </c>
      <c r="F437">
        <v>3433</v>
      </c>
      <c r="G437">
        <v>3592.0055913342499</v>
      </c>
      <c r="H437">
        <v>123</v>
      </c>
    </row>
    <row r="438" spans="1:8" x14ac:dyDescent="0.25">
      <c r="A438" t="s">
        <v>122</v>
      </c>
      <c r="B438" t="s">
        <v>13</v>
      </c>
      <c r="C438" t="s">
        <v>75</v>
      </c>
      <c r="D438" t="s">
        <v>97</v>
      </c>
      <c r="E438">
        <v>4</v>
      </c>
      <c r="F438">
        <v>6855.5</v>
      </c>
      <c r="G438">
        <v>6768.121968338377</v>
      </c>
      <c r="H438">
        <v>230</v>
      </c>
    </row>
    <row r="439" spans="1:8" x14ac:dyDescent="0.25">
      <c r="A439" t="s">
        <v>122</v>
      </c>
      <c r="B439" t="s">
        <v>13</v>
      </c>
      <c r="C439" t="s">
        <v>75</v>
      </c>
      <c r="D439" t="s">
        <v>97</v>
      </c>
      <c r="E439">
        <v>5</v>
      </c>
      <c r="F439">
        <v>17839.5</v>
      </c>
      <c r="G439">
        <v>19370.908598155707</v>
      </c>
      <c r="H439">
        <v>669</v>
      </c>
    </row>
    <row r="440" spans="1:8" x14ac:dyDescent="0.25">
      <c r="A440" t="s">
        <v>122</v>
      </c>
      <c r="B440" t="s">
        <v>13</v>
      </c>
      <c r="C440" t="s">
        <v>75</v>
      </c>
      <c r="D440" t="s">
        <v>99</v>
      </c>
      <c r="E440">
        <v>0</v>
      </c>
      <c r="F440">
        <v>5</v>
      </c>
      <c r="G440">
        <v>8.645539906103286</v>
      </c>
      <c r="H440">
        <v>1</v>
      </c>
    </row>
    <row r="441" spans="1:8" x14ac:dyDescent="0.25">
      <c r="A441" t="s">
        <v>122</v>
      </c>
      <c r="B441" t="s">
        <v>13</v>
      </c>
      <c r="C441" t="s">
        <v>75</v>
      </c>
      <c r="D441" t="s">
        <v>99</v>
      </c>
      <c r="E441">
        <v>1</v>
      </c>
      <c r="F441">
        <v>14585.5</v>
      </c>
      <c r="G441">
        <v>12621.670957396023</v>
      </c>
      <c r="H441">
        <v>401</v>
      </c>
    </row>
    <row r="442" spans="1:8" x14ac:dyDescent="0.25">
      <c r="A442" t="s">
        <v>122</v>
      </c>
      <c r="B442" t="s">
        <v>13</v>
      </c>
      <c r="C442" t="s">
        <v>75</v>
      </c>
      <c r="D442" t="s">
        <v>99</v>
      </c>
      <c r="E442">
        <v>2</v>
      </c>
      <c r="F442">
        <v>37040.5</v>
      </c>
      <c r="G442">
        <v>35543.255875431423</v>
      </c>
      <c r="H442">
        <v>1000</v>
      </c>
    </row>
    <row r="443" spans="1:8" x14ac:dyDescent="0.25">
      <c r="A443" t="s">
        <v>122</v>
      </c>
      <c r="B443" t="s">
        <v>13</v>
      </c>
      <c r="C443" t="s">
        <v>75</v>
      </c>
      <c r="D443" t="s">
        <v>99</v>
      </c>
      <c r="E443">
        <v>3</v>
      </c>
      <c r="F443">
        <v>23833</v>
      </c>
      <c r="G443">
        <v>22944.6398295699</v>
      </c>
      <c r="H443">
        <v>710</v>
      </c>
    </row>
    <row r="444" spans="1:8" x14ac:dyDescent="0.25">
      <c r="A444" t="s">
        <v>122</v>
      </c>
      <c r="B444" t="s">
        <v>13</v>
      </c>
      <c r="C444" t="s">
        <v>75</v>
      </c>
      <c r="D444" t="s">
        <v>99</v>
      </c>
      <c r="E444">
        <v>4</v>
      </c>
      <c r="F444">
        <v>31985</v>
      </c>
      <c r="G444">
        <v>31350.423069414432</v>
      </c>
      <c r="H444">
        <v>967</v>
      </c>
    </row>
    <row r="445" spans="1:8" x14ac:dyDescent="0.25">
      <c r="A445" t="s">
        <v>122</v>
      </c>
      <c r="B445" t="s">
        <v>13</v>
      </c>
      <c r="C445" t="s">
        <v>75</v>
      </c>
      <c r="D445" t="s">
        <v>99</v>
      </c>
      <c r="E445">
        <v>5</v>
      </c>
      <c r="F445">
        <v>41966</v>
      </c>
      <c r="G445">
        <v>40968.921807131657</v>
      </c>
      <c r="H445">
        <v>1224</v>
      </c>
    </row>
    <row r="446" spans="1:8" x14ac:dyDescent="0.25">
      <c r="A446" t="s">
        <v>122</v>
      </c>
      <c r="B446" t="s">
        <v>13</v>
      </c>
      <c r="C446" t="s">
        <v>75</v>
      </c>
      <c r="D446" t="s">
        <v>98</v>
      </c>
      <c r="E446">
        <v>1</v>
      </c>
      <c r="F446">
        <v>198.5</v>
      </c>
      <c r="G446">
        <v>61.360335624301733</v>
      </c>
      <c r="H446">
        <v>3</v>
      </c>
    </row>
    <row r="447" spans="1:8" x14ac:dyDescent="0.25">
      <c r="A447" t="s">
        <v>122</v>
      </c>
      <c r="B447" t="s">
        <v>13</v>
      </c>
      <c r="C447" t="s">
        <v>75</v>
      </c>
      <c r="D447" t="s">
        <v>98</v>
      </c>
      <c r="E447">
        <v>2</v>
      </c>
      <c r="F447">
        <v>97</v>
      </c>
      <c r="G447">
        <v>167.61359665523835</v>
      </c>
      <c r="H447">
        <v>10</v>
      </c>
    </row>
    <row r="448" spans="1:8" x14ac:dyDescent="0.25">
      <c r="A448" t="s">
        <v>122</v>
      </c>
      <c r="B448" t="s">
        <v>13</v>
      </c>
      <c r="C448" t="s">
        <v>75</v>
      </c>
      <c r="D448" t="s">
        <v>98</v>
      </c>
      <c r="E448">
        <v>3</v>
      </c>
      <c r="F448">
        <v>317.5</v>
      </c>
      <c r="G448">
        <v>290.21477554787026</v>
      </c>
      <c r="H448">
        <v>9</v>
      </c>
    </row>
    <row r="449" spans="1:8" x14ac:dyDescent="0.25">
      <c r="A449" t="s">
        <v>122</v>
      </c>
      <c r="B449" t="s">
        <v>13</v>
      </c>
      <c r="C449" t="s">
        <v>75</v>
      </c>
      <c r="D449" t="s">
        <v>98</v>
      </c>
      <c r="E449">
        <v>4</v>
      </c>
      <c r="F449">
        <v>500.5</v>
      </c>
      <c r="G449">
        <v>525.06784231153631</v>
      </c>
      <c r="H449">
        <v>16</v>
      </c>
    </row>
    <row r="450" spans="1:8" x14ac:dyDescent="0.25">
      <c r="A450" t="s">
        <v>122</v>
      </c>
      <c r="B450" t="s">
        <v>13</v>
      </c>
      <c r="C450" t="s">
        <v>75</v>
      </c>
      <c r="D450" t="s">
        <v>98</v>
      </c>
      <c r="E450">
        <v>5</v>
      </c>
      <c r="F450">
        <v>2014</v>
      </c>
      <c r="G450">
        <v>2168.6529310554979</v>
      </c>
      <c r="H450">
        <v>103</v>
      </c>
    </row>
    <row r="451" spans="1:8" x14ac:dyDescent="0.25">
      <c r="A451" t="s">
        <v>122</v>
      </c>
      <c r="B451" t="s">
        <v>13</v>
      </c>
      <c r="C451" t="s">
        <v>76</v>
      </c>
      <c r="D451" t="s">
        <v>97</v>
      </c>
      <c r="E451">
        <v>1</v>
      </c>
      <c r="F451">
        <v>1370</v>
      </c>
      <c r="G451">
        <v>1871.2803609061793</v>
      </c>
      <c r="H451">
        <v>69</v>
      </c>
    </row>
    <row r="452" spans="1:8" x14ac:dyDescent="0.25">
      <c r="A452" t="s">
        <v>122</v>
      </c>
      <c r="B452" t="s">
        <v>13</v>
      </c>
      <c r="C452" t="s">
        <v>76</v>
      </c>
      <c r="D452" t="s">
        <v>97</v>
      </c>
      <c r="E452">
        <v>2</v>
      </c>
      <c r="F452">
        <v>2141</v>
      </c>
      <c r="G452">
        <v>2154.6575866597086</v>
      </c>
      <c r="H452">
        <v>72</v>
      </c>
    </row>
    <row r="453" spans="1:8" x14ac:dyDescent="0.25">
      <c r="A453" t="s">
        <v>122</v>
      </c>
      <c r="B453" t="s">
        <v>13</v>
      </c>
      <c r="C453" t="s">
        <v>76</v>
      </c>
      <c r="D453" t="s">
        <v>97</v>
      </c>
      <c r="E453">
        <v>3</v>
      </c>
      <c r="F453">
        <v>1806.5</v>
      </c>
      <c r="G453">
        <v>2202.0480340005506</v>
      </c>
      <c r="H453">
        <v>78</v>
      </c>
    </row>
    <row r="454" spans="1:8" x14ac:dyDescent="0.25">
      <c r="A454" t="s">
        <v>122</v>
      </c>
      <c r="B454" t="s">
        <v>13</v>
      </c>
      <c r="C454" t="s">
        <v>76</v>
      </c>
      <c r="D454" t="s">
        <v>97</v>
      </c>
      <c r="E454">
        <v>4</v>
      </c>
      <c r="F454">
        <v>9499.5</v>
      </c>
      <c r="G454">
        <v>9790.3889383935657</v>
      </c>
      <c r="H454">
        <v>302</v>
      </c>
    </row>
    <row r="455" spans="1:8" x14ac:dyDescent="0.25">
      <c r="A455" t="s">
        <v>122</v>
      </c>
      <c r="B455" t="s">
        <v>13</v>
      </c>
      <c r="C455" t="s">
        <v>76</v>
      </c>
      <c r="D455" t="s">
        <v>97</v>
      </c>
      <c r="E455">
        <v>5</v>
      </c>
      <c r="F455">
        <v>5985</v>
      </c>
      <c r="G455">
        <v>6330.1827059986699</v>
      </c>
      <c r="H455">
        <v>186</v>
      </c>
    </row>
    <row r="456" spans="1:8" x14ac:dyDescent="0.25">
      <c r="A456" t="s">
        <v>122</v>
      </c>
      <c r="B456" t="s">
        <v>13</v>
      </c>
      <c r="C456" t="s">
        <v>76</v>
      </c>
      <c r="D456" t="s">
        <v>99</v>
      </c>
      <c r="E456">
        <v>0</v>
      </c>
      <c r="F456">
        <v>23</v>
      </c>
      <c r="G456">
        <v>47.414874453651848</v>
      </c>
      <c r="H456">
        <v>4</v>
      </c>
    </row>
    <row r="457" spans="1:8" x14ac:dyDescent="0.25">
      <c r="A457" t="s">
        <v>122</v>
      </c>
      <c r="B457" t="s">
        <v>13</v>
      </c>
      <c r="C457" t="s">
        <v>76</v>
      </c>
      <c r="D457" t="s">
        <v>99</v>
      </c>
      <c r="E457">
        <v>1</v>
      </c>
      <c r="F457">
        <v>24484.5</v>
      </c>
      <c r="G457">
        <v>27878.349158946581</v>
      </c>
      <c r="H457">
        <v>867</v>
      </c>
    </row>
    <row r="458" spans="1:8" x14ac:dyDescent="0.25">
      <c r="A458" t="s">
        <v>122</v>
      </c>
      <c r="B458" t="s">
        <v>13</v>
      </c>
      <c r="C458" t="s">
        <v>76</v>
      </c>
      <c r="D458" t="s">
        <v>99</v>
      </c>
      <c r="E458">
        <v>2</v>
      </c>
      <c r="F458">
        <v>22514.5</v>
      </c>
      <c r="G458">
        <v>21495.316460996521</v>
      </c>
      <c r="H458">
        <v>628</v>
      </c>
    </row>
    <row r="459" spans="1:8" x14ac:dyDescent="0.25">
      <c r="A459" t="s">
        <v>122</v>
      </c>
      <c r="B459" t="s">
        <v>13</v>
      </c>
      <c r="C459" t="s">
        <v>76</v>
      </c>
      <c r="D459" t="s">
        <v>99</v>
      </c>
      <c r="E459">
        <v>3</v>
      </c>
      <c r="F459">
        <v>28413.5</v>
      </c>
      <c r="G459">
        <v>27540.83690482573</v>
      </c>
      <c r="H459">
        <v>892</v>
      </c>
    </row>
    <row r="460" spans="1:8" x14ac:dyDescent="0.25">
      <c r="A460" t="s">
        <v>122</v>
      </c>
      <c r="B460" t="s">
        <v>13</v>
      </c>
      <c r="C460" t="s">
        <v>76</v>
      </c>
      <c r="D460" t="s">
        <v>99</v>
      </c>
      <c r="E460">
        <v>4</v>
      </c>
      <c r="F460">
        <v>38567.5</v>
      </c>
      <c r="G460">
        <v>38316.569364310511</v>
      </c>
      <c r="H460">
        <v>1241</v>
      </c>
    </row>
    <row r="461" spans="1:8" x14ac:dyDescent="0.25">
      <c r="A461" t="s">
        <v>122</v>
      </c>
      <c r="B461" t="s">
        <v>13</v>
      </c>
      <c r="C461" t="s">
        <v>76</v>
      </c>
      <c r="D461" t="s">
        <v>99</v>
      </c>
      <c r="E461">
        <v>5</v>
      </c>
      <c r="F461">
        <v>20692</v>
      </c>
      <c r="G461">
        <v>19543.758133283485</v>
      </c>
      <c r="H461">
        <v>620</v>
      </c>
    </row>
    <row r="462" spans="1:8" x14ac:dyDescent="0.25">
      <c r="A462" t="s">
        <v>122</v>
      </c>
      <c r="B462" t="s">
        <v>13</v>
      </c>
      <c r="C462" t="s">
        <v>76</v>
      </c>
      <c r="D462" t="s">
        <v>98</v>
      </c>
      <c r="E462">
        <v>1</v>
      </c>
      <c r="F462">
        <v>578</v>
      </c>
      <c r="G462">
        <v>754.79141117070378</v>
      </c>
      <c r="H462">
        <v>24</v>
      </c>
    </row>
    <row r="463" spans="1:8" x14ac:dyDescent="0.25">
      <c r="A463" t="s">
        <v>122</v>
      </c>
      <c r="B463" t="s">
        <v>13</v>
      </c>
      <c r="C463" t="s">
        <v>76</v>
      </c>
      <c r="D463" t="s">
        <v>98</v>
      </c>
      <c r="E463">
        <v>2</v>
      </c>
      <c r="F463">
        <v>505</v>
      </c>
      <c r="G463">
        <v>574.61484540582148</v>
      </c>
      <c r="H463">
        <v>18</v>
      </c>
    </row>
    <row r="464" spans="1:8" x14ac:dyDescent="0.25">
      <c r="A464" t="s">
        <v>122</v>
      </c>
      <c r="B464" t="s">
        <v>13</v>
      </c>
      <c r="C464" t="s">
        <v>76</v>
      </c>
      <c r="D464" t="s">
        <v>98</v>
      </c>
      <c r="E464">
        <v>3</v>
      </c>
      <c r="F464">
        <v>1310</v>
      </c>
      <c r="G464">
        <v>1399.601766536568</v>
      </c>
      <c r="H464">
        <v>46</v>
      </c>
    </row>
    <row r="465" spans="1:8" x14ac:dyDescent="0.25">
      <c r="A465" t="s">
        <v>122</v>
      </c>
      <c r="B465" t="s">
        <v>13</v>
      </c>
      <c r="C465" t="s">
        <v>76</v>
      </c>
      <c r="D465" t="s">
        <v>98</v>
      </c>
      <c r="E465">
        <v>4</v>
      </c>
      <c r="F465">
        <v>2871.5</v>
      </c>
      <c r="G465">
        <v>2589.7934207419407</v>
      </c>
      <c r="H465">
        <v>95</v>
      </c>
    </row>
    <row r="466" spans="1:8" x14ac:dyDescent="0.25">
      <c r="A466" t="s">
        <v>122</v>
      </c>
      <c r="B466" t="s">
        <v>13</v>
      </c>
      <c r="C466" t="s">
        <v>76</v>
      </c>
      <c r="D466" t="s">
        <v>98</v>
      </c>
      <c r="E466">
        <v>5</v>
      </c>
      <c r="F466">
        <v>3139.5</v>
      </c>
      <c r="G466">
        <v>3425.5629633962344</v>
      </c>
      <c r="H466">
        <v>122</v>
      </c>
    </row>
    <row r="467" spans="1:8" x14ac:dyDescent="0.25">
      <c r="A467" t="s">
        <v>122</v>
      </c>
      <c r="B467" t="s">
        <v>13</v>
      </c>
      <c r="C467" t="s">
        <v>77</v>
      </c>
      <c r="D467" t="s">
        <v>97</v>
      </c>
      <c r="E467">
        <v>1</v>
      </c>
      <c r="F467">
        <v>290</v>
      </c>
      <c r="G467">
        <v>378.5546588721943</v>
      </c>
      <c r="H467">
        <v>16</v>
      </c>
    </row>
    <row r="468" spans="1:8" x14ac:dyDescent="0.25">
      <c r="A468" t="s">
        <v>122</v>
      </c>
      <c r="B468" t="s">
        <v>13</v>
      </c>
      <c r="C468" t="s">
        <v>77</v>
      </c>
      <c r="D468" t="s">
        <v>97</v>
      </c>
      <c r="E468">
        <v>2</v>
      </c>
      <c r="F468">
        <v>1503.5</v>
      </c>
      <c r="G468">
        <v>1736.4778517238499</v>
      </c>
      <c r="H468">
        <v>85</v>
      </c>
    </row>
    <row r="469" spans="1:8" x14ac:dyDescent="0.25">
      <c r="A469" t="s">
        <v>122</v>
      </c>
      <c r="B469" t="s">
        <v>13</v>
      </c>
      <c r="C469" t="s">
        <v>77</v>
      </c>
      <c r="D469" t="s">
        <v>97</v>
      </c>
      <c r="E469">
        <v>3</v>
      </c>
      <c r="F469">
        <v>1967</v>
      </c>
      <c r="G469">
        <v>2135.7307790631039</v>
      </c>
      <c r="H469">
        <v>87</v>
      </c>
    </row>
    <row r="470" spans="1:8" x14ac:dyDescent="0.25">
      <c r="A470" t="s">
        <v>122</v>
      </c>
      <c r="B470" t="s">
        <v>13</v>
      </c>
      <c r="C470" t="s">
        <v>77</v>
      </c>
      <c r="D470" t="s">
        <v>97</v>
      </c>
      <c r="E470">
        <v>4</v>
      </c>
      <c r="F470">
        <v>4821</v>
      </c>
      <c r="G470">
        <v>5317.6685840308828</v>
      </c>
      <c r="H470">
        <v>220</v>
      </c>
    </row>
    <row r="471" spans="1:8" x14ac:dyDescent="0.25">
      <c r="A471" t="s">
        <v>122</v>
      </c>
      <c r="B471" t="s">
        <v>13</v>
      </c>
      <c r="C471" t="s">
        <v>77</v>
      </c>
      <c r="D471" t="s">
        <v>97</v>
      </c>
      <c r="E471">
        <v>5</v>
      </c>
      <c r="F471">
        <v>14827</v>
      </c>
      <c r="G471">
        <v>17621.183839674944</v>
      </c>
      <c r="H471">
        <v>676</v>
      </c>
    </row>
    <row r="472" spans="1:8" x14ac:dyDescent="0.25">
      <c r="A472" t="s">
        <v>122</v>
      </c>
      <c r="B472" t="s">
        <v>13</v>
      </c>
      <c r="C472" t="s">
        <v>77</v>
      </c>
      <c r="D472" t="s">
        <v>99</v>
      </c>
      <c r="E472">
        <v>1</v>
      </c>
      <c r="F472">
        <v>4996.5</v>
      </c>
      <c r="G472">
        <v>5088.4314522588993</v>
      </c>
      <c r="H472">
        <v>155</v>
      </c>
    </row>
    <row r="473" spans="1:8" x14ac:dyDescent="0.25">
      <c r="A473" t="s">
        <v>122</v>
      </c>
      <c r="B473" t="s">
        <v>13</v>
      </c>
      <c r="C473" t="s">
        <v>77</v>
      </c>
      <c r="D473" t="s">
        <v>99</v>
      </c>
      <c r="E473">
        <v>2</v>
      </c>
      <c r="F473">
        <v>15951.5</v>
      </c>
      <c r="G473">
        <v>15446.382671891242</v>
      </c>
      <c r="H473">
        <v>437</v>
      </c>
    </row>
    <row r="474" spans="1:8" x14ac:dyDescent="0.25">
      <c r="A474" t="s">
        <v>122</v>
      </c>
      <c r="B474" t="s">
        <v>13</v>
      </c>
      <c r="C474" t="s">
        <v>77</v>
      </c>
      <c r="D474" t="s">
        <v>99</v>
      </c>
      <c r="E474">
        <v>3</v>
      </c>
      <c r="F474">
        <v>11210.5</v>
      </c>
      <c r="G474">
        <v>11091.009185283796</v>
      </c>
      <c r="H474">
        <v>332</v>
      </c>
    </row>
    <row r="475" spans="1:8" x14ac:dyDescent="0.25">
      <c r="A475" t="s">
        <v>122</v>
      </c>
      <c r="B475" t="s">
        <v>13</v>
      </c>
      <c r="C475" t="s">
        <v>77</v>
      </c>
      <c r="D475" t="s">
        <v>99</v>
      </c>
      <c r="E475">
        <v>4</v>
      </c>
      <c r="F475">
        <v>13222</v>
      </c>
      <c r="G475">
        <v>15007.592831420186</v>
      </c>
      <c r="H475">
        <v>471</v>
      </c>
    </row>
    <row r="476" spans="1:8" x14ac:dyDescent="0.25">
      <c r="A476" t="s">
        <v>122</v>
      </c>
      <c r="B476" t="s">
        <v>13</v>
      </c>
      <c r="C476" t="s">
        <v>77</v>
      </c>
      <c r="D476" t="s">
        <v>99</v>
      </c>
      <c r="E476">
        <v>5</v>
      </c>
      <c r="F476">
        <v>29062</v>
      </c>
      <c r="G476">
        <v>29112.914536729884</v>
      </c>
      <c r="H476">
        <v>867</v>
      </c>
    </row>
    <row r="477" spans="1:8" x14ac:dyDescent="0.25">
      <c r="A477" t="s">
        <v>122</v>
      </c>
      <c r="B477" t="s">
        <v>13</v>
      </c>
      <c r="C477" t="s">
        <v>77</v>
      </c>
      <c r="D477" t="s">
        <v>98</v>
      </c>
      <c r="E477">
        <v>1</v>
      </c>
      <c r="F477">
        <v>9</v>
      </c>
      <c r="G477">
        <v>35.374142156862746</v>
      </c>
      <c r="H477">
        <v>2</v>
      </c>
    </row>
    <row r="478" spans="1:8" x14ac:dyDescent="0.25">
      <c r="A478" t="s">
        <v>122</v>
      </c>
      <c r="B478" t="s">
        <v>13</v>
      </c>
      <c r="C478" t="s">
        <v>77</v>
      </c>
      <c r="D478" t="s">
        <v>98</v>
      </c>
      <c r="E478">
        <v>2</v>
      </c>
      <c r="F478">
        <v>178.5</v>
      </c>
      <c r="G478">
        <v>251.11104588322206</v>
      </c>
      <c r="H478">
        <v>5</v>
      </c>
    </row>
    <row r="479" spans="1:8" x14ac:dyDescent="0.25">
      <c r="A479" t="s">
        <v>122</v>
      </c>
      <c r="B479" t="s">
        <v>13</v>
      </c>
      <c r="C479" t="s">
        <v>77</v>
      </c>
      <c r="D479" t="s">
        <v>98</v>
      </c>
      <c r="E479">
        <v>3</v>
      </c>
      <c r="F479">
        <v>85</v>
      </c>
      <c r="G479">
        <v>100.37655472627337</v>
      </c>
      <c r="H479">
        <v>5</v>
      </c>
    </row>
    <row r="480" spans="1:8" x14ac:dyDescent="0.25">
      <c r="A480" t="s">
        <v>122</v>
      </c>
      <c r="B480" t="s">
        <v>13</v>
      </c>
      <c r="C480" t="s">
        <v>77</v>
      </c>
      <c r="D480" t="s">
        <v>98</v>
      </c>
      <c r="E480">
        <v>4</v>
      </c>
      <c r="F480">
        <v>245.5</v>
      </c>
      <c r="G480">
        <v>291.44896353725795</v>
      </c>
      <c r="H480">
        <v>14</v>
      </c>
    </row>
    <row r="481" spans="1:8" x14ac:dyDescent="0.25">
      <c r="A481" t="s">
        <v>122</v>
      </c>
      <c r="B481" t="s">
        <v>13</v>
      </c>
      <c r="C481" t="s">
        <v>77</v>
      </c>
      <c r="D481" t="s">
        <v>98</v>
      </c>
      <c r="E481">
        <v>5</v>
      </c>
      <c r="F481">
        <v>884.5</v>
      </c>
      <c r="G481">
        <v>977.47327621053159</v>
      </c>
      <c r="H481">
        <v>48</v>
      </c>
    </row>
    <row r="482" spans="1:8" x14ac:dyDescent="0.25">
      <c r="A482" t="s">
        <v>122</v>
      </c>
      <c r="B482" t="s">
        <v>13</v>
      </c>
      <c r="C482" t="s">
        <v>78</v>
      </c>
      <c r="D482" t="s">
        <v>97</v>
      </c>
      <c r="E482">
        <v>1</v>
      </c>
      <c r="F482">
        <v>1816</v>
      </c>
      <c r="G482">
        <v>1256.720268420557</v>
      </c>
      <c r="H482">
        <v>41</v>
      </c>
    </row>
    <row r="483" spans="1:8" x14ac:dyDescent="0.25">
      <c r="A483" t="s">
        <v>122</v>
      </c>
      <c r="B483" t="s">
        <v>13</v>
      </c>
      <c r="C483" t="s">
        <v>78</v>
      </c>
      <c r="D483" t="s">
        <v>97</v>
      </c>
      <c r="E483">
        <v>2</v>
      </c>
      <c r="F483">
        <v>1965</v>
      </c>
      <c r="G483">
        <v>1998.2523644941725</v>
      </c>
      <c r="H483">
        <v>67</v>
      </c>
    </row>
    <row r="484" spans="1:8" x14ac:dyDescent="0.25">
      <c r="A484" t="s">
        <v>122</v>
      </c>
      <c r="B484" t="s">
        <v>13</v>
      </c>
      <c r="C484" t="s">
        <v>78</v>
      </c>
      <c r="D484" t="s">
        <v>97</v>
      </c>
      <c r="E484">
        <v>3</v>
      </c>
      <c r="F484">
        <v>3745</v>
      </c>
      <c r="G484">
        <v>3986.109426908135</v>
      </c>
      <c r="H484">
        <v>124</v>
      </c>
    </row>
    <row r="485" spans="1:8" x14ac:dyDescent="0.25">
      <c r="A485" t="s">
        <v>122</v>
      </c>
      <c r="B485" t="s">
        <v>13</v>
      </c>
      <c r="C485" t="s">
        <v>78</v>
      </c>
      <c r="D485" t="s">
        <v>97</v>
      </c>
      <c r="E485">
        <v>4</v>
      </c>
      <c r="F485">
        <v>6377.5</v>
      </c>
      <c r="G485">
        <v>6149.8214150098438</v>
      </c>
      <c r="H485">
        <v>178</v>
      </c>
    </row>
    <row r="486" spans="1:8" x14ac:dyDescent="0.25">
      <c r="A486" t="s">
        <v>122</v>
      </c>
      <c r="B486" t="s">
        <v>13</v>
      </c>
      <c r="C486" t="s">
        <v>78</v>
      </c>
      <c r="D486" t="s">
        <v>97</v>
      </c>
      <c r="E486">
        <v>5</v>
      </c>
      <c r="F486">
        <v>13442</v>
      </c>
      <c r="G486">
        <v>12172.461957471882</v>
      </c>
      <c r="H486">
        <v>334</v>
      </c>
    </row>
    <row r="487" spans="1:8" x14ac:dyDescent="0.25">
      <c r="A487" t="s">
        <v>122</v>
      </c>
      <c r="B487" t="s">
        <v>13</v>
      </c>
      <c r="C487" t="s">
        <v>78</v>
      </c>
      <c r="D487" t="s">
        <v>99</v>
      </c>
      <c r="E487">
        <v>0</v>
      </c>
      <c r="F487">
        <v>131</v>
      </c>
      <c r="G487">
        <v>218.47688004409156</v>
      </c>
      <c r="H487">
        <v>5</v>
      </c>
    </row>
    <row r="488" spans="1:8" x14ac:dyDescent="0.25">
      <c r="A488" t="s">
        <v>122</v>
      </c>
      <c r="B488" t="s">
        <v>13</v>
      </c>
      <c r="C488" t="s">
        <v>78</v>
      </c>
      <c r="D488" t="s">
        <v>99</v>
      </c>
      <c r="E488">
        <v>1</v>
      </c>
      <c r="F488">
        <v>10844</v>
      </c>
      <c r="G488">
        <v>10847.751013957259</v>
      </c>
      <c r="H488">
        <v>332</v>
      </c>
    </row>
    <row r="489" spans="1:8" x14ac:dyDescent="0.25">
      <c r="A489" t="s">
        <v>122</v>
      </c>
      <c r="B489" t="s">
        <v>13</v>
      </c>
      <c r="C489" t="s">
        <v>78</v>
      </c>
      <c r="D489" t="s">
        <v>99</v>
      </c>
      <c r="E489">
        <v>2</v>
      </c>
      <c r="F489">
        <v>32231</v>
      </c>
      <c r="G489">
        <v>27112.014285196048</v>
      </c>
      <c r="H489">
        <v>712</v>
      </c>
    </row>
    <row r="490" spans="1:8" x14ac:dyDescent="0.25">
      <c r="A490" t="s">
        <v>122</v>
      </c>
      <c r="B490" t="s">
        <v>13</v>
      </c>
      <c r="C490" t="s">
        <v>78</v>
      </c>
      <c r="D490" t="s">
        <v>99</v>
      </c>
      <c r="E490">
        <v>3</v>
      </c>
      <c r="F490">
        <v>30303</v>
      </c>
      <c r="G490">
        <v>29355.997139000712</v>
      </c>
      <c r="H490">
        <v>822</v>
      </c>
    </row>
    <row r="491" spans="1:8" x14ac:dyDescent="0.25">
      <c r="A491" t="s">
        <v>122</v>
      </c>
      <c r="B491" t="s">
        <v>13</v>
      </c>
      <c r="C491" t="s">
        <v>78</v>
      </c>
      <c r="D491" t="s">
        <v>99</v>
      </c>
      <c r="E491">
        <v>4</v>
      </c>
      <c r="F491">
        <v>34155</v>
      </c>
      <c r="G491">
        <v>31080.718658988419</v>
      </c>
      <c r="H491">
        <v>889</v>
      </c>
    </row>
    <row r="492" spans="1:8" x14ac:dyDescent="0.25">
      <c r="A492" t="s">
        <v>122</v>
      </c>
      <c r="B492" t="s">
        <v>13</v>
      </c>
      <c r="C492" t="s">
        <v>78</v>
      </c>
      <c r="D492" t="s">
        <v>99</v>
      </c>
      <c r="E492">
        <v>5</v>
      </c>
      <c r="F492">
        <v>55803</v>
      </c>
      <c r="G492">
        <v>53846.380401212016</v>
      </c>
      <c r="H492">
        <v>1603</v>
      </c>
    </row>
    <row r="493" spans="1:8" x14ac:dyDescent="0.25">
      <c r="A493" t="s">
        <v>122</v>
      </c>
      <c r="B493" t="s">
        <v>13</v>
      </c>
      <c r="C493" t="s">
        <v>78</v>
      </c>
      <c r="D493" t="s">
        <v>98</v>
      </c>
      <c r="E493">
        <v>1</v>
      </c>
      <c r="F493">
        <v>4</v>
      </c>
      <c r="G493">
        <v>26.013513513513512</v>
      </c>
      <c r="H493">
        <v>1</v>
      </c>
    </row>
    <row r="494" spans="1:8" x14ac:dyDescent="0.25">
      <c r="A494" t="s">
        <v>122</v>
      </c>
      <c r="B494" t="s">
        <v>13</v>
      </c>
      <c r="C494" t="s">
        <v>78</v>
      </c>
      <c r="D494" t="s">
        <v>98</v>
      </c>
      <c r="E494">
        <v>2</v>
      </c>
      <c r="F494">
        <v>343</v>
      </c>
      <c r="G494">
        <v>220.829030525543</v>
      </c>
      <c r="H494">
        <v>14</v>
      </c>
    </row>
    <row r="495" spans="1:8" x14ac:dyDescent="0.25">
      <c r="A495" t="s">
        <v>122</v>
      </c>
      <c r="B495" t="s">
        <v>13</v>
      </c>
      <c r="C495" t="s">
        <v>78</v>
      </c>
      <c r="D495" t="s">
        <v>98</v>
      </c>
      <c r="E495">
        <v>3</v>
      </c>
      <c r="F495">
        <v>391</v>
      </c>
      <c r="G495">
        <v>707.08290219117202</v>
      </c>
      <c r="H495">
        <v>16</v>
      </c>
    </row>
    <row r="496" spans="1:8" x14ac:dyDescent="0.25">
      <c r="A496" t="s">
        <v>122</v>
      </c>
      <c r="B496" t="s">
        <v>13</v>
      </c>
      <c r="C496" t="s">
        <v>78</v>
      </c>
      <c r="D496" t="s">
        <v>98</v>
      </c>
      <c r="E496">
        <v>4</v>
      </c>
      <c r="F496">
        <v>642.5</v>
      </c>
      <c r="G496">
        <v>550.79098754654467</v>
      </c>
      <c r="H496">
        <v>24</v>
      </c>
    </row>
    <row r="497" spans="1:8" x14ac:dyDescent="0.25">
      <c r="A497" t="s">
        <v>122</v>
      </c>
      <c r="B497" t="s">
        <v>13</v>
      </c>
      <c r="C497" t="s">
        <v>78</v>
      </c>
      <c r="D497" t="s">
        <v>98</v>
      </c>
      <c r="E497">
        <v>5</v>
      </c>
      <c r="F497">
        <v>1135</v>
      </c>
      <c r="G497">
        <v>1159.0176536457627</v>
      </c>
      <c r="H497">
        <v>44</v>
      </c>
    </row>
    <row r="498" spans="1:8" x14ac:dyDescent="0.25">
      <c r="A498" t="s">
        <v>122</v>
      </c>
      <c r="B498" t="s">
        <v>13</v>
      </c>
      <c r="C498" t="s">
        <v>79</v>
      </c>
      <c r="D498" t="s">
        <v>97</v>
      </c>
      <c r="E498">
        <v>1</v>
      </c>
      <c r="F498">
        <v>413.5</v>
      </c>
      <c r="G498">
        <v>535.52280153580887</v>
      </c>
      <c r="H498">
        <v>25</v>
      </c>
    </row>
    <row r="499" spans="1:8" x14ac:dyDescent="0.25">
      <c r="A499" t="s">
        <v>122</v>
      </c>
      <c r="B499" t="s">
        <v>13</v>
      </c>
      <c r="C499" t="s">
        <v>79</v>
      </c>
      <c r="D499" t="s">
        <v>97</v>
      </c>
      <c r="E499">
        <v>2</v>
      </c>
      <c r="F499">
        <v>2412</v>
      </c>
      <c r="G499">
        <v>2774.0503744198963</v>
      </c>
      <c r="H499">
        <v>96</v>
      </c>
    </row>
    <row r="500" spans="1:8" x14ac:dyDescent="0.25">
      <c r="A500" t="s">
        <v>122</v>
      </c>
      <c r="B500" t="s">
        <v>13</v>
      </c>
      <c r="C500" t="s">
        <v>79</v>
      </c>
      <c r="D500" t="s">
        <v>97</v>
      </c>
      <c r="E500">
        <v>3</v>
      </c>
      <c r="F500">
        <v>1242</v>
      </c>
      <c r="G500">
        <v>1566.31551870147</v>
      </c>
      <c r="H500">
        <v>57</v>
      </c>
    </row>
    <row r="501" spans="1:8" x14ac:dyDescent="0.25">
      <c r="A501" t="s">
        <v>122</v>
      </c>
      <c r="B501" t="s">
        <v>13</v>
      </c>
      <c r="C501" t="s">
        <v>79</v>
      </c>
      <c r="D501" t="s">
        <v>97</v>
      </c>
      <c r="E501">
        <v>4</v>
      </c>
      <c r="F501">
        <v>4439</v>
      </c>
      <c r="G501">
        <v>3952.5462983183561</v>
      </c>
      <c r="H501">
        <v>139</v>
      </c>
    </row>
    <row r="502" spans="1:8" x14ac:dyDescent="0.25">
      <c r="A502" t="s">
        <v>122</v>
      </c>
      <c r="B502" t="s">
        <v>13</v>
      </c>
      <c r="C502" t="s">
        <v>79</v>
      </c>
      <c r="D502" t="s">
        <v>97</v>
      </c>
      <c r="E502">
        <v>5</v>
      </c>
      <c r="F502">
        <v>634.5</v>
      </c>
      <c r="G502">
        <v>649.50446301599857</v>
      </c>
      <c r="H502">
        <v>20</v>
      </c>
    </row>
    <row r="503" spans="1:8" x14ac:dyDescent="0.25">
      <c r="A503" t="s">
        <v>122</v>
      </c>
      <c r="B503" t="s">
        <v>13</v>
      </c>
      <c r="C503" t="s">
        <v>79</v>
      </c>
      <c r="D503" t="s">
        <v>99</v>
      </c>
      <c r="E503">
        <v>0</v>
      </c>
      <c r="F503">
        <v>65</v>
      </c>
      <c r="G503">
        <v>110.85742368115643</v>
      </c>
      <c r="H503">
        <v>2</v>
      </c>
    </row>
    <row r="504" spans="1:8" x14ac:dyDescent="0.25">
      <c r="A504" t="s">
        <v>122</v>
      </c>
      <c r="B504" t="s">
        <v>13</v>
      </c>
      <c r="C504" t="s">
        <v>79</v>
      </c>
      <c r="D504" t="s">
        <v>99</v>
      </c>
      <c r="E504">
        <v>1</v>
      </c>
      <c r="F504">
        <v>9185.5</v>
      </c>
      <c r="G504">
        <v>10559.696263247877</v>
      </c>
      <c r="H504">
        <v>407</v>
      </c>
    </row>
    <row r="505" spans="1:8" x14ac:dyDescent="0.25">
      <c r="A505" t="s">
        <v>122</v>
      </c>
      <c r="B505" t="s">
        <v>13</v>
      </c>
      <c r="C505" t="s">
        <v>79</v>
      </c>
      <c r="D505" t="s">
        <v>99</v>
      </c>
      <c r="E505">
        <v>2</v>
      </c>
      <c r="F505">
        <v>37616</v>
      </c>
      <c r="G505">
        <v>42628.419263354939</v>
      </c>
      <c r="H505">
        <v>1423</v>
      </c>
    </row>
    <row r="506" spans="1:8" x14ac:dyDescent="0.25">
      <c r="A506" t="s">
        <v>122</v>
      </c>
      <c r="B506" t="s">
        <v>13</v>
      </c>
      <c r="C506" t="s">
        <v>79</v>
      </c>
      <c r="D506" t="s">
        <v>99</v>
      </c>
      <c r="E506">
        <v>3</v>
      </c>
      <c r="F506">
        <v>27444.5</v>
      </c>
      <c r="G506">
        <v>33297.200297824907</v>
      </c>
      <c r="H506">
        <v>893</v>
      </c>
    </row>
    <row r="507" spans="1:8" x14ac:dyDescent="0.25">
      <c r="A507" t="s">
        <v>122</v>
      </c>
      <c r="B507" t="s">
        <v>13</v>
      </c>
      <c r="C507" t="s">
        <v>79</v>
      </c>
      <c r="D507" t="s">
        <v>99</v>
      </c>
      <c r="E507">
        <v>4</v>
      </c>
      <c r="F507">
        <v>35604.5</v>
      </c>
      <c r="G507">
        <v>39229.733307109491</v>
      </c>
      <c r="H507">
        <v>1268</v>
      </c>
    </row>
    <row r="508" spans="1:8" x14ac:dyDescent="0.25">
      <c r="A508" t="s">
        <v>122</v>
      </c>
      <c r="B508" t="s">
        <v>13</v>
      </c>
      <c r="C508" t="s">
        <v>79</v>
      </c>
      <c r="D508" t="s">
        <v>99</v>
      </c>
      <c r="E508">
        <v>5</v>
      </c>
      <c r="F508">
        <v>5310</v>
      </c>
      <c r="G508">
        <v>6102.9013559231753</v>
      </c>
      <c r="H508">
        <v>160</v>
      </c>
    </row>
    <row r="509" spans="1:8" x14ac:dyDescent="0.25">
      <c r="A509" t="s">
        <v>122</v>
      </c>
      <c r="B509" t="s">
        <v>13</v>
      </c>
      <c r="C509" t="s">
        <v>79</v>
      </c>
      <c r="D509" t="s">
        <v>98</v>
      </c>
      <c r="E509">
        <v>1</v>
      </c>
      <c r="F509">
        <v>120</v>
      </c>
      <c r="G509">
        <v>119.64344229629535</v>
      </c>
      <c r="H509">
        <v>6</v>
      </c>
    </row>
    <row r="510" spans="1:8" x14ac:dyDescent="0.25">
      <c r="A510" t="s">
        <v>122</v>
      </c>
      <c r="B510" t="s">
        <v>13</v>
      </c>
      <c r="C510" t="s">
        <v>79</v>
      </c>
      <c r="D510" t="s">
        <v>98</v>
      </c>
      <c r="E510">
        <v>2</v>
      </c>
      <c r="F510">
        <v>277</v>
      </c>
      <c r="G510">
        <v>231.66297138484623</v>
      </c>
      <c r="H510">
        <v>12</v>
      </c>
    </row>
    <row r="511" spans="1:8" x14ac:dyDescent="0.25">
      <c r="A511" t="s">
        <v>122</v>
      </c>
      <c r="B511" t="s">
        <v>13</v>
      </c>
      <c r="C511" t="s">
        <v>79</v>
      </c>
      <c r="D511" t="s">
        <v>98</v>
      </c>
      <c r="E511">
        <v>3</v>
      </c>
      <c r="F511">
        <v>57</v>
      </c>
      <c r="G511">
        <v>45.141576967526035</v>
      </c>
      <c r="H511">
        <v>3</v>
      </c>
    </row>
    <row r="512" spans="1:8" x14ac:dyDescent="0.25">
      <c r="A512" t="s">
        <v>122</v>
      </c>
      <c r="B512" t="s">
        <v>13</v>
      </c>
      <c r="C512" t="s">
        <v>79</v>
      </c>
      <c r="D512" t="s">
        <v>98</v>
      </c>
      <c r="E512">
        <v>4</v>
      </c>
      <c r="F512">
        <v>620</v>
      </c>
      <c r="G512">
        <v>643.74437578892321</v>
      </c>
      <c r="H512">
        <v>27</v>
      </c>
    </row>
    <row r="513" spans="1:8" x14ac:dyDescent="0.25">
      <c r="A513" t="s">
        <v>122</v>
      </c>
      <c r="B513" t="s">
        <v>13</v>
      </c>
      <c r="C513" t="s">
        <v>79</v>
      </c>
      <c r="D513" t="s">
        <v>98</v>
      </c>
      <c r="E513">
        <v>5</v>
      </c>
      <c r="F513">
        <v>86</v>
      </c>
      <c r="G513">
        <v>96.846036196599613</v>
      </c>
      <c r="H513">
        <v>4</v>
      </c>
    </row>
    <row r="514" spans="1:8" x14ac:dyDescent="0.25">
      <c r="A514" t="s">
        <v>122</v>
      </c>
      <c r="B514" t="s">
        <v>13</v>
      </c>
      <c r="C514" t="s">
        <v>80</v>
      </c>
      <c r="D514" t="s">
        <v>97</v>
      </c>
      <c r="E514">
        <v>1</v>
      </c>
      <c r="F514">
        <v>98</v>
      </c>
      <c r="G514">
        <v>138.64399064998105</v>
      </c>
      <c r="H514">
        <v>6</v>
      </c>
    </row>
    <row r="515" spans="1:8" x14ac:dyDescent="0.25">
      <c r="A515" t="s">
        <v>122</v>
      </c>
      <c r="B515" t="s">
        <v>13</v>
      </c>
      <c r="C515" t="s">
        <v>80</v>
      </c>
      <c r="D515" t="s">
        <v>97</v>
      </c>
      <c r="E515">
        <v>2</v>
      </c>
      <c r="F515">
        <v>1653.5</v>
      </c>
      <c r="G515">
        <v>1952.3806630446556</v>
      </c>
      <c r="H515">
        <v>72</v>
      </c>
    </row>
    <row r="516" spans="1:8" x14ac:dyDescent="0.25">
      <c r="A516" t="s">
        <v>122</v>
      </c>
      <c r="B516" t="s">
        <v>13</v>
      </c>
      <c r="C516" t="s">
        <v>80</v>
      </c>
      <c r="D516" t="s">
        <v>97</v>
      </c>
      <c r="E516">
        <v>3</v>
      </c>
      <c r="F516">
        <v>3682</v>
      </c>
      <c r="G516">
        <v>3522.0366831137635</v>
      </c>
      <c r="H516">
        <v>129</v>
      </c>
    </row>
    <row r="517" spans="1:8" x14ac:dyDescent="0.25">
      <c r="A517" t="s">
        <v>122</v>
      </c>
      <c r="B517" t="s">
        <v>13</v>
      </c>
      <c r="C517" t="s">
        <v>80</v>
      </c>
      <c r="D517" t="s">
        <v>97</v>
      </c>
      <c r="E517">
        <v>4</v>
      </c>
      <c r="F517">
        <v>11176.5</v>
      </c>
      <c r="G517">
        <v>9877.8702660922245</v>
      </c>
      <c r="H517">
        <v>302</v>
      </c>
    </row>
    <row r="518" spans="1:8" x14ac:dyDescent="0.25">
      <c r="A518" t="s">
        <v>122</v>
      </c>
      <c r="B518" t="s">
        <v>13</v>
      </c>
      <c r="C518" t="s">
        <v>80</v>
      </c>
      <c r="D518" t="s">
        <v>97</v>
      </c>
      <c r="E518">
        <v>5</v>
      </c>
      <c r="F518">
        <v>31568.5</v>
      </c>
      <c r="G518">
        <v>30341.43403625322</v>
      </c>
      <c r="H518">
        <v>967</v>
      </c>
    </row>
    <row r="519" spans="1:8" x14ac:dyDescent="0.25">
      <c r="A519" t="s">
        <v>122</v>
      </c>
      <c r="B519" t="s">
        <v>13</v>
      </c>
      <c r="C519" t="s">
        <v>80</v>
      </c>
      <c r="D519" t="s">
        <v>99</v>
      </c>
      <c r="E519">
        <v>1</v>
      </c>
      <c r="F519">
        <v>1694.5</v>
      </c>
      <c r="G519">
        <v>1805.310344791787</v>
      </c>
      <c r="H519">
        <v>50</v>
      </c>
    </row>
    <row r="520" spans="1:8" x14ac:dyDescent="0.25">
      <c r="A520" t="s">
        <v>122</v>
      </c>
      <c r="B520" t="s">
        <v>13</v>
      </c>
      <c r="C520" t="s">
        <v>80</v>
      </c>
      <c r="D520" t="s">
        <v>99</v>
      </c>
      <c r="E520">
        <v>2</v>
      </c>
      <c r="F520">
        <v>16764.5</v>
      </c>
      <c r="G520">
        <v>14327.129463017473</v>
      </c>
      <c r="H520">
        <v>421</v>
      </c>
    </row>
    <row r="521" spans="1:8" x14ac:dyDescent="0.25">
      <c r="A521" t="s">
        <v>122</v>
      </c>
      <c r="B521" t="s">
        <v>13</v>
      </c>
      <c r="C521" t="s">
        <v>80</v>
      </c>
      <c r="D521" t="s">
        <v>99</v>
      </c>
      <c r="E521">
        <v>3</v>
      </c>
      <c r="F521">
        <v>26193.5</v>
      </c>
      <c r="G521">
        <v>24926.988252374023</v>
      </c>
      <c r="H521">
        <v>702</v>
      </c>
    </row>
    <row r="522" spans="1:8" x14ac:dyDescent="0.25">
      <c r="A522" t="s">
        <v>122</v>
      </c>
      <c r="B522" t="s">
        <v>13</v>
      </c>
      <c r="C522" t="s">
        <v>80</v>
      </c>
      <c r="D522" t="s">
        <v>99</v>
      </c>
      <c r="E522">
        <v>4</v>
      </c>
      <c r="F522">
        <v>43280</v>
      </c>
      <c r="G522">
        <v>41642.68814466046</v>
      </c>
      <c r="H522">
        <v>1232</v>
      </c>
    </row>
    <row r="523" spans="1:8" x14ac:dyDescent="0.25">
      <c r="A523" t="s">
        <v>122</v>
      </c>
      <c r="B523" t="s">
        <v>13</v>
      </c>
      <c r="C523" t="s">
        <v>80</v>
      </c>
      <c r="D523" t="s">
        <v>99</v>
      </c>
      <c r="E523">
        <v>5</v>
      </c>
      <c r="F523">
        <v>53689.5</v>
      </c>
      <c r="G523">
        <v>50829.743825731268</v>
      </c>
      <c r="H523">
        <v>1486</v>
      </c>
    </row>
    <row r="524" spans="1:8" x14ac:dyDescent="0.25">
      <c r="A524" t="s">
        <v>122</v>
      </c>
      <c r="B524" t="s">
        <v>13</v>
      </c>
      <c r="C524" t="s">
        <v>80</v>
      </c>
      <c r="D524" t="s">
        <v>98</v>
      </c>
      <c r="E524">
        <v>2</v>
      </c>
      <c r="F524">
        <v>82.5</v>
      </c>
      <c r="G524">
        <v>110.32962398732515</v>
      </c>
      <c r="H524">
        <v>6</v>
      </c>
    </row>
    <row r="525" spans="1:8" x14ac:dyDescent="0.25">
      <c r="A525" t="s">
        <v>122</v>
      </c>
      <c r="B525" t="s">
        <v>13</v>
      </c>
      <c r="C525" t="s">
        <v>80</v>
      </c>
      <c r="D525" t="s">
        <v>98</v>
      </c>
      <c r="E525">
        <v>3</v>
      </c>
      <c r="F525">
        <v>199.5</v>
      </c>
      <c r="G525">
        <v>212.87268701801241</v>
      </c>
      <c r="H525">
        <v>3</v>
      </c>
    </row>
    <row r="526" spans="1:8" x14ac:dyDescent="0.25">
      <c r="A526" t="s">
        <v>122</v>
      </c>
      <c r="B526" t="s">
        <v>13</v>
      </c>
      <c r="C526" t="s">
        <v>80</v>
      </c>
      <c r="D526" t="s">
        <v>98</v>
      </c>
      <c r="E526">
        <v>4</v>
      </c>
      <c r="F526">
        <v>654.5</v>
      </c>
      <c r="G526">
        <v>596.61414755687656</v>
      </c>
      <c r="H526">
        <v>25</v>
      </c>
    </row>
    <row r="527" spans="1:8" x14ac:dyDescent="0.25">
      <c r="A527" t="s">
        <v>122</v>
      </c>
      <c r="B527" t="s">
        <v>13</v>
      </c>
      <c r="C527" t="s">
        <v>80</v>
      </c>
      <c r="D527" t="s">
        <v>98</v>
      </c>
      <c r="E527">
        <v>5</v>
      </c>
      <c r="F527">
        <v>1177</v>
      </c>
      <c r="G527">
        <v>1574.6416703177931</v>
      </c>
      <c r="H527">
        <v>31</v>
      </c>
    </row>
    <row r="528" spans="1:8" x14ac:dyDescent="0.25">
      <c r="A528" t="s">
        <v>122</v>
      </c>
      <c r="B528" t="s">
        <v>13</v>
      </c>
      <c r="C528" t="s">
        <v>81</v>
      </c>
      <c r="D528" t="s">
        <v>97</v>
      </c>
      <c r="E528">
        <v>1</v>
      </c>
      <c r="F528">
        <v>283</v>
      </c>
      <c r="G528">
        <v>282.38695222708594</v>
      </c>
      <c r="H528">
        <v>11</v>
      </c>
    </row>
    <row r="529" spans="1:8" x14ac:dyDescent="0.25">
      <c r="A529" t="s">
        <v>122</v>
      </c>
      <c r="B529" t="s">
        <v>13</v>
      </c>
      <c r="C529" t="s">
        <v>81</v>
      </c>
      <c r="D529" t="s">
        <v>97</v>
      </c>
      <c r="E529">
        <v>2</v>
      </c>
      <c r="F529">
        <v>684</v>
      </c>
      <c r="G529">
        <v>726.41017139383757</v>
      </c>
      <c r="H529">
        <v>27</v>
      </c>
    </row>
    <row r="530" spans="1:8" x14ac:dyDescent="0.25">
      <c r="A530" t="s">
        <v>122</v>
      </c>
      <c r="B530" t="s">
        <v>13</v>
      </c>
      <c r="C530" t="s">
        <v>81</v>
      </c>
      <c r="D530" t="s">
        <v>97</v>
      </c>
      <c r="E530">
        <v>3</v>
      </c>
      <c r="F530">
        <v>1033.5</v>
      </c>
      <c r="G530">
        <v>1222.2489502465398</v>
      </c>
      <c r="H530">
        <v>53</v>
      </c>
    </row>
    <row r="531" spans="1:8" x14ac:dyDescent="0.25">
      <c r="A531" t="s">
        <v>122</v>
      </c>
      <c r="B531" t="s">
        <v>13</v>
      </c>
      <c r="C531" t="s">
        <v>81</v>
      </c>
      <c r="D531" t="s">
        <v>97</v>
      </c>
      <c r="E531">
        <v>4</v>
      </c>
      <c r="F531">
        <v>920</v>
      </c>
      <c r="G531">
        <v>1092.8566849058429</v>
      </c>
      <c r="H531">
        <v>50</v>
      </c>
    </row>
    <row r="532" spans="1:8" x14ac:dyDescent="0.25">
      <c r="A532" t="s">
        <v>122</v>
      </c>
      <c r="B532" t="s">
        <v>13</v>
      </c>
      <c r="C532" t="s">
        <v>81</v>
      </c>
      <c r="D532" t="s">
        <v>97</v>
      </c>
      <c r="E532">
        <v>5</v>
      </c>
      <c r="F532">
        <v>132</v>
      </c>
      <c r="G532">
        <v>212.02766706841456</v>
      </c>
      <c r="H532">
        <v>11</v>
      </c>
    </row>
    <row r="533" spans="1:8" x14ac:dyDescent="0.25">
      <c r="A533" t="s">
        <v>122</v>
      </c>
      <c r="B533" t="s">
        <v>13</v>
      </c>
      <c r="C533" t="s">
        <v>81</v>
      </c>
      <c r="D533" t="s">
        <v>99</v>
      </c>
      <c r="E533">
        <v>1</v>
      </c>
      <c r="F533">
        <v>8001</v>
      </c>
      <c r="G533">
        <v>8555.5929753720993</v>
      </c>
      <c r="H533">
        <v>261</v>
      </c>
    </row>
    <row r="534" spans="1:8" x14ac:dyDescent="0.25">
      <c r="A534" t="s">
        <v>122</v>
      </c>
      <c r="B534" t="s">
        <v>13</v>
      </c>
      <c r="C534" t="s">
        <v>81</v>
      </c>
      <c r="D534" t="s">
        <v>99</v>
      </c>
      <c r="E534">
        <v>2</v>
      </c>
      <c r="F534">
        <v>10934</v>
      </c>
      <c r="G534">
        <v>12454.903069713244</v>
      </c>
      <c r="H534">
        <v>366</v>
      </c>
    </row>
    <row r="535" spans="1:8" x14ac:dyDescent="0.25">
      <c r="A535" t="s">
        <v>122</v>
      </c>
      <c r="B535" t="s">
        <v>13</v>
      </c>
      <c r="C535" t="s">
        <v>81</v>
      </c>
      <c r="D535" t="s">
        <v>99</v>
      </c>
      <c r="E535">
        <v>3</v>
      </c>
      <c r="F535">
        <v>19868</v>
      </c>
      <c r="G535">
        <v>22446.287330881296</v>
      </c>
      <c r="H535">
        <v>741</v>
      </c>
    </row>
    <row r="536" spans="1:8" x14ac:dyDescent="0.25">
      <c r="A536" t="s">
        <v>122</v>
      </c>
      <c r="B536" t="s">
        <v>13</v>
      </c>
      <c r="C536" t="s">
        <v>81</v>
      </c>
      <c r="D536" t="s">
        <v>99</v>
      </c>
      <c r="E536">
        <v>4</v>
      </c>
      <c r="F536">
        <v>16356.5</v>
      </c>
      <c r="G536">
        <v>18065.699651504088</v>
      </c>
      <c r="H536">
        <v>580</v>
      </c>
    </row>
    <row r="537" spans="1:8" x14ac:dyDescent="0.25">
      <c r="A537" t="s">
        <v>122</v>
      </c>
      <c r="B537" t="s">
        <v>13</v>
      </c>
      <c r="C537" t="s">
        <v>81</v>
      </c>
      <c r="D537" t="s">
        <v>99</v>
      </c>
      <c r="E537">
        <v>5</v>
      </c>
      <c r="F537">
        <v>5363</v>
      </c>
      <c r="G537">
        <v>5780.4184414418532</v>
      </c>
      <c r="H537">
        <v>197</v>
      </c>
    </row>
    <row r="538" spans="1:8" x14ac:dyDescent="0.25">
      <c r="A538" t="s">
        <v>122</v>
      </c>
      <c r="B538" t="s">
        <v>13</v>
      </c>
      <c r="C538" t="s">
        <v>81</v>
      </c>
      <c r="D538" t="s">
        <v>98</v>
      </c>
      <c r="E538">
        <v>1</v>
      </c>
      <c r="F538">
        <v>6.5</v>
      </c>
      <c r="G538">
        <v>7.7387048192771086</v>
      </c>
      <c r="H538">
        <v>1</v>
      </c>
    </row>
    <row r="539" spans="1:8" x14ac:dyDescent="0.25">
      <c r="A539" t="s">
        <v>122</v>
      </c>
      <c r="B539" t="s">
        <v>13</v>
      </c>
      <c r="C539" t="s">
        <v>81</v>
      </c>
      <c r="D539" t="s">
        <v>98</v>
      </c>
      <c r="E539">
        <v>2</v>
      </c>
      <c r="F539">
        <v>86</v>
      </c>
      <c r="G539">
        <v>139.90742273103623</v>
      </c>
      <c r="H539">
        <v>5</v>
      </c>
    </row>
    <row r="540" spans="1:8" x14ac:dyDescent="0.25">
      <c r="A540" t="s">
        <v>122</v>
      </c>
      <c r="B540" t="s">
        <v>13</v>
      </c>
      <c r="C540" t="s">
        <v>81</v>
      </c>
      <c r="D540" t="s">
        <v>98</v>
      </c>
      <c r="E540">
        <v>3</v>
      </c>
      <c r="F540">
        <v>252</v>
      </c>
      <c r="G540">
        <v>248.88347915959653</v>
      </c>
      <c r="H540">
        <v>14</v>
      </c>
    </row>
    <row r="541" spans="1:8" x14ac:dyDescent="0.25">
      <c r="A541" t="s">
        <v>122</v>
      </c>
      <c r="B541" t="s">
        <v>13</v>
      </c>
      <c r="C541" t="s">
        <v>81</v>
      </c>
      <c r="D541" t="s">
        <v>98</v>
      </c>
      <c r="E541">
        <v>4</v>
      </c>
      <c r="F541">
        <v>336</v>
      </c>
      <c r="G541">
        <v>406.16483202175448</v>
      </c>
      <c r="H541">
        <v>29</v>
      </c>
    </row>
    <row r="542" spans="1:8" x14ac:dyDescent="0.25">
      <c r="A542" t="s">
        <v>122</v>
      </c>
      <c r="B542" t="s">
        <v>13</v>
      </c>
      <c r="C542" t="s">
        <v>82</v>
      </c>
      <c r="D542" t="s">
        <v>97</v>
      </c>
      <c r="E542">
        <v>1</v>
      </c>
      <c r="F542">
        <v>3779</v>
      </c>
      <c r="G542">
        <v>3842.4585772490618</v>
      </c>
      <c r="H542">
        <v>102</v>
      </c>
    </row>
    <row r="543" spans="1:8" x14ac:dyDescent="0.25">
      <c r="A543" t="s">
        <v>122</v>
      </c>
      <c r="B543" t="s">
        <v>13</v>
      </c>
      <c r="C543" t="s">
        <v>82</v>
      </c>
      <c r="D543" t="s">
        <v>97</v>
      </c>
      <c r="E543">
        <v>2</v>
      </c>
      <c r="F543">
        <v>3515.5</v>
      </c>
      <c r="G543">
        <v>3471.2898644019069</v>
      </c>
      <c r="H543">
        <v>114</v>
      </c>
    </row>
    <row r="544" spans="1:8" x14ac:dyDescent="0.25">
      <c r="A544" t="s">
        <v>122</v>
      </c>
      <c r="B544" t="s">
        <v>13</v>
      </c>
      <c r="C544" t="s">
        <v>82</v>
      </c>
      <c r="D544" t="s">
        <v>97</v>
      </c>
      <c r="E544">
        <v>3</v>
      </c>
      <c r="F544">
        <v>4704</v>
      </c>
      <c r="G544">
        <v>4954.7387037203125</v>
      </c>
      <c r="H544">
        <v>166</v>
      </c>
    </row>
    <row r="545" spans="1:8" x14ac:dyDescent="0.25">
      <c r="A545" t="s">
        <v>122</v>
      </c>
      <c r="B545" t="s">
        <v>13</v>
      </c>
      <c r="C545" t="s">
        <v>82</v>
      </c>
      <c r="D545" t="s">
        <v>97</v>
      </c>
      <c r="E545">
        <v>4</v>
      </c>
      <c r="F545">
        <v>6004.5</v>
      </c>
      <c r="G545">
        <v>6542.1165921900847</v>
      </c>
      <c r="H545">
        <v>192</v>
      </c>
    </row>
    <row r="546" spans="1:8" x14ac:dyDescent="0.25">
      <c r="A546" t="s">
        <v>122</v>
      </c>
      <c r="B546" t="s">
        <v>13</v>
      </c>
      <c r="C546" t="s">
        <v>82</v>
      </c>
      <c r="D546" t="s">
        <v>97</v>
      </c>
      <c r="E546">
        <v>5</v>
      </c>
      <c r="F546">
        <v>3919.5</v>
      </c>
      <c r="G546">
        <v>4342.6171458383405</v>
      </c>
      <c r="H546">
        <v>150</v>
      </c>
    </row>
    <row r="547" spans="1:8" x14ac:dyDescent="0.25">
      <c r="A547" t="s">
        <v>122</v>
      </c>
      <c r="B547" t="s">
        <v>13</v>
      </c>
      <c r="C547" t="s">
        <v>82</v>
      </c>
      <c r="D547" t="s">
        <v>99</v>
      </c>
      <c r="E547">
        <v>1</v>
      </c>
      <c r="F547">
        <v>82238</v>
      </c>
      <c r="G547">
        <v>74013.915798163682</v>
      </c>
      <c r="H547">
        <v>1884</v>
      </c>
    </row>
    <row r="548" spans="1:8" x14ac:dyDescent="0.25">
      <c r="A548" t="s">
        <v>122</v>
      </c>
      <c r="B548" t="s">
        <v>13</v>
      </c>
      <c r="C548" t="s">
        <v>82</v>
      </c>
      <c r="D548" t="s">
        <v>99</v>
      </c>
      <c r="E548">
        <v>2</v>
      </c>
      <c r="F548">
        <v>66594</v>
      </c>
      <c r="G548">
        <v>64357.443278439576</v>
      </c>
      <c r="H548">
        <v>1558</v>
      </c>
    </row>
    <row r="549" spans="1:8" x14ac:dyDescent="0.25">
      <c r="A549" t="s">
        <v>122</v>
      </c>
      <c r="B549" t="s">
        <v>13</v>
      </c>
      <c r="C549" t="s">
        <v>82</v>
      </c>
      <c r="D549" t="s">
        <v>99</v>
      </c>
      <c r="E549">
        <v>3</v>
      </c>
      <c r="F549">
        <v>93063</v>
      </c>
      <c r="G549">
        <v>89529.940627247313</v>
      </c>
      <c r="H549">
        <v>2256</v>
      </c>
    </row>
    <row r="550" spans="1:8" x14ac:dyDescent="0.25">
      <c r="A550" t="s">
        <v>122</v>
      </c>
      <c r="B550" t="s">
        <v>13</v>
      </c>
      <c r="C550" t="s">
        <v>82</v>
      </c>
      <c r="D550" t="s">
        <v>99</v>
      </c>
      <c r="E550">
        <v>4</v>
      </c>
      <c r="F550">
        <v>74021.5</v>
      </c>
      <c r="G550">
        <v>69049.663558049811</v>
      </c>
      <c r="H550">
        <v>1774</v>
      </c>
    </row>
    <row r="551" spans="1:8" x14ac:dyDescent="0.25">
      <c r="A551" t="s">
        <v>122</v>
      </c>
      <c r="B551" t="s">
        <v>13</v>
      </c>
      <c r="C551" t="s">
        <v>82</v>
      </c>
      <c r="D551" t="s">
        <v>99</v>
      </c>
      <c r="E551">
        <v>5</v>
      </c>
      <c r="F551">
        <v>40218</v>
      </c>
      <c r="G551">
        <v>36819.645339727853</v>
      </c>
      <c r="H551">
        <v>896</v>
      </c>
    </row>
    <row r="552" spans="1:8" x14ac:dyDescent="0.25">
      <c r="A552" t="s">
        <v>122</v>
      </c>
      <c r="B552" t="s">
        <v>13</v>
      </c>
      <c r="C552" t="s">
        <v>82</v>
      </c>
      <c r="D552" t="s">
        <v>98</v>
      </c>
      <c r="E552">
        <v>1</v>
      </c>
      <c r="F552">
        <v>928</v>
      </c>
      <c r="G552">
        <v>1212.530913723564</v>
      </c>
      <c r="H552">
        <v>20</v>
      </c>
    </row>
    <row r="553" spans="1:8" x14ac:dyDescent="0.25">
      <c r="A553" t="s">
        <v>122</v>
      </c>
      <c r="B553" t="s">
        <v>13</v>
      </c>
      <c r="C553" t="s">
        <v>82</v>
      </c>
      <c r="D553" t="s">
        <v>98</v>
      </c>
      <c r="E553">
        <v>2</v>
      </c>
      <c r="F553">
        <v>809</v>
      </c>
      <c r="G553">
        <v>826.37344557911911</v>
      </c>
      <c r="H553">
        <v>18</v>
      </c>
    </row>
    <row r="554" spans="1:8" x14ac:dyDescent="0.25">
      <c r="A554" t="s">
        <v>122</v>
      </c>
      <c r="B554" t="s">
        <v>13</v>
      </c>
      <c r="C554" t="s">
        <v>82</v>
      </c>
      <c r="D554" t="s">
        <v>98</v>
      </c>
      <c r="E554">
        <v>3</v>
      </c>
      <c r="F554">
        <v>1522</v>
      </c>
      <c r="G554">
        <v>1796.3049467115993</v>
      </c>
      <c r="H554">
        <v>30</v>
      </c>
    </row>
    <row r="555" spans="1:8" x14ac:dyDescent="0.25">
      <c r="A555" t="s">
        <v>122</v>
      </c>
      <c r="B555" t="s">
        <v>13</v>
      </c>
      <c r="C555" t="s">
        <v>82</v>
      </c>
      <c r="D555" t="s">
        <v>98</v>
      </c>
      <c r="E555">
        <v>4</v>
      </c>
      <c r="F555">
        <v>1818.5</v>
      </c>
      <c r="G555">
        <v>1569.1002824720335</v>
      </c>
      <c r="H555">
        <v>54</v>
      </c>
    </row>
    <row r="556" spans="1:8" x14ac:dyDescent="0.25">
      <c r="A556" t="s">
        <v>122</v>
      </c>
      <c r="B556" t="s">
        <v>13</v>
      </c>
      <c r="C556" t="s">
        <v>82</v>
      </c>
      <c r="D556" t="s">
        <v>98</v>
      </c>
      <c r="E556">
        <v>5</v>
      </c>
      <c r="F556">
        <v>976.5</v>
      </c>
      <c r="G556">
        <v>888.65135292100865</v>
      </c>
      <c r="H556">
        <v>35</v>
      </c>
    </row>
    <row r="557" spans="1:8" x14ac:dyDescent="0.25">
      <c r="A557" t="s">
        <v>122</v>
      </c>
      <c r="B557" t="s">
        <v>13</v>
      </c>
      <c r="C557" t="s">
        <v>83</v>
      </c>
      <c r="D557" t="s">
        <v>97</v>
      </c>
      <c r="E557">
        <v>1</v>
      </c>
      <c r="F557">
        <v>273</v>
      </c>
      <c r="G557">
        <v>346.91344304647026</v>
      </c>
      <c r="H557">
        <v>10</v>
      </c>
    </row>
    <row r="558" spans="1:8" x14ac:dyDescent="0.25">
      <c r="A558" t="s">
        <v>122</v>
      </c>
      <c r="B558" t="s">
        <v>13</v>
      </c>
      <c r="C558" t="s">
        <v>83</v>
      </c>
      <c r="D558" t="s">
        <v>97</v>
      </c>
      <c r="E558">
        <v>2</v>
      </c>
      <c r="F558">
        <v>661.5</v>
      </c>
      <c r="G558">
        <v>876.53447201401013</v>
      </c>
      <c r="H558">
        <v>39</v>
      </c>
    </row>
    <row r="559" spans="1:8" x14ac:dyDescent="0.25">
      <c r="A559" t="s">
        <v>122</v>
      </c>
      <c r="B559" t="s">
        <v>13</v>
      </c>
      <c r="C559" t="s">
        <v>83</v>
      </c>
      <c r="D559" t="s">
        <v>97</v>
      </c>
      <c r="E559">
        <v>3</v>
      </c>
      <c r="F559">
        <v>2248.5</v>
      </c>
      <c r="G559">
        <v>2156.0824243034258</v>
      </c>
      <c r="H559">
        <v>81</v>
      </c>
    </row>
    <row r="560" spans="1:8" x14ac:dyDescent="0.25">
      <c r="A560" t="s">
        <v>122</v>
      </c>
      <c r="B560" t="s">
        <v>13</v>
      </c>
      <c r="C560" t="s">
        <v>83</v>
      </c>
      <c r="D560" t="s">
        <v>97</v>
      </c>
      <c r="E560">
        <v>4</v>
      </c>
      <c r="F560">
        <v>2388.5</v>
      </c>
      <c r="G560">
        <v>1718.7892198878194</v>
      </c>
      <c r="H560">
        <v>48</v>
      </c>
    </row>
    <row r="561" spans="1:8" x14ac:dyDescent="0.25">
      <c r="A561" t="s">
        <v>122</v>
      </c>
      <c r="B561" t="s">
        <v>13</v>
      </c>
      <c r="C561" t="s">
        <v>83</v>
      </c>
      <c r="D561" t="s">
        <v>97</v>
      </c>
      <c r="E561">
        <v>5</v>
      </c>
      <c r="F561">
        <v>15588</v>
      </c>
      <c r="G561">
        <v>15231.710533476558</v>
      </c>
      <c r="H561">
        <v>556</v>
      </c>
    </row>
    <row r="562" spans="1:8" x14ac:dyDescent="0.25">
      <c r="A562" t="s">
        <v>122</v>
      </c>
      <c r="B562" t="s">
        <v>13</v>
      </c>
      <c r="C562" t="s">
        <v>83</v>
      </c>
      <c r="D562" t="s">
        <v>99</v>
      </c>
      <c r="E562">
        <v>1</v>
      </c>
      <c r="F562">
        <v>1740.5</v>
      </c>
      <c r="G562">
        <v>1666.481608351816</v>
      </c>
      <c r="H562">
        <v>54</v>
      </c>
    </row>
    <row r="563" spans="1:8" x14ac:dyDescent="0.25">
      <c r="A563" t="s">
        <v>122</v>
      </c>
      <c r="B563" t="s">
        <v>13</v>
      </c>
      <c r="C563" t="s">
        <v>83</v>
      </c>
      <c r="D563" t="s">
        <v>99</v>
      </c>
      <c r="E563">
        <v>2</v>
      </c>
      <c r="F563">
        <v>5657</v>
      </c>
      <c r="G563">
        <v>5135.5340242315488</v>
      </c>
      <c r="H563">
        <v>176</v>
      </c>
    </row>
    <row r="564" spans="1:8" x14ac:dyDescent="0.25">
      <c r="A564" t="s">
        <v>122</v>
      </c>
      <c r="B564" t="s">
        <v>13</v>
      </c>
      <c r="C564" t="s">
        <v>83</v>
      </c>
      <c r="D564" t="s">
        <v>99</v>
      </c>
      <c r="E564">
        <v>3</v>
      </c>
      <c r="F564">
        <v>7468</v>
      </c>
      <c r="G564">
        <v>7037.525469829633</v>
      </c>
      <c r="H564">
        <v>212</v>
      </c>
    </row>
    <row r="565" spans="1:8" x14ac:dyDescent="0.25">
      <c r="A565" t="s">
        <v>122</v>
      </c>
      <c r="B565" t="s">
        <v>13</v>
      </c>
      <c r="C565" t="s">
        <v>83</v>
      </c>
      <c r="D565" t="s">
        <v>99</v>
      </c>
      <c r="E565">
        <v>4</v>
      </c>
      <c r="F565">
        <v>1024.5</v>
      </c>
      <c r="G565">
        <v>896.63166496859594</v>
      </c>
      <c r="H565">
        <v>36</v>
      </c>
    </row>
    <row r="566" spans="1:8" x14ac:dyDescent="0.25">
      <c r="A566" t="s">
        <v>122</v>
      </c>
      <c r="B566" t="s">
        <v>13</v>
      </c>
      <c r="C566" t="s">
        <v>83</v>
      </c>
      <c r="D566" t="s">
        <v>99</v>
      </c>
      <c r="E566">
        <v>5</v>
      </c>
      <c r="F566">
        <v>16036</v>
      </c>
      <c r="G566">
        <v>13407.805945046248</v>
      </c>
      <c r="H566">
        <v>467</v>
      </c>
    </row>
    <row r="567" spans="1:8" x14ac:dyDescent="0.25">
      <c r="A567" t="s">
        <v>122</v>
      </c>
      <c r="B567" t="s">
        <v>13</v>
      </c>
      <c r="C567" t="s">
        <v>83</v>
      </c>
      <c r="D567" t="s">
        <v>98</v>
      </c>
      <c r="E567">
        <v>2</v>
      </c>
      <c r="F567">
        <v>34.5</v>
      </c>
      <c r="G567">
        <v>89.648366093298193</v>
      </c>
      <c r="H567">
        <v>2</v>
      </c>
    </row>
    <row r="568" spans="1:8" x14ac:dyDescent="0.25">
      <c r="A568" t="s">
        <v>122</v>
      </c>
      <c r="B568" t="s">
        <v>13</v>
      </c>
      <c r="C568" t="s">
        <v>83</v>
      </c>
      <c r="D568" t="s">
        <v>98</v>
      </c>
      <c r="E568">
        <v>5</v>
      </c>
      <c r="F568">
        <v>759.5</v>
      </c>
      <c r="G568">
        <v>782.81185066497437</v>
      </c>
      <c r="H568">
        <v>21</v>
      </c>
    </row>
    <row r="569" spans="1:8" x14ac:dyDescent="0.25">
      <c r="A569" t="s">
        <v>122</v>
      </c>
      <c r="B569" t="s">
        <v>13</v>
      </c>
      <c r="C569" t="s">
        <v>84</v>
      </c>
      <c r="D569" t="s">
        <v>97</v>
      </c>
      <c r="E569">
        <v>1</v>
      </c>
      <c r="F569">
        <v>1008.5</v>
      </c>
      <c r="G569">
        <v>1031.0051546300106</v>
      </c>
      <c r="H569">
        <v>36</v>
      </c>
    </row>
    <row r="570" spans="1:8" x14ac:dyDescent="0.25">
      <c r="A570" t="s">
        <v>122</v>
      </c>
      <c r="B570" t="s">
        <v>13</v>
      </c>
      <c r="C570" t="s">
        <v>84</v>
      </c>
      <c r="D570" t="s">
        <v>97</v>
      </c>
      <c r="E570">
        <v>2</v>
      </c>
      <c r="F570">
        <v>549.5</v>
      </c>
      <c r="G570">
        <v>742.95610068030794</v>
      </c>
      <c r="H570">
        <v>41</v>
      </c>
    </row>
    <row r="571" spans="1:8" x14ac:dyDescent="0.25">
      <c r="A571" t="s">
        <v>122</v>
      </c>
      <c r="B571" t="s">
        <v>13</v>
      </c>
      <c r="C571" t="s">
        <v>84</v>
      </c>
      <c r="D571" t="s">
        <v>97</v>
      </c>
      <c r="E571">
        <v>3</v>
      </c>
      <c r="F571">
        <v>4433</v>
      </c>
      <c r="G571">
        <v>4658.3008341332807</v>
      </c>
      <c r="H571">
        <v>148</v>
      </c>
    </row>
    <row r="572" spans="1:8" x14ac:dyDescent="0.25">
      <c r="A572" t="s">
        <v>122</v>
      </c>
      <c r="B572" t="s">
        <v>13</v>
      </c>
      <c r="C572" t="s">
        <v>84</v>
      </c>
      <c r="D572" t="s">
        <v>97</v>
      </c>
      <c r="E572">
        <v>4</v>
      </c>
      <c r="F572">
        <v>2646.5</v>
      </c>
      <c r="G572">
        <v>3117.2101168937538</v>
      </c>
      <c r="H572">
        <v>135</v>
      </c>
    </row>
    <row r="573" spans="1:8" x14ac:dyDescent="0.25">
      <c r="A573" t="s">
        <v>122</v>
      </c>
      <c r="B573" t="s">
        <v>13</v>
      </c>
      <c r="C573" t="s">
        <v>84</v>
      </c>
      <c r="D573" t="s">
        <v>97</v>
      </c>
      <c r="E573">
        <v>5</v>
      </c>
      <c r="F573">
        <v>7005</v>
      </c>
      <c r="G573">
        <v>5689.4373364861603</v>
      </c>
      <c r="H573">
        <v>193</v>
      </c>
    </row>
    <row r="574" spans="1:8" x14ac:dyDescent="0.25">
      <c r="A574" t="s">
        <v>122</v>
      </c>
      <c r="B574" t="s">
        <v>13</v>
      </c>
      <c r="C574" t="s">
        <v>84</v>
      </c>
      <c r="D574" t="s">
        <v>99</v>
      </c>
      <c r="E574">
        <v>0</v>
      </c>
      <c r="F574">
        <v>6.5</v>
      </c>
      <c r="G574">
        <v>9.5164122137404572</v>
      </c>
      <c r="H574">
        <v>1</v>
      </c>
    </row>
    <row r="575" spans="1:8" x14ac:dyDescent="0.25">
      <c r="A575" t="s">
        <v>122</v>
      </c>
      <c r="B575" t="s">
        <v>13</v>
      </c>
      <c r="C575" t="s">
        <v>84</v>
      </c>
      <c r="D575" t="s">
        <v>99</v>
      </c>
      <c r="E575">
        <v>1</v>
      </c>
      <c r="F575">
        <v>16254.5</v>
      </c>
      <c r="G575">
        <v>17823.418388166072</v>
      </c>
      <c r="H575">
        <v>545</v>
      </c>
    </row>
    <row r="576" spans="1:8" x14ac:dyDescent="0.25">
      <c r="A576" t="s">
        <v>122</v>
      </c>
      <c r="B576" t="s">
        <v>13</v>
      </c>
      <c r="C576" t="s">
        <v>84</v>
      </c>
      <c r="D576" t="s">
        <v>99</v>
      </c>
      <c r="E576">
        <v>2</v>
      </c>
      <c r="F576">
        <v>9616.5</v>
      </c>
      <c r="G576">
        <v>10739.394650534527</v>
      </c>
      <c r="H576">
        <v>320</v>
      </c>
    </row>
    <row r="577" spans="1:8" x14ac:dyDescent="0.25">
      <c r="A577" t="s">
        <v>122</v>
      </c>
      <c r="B577" t="s">
        <v>13</v>
      </c>
      <c r="C577" t="s">
        <v>84</v>
      </c>
      <c r="D577" t="s">
        <v>99</v>
      </c>
      <c r="E577">
        <v>3</v>
      </c>
      <c r="F577">
        <v>36029</v>
      </c>
      <c r="G577">
        <v>37290.122686967086</v>
      </c>
      <c r="H577">
        <v>1200</v>
      </c>
    </row>
    <row r="578" spans="1:8" x14ac:dyDescent="0.25">
      <c r="A578" t="s">
        <v>122</v>
      </c>
      <c r="B578" t="s">
        <v>13</v>
      </c>
      <c r="C578" t="s">
        <v>84</v>
      </c>
      <c r="D578" t="s">
        <v>99</v>
      </c>
      <c r="E578">
        <v>4</v>
      </c>
      <c r="F578">
        <v>28466</v>
      </c>
      <c r="G578">
        <v>29836.540661365532</v>
      </c>
      <c r="H578">
        <v>888</v>
      </c>
    </row>
    <row r="579" spans="1:8" x14ac:dyDescent="0.25">
      <c r="A579" t="s">
        <v>122</v>
      </c>
      <c r="B579" t="s">
        <v>13</v>
      </c>
      <c r="C579" t="s">
        <v>84</v>
      </c>
      <c r="D579" t="s">
        <v>99</v>
      </c>
      <c r="E579">
        <v>5</v>
      </c>
      <c r="F579">
        <v>19090.5</v>
      </c>
      <c r="G579">
        <v>19848.216762117379</v>
      </c>
      <c r="H579">
        <v>549</v>
      </c>
    </row>
    <row r="580" spans="1:8" x14ac:dyDescent="0.25">
      <c r="A580" t="s">
        <v>122</v>
      </c>
      <c r="B580" t="s">
        <v>13</v>
      </c>
      <c r="C580" t="s">
        <v>84</v>
      </c>
      <c r="D580" t="s">
        <v>98</v>
      </c>
      <c r="E580">
        <v>1</v>
      </c>
      <c r="F580">
        <v>10.5</v>
      </c>
      <c r="G580">
        <v>13.950571779968188</v>
      </c>
      <c r="H580">
        <v>2</v>
      </c>
    </row>
    <row r="581" spans="1:8" x14ac:dyDescent="0.25">
      <c r="A581" t="s">
        <v>122</v>
      </c>
      <c r="B581" t="s">
        <v>13</v>
      </c>
      <c r="C581" t="s">
        <v>84</v>
      </c>
      <c r="D581" t="s">
        <v>98</v>
      </c>
      <c r="E581">
        <v>2</v>
      </c>
      <c r="F581">
        <v>123</v>
      </c>
      <c r="G581">
        <v>101.39062174393391</v>
      </c>
      <c r="H581">
        <v>3</v>
      </c>
    </row>
    <row r="582" spans="1:8" x14ac:dyDescent="0.25">
      <c r="A582" t="s">
        <v>122</v>
      </c>
      <c r="B582" t="s">
        <v>13</v>
      </c>
      <c r="C582" t="s">
        <v>84</v>
      </c>
      <c r="D582" t="s">
        <v>98</v>
      </c>
      <c r="E582">
        <v>3</v>
      </c>
      <c r="F582">
        <v>125</v>
      </c>
      <c r="G582">
        <v>111.48615194188916</v>
      </c>
      <c r="H582">
        <v>4</v>
      </c>
    </row>
    <row r="583" spans="1:8" x14ac:dyDescent="0.25">
      <c r="A583" t="s">
        <v>122</v>
      </c>
      <c r="B583" t="s">
        <v>13</v>
      </c>
      <c r="C583" t="s">
        <v>84</v>
      </c>
      <c r="D583" t="s">
        <v>98</v>
      </c>
      <c r="E583">
        <v>4</v>
      </c>
      <c r="F583">
        <v>160.5</v>
      </c>
      <c r="G583">
        <v>125.48593533494706</v>
      </c>
      <c r="H583">
        <v>4</v>
      </c>
    </row>
    <row r="584" spans="1:8" x14ac:dyDescent="0.25">
      <c r="A584" t="s">
        <v>122</v>
      </c>
      <c r="B584" t="s">
        <v>13</v>
      </c>
      <c r="C584" t="s">
        <v>84</v>
      </c>
      <c r="D584" t="s">
        <v>98</v>
      </c>
      <c r="E584">
        <v>5</v>
      </c>
      <c r="F584">
        <v>211</v>
      </c>
      <c r="G584">
        <v>299.48836922927512</v>
      </c>
      <c r="H584">
        <v>7</v>
      </c>
    </row>
    <row r="585" spans="1:8" x14ac:dyDescent="0.25">
      <c r="A585" t="s">
        <v>122</v>
      </c>
      <c r="B585" t="s">
        <v>13</v>
      </c>
      <c r="C585" t="s">
        <v>85</v>
      </c>
      <c r="D585" t="s">
        <v>97</v>
      </c>
      <c r="E585">
        <v>1</v>
      </c>
      <c r="F585">
        <v>5364</v>
      </c>
      <c r="G585">
        <v>4949.9895654408783</v>
      </c>
      <c r="H585">
        <v>163</v>
      </c>
    </row>
    <row r="586" spans="1:8" x14ac:dyDescent="0.25">
      <c r="A586" t="s">
        <v>122</v>
      </c>
      <c r="B586" t="s">
        <v>13</v>
      </c>
      <c r="C586" t="s">
        <v>85</v>
      </c>
      <c r="D586" t="s">
        <v>97</v>
      </c>
      <c r="E586">
        <v>2</v>
      </c>
      <c r="F586">
        <v>5106</v>
      </c>
      <c r="G586">
        <v>4769.4547122813265</v>
      </c>
      <c r="H586">
        <v>134</v>
      </c>
    </row>
    <row r="587" spans="1:8" x14ac:dyDescent="0.25">
      <c r="A587" t="s">
        <v>122</v>
      </c>
      <c r="B587" t="s">
        <v>13</v>
      </c>
      <c r="C587" t="s">
        <v>85</v>
      </c>
      <c r="D587" t="s">
        <v>97</v>
      </c>
      <c r="E587">
        <v>3</v>
      </c>
      <c r="F587">
        <v>15391.5</v>
      </c>
      <c r="G587">
        <v>16037.863600666593</v>
      </c>
      <c r="H587">
        <v>436</v>
      </c>
    </row>
    <row r="588" spans="1:8" x14ac:dyDescent="0.25">
      <c r="A588" t="s">
        <v>122</v>
      </c>
      <c r="B588" t="s">
        <v>13</v>
      </c>
      <c r="C588" t="s">
        <v>85</v>
      </c>
      <c r="D588" t="s">
        <v>97</v>
      </c>
      <c r="E588">
        <v>4</v>
      </c>
      <c r="F588">
        <v>31947.5</v>
      </c>
      <c r="G588">
        <v>26538.007036212748</v>
      </c>
      <c r="H588">
        <v>785</v>
      </c>
    </row>
    <row r="589" spans="1:8" x14ac:dyDescent="0.25">
      <c r="A589" t="s">
        <v>122</v>
      </c>
      <c r="B589" t="s">
        <v>13</v>
      </c>
      <c r="C589" t="s">
        <v>85</v>
      </c>
      <c r="D589" t="s">
        <v>97</v>
      </c>
      <c r="E589">
        <v>5</v>
      </c>
      <c r="F589">
        <v>54544.5</v>
      </c>
      <c r="G589">
        <v>51417.323015245376</v>
      </c>
      <c r="H589">
        <v>1356</v>
      </c>
    </row>
    <row r="590" spans="1:8" x14ac:dyDescent="0.25">
      <c r="A590" t="s">
        <v>122</v>
      </c>
      <c r="B590" t="s">
        <v>13</v>
      </c>
      <c r="C590" t="s">
        <v>85</v>
      </c>
      <c r="D590" t="s">
        <v>99</v>
      </c>
      <c r="E590">
        <v>0</v>
      </c>
      <c r="F590">
        <v>10</v>
      </c>
      <c r="G590">
        <v>10.652342433358868</v>
      </c>
      <c r="H590">
        <v>2</v>
      </c>
    </row>
    <row r="591" spans="1:8" x14ac:dyDescent="0.25">
      <c r="A591" t="s">
        <v>122</v>
      </c>
      <c r="B591" t="s">
        <v>13</v>
      </c>
      <c r="C591" t="s">
        <v>85</v>
      </c>
      <c r="D591" t="s">
        <v>99</v>
      </c>
      <c r="E591">
        <v>1</v>
      </c>
      <c r="F591">
        <v>49366.5</v>
      </c>
      <c r="G591">
        <v>51020.374211283466</v>
      </c>
      <c r="H591">
        <v>1384</v>
      </c>
    </row>
    <row r="592" spans="1:8" x14ac:dyDescent="0.25">
      <c r="A592" t="s">
        <v>122</v>
      </c>
      <c r="B592" t="s">
        <v>13</v>
      </c>
      <c r="C592" t="s">
        <v>85</v>
      </c>
      <c r="D592" t="s">
        <v>99</v>
      </c>
      <c r="E592">
        <v>2</v>
      </c>
      <c r="F592">
        <v>42123.5</v>
      </c>
      <c r="G592">
        <v>37320.869354759918</v>
      </c>
      <c r="H592">
        <v>1000</v>
      </c>
    </row>
    <row r="593" spans="1:8" x14ac:dyDescent="0.25">
      <c r="A593" t="s">
        <v>122</v>
      </c>
      <c r="B593" t="s">
        <v>13</v>
      </c>
      <c r="C593" t="s">
        <v>85</v>
      </c>
      <c r="D593" t="s">
        <v>99</v>
      </c>
      <c r="E593">
        <v>3</v>
      </c>
      <c r="F593">
        <v>92582.5</v>
      </c>
      <c r="G593">
        <v>89709.275657487597</v>
      </c>
      <c r="H593">
        <v>2336</v>
      </c>
    </row>
    <row r="594" spans="1:8" x14ac:dyDescent="0.25">
      <c r="A594" t="s">
        <v>122</v>
      </c>
      <c r="B594" t="s">
        <v>13</v>
      </c>
      <c r="C594" t="s">
        <v>85</v>
      </c>
      <c r="D594" t="s">
        <v>99</v>
      </c>
      <c r="E594">
        <v>4</v>
      </c>
      <c r="F594">
        <v>136572</v>
      </c>
      <c r="G594">
        <v>129970.63812887677</v>
      </c>
      <c r="H594">
        <v>3562</v>
      </c>
    </row>
    <row r="595" spans="1:8" x14ac:dyDescent="0.25">
      <c r="A595" t="s">
        <v>122</v>
      </c>
      <c r="B595" t="s">
        <v>13</v>
      </c>
      <c r="C595" t="s">
        <v>85</v>
      </c>
      <c r="D595" t="s">
        <v>99</v>
      </c>
      <c r="E595">
        <v>5</v>
      </c>
      <c r="F595">
        <v>109392.5</v>
      </c>
      <c r="G595">
        <v>100902.77575725167</v>
      </c>
      <c r="H595">
        <v>2713</v>
      </c>
    </row>
    <row r="596" spans="1:8" x14ac:dyDescent="0.25">
      <c r="A596" t="s">
        <v>122</v>
      </c>
      <c r="B596" t="s">
        <v>13</v>
      </c>
      <c r="C596" t="s">
        <v>85</v>
      </c>
      <c r="D596" t="s">
        <v>98</v>
      </c>
      <c r="E596">
        <v>1</v>
      </c>
      <c r="F596">
        <v>584</v>
      </c>
      <c r="G596">
        <v>636.3366764377754</v>
      </c>
      <c r="H596">
        <v>26</v>
      </c>
    </row>
    <row r="597" spans="1:8" x14ac:dyDescent="0.25">
      <c r="A597" t="s">
        <v>122</v>
      </c>
      <c r="B597" t="s">
        <v>13</v>
      </c>
      <c r="C597" t="s">
        <v>85</v>
      </c>
      <c r="D597" t="s">
        <v>98</v>
      </c>
      <c r="E597">
        <v>2</v>
      </c>
      <c r="F597">
        <v>879.5</v>
      </c>
      <c r="G597">
        <v>920.30712539926344</v>
      </c>
      <c r="H597">
        <v>24</v>
      </c>
    </row>
    <row r="598" spans="1:8" x14ac:dyDescent="0.25">
      <c r="A598" t="s">
        <v>122</v>
      </c>
      <c r="B598" t="s">
        <v>13</v>
      </c>
      <c r="C598" t="s">
        <v>85</v>
      </c>
      <c r="D598" t="s">
        <v>98</v>
      </c>
      <c r="E598">
        <v>3</v>
      </c>
      <c r="F598">
        <v>1204</v>
      </c>
      <c r="G598">
        <v>1000.0455359609244</v>
      </c>
      <c r="H598">
        <v>34</v>
      </c>
    </row>
    <row r="599" spans="1:8" x14ac:dyDescent="0.25">
      <c r="A599" t="s">
        <v>122</v>
      </c>
      <c r="B599" t="s">
        <v>13</v>
      </c>
      <c r="C599" t="s">
        <v>85</v>
      </c>
      <c r="D599" t="s">
        <v>98</v>
      </c>
      <c r="E599">
        <v>4</v>
      </c>
      <c r="F599">
        <v>3091</v>
      </c>
      <c r="G599">
        <v>3053.6858461310467</v>
      </c>
      <c r="H599">
        <v>84</v>
      </c>
    </row>
    <row r="600" spans="1:8" x14ac:dyDescent="0.25">
      <c r="A600" t="s">
        <v>122</v>
      </c>
      <c r="B600" t="s">
        <v>13</v>
      </c>
      <c r="C600" t="s">
        <v>85</v>
      </c>
      <c r="D600" t="s">
        <v>98</v>
      </c>
      <c r="E600">
        <v>5</v>
      </c>
      <c r="F600">
        <v>4381.5</v>
      </c>
      <c r="G600">
        <v>3821.9723489262919</v>
      </c>
      <c r="H600">
        <v>153</v>
      </c>
    </row>
    <row r="601" spans="1:8" x14ac:dyDescent="0.25">
      <c r="A601" t="s">
        <v>122</v>
      </c>
      <c r="B601" t="s">
        <v>13</v>
      </c>
      <c r="C601" t="s">
        <v>86</v>
      </c>
      <c r="D601" t="s">
        <v>97</v>
      </c>
      <c r="E601">
        <v>1</v>
      </c>
      <c r="F601">
        <v>199</v>
      </c>
      <c r="G601">
        <v>228.4965687099928</v>
      </c>
      <c r="H601">
        <v>11</v>
      </c>
    </row>
    <row r="602" spans="1:8" x14ac:dyDescent="0.25">
      <c r="A602" t="s">
        <v>122</v>
      </c>
      <c r="B602" t="s">
        <v>13</v>
      </c>
      <c r="C602" t="s">
        <v>86</v>
      </c>
      <c r="D602" t="s">
        <v>97</v>
      </c>
      <c r="E602">
        <v>2</v>
      </c>
      <c r="F602">
        <v>132.5</v>
      </c>
      <c r="G602">
        <v>156.94486777591641</v>
      </c>
      <c r="H602">
        <v>8</v>
      </c>
    </row>
    <row r="603" spans="1:8" x14ac:dyDescent="0.25">
      <c r="A603" t="s">
        <v>122</v>
      </c>
      <c r="B603" t="s">
        <v>13</v>
      </c>
      <c r="C603" t="s">
        <v>86</v>
      </c>
      <c r="D603" t="s">
        <v>97</v>
      </c>
      <c r="E603">
        <v>3</v>
      </c>
      <c r="F603">
        <v>344</v>
      </c>
      <c r="G603">
        <v>480.60599061606013</v>
      </c>
      <c r="H603">
        <v>13</v>
      </c>
    </row>
    <row r="604" spans="1:8" x14ac:dyDescent="0.25">
      <c r="A604" t="s">
        <v>122</v>
      </c>
      <c r="B604" t="s">
        <v>13</v>
      </c>
      <c r="C604" t="s">
        <v>86</v>
      </c>
      <c r="D604" t="s">
        <v>97</v>
      </c>
      <c r="E604">
        <v>4</v>
      </c>
      <c r="F604">
        <v>2029</v>
      </c>
      <c r="G604">
        <v>2185.5376210585487</v>
      </c>
      <c r="H604">
        <v>71</v>
      </c>
    </row>
    <row r="605" spans="1:8" x14ac:dyDescent="0.25">
      <c r="A605" t="s">
        <v>122</v>
      </c>
      <c r="B605" t="s">
        <v>13</v>
      </c>
      <c r="C605" t="s">
        <v>86</v>
      </c>
      <c r="D605" t="s">
        <v>97</v>
      </c>
      <c r="E605">
        <v>5</v>
      </c>
      <c r="F605">
        <v>764.5</v>
      </c>
      <c r="G605">
        <v>926.26087915016683</v>
      </c>
      <c r="H605">
        <v>34</v>
      </c>
    </row>
    <row r="606" spans="1:8" x14ac:dyDescent="0.25">
      <c r="A606" t="s">
        <v>122</v>
      </c>
      <c r="B606" t="s">
        <v>13</v>
      </c>
      <c r="C606" t="s">
        <v>86</v>
      </c>
      <c r="D606" t="s">
        <v>99</v>
      </c>
      <c r="E606">
        <v>0</v>
      </c>
      <c r="F606">
        <v>3.5</v>
      </c>
      <c r="G606">
        <v>4.3657951547133607</v>
      </c>
      <c r="H606">
        <v>1</v>
      </c>
    </row>
    <row r="607" spans="1:8" x14ac:dyDescent="0.25">
      <c r="A607" t="s">
        <v>122</v>
      </c>
      <c r="B607" t="s">
        <v>13</v>
      </c>
      <c r="C607" t="s">
        <v>86</v>
      </c>
      <c r="D607" t="s">
        <v>99</v>
      </c>
      <c r="E607">
        <v>1</v>
      </c>
      <c r="F607">
        <v>3407.5</v>
      </c>
      <c r="G607">
        <v>4171.0586441673086</v>
      </c>
      <c r="H607">
        <v>142</v>
      </c>
    </row>
    <row r="608" spans="1:8" x14ac:dyDescent="0.25">
      <c r="A608" t="s">
        <v>122</v>
      </c>
      <c r="B608" t="s">
        <v>13</v>
      </c>
      <c r="C608" t="s">
        <v>86</v>
      </c>
      <c r="D608" t="s">
        <v>99</v>
      </c>
      <c r="E608">
        <v>2</v>
      </c>
      <c r="F608">
        <v>2907.5</v>
      </c>
      <c r="G608">
        <v>3125.2138527010898</v>
      </c>
      <c r="H608">
        <v>124</v>
      </c>
    </row>
    <row r="609" spans="1:8" x14ac:dyDescent="0.25">
      <c r="A609" t="s">
        <v>122</v>
      </c>
      <c r="B609" t="s">
        <v>13</v>
      </c>
      <c r="C609" t="s">
        <v>86</v>
      </c>
      <c r="D609" t="s">
        <v>99</v>
      </c>
      <c r="E609">
        <v>3</v>
      </c>
      <c r="F609">
        <v>1884</v>
      </c>
      <c r="G609">
        <v>2034.156363547758</v>
      </c>
      <c r="H609">
        <v>87</v>
      </c>
    </row>
    <row r="610" spans="1:8" x14ac:dyDescent="0.25">
      <c r="A610" t="s">
        <v>122</v>
      </c>
      <c r="B610" t="s">
        <v>13</v>
      </c>
      <c r="C610" t="s">
        <v>86</v>
      </c>
      <c r="D610" t="s">
        <v>99</v>
      </c>
      <c r="E610">
        <v>4</v>
      </c>
      <c r="F610">
        <v>12598.5</v>
      </c>
      <c r="G610">
        <v>14201.594230197099</v>
      </c>
      <c r="H610">
        <v>561</v>
      </c>
    </row>
    <row r="611" spans="1:8" x14ac:dyDescent="0.25">
      <c r="A611" t="s">
        <v>122</v>
      </c>
      <c r="B611" t="s">
        <v>13</v>
      </c>
      <c r="C611" t="s">
        <v>86</v>
      </c>
      <c r="D611" t="s">
        <v>99</v>
      </c>
      <c r="E611">
        <v>5</v>
      </c>
      <c r="F611">
        <v>3472</v>
      </c>
      <c r="G611">
        <v>4051.1968265780724</v>
      </c>
      <c r="H611">
        <v>199</v>
      </c>
    </row>
    <row r="612" spans="1:8" x14ac:dyDescent="0.25">
      <c r="A612" t="s">
        <v>122</v>
      </c>
      <c r="B612" t="s">
        <v>13</v>
      </c>
      <c r="C612" t="s">
        <v>86</v>
      </c>
      <c r="D612" t="s">
        <v>98</v>
      </c>
      <c r="E612">
        <v>1</v>
      </c>
      <c r="F612">
        <v>32</v>
      </c>
      <c r="G612">
        <v>18.180458808066994</v>
      </c>
      <c r="H612">
        <v>2</v>
      </c>
    </row>
    <row r="613" spans="1:8" x14ac:dyDescent="0.25">
      <c r="A613" t="s">
        <v>122</v>
      </c>
      <c r="B613" t="s">
        <v>13</v>
      </c>
      <c r="C613" t="s">
        <v>86</v>
      </c>
      <c r="D613" t="s">
        <v>98</v>
      </c>
      <c r="E613">
        <v>3</v>
      </c>
      <c r="F613">
        <v>9.5</v>
      </c>
      <c r="G613">
        <v>16.724817302427784</v>
      </c>
      <c r="H613">
        <v>3</v>
      </c>
    </row>
    <row r="614" spans="1:8" x14ac:dyDescent="0.25">
      <c r="A614" t="s">
        <v>122</v>
      </c>
      <c r="B614" t="s">
        <v>13</v>
      </c>
      <c r="C614" t="s">
        <v>86</v>
      </c>
      <c r="D614" t="s">
        <v>98</v>
      </c>
      <c r="E614">
        <v>4</v>
      </c>
      <c r="F614">
        <v>84.5</v>
      </c>
      <c r="G614">
        <v>120.53589076810292</v>
      </c>
      <c r="H614">
        <v>8</v>
      </c>
    </row>
    <row r="615" spans="1:8" x14ac:dyDescent="0.25">
      <c r="A615" t="s">
        <v>122</v>
      </c>
      <c r="B615" t="s">
        <v>13</v>
      </c>
      <c r="C615" t="s">
        <v>86</v>
      </c>
      <c r="D615" t="s">
        <v>98</v>
      </c>
      <c r="E615">
        <v>5</v>
      </c>
      <c r="F615">
        <v>177</v>
      </c>
      <c r="G615">
        <v>194.74592000878175</v>
      </c>
      <c r="H615">
        <v>12</v>
      </c>
    </row>
    <row r="616" spans="1:8" x14ac:dyDescent="0.25">
      <c r="A616" t="s">
        <v>122</v>
      </c>
      <c r="B616" t="s">
        <v>13</v>
      </c>
      <c r="C616" t="s">
        <v>87</v>
      </c>
      <c r="D616" t="s">
        <v>97</v>
      </c>
      <c r="E616">
        <v>1</v>
      </c>
      <c r="F616">
        <v>2976.5</v>
      </c>
      <c r="G616">
        <v>3987.365051894471</v>
      </c>
      <c r="H616">
        <v>124</v>
      </c>
    </row>
    <row r="617" spans="1:8" x14ac:dyDescent="0.25">
      <c r="A617" t="s">
        <v>122</v>
      </c>
      <c r="B617" t="s">
        <v>13</v>
      </c>
      <c r="C617" t="s">
        <v>87</v>
      </c>
      <c r="D617" t="s">
        <v>97</v>
      </c>
      <c r="E617">
        <v>2</v>
      </c>
      <c r="F617">
        <v>4911.5</v>
      </c>
      <c r="G617">
        <v>6411.9744920845242</v>
      </c>
      <c r="H617">
        <v>190</v>
      </c>
    </row>
    <row r="618" spans="1:8" x14ac:dyDescent="0.25">
      <c r="A618" t="s">
        <v>122</v>
      </c>
      <c r="B618" t="s">
        <v>13</v>
      </c>
      <c r="C618" t="s">
        <v>87</v>
      </c>
      <c r="D618" t="s">
        <v>97</v>
      </c>
      <c r="E618">
        <v>3</v>
      </c>
      <c r="F618">
        <v>8028</v>
      </c>
      <c r="G618">
        <v>9662.9035808063581</v>
      </c>
      <c r="H618">
        <v>257</v>
      </c>
    </row>
    <row r="619" spans="1:8" x14ac:dyDescent="0.25">
      <c r="A619" t="s">
        <v>122</v>
      </c>
      <c r="B619" t="s">
        <v>13</v>
      </c>
      <c r="C619" t="s">
        <v>87</v>
      </c>
      <c r="D619" t="s">
        <v>97</v>
      </c>
      <c r="E619">
        <v>4</v>
      </c>
      <c r="F619">
        <v>7353</v>
      </c>
      <c r="G619">
        <v>7021.3592579183824</v>
      </c>
      <c r="H619">
        <v>214</v>
      </c>
    </row>
    <row r="620" spans="1:8" x14ac:dyDescent="0.25">
      <c r="A620" t="s">
        <v>122</v>
      </c>
      <c r="B620" t="s">
        <v>13</v>
      </c>
      <c r="C620" t="s">
        <v>87</v>
      </c>
      <c r="D620" t="s">
        <v>97</v>
      </c>
      <c r="E620">
        <v>5</v>
      </c>
      <c r="F620">
        <v>6523</v>
      </c>
      <c r="G620">
        <v>5986.2040962379106</v>
      </c>
      <c r="H620">
        <v>162</v>
      </c>
    </row>
    <row r="621" spans="1:8" x14ac:dyDescent="0.25">
      <c r="A621" t="s">
        <v>122</v>
      </c>
      <c r="B621" t="s">
        <v>13</v>
      </c>
      <c r="C621" t="s">
        <v>87</v>
      </c>
      <c r="D621" t="s">
        <v>99</v>
      </c>
      <c r="E621">
        <v>1</v>
      </c>
      <c r="F621">
        <v>84132</v>
      </c>
      <c r="G621">
        <v>99348.360437372612</v>
      </c>
      <c r="H621">
        <v>2534</v>
      </c>
    </row>
    <row r="622" spans="1:8" x14ac:dyDescent="0.25">
      <c r="A622" t="s">
        <v>122</v>
      </c>
      <c r="B622" t="s">
        <v>13</v>
      </c>
      <c r="C622" t="s">
        <v>87</v>
      </c>
      <c r="D622" t="s">
        <v>99</v>
      </c>
      <c r="E622">
        <v>2</v>
      </c>
      <c r="F622">
        <v>100054</v>
      </c>
      <c r="G622">
        <v>116424.1231636218</v>
      </c>
      <c r="H622">
        <v>2826</v>
      </c>
    </row>
    <row r="623" spans="1:8" x14ac:dyDescent="0.25">
      <c r="A623" t="s">
        <v>122</v>
      </c>
      <c r="B623" t="s">
        <v>13</v>
      </c>
      <c r="C623" t="s">
        <v>87</v>
      </c>
      <c r="D623" t="s">
        <v>99</v>
      </c>
      <c r="E623">
        <v>3</v>
      </c>
      <c r="F623">
        <v>88985.5</v>
      </c>
      <c r="G623">
        <v>100216.17862683865</v>
      </c>
      <c r="H623">
        <v>2379</v>
      </c>
    </row>
    <row r="624" spans="1:8" x14ac:dyDescent="0.25">
      <c r="A624" t="s">
        <v>122</v>
      </c>
      <c r="B624" t="s">
        <v>13</v>
      </c>
      <c r="C624" t="s">
        <v>87</v>
      </c>
      <c r="D624" t="s">
        <v>99</v>
      </c>
      <c r="E624">
        <v>4</v>
      </c>
      <c r="F624">
        <v>45215</v>
      </c>
      <c r="G624">
        <v>50251.845738934389</v>
      </c>
      <c r="H624">
        <v>1332</v>
      </c>
    </row>
    <row r="625" spans="1:8" x14ac:dyDescent="0.25">
      <c r="A625" t="s">
        <v>122</v>
      </c>
      <c r="B625" t="s">
        <v>13</v>
      </c>
      <c r="C625" t="s">
        <v>87</v>
      </c>
      <c r="D625" t="s">
        <v>99</v>
      </c>
      <c r="E625">
        <v>5</v>
      </c>
      <c r="F625">
        <v>25492</v>
      </c>
      <c r="G625">
        <v>25613.580786325285</v>
      </c>
      <c r="H625">
        <v>659</v>
      </c>
    </row>
    <row r="626" spans="1:8" x14ac:dyDescent="0.25">
      <c r="A626" t="s">
        <v>122</v>
      </c>
      <c r="B626" t="s">
        <v>13</v>
      </c>
      <c r="C626" t="s">
        <v>87</v>
      </c>
      <c r="D626" t="s">
        <v>98</v>
      </c>
      <c r="E626">
        <v>1</v>
      </c>
      <c r="F626">
        <v>1506</v>
      </c>
      <c r="G626">
        <v>1725.2290597120009</v>
      </c>
      <c r="H626">
        <v>43</v>
      </c>
    </row>
    <row r="627" spans="1:8" x14ac:dyDescent="0.25">
      <c r="A627" t="s">
        <v>122</v>
      </c>
      <c r="B627" t="s">
        <v>13</v>
      </c>
      <c r="C627" t="s">
        <v>87</v>
      </c>
      <c r="D627" t="s">
        <v>98</v>
      </c>
      <c r="E627">
        <v>2</v>
      </c>
      <c r="F627">
        <v>2530</v>
      </c>
      <c r="G627">
        <v>2735.1955381476519</v>
      </c>
      <c r="H627">
        <v>81</v>
      </c>
    </row>
    <row r="628" spans="1:8" x14ac:dyDescent="0.25">
      <c r="A628" t="s">
        <v>122</v>
      </c>
      <c r="B628" t="s">
        <v>13</v>
      </c>
      <c r="C628" t="s">
        <v>87</v>
      </c>
      <c r="D628" t="s">
        <v>98</v>
      </c>
      <c r="E628">
        <v>3</v>
      </c>
      <c r="F628">
        <v>4242.5</v>
      </c>
      <c r="G628">
        <v>4959.7372589845636</v>
      </c>
      <c r="H628">
        <v>140</v>
      </c>
    </row>
    <row r="629" spans="1:8" x14ac:dyDescent="0.25">
      <c r="A629" t="s">
        <v>122</v>
      </c>
      <c r="B629" t="s">
        <v>13</v>
      </c>
      <c r="C629" t="s">
        <v>87</v>
      </c>
      <c r="D629" t="s">
        <v>98</v>
      </c>
      <c r="E629">
        <v>4</v>
      </c>
      <c r="F629">
        <v>9120</v>
      </c>
      <c r="G629">
        <v>10655.817899653364</v>
      </c>
      <c r="H629">
        <v>264</v>
      </c>
    </row>
    <row r="630" spans="1:8" x14ac:dyDescent="0.25">
      <c r="A630" t="s">
        <v>122</v>
      </c>
      <c r="B630" t="s">
        <v>13</v>
      </c>
      <c r="C630" t="s">
        <v>87</v>
      </c>
      <c r="D630" t="s">
        <v>98</v>
      </c>
      <c r="E630">
        <v>5</v>
      </c>
      <c r="F630">
        <v>7838.5</v>
      </c>
      <c r="G630">
        <v>6938.7764752488774</v>
      </c>
      <c r="H630">
        <v>186</v>
      </c>
    </row>
    <row r="631" spans="1:8" x14ac:dyDescent="0.25">
      <c r="A631" t="s">
        <v>122</v>
      </c>
      <c r="B631" t="s">
        <v>13</v>
      </c>
      <c r="C631" t="s">
        <v>88</v>
      </c>
      <c r="D631" t="s">
        <v>97</v>
      </c>
      <c r="E631">
        <v>1</v>
      </c>
      <c r="F631">
        <v>95</v>
      </c>
      <c r="G631">
        <v>110.17397201262418</v>
      </c>
      <c r="H631">
        <v>6</v>
      </c>
    </row>
    <row r="632" spans="1:8" x14ac:dyDescent="0.25">
      <c r="A632" t="s">
        <v>122</v>
      </c>
      <c r="B632" t="s">
        <v>13</v>
      </c>
      <c r="C632" t="s">
        <v>88</v>
      </c>
      <c r="D632" t="s">
        <v>97</v>
      </c>
      <c r="E632">
        <v>2</v>
      </c>
      <c r="F632">
        <v>167</v>
      </c>
      <c r="G632">
        <v>150.04928697541527</v>
      </c>
      <c r="H632">
        <v>12</v>
      </c>
    </row>
    <row r="633" spans="1:8" x14ac:dyDescent="0.25">
      <c r="A633" t="s">
        <v>122</v>
      </c>
      <c r="B633" t="s">
        <v>13</v>
      </c>
      <c r="C633" t="s">
        <v>88</v>
      </c>
      <c r="D633" t="s">
        <v>97</v>
      </c>
      <c r="E633">
        <v>3</v>
      </c>
      <c r="F633">
        <v>195.5</v>
      </c>
      <c r="G633">
        <v>280.59105088510438</v>
      </c>
      <c r="H633">
        <v>13</v>
      </c>
    </row>
    <row r="634" spans="1:8" x14ac:dyDescent="0.25">
      <c r="A634" t="s">
        <v>122</v>
      </c>
      <c r="B634" t="s">
        <v>13</v>
      </c>
      <c r="C634" t="s">
        <v>88</v>
      </c>
      <c r="D634" t="s">
        <v>97</v>
      </c>
      <c r="E634">
        <v>4</v>
      </c>
      <c r="F634">
        <v>522</v>
      </c>
      <c r="G634">
        <v>605.22538959304063</v>
      </c>
      <c r="H634">
        <v>31</v>
      </c>
    </row>
    <row r="635" spans="1:8" x14ac:dyDescent="0.25">
      <c r="A635" t="s">
        <v>122</v>
      </c>
      <c r="B635" t="s">
        <v>13</v>
      </c>
      <c r="C635" t="s">
        <v>88</v>
      </c>
      <c r="D635" t="s">
        <v>97</v>
      </c>
      <c r="E635">
        <v>5</v>
      </c>
      <c r="F635">
        <v>428</v>
      </c>
      <c r="G635">
        <v>211.9948914695932</v>
      </c>
      <c r="H635">
        <v>4</v>
      </c>
    </row>
    <row r="636" spans="1:8" x14ac:dyDescent="0.25">
      <c r="A636" t="s">
        <v>122</v>
      </c>
      <c r="B636" t="s">
        <v>13</v>
      </c>
      <c r="C636" t="s">
        <v>88</v>
      </c>
      <c r="D636" t="s">
        <v>99</v>
      </c>
      <c r="E636">
        <v>1</v>
      </c>
      <c r="F636">
        <v>1534.5</v>
      </c>
      <c r="G636">
        <v>1973.2626551297326</v>
      </c>
      <c r="H636">
        <v>76</v>
      </c>
    </row>
    <row r="637" spans="1:8" x14ac:dyDescent="0.25">
      <c r="A637" t="s">
        <v>122</v>
      </c>
      <c r="B637" t="s">
        <v>13</v>
      </c>
      <c r="C637" t="s">
        <v>88</v>
      </c>
      <c r="D637" t="s">
        <v>99</v>
      </c>
      <c r="E637">
        <v>2</v>
      </c>
      <c r="F637">
        <v>3605</v>
      </c>
      <c r="G637">
        <v>4309.3587106698078</v>
      </c>
      <c r="H637">
        <v>161</v>
      </c>
    </row>
    <row r="638" spans="1:8" x14ac:dyDescent="0.25">
      <c r="A638" t="s">
        <v>122</v>
      </c>
      <c r="B638" t="s">
        <v>13</v>
      </c>
      <c r="C638" t="s">
        <v>88</v>
      </c>
      <c r="D638" t="s">
        <v>99</v>
      </c>
      <c r="E638">
        <v>3</v>
      </c>
      <c r="F638">
        <v>3504</v>
      </c>
      <c r="G638">
        <v>5190.6530589132935</v>
      </c>
      <c r="H638">
        <v>221</v>
      </c>
    </row>
    <row r="639" spans="1:8" x14ac:dyDescent="0.25">
      <c r="A639" t="s">
        <v>122</v>
      </c>
      <c r="B639" t="s">
        <v>13</v>
      </c>
      <c r="C639" t="s">
        <v>88</v>
      </c>
      <c r="D639" t="s">
        <v>99</v>
      </c>
      <c r="E639">
        <v>4</v>
      </c>
      <c r="F639">
        <v>8456.5</v>
      </c>
      <c r="G639">
        <v>10049.601650205683</v>
      </c>
      <c r="H639">
        <v>405</v>
      </c>
    </row>
    <row r="640" spans="1:8" x14ac:dyDescent="0.25">
      <c r="A640" t="s">
        <v>122</v>
      </c>
      <c r="B640" t="s">
        <v>13</v>
      </c>
      <c r="C640" t="s">
        <v>88</v>
      </c>
      <c r="D640" t="s">
        <v>99</v>
      </c>
      <c r="E640">
        <v>5</v>
      </c>
      <c r="F640">
        <v>1376</v>
      </c>
      <c r="G640">
        <v>2078.3494584771752</v>
      </c>
      <c r="H640">
        <v>79</v>
      </c>
    </row>
    <row r="641" spans="1:8" x14ac:dyDescent="0.25">
      <c r="A641" t="s">
        <v>122</v>
      </c>
      <c r="B641" t="s">
        <v>13</v>
      </c>
      <c r="C641" t="s">
        <v>88</v>
      </c>
      <c r="D641" t="s">
        <v>98</v>
      </c>
      <c r="E641">
        <v>2</v>
      </c>
      <c r="F641">
        <v>15</v>
      </c>
      <c r="G641">
        <v>25.301767879226745</v>
      </c>
      <c r="H641">
        <v>3</v>
      </c>
    </row>
    <row r="642" spans="1:8" x14ac:dyDescent="0.25">
      <c r="A642" t="s">
        <v>122</v>
      </c>
      <c r="B642" t="s">
        <v>13</v>
      </c>
      <c r="C642" t="s">
        <v>88</v>
      </c>
      <c r="D642" t="s">
        <v>98</v>
      </c>
      <c r="E642">
        <v>3</v>
      </c>
      <c r="F642">
        <v>143</v>
      </c>
      <c r="G642">
        <v>66.479972544310428</v>
      </c>
      <c r="H642">
        <v>4</v>
      </c>
    </row>
    <row r="643" spans="1:8" x14ac:dyDescent="0.25">
      <c r="A643" t="s">
        <v>122</v>
      </c>
      <c r="B643" t="s">
        <v>13</v>
      </c>
      <c r="C643" t="s">
        <v>88</v>
      </c>
      <c r="D643" t="s">
        <v>98</v>
      </c>
      <c r="E643">
        <v>4</v>
      </c>
      <c r="F643">
        <v>16</v>
      </c>
      <c r="G643">
        <v>34.865741891791536</v>
      </c>
      <c r="H643">
        <v>4</v>
      </c>
    </row>
    <row r="644" spans="1:8" x14ac:dyDescent="0.25">
      <c r="A644" t="s">
        <v>122</v>
      </c>
      <c r="B644" t="s">
        <v>13</v>
      </c>
      <c r="C644" t="s">
        <v>89</v>
      </c>
      <c r="D644" t="s">
        <v>97</v>
      </c>
      <c r="E644">
        <v>0</v>
      </c>
      <c r="F644">
        <v>57.5</v>
      </c>
      <c r="G644">
        <v>45.369197553296424</v>
      </c>
      <c r="H644">
        <v>2</v>
      </c>
    </row>
    <row r="645" spans="1:8" x14ac:dyDescent="0.25">
      <c r="A645" t="s">
        <v>122</v>
      </c>
      <c r="B645" t="s">
        <v>13</v>
      </c>
      <c r="C645" t="s">
        <v>89</v>
      </c>
      <c r="D645" t="s">
        <v>97</v>
      </c>
      <c r="E645">
        <v>1</v>
      </c>
      <c r="F645">
        <v>62.5</v>
      </c>
      <c r="G645">
        <v>155.55395368965162</v>
      </c>
      <c r="H645">
        <v>4</v>
      </c>
    </row>
    <row r="646" spans="1:8" x14ac:dyDescent="0.25">
      <c r="A646" t="s">
        <v>122</v>
      </c>
      <c r="B646" t="s">
        <v>13</v>
      </c>
      <c r="C646" t="s">
        <v>89</v>
      </c>
      <c r="D646" t="s">
        <v>97</v>
      </c>
      <c r="E646">
        <v>2</v>
      </c>
      <c r="F646">
        <v>425.5</v>
      </c>
      <c r="G646">
        <v>544.54621851299919</v>
      </c>
      <c r="H646">
        <v>19</v>
      </c>
    </row>
    <row r="647" spans="1:8" x14ac:dyDescent="0.25">
      <c r="A647" t="s">
        <v>122</v>
      </c>
      <c r="B647" t="s">
        <v>13</v>
      </c>
      <c r="C647" t="s">
        <v>89</v>
      </c>
      <c r="D647" t="s">
        <v>97</v>
      </c>
      <c r="E647">
        <v>3</v>
      </c>
      <c r="F647">
        <v>1269.5</v>
      </c>
      <c r="G647">
        <v>1122.1401917954786</v>
      </c>
      <c r="H647">
        <v>38</v>
      </c>
    </row>
    <row r="648" spans="1:8" x14ac:dyDescent="0.25">
      <c r="A648" t="s">
        <v>122</v>
      </c>
      <c r="B648" t="s">
        <v>13</v>
      </c>
      <c r="C648" t="s">
        <v>89</v>
      </c>
      <c r="D648" t="s">
        <v>97</v>
      </c>
      <c r="E648">
        <v>4</v>
      </c>
      <c r="F648">
        <v>4061.5</v>
      </c>
      <c r="G648">
        <v>4190.3679138273501</v>
      </c>
      <c r="H648">
        <v>145</v>
      </c>
    </row>
    <row r="649" spans="1:8" x14ac:dyDescent="0.25">
      <c r="A649" t="s">
        <v>122</v>
      </c>
      <c r="B649" t="s">
        <v>13</v>
      </c>
      <c r="C649" t="s">
        <v>89</v>
      </c>
      <c r="D649" t="s">
        <v>97</v>
      </c>
      <c r="E649">
        <v>5</v>
      </c>
      <c r="F649">
        <v>6812.5</v>
      </c>
      <c r="G649">
        <v>7119.886028694722</v>
      </c>
      <c r="H649">
        <v>263</v>
      </c>
    </row>
    <row r="650" spans="1:8" x14ac:dyDescent="0.25">
      <c r="A650" t="s">
        <v>122</v>
      </c>
      <c r="B650" t="s">
        <v>13</v>
      </c>
      <c r="C650" t="s">
        <v>89</v>
      </c>
      <c r="D650" t="s">
        <v>99</v>
      </c>
      <c r="E650">
        <v>1</v>
      </c>
      <c r="F650">
        <v>1707.5</v>
      </c>
      <c r="G650">
        <v>1729.1223008873071</v>
      </c>
      <c r="H650">
        <v>51</v>
      </c>
    </row>
    <row r="651" spans="1:8" x14ac:dyDescent="0.25">
      <c r="A651" t="s">
        <v>122</v>
      </c>
      <c r="B651" t="s">
        <v>13</v>
      </c>
      <c r="C651" t="s">
        <v>89</v>
      </c>
      <c r="D651" t="s">
        <v>99</v>
      </c>
      <c r="E651">
        <v>2</v>
      </c>
      <c r="F651">
        <v>6687.5</v>
      </c>
      <c r="G651">
        <v>7004.9515362774755</v>
      </c>
      <c r="H651">
        <v>232</v>
      </c>
    </row>
    <row r="652" spans="1:8" x14ac:dyDescent="0.25">
      <c r="A652" t="s">
        <v>122</v>
      </c>
      <c r="B652" t="s">
        <v>13</v>
      </c>
      <c r="C652" t="s">
        <v>89</v>
      </c>
      <c r="D652" t="s">
        <v>99</v>
      </c>
      <c r="E652">
        <v>3</v>
      </c>
      <c r="F652">
        <v>10614</v>
      </c>
      <c r="G652">
        <v>10875.943687684194</v>
      </c>
      <c r="H652">
        <v>307</v>
      </c>
    </row>
    <row r="653" spans="1:8" x14ac:dyDescent="0.25">
      <c r="A653" t="s">
        <v>122</v>
      </c>
      <c r="B653" t="s">
        <v>13</v>
      </c>
      <c r="C653" t="s">
        <v>89</v>
      </c>
      <c r="D653" t="s">
        <v>99</v>
      </c>
      <c r="E653">
        <v>4</v>
      </c>
      <c r="F653">
        <v>17113.5</v>
      </c>
      <c r="G653">
        <v>16206.783936629188</v>
      </c>
      <c r="H653">
        <v>462</v>
      </c>
    </row>
    <row r="654" spans="1:8" x14ac:dyDescent="0.25">
      <c r="A654" t="s">
        <v>122</v>
      </c>
      <c r="B654" t="s">
        <v>13</v>
      </c>
      <c r="C654" t="s">
        <v>89</v>
      </c>
      <c r="D654" t="s">
        <v>99</v>
      </c>
      <c r="E654">
        <v>5</v>
      </c>
      <c r="F654">
        <v>26958.5</v>
      </c>
      <c r="G654">
        <v>26193.412116888398</v>
      </c>
      <c r="H654">
        <v>771</v>
      </c>
    </row>
    <row r="655" spans="1:8" x14ac:dyDescent="0.25">
      <c r="A655" t="s">
        <v>122</v>
      </c>
      <c r="B655" t="s">
        <v>13</v>
      </c>
      <c r="C655" t="s">
        <v>89</v>
      </c>
      <c r="D655" t="s">
        <v>98</v>
      </c>
      <c r="E655">
        <v>2</v>
      </c>
      <c r="F655">
        <v>170</v>
      </c>
      <c r="G655">
        <v>183.75927200798037</v>
      </c>
      <c r="H655">
        <v>4</v>
      </c>
    </row>
    <row r="656" spans="1:8" x14ac:dyDescent="0.25">
      <c r="A656" t="s">
        <v>122</v>
      </c>
      <c r="B656" t="s">
        <v>13</v>
      </c>
      <c r="C656" t="s">
        <v>89</v>
      </c>
      <c r="D656" t="s">
        <v>98</v>
      </c>
      <c r="E656">
        <v>3</v>
      </c>
      <c r="F656">
        <v>144.5</v>
      </c>
      <c r="G656">
        <v>120.23302121753463</v>
      </c>
      <c r="H656">
        <v>4</v>
      </c>
    </row>
    <row r="657" spans="1:8" x14ac:dyDescent="0.25">
      <c r="A657" t="s">
        <v>122</v>
      </c>
      <c r="B657" t="s">
        <v>13</v>
      </c>
      <c r="C657" t="s">
        <v>89</v>
      </c>
      <c r="D657" t="s">
        <v>98</v>
      </c>
      <c r="E657">
        <v>4</v>
      </c>
      <c r="F657">
        <v>101.5</v>
      </c>
      <c r="G657">
        <v>68.048036802412753</v>
      </c>
      <c r="H657">
        <v>5</v>
      </c>
    </row>
    <row r="658" spans="1:8" x14ac:dyDescent="0.25">
      <c r="A658" t="s">
        <v>122</v>
      </c>
      <c r="B658" t="s">
        <v>13</v>
      </c>
      <c r="C658" t="s">
        <v>89</v>
      </c>
      <c r="D658" t="s">
        <v>98</v>
      </c>
      <c r="E658">
        <v>5</v>
      </c>
      <c r="F658">
        <v>530.5</v>
      </c>
      <c r="G658">
        <v>462.38357478535374</v>
      </c>
      <c r="H658">
        <v>20</v>
      </c>
    </row>
  </sheetData>
  <autoFilter ref="A1:H662" xr:uid="{28465420-302E-45EF-B0A7-AA5A72CA844D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8096-F246-42EF-AE73-80F00079214B}">
  <sheetPr codeName="Sheet4">
    <tabColor theme="0" tint="-0.249977111117893"/>
  </sheetPr>
  <dimension ref="A2:P163"/>
  <sheetViews>
    <sheetView topLeftCell="A7" workbookViewId="0">
      <selection activeCell="A37" sqref="A34:A53"/>
      <pivotSelection pane="bottomRight" showHeader="1" activeRow="36" click="1" r:id="rId6">
        <pivotArea dataOnly="0" labelOnly="1" fieldPosition="0">
          <references count="1">
            <reference field="2" count="0"/>
          </references>
        </pivotArea>
      </pivotSelection>
    </sheetView>
  </sheetViews>
  <sheetFormatPr defaultRowHeight="12.5" x14ac:dyDescent="0.25"/>
  <cols>
    <col min="1" max="1" width="16.90625" bestFit="1" customWidth="1"/>
    <col min="2" max="2" width="12.08984375" bestFit="1" customWidth="1"/>
    <col min="3" max="3" width="20.453125" bestFit="1" customWidth="1"/>
    <col min="4" max="4" width="29.81640625" bestFit="1" customWidth="1"/>
    <col min="6" max="6" width="11.54296875" customWidth="1"/>
    <col min="7" max="7" width="13.81640625" customWidth="1"/>
    <col min="8" max="8" width="13.7265625" customWidth="1"/>
    <col min="11" max="11" width="18.26953125" bestFit="1" customWidth="1"/>
    <col min="13" max="13" width="10" bestFit="1" customWidth="1"/>
  </cols>
  <sheetData>
    <row r="2" spans="1:16" x14ac:dyDescent="0.25">
      <c r="A2" s="73" t="s">
        <v>103</v>
      </c>
      <c r="B2" t="s">
        <v>97</v>
      </c>
    </row>
    <row r="3" spans="1:16" x14ac:dyDescent="0.25">
      <c r="A3" s="73" t="s">
        <v>22</v>
      </c>
      <c r="B3" t="s">
        <v>12</v>
      </c>
    </row>
    <row r="4" spans="1:16" ht="13" x14ac:dyDescent="0.3">
      <c r="F4" s="150" t="s">
        <v>2</v>
      </c>
      <c r="G4" s="150"/>
      <c r="H4" s="150"/>
      <c r="K4" s="8" t="s">
        <v>6</v>
      </c>
      <c r="L4" s="8"/>
      <c r="M4" s="8"/>
      <c r="N4" s="8"/>
      <c r="O4" s="8"/>
      <c r="P4" s="8"/>
    </row>
    <row r="5" spans="1:16" ht="65" x14ac:dyDescent="0.25">
      <c r="A5" s="73" t="s">
        <v>105</v>
      </c>
      <c r="B5" t="s">
        <v>107</v>
      </c>
      <c r="C5" t="s">
        <v>108</v>
      </c>
      <c r="D5" t="s">
        <v>109</v>
      </c>
      <c r="F5" s="21" t="s">
        <v>16</v>
      </c>
      <c r="G5" s="21" t="s">
        <v>20</v>
      </c>
      <c r="H5" s="21" t="s">
        <v>17</v>
      </c>
      <c r="K5" s="21" t="s">
        <v>4</v>
      </c>
      <c r="L5" s="21" t="s">
        <v>27</v>
      </c>
      <c r="M5" s="21" t="s">
        <v>25</v>
      </c>
      <c r="N5" s="21" t="s">
        <v>11</v>
      </c>
      <c r="O5" s="21" t="s">
        <v>10</v>
      </c>
      <c r="P5" s="21" t="s">
        <v>8</v>
      </c>
    </row>
    <row r="6" spans="1:16" ht="13" x14ac:dyDescent="0.3">
      <c r="A6" s="74" t="s">
        <v>70</v>
      </c>
      <c r="B6" s="75">
        <v>9228</v>
      </c>
      <c r="C6" s="75">
        <v>647363.5</v>
      </c>
      <c r="D6" s="75">
        <v>648583.07769740652</v>
      </c>
      <c r="F6" s="10">
        <f>C6 / B6 / 24</f>
        <v>2.9230038108654814</v>
      </c>
      <c r="G6" s="10">
        <f>(C6 / D6)</f>
        <v>0.99811962763238249</v>
      </c>
      <c r="H6" s="10">
        <f>G6*$F$26</f>
        <v>2.3889835633222858</v>
      </c>
      <c r="K6" s="5" t="str">
        <f>A6</f>
        <v>Auckland</v>
      </c>
      <c r="L6" s="5">
        <f>B6</f>
        <v>9228</v>
      </c>
      <c r="M6" s="5">
        <f>C6 / 24</f>
        <v>26973.479166666668</v>
      </c>
      <c r="N6" s="10">
        <f>F6</f>
        <v>2.9230038108654814</v>
      </c>
      <c r="O6" s="10">
        <f>H6</f>
        <v>2.3889835633222858</v>
      </c>
      <c r="P6" s="10">
        <f>$H$26</f>
        <v>2.3059615850081463</v>
      </c>
    </row>
    <row r="7" spans="1:16" ht="13" x14ac:dyDescent="0.3">
      <c r="A7" s="74" t="s">
        <v>71</v>
      </c>
      <c r="B7" s="75">
        <v>9139</v>
      </c>
      <c r="C7" s="75">
        <v>474214.5</v>
      </c>
      <c r="D7" s="75">
        <v>499151.61627489881</v>
      </c>
      <c r="F7" s="10">
        <f t="shared" ref="F7:F26" si="0">C7 / B7 / 24</f>
        <v>2.1620459021774812</v>
      </c>
      <c r="G7" s="10">
        <f t="shared" ref="G7:G26" si="1">(C7 / D7)</f>
        <v>0.95004099864285496</v>
      </c>
      <c r="H7" s="10">
        <f t="shared" ref="H7:H25" si="2">G7*$F$26</f>
        <v>2.2739081242433987</v>
      </c>
      <c r="K7" s="5" t="str">
        <f t="shared" ref="K7:K25" si="3">A7</f>
        <v>Bay of Plenty</v>
      </c>
      <c r="L7" s="5">
        <f t="shared" ref="L7:L26" si="4">B7</f>
        <v>9139</v>
      </c>
      <c r="M7" s="5">
        <f t="shared" ref="M7:M26" si="5">C7 / 24</f>
        <v>19758.9375</v>
      </c>
      <c r="N7" s="10">
        <f t="shared" ref="N7:N26" si="6">F7</f>
        <v>2.1620459021774812</v>
      </c>
      <c r="O7" s="10">
        <f t="shared" ref="O7:O26" si="7">H7</f>
        <v>2.2739081242433987</v>
      </c>
      <c r="P7" s="10">
        <f t="shared" ref="P7:P26" si="8">$H$26</f>
        <v>2.3059615850081463</v>
      </c>
    </row>
    <row r="8" spans="1:16" ht="13" x14ac:dyDescent="0.3">
      <c r="A8" s="74" t="s">
        <v>72</v>
      </c>
      <c r="B8" s="75">
        <v>5952</v>
      </c>
      <c r="C8" s="75">
        <v>404314.5</v>
      </c>
      <c r="D8" s="75">
        <v>409451.09489247348</v>
      </c>
      <c r="F8" s="10">
        <f t="shared" si="0"/>
        <v>2.8303826444892475</v>
      </c>
      <c r="G8" s="10">
        <f t="shared" si="1"/>
        <v>0.9874549245159</v>
      </c>
      <c r="H8" s="10">
        <f t="shared" si="2"/>
        <v>2.3634577648632136</v>
      </c>
      <c r="K8" s="5" t="str">
        <f t="shared" si="3"/>
        <v>Canterbury</v>
      </c>
      <c r="L8" s="5">
        <f t="shared" si="4"/>
        <v>5952</v>
      </c>
      <c r="M8" s="5">
        <f t="shared" si="5"/>
        <v>16846.4375</v>
      </c>
      <c r="N8" s="10">
        <f t="shared" si="6"/>
        <v>2.8303826444892475</v>
      </c>
      <c r="O8" s="10">
        <f t="shared" si="7"/>
        <v>2.3634577648632136</v>
      </c>
      <c r="P8" s="10">
        <f t="shared" si="8"/>
        <v>2.3059615850081463</v>
      </c>
    </row>
    <row r="9" spans="1:16" ht="13" x14ac:dyDescent="0.3">
      <c r="A9" s="74" t="s">
        <v>73</v>
      </c>
      <c r="B9" s="75">
        <v>5976</v>
      </c>
      <c r="C9" s="75">
        <v>318188.5</v>
      </c>
      <c r="D9" s="75">
        <v>353161.47983980639</v>
      </c>
      <c r="F9" s="10">
        <f t="shared" si="0"/>
        <v>2.2185164268183848</v>
      </c>
      <c r="G9" s="10">
        <f t="shared" si="1"/>
        <v>0.90097170321160147</v>
      </c>
      <c r="H9" s="10">
        <f t="shared" si="2"/>
        <v>2.1564615406839325</v>
      </c>
      <c r="K9" s="5" t="str">
        <f t="shared" si="3"/>
        <v>Capital and Coast</v>
      </c>
      <c r="L9" s="5">
        <f t="shared" si="4"/>
        <v>5976</v>
      </c>
      <c r="M9" s="5">
        <f t="shared" si="5"/>
        <v>13257.854166666666</v>
      </c>
      <c r="N9" s="10">
        <f t="shared" si="6"/>
        <v>2.2185164268183848</v>
      </c>
      <c r="O9" s="10">
        <f t="shared" si="7"/>
        <v>2.1564615406839325</v>
      </c>
      <c r="P9" s="10">
        <f t="shared" si="8"/>
        <v>2.3059615850081463</v>
      </c>
    </row>
    <row r="10" spans="1:16" ht="13" x14ac:dyDescent="0.3">
      <c r="A10" s="74" t="s">
        <v>74</v>
      </c>
      <c r="B10" s="75">
        <v>11445</v>
      </c>
      <c r="C10" s="75">
        <v>795310</v>
      </c>
      <c r="D10" s="75">
        <v>722829.46196484938</v>
      </c>
      <c r="F10" s="10">
        <f t="shared" si="0"/>
        <v>2.8954055628367552</v>
      </c>
      <c r="G10" s="10">
        <f>(C10 / D10)</f>
        <v>1.10027335886134</v>
      </c>
      <c r="H10" s="10">
        <f t="shared" si="2"/>
        <v>2.6334869054887076</v>
      </c>
      <c r="K10" s="5" t="str">
        <f t="shared" si="3"/>
        <v>Counties Manukau</v>
      </c>
      <c r="L10" s="5">
        <f t="shared" si="4"/>
        <v>11445</v>
      </c>
      <c r="M10" s="5">
        <f t="shared" si="5"/>
        <v>33137.916666666664</v>
      </c>
      <c r="N10" s="10">
        <f t="shared" si="6"/>
        <v>2.8954055628367552</v>
      </c>
      <c r="O10" s="10">
        <f t="shared" si="7"/>
        <v>2.6334869054887076</v>
      </c>
      <c r="P10" s="10">
        <f t="shared" si="8"/>
        <v>2.3059615850081463</v>
      </c>
    </row>
    <row r="11" spans="1:16" ht="13" x14ac:dyDescent="0.3">
      <c r="A11" s="74" t="s">
        <v>75</v>
      </c>
      <c r="B11" s="75">
        <v>7551</v>
      </c>
      <c r="C11" s="75">
        <v>407240</v>
      </c>
      <c r="D11" s="75">
        <v>442438.80527247</v>
      </c>
      <c r="F11" s="10">
        <f t="shared" si="0"/>
        <v>2.2471637310731469</v>
      </c>
      <c r="G11" s="10">
        <f t="shared" si="1"/>
        <v>0.92044367525404269</v>
      </c>
      <c r="H11" s="10">
        <f t="shared" si="2"/>
        <v>2.2030673982054485</v>
      </c>
      <c r="K11" s="5" t="str">
        <f t="shared" si="3"/>
        <v>Hawkes Bay</v>
      </c>
      <c r="L11" s="5">
        <f t="shared" si="4"/>
        <v>7551</v>
      </c>
      <c r="M11" s="5">
        <f t="shared" si="5"/>
        <v>16968.333333333332</v>
      </c>
      <c r="N11" s="10">
        <f t="shared" si="6"/>
        <v>2.2471637310731469</v>
      </c>
      <c r="O11" s="10">
        <f t="shared" si="7"/>
        <v>2.2030673982054485</v>
      </c>
      <c r="P11" s="10">
        <f t="shared" si="8"/>
        <v>2.3059615850081463</v>
      </c>
    </row>
    <row r="12" spans="1:16" ht="13" x14ac:dyDescent="0.3">
      <c r="A12" s="74" t="s">
        <v>76</v>
      </c>
      <c r="B12" s="75">
        <v>3846</v>
      </c>
      <c r="C12" s="75">
        <v>167439</v>
      </c>
      <c r="D12" s="75">
        <v>198776.39510450198</v>
      </c>
      <c r="F12" s="10">
        <f t="shared" si="0"/>
        <v>1.813995059802392</v>
      </c>
      <c r="G12" s="10">
        <f t="shared" si="1"/>
        <v>0.84234850879538747</v>
      </c>
      <c r="H12" s="10">
        <f t="shared" si="2"/>
        <v>2.016147850808911</v>
      </c>
      <c r="K12" s="5" t="str">
        <f t="shared" si="3"/>
        <v>Hutt</v>
      </c>
      <c r="L12" s="5">
        <f t="shared" si="4"/>
        <v>3846</v>
      </c>
      <c r="M12" s="5">
        <f t="shared" si="5"/>
        <v>6976.625</v>
      </c>
      <c r="N12" s="10">
        <f t="shared" si="6"/>
        <v>1.813995059802392</v>
      </c>
      <c r="O12" s="10">
        <f t="shared" si="7"/>
        <v>2.016147850808911</v>
      </c>
      <c r="P12" s="10">
        <f t="shared" si="8"/>
        <v>2.3059615850081463</v>
      </c>
    </row>
    <row r="13" spans="1:16" ht="13" x14ac:dyDescent="0.3">
      <c r="A13" s="74" t="s">
        <v>77</v>
      </c>
      <c r="B13" s="75">
        <v>6238</v>
      </c>
      <c r="C13" s="75">
        <v>327272</v>
      </c>
      <c r="D13" s="75">
        <v>354437.62243667251</v>
      </c>
      <c r="F13" s="10">
        <f t="shared" si="0"/>
        <v>2.1860104734423427</v>
      </c>
      <c r="G13" s="10">
        <f t="shared" si="1"/>
        <v>0.9233557029022047</v>
      </c>
      <c r="H13" s="10">
        <f t="shared" si="2"/>
        <v>2.2100372903855079</v>
      </c>
      <c r="K13" s="5" t="str">
        <f t="shared" si="3"/>
        <v>Lakes</v>
      </c>
      <c r="L13" s="5">
        <f t="shared" si="4"/>
        <v>6238</v>
      </c>
      <c r="M13" s="5">
        <f t="shared" si="5"/>
        <v>13636.333333333334</v>
      </c>
      <c r="N13" s="10">
        <f t="shared" si="6"/>
        <v>2.1860104734423427</v>
      </c>
      <c r="O13" s="10">
        <f t="shared" si="7"/>
        <v>2.2100372903855079</v>
      </c>
      <c r="P13" s="10">
        <f t="shared" si="8"/>
        <v>2.3059615850081463</v>
      </c>
    </row>
    <row r="14" spans="1:16" ht="13" x14ac:dyDescent="0.3">
      <c r="A14" s="74" t="s">
        <v>78</v>
      </c>
      <c r="B14" s="75">
        <v>4635</v>
      </c>
      <c r="C14" s="75">
        <v>262439</v>
      </c>
      <c r="D14" s="75">
        <v>260603.87102809953</v>
      </c>
      <c r="F14" s="10">
        <f t="shared" si="0"/>
        <v>2.3592143113987771</v>
      </c>
      <c r="G14" s="10">
        <f t="shared" si="1"/>
        <v>1.0070418331265025</v>
      </c>
      <c r="H14" s="10">
        <f t="shared" si="2"/>
        <v>2.4103387212451866</v>
      </c>
      <c r="K14" s="5" t="str">
        <f t="shared" si="3"/>
        <v>MidCentral</v>
      </c>
      <c r="L14" s="5">
        <f t="shared" si="4"/>
        <v>4635</v>
      </c>
      <c r="M14" s="5">
        <f t="shared" si="5"/>
        <v>10934.958333333334</v>
      </c>
      <c r="N14" s="10">
        <f t="shared" si="6"/>
        <v>2.3592143113987771</v>
      </c>
      <c r="O14" s="10">
        <f t="shared" si="7"/>
        <v>2.4103387212451866</v>
      </c>
      <c r="P14" s="10">
        <f t="shared" si="8"/>
        <v>2.3059615850081463</v>
      </c>
    </row>
    <row r="15" spans="1:16" ht="13" x14ac:dyDescent="0.3">
      <c r="A15" s="74" t="s">
        <v>79</v>
      </c>
      <c r="B15" s="75">
        <v>2033</v>
      </c>
      <c r="C15" s="75">
        <v>76248</v>
      </c>
      <c r="D15" s="75">
        <v>94483.530048106186</v>
      </c>
      <c r="F15" s="10">
        <f t="shared" si="0"/>
        <v>1.5627151992129857</v>
      </c>
      <c r="G15" s="10">
        <f t="shared" si="1"/>
        <v>0.80699779063269983</v>
      </c>
      <c r="H15" s="10">
        <f t="shared" si="2"/>
        <v>1.9315364652552307</v>
      </c>
      <c r="K15" s="5" t="str">
        <f t="shared" si="3"/>
        <v>Nelson Marlborough</v>
      </c>
      <c r="L15" s="5">
        <f t="shared" si="4"/>
        <v>2033</v>
      </c>
      <c r="M15" s="5">
        <f t="shared" si="5"/>
        <v>3177</v>
      </c>
      <c r="N15" s="10">
        <f t="shared" si="6"/>
        <v>1.5627151992129857</v>
      </c>
      <c r="O15" s="10">
        <f t="shared" si="7"/>
        <v>1.9315364652552307</v>
      </c>
      <c r="P15" s="10">
        <f t="shared" si="8"/>
        <v>2.3059615850081463</v>
      </c>
    </row>
    <row r="16" spans="1:16" ht="13" x14ac:dyDescent="0.3">
      <c r="A16" s="74" t="s">
        <v>80</v>
      </c>
      <c r="B16" s="75">
        <v>9379</v>
      </c>
      <c r="C16" s="75">
        <v>492510.5</v>
      </c>
      <c r="D16" s="75">
        <v>500327.30463570333</v>
      </c>
      <c r="F16" s="10">
        <f t="shared" si="0"/>
        <v>2.1880020080321283</v>
      </c>
      <c r="G16" s="10">
        <f t="shared" si="1"/>
        <v>0.98437661793934095</v>
      </c>
      <c r="H16" s="10">
        <f t="shared" si="2"/>
        <v>2.3560898866944302</v>
      </c>
      <c r="K16" s="5" t="str">
        <f t="shared" si="3"/>
        <v>Northland</v>
      </c>
      <c r="L16" s="5">
        <f t="shared" si="4"/>
        <v>9379</v>
      </c>
      <c r="M16" s="5">
        <f t="shared" si="5"/>
        <v>20521.270833333332</v>
      </c>
      <c r="N16" s="10">
        <f t="shared" si="6"/>
        <v>2.1880020080321283</v>
      </c>
      <c r="O16" s="10">
        <f t="shared" si="7"/>
        <v>2.3560898866944302</v>
      </c>
      <c r="P16" s="10">
        <f t="shared" si="8"/>
        <v>2.3059615850081463</v>
      </c>
    </row>
    <row r="17" spans="1:16" ht="13" x14ac:dyDescent="0.3">
      <c r="A17" s="74" t="s">
        <v>81</v>
      </c>
      <c r="B17" s="75">
        <v>650</v>
      </c>
      <c r="C17" s="75">
        <v>27060</v>
      </c>
      <c r="D17" s="75">
        <v>31247.704191986486</v>
      </c>
      <c r="F17" s="10">
        <f t="shared" si="0"/>
        <v>1.7346153846153847</v>
      </c>
      <c r="G17" s="10">
        <f t="shared" si="1"/>
        <v>0.86598362022831654</v>
      </c>
      <c r="H17" s="10">
        <f t="shared" si="2"/>
        <v>2.0727181167042876</v>
      </c>
      <c r="K17" s="5" t="str">
        <f t="shared" si="3"/>
        <v>South Canterbury</v>
      </c>
      <c r="L17" s="5">
        <f t="shared" si="4"/>
        <v>650</v>
      </c>
      <c r="M17" s="5">
        <f t="shared" si="5"/>
        <v>1127.5</v>
      </c>
      <c r="N17" s="10">
        <f t="shared" si="6"/>
        <v>1.7346153846153847</v>
      </c>
      <c r="O17" s="10">
        <f t="shared" si="7"/>
        <v>2.0727181167042876</v>
      </c>
      <c r="P17" s="10">
        <f t="shared" si="8"/>
        <v>2.3059615850081463</v>
      </c>
    </row>
    <row r="18" spans="1:16" ht="13" x14ac:dyDescent="0.3">
      <c r="A18" s="74" t="s">
        <v>82</v>
      </c>
      <c r="B18" s="75">
        <v>4103</v>
      </c>
      <c r="C18" s="75">
        <v>189942.5</v>
      </c>
      <c r="D18" s="75">
        <v>224521.92731124698</v>
      </c>
      <c r="F18" s="10">
        <f t="shared" si="0"/>
        <v>1.9288985701519215</v>
      </c>
      <c r="G18" s="10">
        <f t="shared" si="1"/>
        <v>0.84598641333008551</v>
      </c>
      <c r="H18" s="10">
        <f t="shared" si="2"/>
        <v>2.024855117851585</v>
      </c>
      <c r="K18" s="5" t="str">
        <f t="shared" si="3"/>
        <v>Southern</v>
      </c>
      <c r="L18" s="5">
        <f t="shared" si="4"/>
        <v>4103</v>
      </c>
      <c r="M18" s="5">
        <f t="shared" si="5"/>
        <v>7914.270833333333</v>
      </c>
      <c r="N18" s="10">
        <f t="shared" si="6"/>
        <v>1.9288985701519215</v>
      </c>
      <c r="O18" s="10">
        <f t="shared" si="7"/>
        <v>2.024855117851585</v>
      </c>
      <c r="P18" s="10">
        <f t="shared" si="8"/>
        <v>2.3059615850081463</v>
      </c>
    </row>
    <row r="19" spans="1:16" ht="13" x14ac:dyDescent="0.3">
      <c r="A19" s="74" t="s">
        <v>83</v>
      </c>
      <c r="B19" s="75">
        <v>3418</v>
      </c>
      <c r="C19" s="75">
        <v>197886.5</v>
      </c>
      <c r="D19" s="75">
        <v>212226.2334641284</v>
      </c>
      <c r="F19" s="10">
        <f t="shared" si="0"/>
        <v>2.4123086112736494</v>
      </c>
      <c r="G19" s="10">
        <f t="shared" si="1"/>
        <v>0.93243185241492699</v>
      </c>
      <c r="H19" s="10">
        <f t="shared" si="2"/>
        <v>2.2317609108853698</v>
      </c>
      <c r="K19" s="5" t="str">
        <f t="shared" si="3"/>
        <v>Tairawhiti</v>
      </c>
      <c r="L19" s="5">
        <f t="shared" si="4"/>
        <v>3418</v>
      </c>
      <c r="M19" s="5">
        <f t="shared" si="5"/>
        <v>8245.2708333333339</v>
      </c>
      <c r="N19" s="10">
        <f t="shared" si="6"/>
        <v>2.4123086112736494</v>
      </c>
      <c r="O19" s="10">
        <f t="shared" si="7"/>
        <v>2.2317609108853698</v>
      </c>
      <c r="P19" s="10">
        <f t="shared" si="8"/>
        <v>2.3059615850081463</v>
      </c>
    </row>
    <row r="20" spans="1:16" ht="13" x14ac:dyDescent="0.3">
      <c r="A20" s="74" t="s">
        <v>84</v>
      </c>
      <c r="B20" s="75">
        <v>3716</v>
      </c>
      <c r="C20" s="75">
        <v>182151.5</v>
      </c>
      <c r="D20" s="75">
        <v>184311.31154734397</v>
      </c>
      <c r="F20" s="10">
        <f t="shared" si="0"/>
        <v>2.0424235288841048</v>
      </c>
      <c r="G20" s="10">
        <f t="shared" si="1"/>
        <v>0.98828172004630777</v>
      </c>
      <c r="H20" s="10">
        <f t="shared" si="2"/>
        <v>2.3654366869059125</v>
      </c>
      <c r="K20" s="5" t="str">
        <f t="shared" si="3"/>
        <v>Taranaki</v>
      </c>
      <c r="L20" s="5">
        <f t="shared" si="4"/>
        <v>3716</v>
      </c>
      <c r="M20" s="5">
        <f t="shared" si="5"/>
        <v>7589.645833333333</v>
      </c>
      <c r="N20" s="10">
        <f t="shared" si="6"/>
        <v>2.0424235288841048</v>
      </c>
      <c r="O20" s="10">
        <f t="shared" si="7"/>
        <v>2.3654366869059125</v>
      </c>
      <c r="P20" s="10">
        <f t="shared" si="8"/>
        <v>2.3059615850081463</v>
      </c>
    </row>
    <row r="21" spans="1:16" ht="13" x14ac:dyDescent="0.3">
      <c r="A21" s="74" t="s">
        <v>85</v>
      </c>
      <c r="B21" s="75">
        <v>15723</v>
      </c>
      <c r="C21" s="75">
        <v>1028320.5</v>
      </c>
      <c r="D21" s="75">
        <v>1076392.1721282622</v>
      </c>
      <c r="F21" s="10">
        <f t="shared" si="0"/>
        <v>2.7250961966545826</v>
      </c>
      <c r="G21" s="10">
        <f t="shared" si="1"/>
        <v>0.95534000211724501</v>
      </c>
      <c r="H21" s="10">
        <f t="shared" si="2"/>
        <v>2.286591205360974</v>
      </c>
      <c r="K21" s="5" t="str">
        <f t="shared" si="3"/>
        <v>Waikato</v>
      </c>
      <c r="L21" s="5">
        <f t="shared" si="4"/>
        <v>15723</v>
      </c>
      <c r="M21" s="5">
        <f t="shared" si="5"/>
        <v>42846.6875</v>
      </c>
      <c r="N21" s="10">
        <f t="shared" si="6"/>
        <v>2.7250961966545826</v>
      </c>
      <c r="O21" s="10">
        <f t="shared" si="7"/>
        <v>2.286591205360974</v>
      </c>
      <c r="P21" s="10">
        <f t="shared" si="8"/>
        <v>2.3059615850081463</v>
      </c>
    </row>
    <row r="22" spans="1:16" ht="13" x14ac:dyDescent="0.3">
      <c r="A22" s="74" t="s">
        <v>86</v>
      </c>
      <c r="B22" s="75">
        <v>964</v>
      </c>
      <c r="C22" s="75">
        <v>41902.5</v>
      </c>
      <c r="D22" s="75">
        <v>45494.399659936716</v>
      </c>
      <c r="F22" s="10">
        <f t="shared" si="0"/>
        <v>1.8111384854771784</v>
      </c>
      <c r="G22" s="10">
        <f t="shared" si="1"/>
        <v>0.92104743250189947</v>
      </c>
      <c r="H22" s="10">
        <f t="shared" si="2"/>
        <v>2.2045124816417774</v>
      </c>
      <c r="K22" s="5" t="str">
        <f t="shared" si="3"/>
        <v>Wairarapa</v>
      </c>
      <c r="L22" s="5">
        <f t="shared" si="4"/>
        <v>964</v>
      </c>
      <c r="M22" s="5">
        <f t="shared" si="5"/>
        <v>1745.9375</v>
      </c>
      <c r="N22" s="10">
        <f t="shared" si="6"/>
        <v>1.8111384854771784</v>
      </c>
      <c r="O22" s="10">
        <f t="shared" si="7"/>
        <v>2.2045124816417774</v>
      </c>
      <c r="P22" s="10">
        <f t="shared" si="8"/>
        <v>2.3059615850081463</v>
      </c>
    </row>
    <row r="23" spans="1:16" ht="13" x14ac:dyDescent="0.3">
      <c r="A23" s="74" t="s">
        <v>87</v>
      </c>
      <c r="B23" s="75">
        <v>7248</v>
      </c>
      <c r="C23" s="75">
        <v>399962</v>
      </c>
      <c r="D23" s="75">
        <v>416707.85117259558</v>
      </c>
      <c r="F23" s="10">
        <f t="shared" si="0"/>
        <v>2.299266464311994</v>
      </c>
      <c r="G23" s="10">
        <f t="shared" si="1"/>
        <v>0.95981392929009246</v>
      </c>
      <c r="H23" s="10">
        <f t="shared" si="2"/>
        <v>2.2972994793829833</v>
      </c>
      <c r="K23" s="5" t="str">
        <f t="shared" si="3"/>
        <v>Waitemata</v>
      </c>
      <c r="L23" s="5">
        <f t="shared" si="4"/>
        <v>7248</v>
      </c>
      <c r="M23" s="5">
        <f t="shared" si="5"/>
        <v>16665.083333333332</v>
      </c>
      <c r="N23" s="10">
        <f t="shared" si="6"/>
        <v>2.299266464311994</v>
      </c>
      <c r="O23" s="10">
        <f t="shared" si="7"/>
        <v>2.2972994793829833</v>
      </c>
      <c r="P23" s="10">
        <f t="shared" si="8"/>
        <v>2.3059615850081463</v>
      </c>
    </row>
    <row r="24" spans="1:16" ht="13" x14ac:dyDescent="0.3">
      <c r="A24" s="74" t="s">
        <v>88</v>
      </c>
      <c r="B24" s="75">
        <v>406</v>
      </c>
      <c r="C24" s="75">
        <v>11320</v>
      </c>
      <c r="D24" s="75">
        <v>18297.450460910863</v>
      </c>
      <c r="F24" s="10">
        <f t="shared" si="0"/>
        <v>1.1617405582922824</v>
      </c>
      <c r="G24" s="10">
        <f t="shared" si="1"/>
        <v>0.61866542686824577</v>
      </c>
      <c r="H24" s="10">
        <f t="shared" si="2"/>
        <v>1.4807659273166405</v>
      </c>
      <c r="K24" s="5" t="str">
        <f t="shared" si="3"/>
        <v>West Coast</v>
      </c>
      <c r="L24" s="5">
        <f t="shared" si="4"/>
        <v>406</v>
      </c>
      <c r="M24" s="5">
        <f t="shared" si="5"/>
        <v>471.66666666666669</v>
      </c>
      <c r="N24" s="10">
        <f t="shared" si="6"/>
        <v>1.1617405582922824</v>
      </c>
      <c r="O24" s="10">
        <f t="shared" si="7"/>
        <v>1.4807659273166405</v>
      </c>
      <c r="P24" s="10">
        <f t="shared" si="8"/>
        <v>2.3059615850081463</v>
      </c>
    </row>
    <row r="25" spans="1:16" ht="13" x14ac:dyDescent="0.3">
      <c r="A25" s="74" t="s">
        <v>89</v>
      </c>
      <c r="B25" s="75">
        <v>2763</v>
      </c>
      <c r="C25" s="75">
        <v>121212</v>
      </c>
      <c r="D25" s="75">
        <v>128304.79004497864</v>
      </c>
      <c r="F25" s="10">
        <f t="shared" si="0"/>
        <v>1.8279044516829535</v>
      </c>
      <c r="G25" s="10">
        <f t="shared" si="1"/>
        <v>0.94471921085337351</v>
      </c>
      <c r="H25" s="10">
        <f t="shared" si="2"/>
        <v>2.2611705092275334</v>
      </c>
      <c r="K25" s="5" t="str">
        <f t="shared" si="3"/>
        <v>Whanganui</v>
      </c>
      <c r="L25" s="5">
        <f t="shared" si="4"/>
        <v>2763</v>
      </c>
      <c r="M25" s="5">
        <f t="shared" si="5"/>
        <v>5050.5</v>
      </c>
      <c r="N25" s="10">
        <f t="shared" si="6"/>
        <v>1.8279044516829535</v>
      </c>
      <c r="O25" s="10">
        <f t="shared" si="7"/>
        <v>2.2611705092275334</v>
      </c>
      <c r="P25" s="10">
        <f t="shared" si="8"/>
        <v>2.3059615850081463</v>
      </c>
    </row>
    <row r="26" spans="1:16" ht="13" x14ac:dyDescent="0.3">
      <c r="A26" s="74" t="s">
        <v>106</v>
      </c>
      <c r="B26" s="75">
        <v>114413</v>
      </c>
      <c r="C26" s="75">
        <v>6572297</v>
      </c>
      <c r="D26" s="75">
        <v>6821748.0991763761</v>
      </c>
      <c r="F26" s="10">
        <f t="shared" si="0"/>
        <v>2.3934842048834777</v>
      </c>
      <c r="G26" s="10">
        <f t="shared" si="1"/>
        <v>0.96343296534117207</v>
      </c>
      <c r="H26" s="10">
        <f>G26*$F$26</f>
        <v>2.3059615850081463</v>
      </c>
      <c r="K26" t="s">
        <v>0</v>
      </c>
      <c r="L26" s="5">
        <f t="shared" si="4"/>
        <v>114413</v>
      </c>
      <c r="M26" s="5">
        <f t="shared" si="5"/>
        <v>273845.70833333331</v>
      </c>
      <c r="N26" s="10">
        <f t="shared" si="6"/>
        <v>2.3934842048834777</v>
      </c>
      <c r="O26" s="10">
        <f t="shared" si="7"/>
        <v>2.3059615850081463</v>
      </c>
      <c r="P26" s="10">
        <f t="shared" si="8"/>
        <v>2.3059615850081463</v>
      </c>
    </row>
    <row r="30" spans="1:16" x14ac:dyDescent="0.25">
      <c r="A30" s="73" t="s">
        <v>103</v>
      </c>
      <c r="B30" t="s">
        <v>98</v>
      </c>
    </row>
    <row r="31" spans="1:16" x14ac:dyDescent="0.25">
      <c r="A31" s="73" t="s">
        <v>22</v>
      </c>
      <c r="B31" t="s">
        <v>12</v>
      </c>
    </row>
    <row r="32" spans="1:16" ht="13" x14ac:dyDescent="0.3">
      <c r="F32" s="150" t="s">
        <v>2</v>
      </c>
      <c r="G32" s="150"/>
      <c r="H32" s="150"/>
      <c r="K32" s="8" t="s">
        <v>6</v>
      </c>
      <c r="L32" s="8"/>
      <c r="M32" s="8"/>
      <c r="N32" s="8"/>
      <c r="O32" s="8"/>
      <c r="P32" s="8"/>
    </row>
    <row r="33" spans="1:16" ht="65" x14ac:dyDescent="0.25">
      <c r="A33" s="73" t="s">
        <v>105</v>
      </c>
      <c r="B33" t="s">
        <v>107</v>
      </c>
      <c r="C33" t="s">
        <v>108</v>
      </c>
      <c r="D33" t="s">
        <v>109</v>
      </c>
      <c r="E33" s="73"/>
      <c r="F33" s="76" t="s">
        <v>16</v>
      </c>
      <c r="G33" s="76" t="s">
        <v>20</v>
      </c>
      <c r="H33" s="76" t="s">
        <v>17</v>
      </c>
      <c r="I33" s="73"/>
      <c r="J33" s="73"/>
      <c r="K33" s="76" t="s">
        <v>4</v>
      </c>
      <c r="L33" s="76" t="s">
        <v>27</v>
      </c>
      <c r="M33" s="76" t="s">
        <v>25</v>
      </c>
      <c r="N33" s="76" t="s">
        <v>11</v>
      </c>
      <c r="O33" s="76" t="s">
        <v>10</v>
      </c>
      <c r="P33" s="76" t="s">
        <v>8</v>
      </c>
    </row>
    <row r="34" spans="1:16" ht="13" x14ac:dyDescent="0.3">
      <c r="A34" s="74" t="s">
        <v>70</v>
      </c>
      <c r="B34" s="75">
        <v>11757</v>
      </c>
      <c r="C34" s="75">
        <v>832318.5</v>
      </c>
      <c r="D34" s="75">
        <v>832239.16937632568</v>
      </c>
      <c r="F34" s="10">
        <f>C34 / B34 / 24</f>
        <v>2.9497267585268347</v>
      </c>
      <c r="G34" s="10">
        <f>(C34 / D34)</f>
        <v>1.0000953219057616</v>
      </c>
      <c r="H34" s="10">
        <f>G34*$F$54</f>
        <v>2.5927917852803608</v>
      </c>
      <c r="K34" s="5" t="str">
        <f>A34</f>
        <v>Auckland</v>
      </c>
      <c r="L34" s="5">
        <f>B34</f>
        <v>11757</v>
      </c>
      <c r="M34" s="5">
        <f>C34 / 24</f>
        <v>34679.9375</v>
      </c>
      <c r="N34" s="10">
        <f>F34</f>
        <v>2.9497267585268347</v>
      </c>
      <c r="O34" s="10">
        <f>H34</f>
        <v>2.5927917852803608</v>
      </c>
      <c r="P34" s="10">
        <f>$H$54</f>
        <v>2.5703137936756968</v>
      </c>
    </row>
    <row r="35" spans="1:16" ht="13" x14ac:dyDescent="0.3">
      <c r="A35" s="74" t="s">
        <v>71</v>
      </c>
      <c r="B35" s="75">
        <v>599</v>
      </c>
      <c r="C35" s="75">
        <v>27728.5</v>
      </c>
      <c r="D35" s="75">
        <v>30173.196273133464</v>
      </c>
      <c r="F35" s="10">
        <f t="shared" ref="F35:F54" si="9">C35 / B35 / 24</f>
        <v>1.9288049526989426</v>
      </c>
      <c r="G35" s="10">
        <f>(C35 / D35)</f>
        <v>0.91897788185899787</v>
      </c>
      <c r="H35" s="10">
        <f t="shared" ref="H35:H54" si="10">G35*$F$54</f>
        <v>2.382491199336775</v>
      </c>
      <c r="K35" s="5" t="str">
        <f t="shared" ref="K35:K53" si="11">A35</f>
        <v>Bay of Plenty</v>
      </c>
      <c r="L35" s="5">
        <f t="shared" ref="L35:L54" si="12">B35</f>
        <v>599</v>
      </c>
      <c r="M35" s="5">
        <f t="shared" ref="M35:M54" si="13">C35 / 24</f>
        <v>1155.3541666666667</v>
      </c>
      <c r="N35" s="10">
        <f t="shared" ref="N35:N54" si="14">F35</f>
        <v>1.9288049526989426</v>
      </c>
      <c r="O35" s="10">
        <f t="shared" ref="O35:O54" si="15">H35</f>
        <v>2.382491199336775</v>
      </c>
      <c r="P35" s="10">
        <f t="shared" ref="P35:P54" si="16">$H$54</f>
        <v>2.5703137936756968</v>
      </c>
    </row>
    <row r="36" spans="1:16" ht="13" x14ac:dyDescent="0.3">
      <c r="A36" s="74" t="s">
        <v>72</v>
      </c>
      <c r="B36" s="75">
        <v>1807</v>
      </c>
      <c r="C36" s="75">
        <v>120333</v>
      </c>
      <c r="D36" s="75">
        <v>121802.60019197824</v>
      </c>
      <c r="F36" s="10">
        <f t="shared" si="9"/>
        <v>2.7746956281128945</v>
      </c>
      <c r="G36" s="10">
        <f>(C36 / D36)</f>
        <v>0.98793457455208722</v>
      </c>
      <c r="H36" s="10">
        <f t="shared" si="10"/>
        <v>2.5612645046793547</v>
      </c>
      <c r="K36" s="5" t="str">
        <f t="shared" si="11"/>
        <v>Canterbury</v>
      </c>
      <c r="L36" s="5">
        <f t="shared" si="12"/>
        <v>1807</v>
      </c>
      <c r="M36" s="5">
        <f t="shared" si="13"/>
        <v>5013.875</v>
      </c>
      <c r="N36" s="10">
        <f t="shared" si="14"/>
        <v>2.7746956281128945</v>
      </c>
      <c r="O36" s="10">
        <f t="shared" si="15"/>
        <v>2.5612645046793547</v>
      </c>
      <c r="P36" s="10">
        <f t="shared" si="16"/>
        <v>2.5703137936756968</v>
      </c>
    </row>
    <row r="37" spans="1:16" ht="13" x14ac:dyDescent="0.3">
      <c r="A37" s="74" t="s">
        <v>73</v>
      </c>
      <c r="B37" s="75">
        <v>3667</v>
      </c>
      <c r="C37" s="75">
        <v>199606.5</v>
      </c>
      <c r="D37" s="75">
        <v>225283.51300394221</v>
      </c>
      <c r="F37" s="10">
        <f t="shared" si="9"/>
        <v>2.2680494955004091</v>
      </c>
      <c r="G37" s="10">
        <f>(C37 / D37)</f>
        <v>0.88602355910752828</v>
      </c>
      <c r="H37" s="10">
        <f t="shared" si="10"/>
        <v>2.2970556458970606</v>
      </c>
      <c r="K37" s="5" t="str">
        <f t="shared" si="11"/>
        <v>Capital and Coast</v>
      </c>
      <c r="L37" s="5">
        <f t="shared" si="12"/>
        <v>3667</v>
      </c>
      <c r="M37" s="5">
        <f t="shared" si="13"/>
        <v>8316.9375</v>
      </c>
      <c r="N37" s="10">
        <f t="shared" si="14"/>
        <v>2.2680494955004091</v>
      </c>
      <c r="O37" s="10">
        <f t="shared" si="15"/>
        <v>2.2970556458970606</v>
      </c>
      <c r="P37" s="10">
        <f t="shared" si="16"/>
        <v>2.5703137936756968</v>
      </c>
    </row>
    <row r="38" spans="1:16" ht="13" x14ac:dyDescent="0.3">
      <c r="A38" s="74" t="s">
        <v>74</v>
      </c>
      <c r="B38" s="75">
        <v>17644</v>
      </c>
      <c r="C38" s="75">
        <v>1159432</v>
      </c>
      <c r="D38" s="75">
        <v>1098172.9095024434</v>
      </c>
      <c r="F38" s="10">
        <f t="shared" si="9"/>
        <v>2.7380223683216198</v>
      </c>
      <c r="G38" s="10">
        <f>(C38 / D38)</f>
        <v>1.0557827369146373</v>
      </c>
      <c r="H38" s="10">
        <f t="shared" si="10"/>
        <v>2.7371638956341746</v>
      </c>
      <c r="K38" s="5" t="str">
        <f t="shared" si="11"/>
        <v>Counties Manukau</v>
      </c>
      <c r="L38" s="5">
        <f t="shared" si="12"/>
        <v>17644</v>
      </c>
      <c r="M38" s="5">
        <f t="shared" si="13"/>
        <v>48309.666666666664</v>
      </c>
      <c r="N38" s="10">
        <f t="shared" si="14"/>
        <v>2.7380223683216198</v>
      </c>
      <c r="O38" s="10">
        <f t="shared" si="15"/>
        <v>2.7371638956341746</v>
      </c>
      <c r="P38" s="10">
        <f t="shared" si="16"/>
        <v>2.5703137936756968</v>
      </c>
    </row>
    <row r="39" spans="1:16" ht="13" x14ac:dyDescent="0.3">
      <c r="A39" s="74" t="s">
        <v>75</v>
      </c>
      <c r="B39" s="75">
        <v>1169</v>
      </c>
      <c r="C39" s="75">
        <v>54345.5</v>
      </c>
      <c r="D39" s="75">
        <v>58930.476006055236</v>
      </c>
      <c r="F39" s="10">
        <f t="shared" si="9"/>
        <v>1.937036641003707</v>
      </c>
      <c r="G39" s="10">
        <f t="shared" ref="G39:G54" si="17">(C39 / D39)</f>
        <v>0.92219686116935284</v>
      </c>
      <c r="H39" s="10">
        <f t="shared" si="10"/>
        <v>2.3908365469552115</v>
      </c>
      <c r="K39" s="5" t="str">
        <f t="shared" si="11"/>
        <v>Hawkes Bay</v>
      </c>
      <c r="L39" s="5">
        <f t="shared" si="12"/>
        <v>1169</v>
      </c>
      <c r="M39" s="5">
        <f t="shared" si="13"/>
        <v>2264.3958333333335</v>
      </c>
      <c r="N39" s="10">
        <f t="shared" si="14"/>
        <v>1.937036641003707</v>
      </c>
      <c r="O39" s="10">
        <f t="shared" si="15"/>
        <v>2.3908365469552115</v>
      </c>
      <c r="P39" s="10">
        <f t="shared" si="16"/>
        <v>2.5703137936756968</v>
      </c>
    </row>
    <row r="40" spans="1:16" ht="13" x14ac:dyDescent="0.3">
      <c r="A40" s="74" t="s">
        <v>76</v>
      </c>
      <c r="B40" s="75">
        <v>1766</v>
      </c>
      <c r="C40" s="75">
        <v>82802.5</v>
      </c>
      <c r="D40" s="75">
        <v>98773.990422526462</v>
      </c>
      <c r="F40" s="10">
        <f t="shared" si="9"/>
        <v>1.9536263684409212</v>
      </c>
      <c r="G40" s="10">
        <f t="shared" si="17"/>
        <v>0.83830267103510692</v>
      </c>
      <c r="H40" s="10">
        <f t="shared" si="10"/>
        <v>2.1733371124029937</v>
      </c>
      <c r="K40" s="5" t="str">
        <f t="shared" si="11"/>
        <v>Hutt</v>
      </c>
      <c r="L40" s="5">
        <f t="shared" si="12"/>
        <v>1766</v>
      </c>
      <c r="M40" s="5">
        <f t="shared" si="13"/>
        <v>3450.1041666666665</v>
      </c>
      <c r="N40" s="10">
        <f t="shared" si="14"/>
        <v>1.9536263684409212</v>
      </c>
      <c r="O40" s="10">
        <f t="shared" si="15"/>
        <v>2.1733371124029937</v>
      </c>
      <c r="P40" s="10">
        <f t="shared" si="16"/>
        <v>2.5703137936756968</v>
      </c>
    </row>
    <row r="41" spans="1:16" ht="13" x14ac:dyDescent="0.3">
      <c r="A41" s="74" t="s">
        <v>77</v>
      </c>
      <c r="B41" s="75">
        <v>425</v>
      </c>
      <c r="C41" s="75">
        <v>20938.5</v>
      </c>
      <c r="D41" s="75">
        <v>23275.664264445855</v>
      </c>
      <c r="F41" s="10">
        <f t="shared" si="9"/>
        <v>2.0527941176470588</v>
      </c>
      <c r="G41" s="10">
        <f t="shared" si="17"/>
        <v>0.89958764493712295</v>
      </c>
      <c r="H41" s="10">
        <f t="shared" si="10"/>
        <v>2.332221144168559</v>
      </c>
      <c r="K41" s="5" t="str">
        <f t="shared" si="11"/>
        <v>Lakes</v>
      </c>
      <c r="L41" s="5">
        <f t="shared" si="12"/>
        <v>425</v>
      </c>
      <c r="M41" s="5">
        <f t="shared" si="13"/>
        <v>872.4375</v>
      </c>
      <c r="N41" s="10">
        <f t="shared" si="14"/>
        <v>2.0527941176470588</v>
      </c>
      <c r="O41" s="10">
        <f t="shared" si="15"/>
        <v>2.332221144168559</v>
      </c>
      <c r="P41" s="10">
        <f t="shared" si="16"/>
        <v>2.5703137936756968</v>
      </c>
    </row>
    <row r="42" spans="1:16" ht="13" x14ac:dyDescent="0.3">
      <c r="A42" s="74" t="s">
        <v>78</v>
      </c>
      <c r="B42" s="75">
        <v>652</v>
      </c>
      <c r="C42" s="75">
        <v>36042.5</v>
      </c>
      <c r="D42" s="75">
        <v>32566.017142290599</v>
      </c>
      <c r="F42" s="10">
        <f t="shared" si="9"/>
        <v>2.3033294989775048</v>
      </c>
      <c r="G42" s="10">
        <f t="shared" si="17"/>
        <v>1.1067518586175158</v>
      </c>
      <c r="H42" s="10">
        <f t="shared" si="10"/>
        <v>2.8693036198780111</v>
      </c>
      <c r="K42" s="5" t="str">
        <f t="shared" si="11"/>
        <v>MidCentral</v>
      </c>
      <c r="L42" s="5">
        <f t="shared" si="12"/>
        <v>652</v>
      </c>
      <c r="M42" s="5">
        <f t="shared" si="13"/>
        <v>1501.7708333333333</v>
      </c>
      <c r="N42" s="10">
        <f t="shared" si="14"/>
        <v>2.3033294989775048</v>
      </c>
      <c r="O42" s="10">
        <f t="shared" si="15"/>
        <v>2.8693036198780111</v>
      </c>
      <c r="P42" s="10">
        <f t="shared" si="16"/>
        <v>2.5703137936756968</v>
      </c>
    </row>
    <row r="43" spans="1:16" ht="13" x14ac:dyDescent="0.3">
      <c r="A43" s="74" t="s">
        <v>79</v>
      </c>
      <c r="B43" s="75">
        <v>345</v>
      </c>
      <c r="C43" s="75">
        <v>12002</v>
      </c>
      <c r="D43" s="75">
        <v>15231.060638767283</v>
      </c>
      <c r="F43" s="10">
        <f t="shared" si="9"/>
        <v>1.4495169082125603</v>
      </c>
      <c r="G43" s="10">
        <f t="shared" si="17"/>
        <v>0.78799502442079272</v>
      </c>
      <c r="H43" s="10">
        <f t="shared" si="10"/>
        <v>2.0429122918670641</v>
      </c>
      <c r="K43" s="5" t="str">
        <f t="shared" si="11"/>
        <v>Nelson Marlborough</v>
      </c>
      <c r="L43" s="5">
        <f t="shared" si="12"/>
        <v>345</v>
      </c>
      <c r="M43" s="5">
        <f t="shared" si="13"/>
        <v>500.08333333333331</v>
      </c>
      <c r="N43" s="10">
        <f t="shared" si="14"/>
        <v>1.4495169082125603</v>
      </c>
      <c r="O43" s="10">
        <f t="shared" si="15"/>
        <v>2.0429122918670641</v>
      </c>
      <c r="P43" s="10">
        <f t="shared" si="16"/>
        <v>2.5703137936756968</v>
      </c>
    </row>
    <row r="44" spans="1:16" ht="13" x14ac:dyDescent="0.3">
      <c r="A44" s="74" t="s">
        <v>80</v>
      </c>
      <c r="B44" s="75">
        <v>474</v>
      </c>
      <c r="C44" s="75">
        <v>23141</v>
      </c>
      <c r="D44" s="75">
        <v>24608.207163938063</v>
      </c>
      <c r="F44" s="10">
        <f t="shared" si="9"/>
        <v>2.0341947960618847</v>
      </c>
      <c r="G44" s="10">
        <f t="shared" si="17"/>
        <v>0.94037732394872831</v>
      </c>
      <c r="H44" s="10">
        <f t="shared" si="10"/>
        <v>2.437970208631715</v>
      </c>
      <c r="K44" s="5" t="str">
        <f t="shared" si="11"/>
        <v>Northland</v>
      </c>
      <c r="L44" s="5">
        <f t="shared" si="12"/>
        <v>474</v>
      </c>
      <c r="M44" s="5">
        <f t="shared" si="13"/>
        <v>964.20833333333337</v>
      </c>
      <c r="N44" s="10">
        <f t="shared" si="14"/>
        <v>2.0341947960618847</v>
      </c>
      <c r="O44" s="10">
        <f t="shared" si="15"/>
        <v>2.437970208631715</v>
      </c>
      <c r="P44" s="10">
        <f t="shared" si="16"/>
        <v>2.5703137936756968</v>
      </c>
    </row>
    <row r="45" spans="1:16" ht="13" x14ac:dyDescent="0.3">
      <c r="A45" s="74" t="s">
        <v>81</v>
      </c>
      <c r="B45" s="75">
        <v>154</v>
      </c>
      <c r="C45" s="75">
        <v>5432.5</v>
      </c>
      <c r="D45" s="75">
        <v>7511.0172887372319</v>
      </c>
      <c r="F45" s="10">
        <f t="shared" si="9"/>
        <v>1.469832251082251</v>
      </c>
      <c r="G45" s="10">
        <f t="shared" si="17"/>
        <v>0.72327086880042624</v>
      </c>
      <c r="H45" s="10">
        <f t="shared" si="10"/>
        <v>1.8751120279063185</v>
      </c>
      <c r="K45" s="5" t="str">
        <f t="shared" si="11"/>
        <v>South Canterbury</v>
      </c>
      <c r="L45" s="5">
        <f t="shared" si="12"/>
        <v>154</v>
      </c>
      <c r="M45" s="5">
        <f t="shared" si="13"/>
        <v>226.35416666666666</v>
      </c>
      <c r="N45" s="10">
        <f t="shared" si="14"/>
        <v>1.469832251082251</v>
      </c>
      <c r="O45" s="10">
        <f t="shared" si="15"/>
        <v>1.8751120279063185</v>
      </c>
      <c r="P45" s="10">
        <f t="shared" si="16"/>
        <v>2.5703137936756968</v>
      </c>
    </row>
    <row r="46" spans="1:16" ht="13" x14ac:dyDescent="0.3">
      <c r="A46" s="74" t="s">
        <v>82</v>
      </c>
      <c r="B46" s="75">
        <v>988</v>
      </c>
      <c r="C46" s="75">
        <v>45540</v>
      </c>
      <c r="D46" s="75">
        <v>54075.513567420618</v>
      </c>
      <c r="F46" s="10">
        <f t="shared" si="9"/>
        <v>1.9205465587044535</v>
      </c>
      <c r="G46" s="10">
        <f t="shared" si="17"/>
        <v>0.84215566336177916</v>
      </c>
      <c r="H46" s="10">
        <f t="shared" si="10"/>
        <v>2.183326167080609</v>
      </c>
      <c r="K46" s="5" t="str">
        <f t="shared" si="11"/>
        <v>Southern</v>
      </c>
      <c r="L46" s="5">
        <f t="shared" si="12"/>
        <v>988</v>
      </c>
      <c r="M46" s="5">
        <f t="shared" si="13"/>
        <v>1897.5</v>
      </c>
      <c r="N46" s="10">
        <f t="shared" si="14"/>
        <v>1.9205465587044535</v>
      </c>
      <c r="O46" s="10">
        <f t="shared" si="15"/>
        <v>2.183326167080609</v>
      </c>
      <c r="P46" s="10">
        <f t="shared" si="16"/>
        <v>2.5703137936756968</v>
      </c>
    </row>
    <row r="47" spans="1:16" ht="13" x14ac:dyDescent="0.3">
      <c r="A47" s="74" t="s">
        <v>83</v>
      </c>
      <c r="B47" s="75">
        <v>149</v>
      </c>
      <c r="C47" s="75">
        <v>6672</v>
      </c>
      <c r="D47" s="75">
        <v>8765.4991085261136</v>
      </c>
      <c r="F47" s="10">
        <f t="shared" si="9"/>
        <v>1.8657718120805369</v>
      </c>
      <c r="G47" s="10">
        <f t="shared" si="17"/>
        <v>0.76116601204262424</v>
      </c>
      <c r="H47" s="10">
        <f t="shared" si="10"/>
        <v>1.9733568791202631</v>
      </c>
      <c r="K47" s="5" t="str">
        <f t="shared" si="11"/>
        <v>Tairawhiti</v>
      </c>
      <c r="L47" s="5">
        <f t="shared" si="12"/>
        <v>149</v>
      </c>
      <c r="M47" s="5">
        <f t="shared" si="13"/>
        <v>278</v>
      </c>
      <c r="N47" s="10">
        <f t="shared" si="14"/>
        <v>1.8657718120805369</v>
      </c>
      <c r="O47" s="10">
        <f t="shared" si="15"/>
        <v>1.9733568791202631</v>
      </c>
      <c r="P47" s="10">
        <f t="shared" si="16"/>
        <v>2.5703137936756968</v>
      </c>
    </row>
    <row r="48" spans="1:16" ht="13" x14ac:dyDescent="0.3">
      <c r="A48" s="74" t="s">
        <v>84</v>
      </c>
      <c r="B48" s="75">
        <v>201</v>
      </c>
      <c r="C48" s="75">
        <v>6691.5</v>
      </c>
      <c r="D48" s="75">
        <v>7284.3005700753383</v>
      </c>
      <c r="F48" s="10">
        <f t="shared" si="9"/>
        <v>1.387126865671642</v>
      </c>
      <c r="G48" s="10">
        <f t="shared" si="17"/>
        <v>0.91861942483391956</v>
      </c>
      <c r="H48" s="10">
        <f t="shared" si="10"/>
        <v>2.3815618834909333</v>
      </c>
      <c r="K48" s="5" t="str">
        <f t="shared" si="11"/>
        <v>Taranaki</v>
      </c>
      <c r="L48" s="5">
        <f t="shared" si="12"/>
        <v>201</v>
      </c>
      <c r="M48" s="5">
        <f t="shared" si="13"/>
        <v>278.8125</v>
      </c>
      <c r="N48" s="10">
        <f t="shared" si="14"/>
        <v>1.387126865671642</v>
      </c>
      <c r="O48" s="10">
        <f t="shared" si="15"/>
        <v>2.3815618834909333</v>
      </c>
      <c r="P48" s="10">
        <f t="shared" si="16"/>
        <v>2.5703137936756968</v>
      </c>
    </row>
    <row r="49" spans="1:16" ht="13" x14ac:dyDescent="0.3">
      <c r="A49" s="74" t="s">
        <v>85</v>
      </c>
      <c r="B49" s="75">
        <v>1840</v>
      </c>
      <c r="C49" s="75">
        <v>119649</v>
      </c>
      <c r="D49" s="75">
        <v>118749.85899150161</v>
      </c>
      <c r="F49" s="10">
        <f t="shared" si="9"/>
        <v>2.7094429347826083</v>
      </c>
      <c r="G49" s="10">
        <f t="shared" si="17"/>
        <v>1.0075717227467422</v>
      </c>
      <c r="H49" s="10">
        <f t="shared" si="10"/>
        <v>2.6121746883490591</v>
      </c>
      <c r="K49" s="5" t="str">
        <f t="shared" si="11"/>
        <v>Waikato</v>
      </c>
      <c r="L49" s="5">
        <f t="shared" si="12"/>
        <v>1840</v>
      </c>
      <c r="M49" s="5">
        <f t="shared" si="13"/>
        <v>4985.375</v>
      </c>
      <c r="N49" s="10">
        <f t="shared" si="14"/>
        <v>2.7094429347826083</v>
      </c>
      <c r="O49" s="10">
        <f t="shared" si="15"/>
        <v>2.6121746883490591</v>
      </c>
      <c r="P49" s="10">
        <f t="shared" si="16"/>
        <v>2.5703137936756968</v>
      </c>
    </row>
    <row r="50" spans="1:16" ht="13" x14ac:dyDescent="0.3">
      <c r="A50" s="74" t="s">
        <v>86</v>
      </c>
      <c r="B50" s="75">
        <v>119</v>
      </c>
      <c r="C50" s="75">
        <v>5771.5</v>
      </c>
      <c r="D50" s="75">
        <v>6468.5366214651503</v>
      </c>
      <c r="F50" s="10">
        <f t="shared" si="9"/>
        <v>2.0208333333333335</v>
      </c>
      <c r="G50" s="10">
        <f t="shared" si="17"/>
        <v>0.89224199192872955</v>
      </c>
      <c r="H50" s="10">
        <f t="shared" si="10"/>
        <v>2.3131772106949087</v>
      </c>
      <c r="K50" s="5" t="str">
        <f t="shared" si="11"/>
        <v>Wairarapa</v>
      </c>
      <c r="L50" s="5">
        <f t="shared" si="12"/>
        <v>119</v>
      </c>
      <c r="M50" s="5">
        <f t="shared" si="13"/>
        <v>240.47916666666666</v>
      </c>
      <c r="N50" s="10">
        <f t="shared" si="14"/>
        <v>2.0208333333333335</v>
      </c>
      <c r="O50" s="10">
        <f t="shared" si="15"/>
        <v>2.3131772106949087</v>
      </c>
      <c r="P50" s="10">
        <f t="shared" si="16"/>
        <v>2.5703137936756968</v>
      </c>
    </row>
    <row r="51" spans="1:16" ht="13" x14ac:dyDescent="0.3">
      <c r="A51" s="74" t="s">
        <v>87</v>
      </c>
      <c r="B51" s="75">
        <v>6733</v>
      </c>
      <c r="C51" s="75">
        <v>392898</v>
      </c>
      <c r="D51" s="75">
        <v>412251.56215471501</v>
      </c>
      <c r="F51" s="10">
        <f t="shared" si="9"/>
        <v>2.4314198722709044</v>
      </c>
      <c r="G51" s="10">
        <f t="shared" si="17"/>
        <v>0.95305399922911205</v>
      </c>
      <c r="H51" s="10">
        <f t="shared" si="10"/>
        <v>2.4708350554235317</v>
      </c>
      <c r="K51" s="5" t="str">
        <f t="shared" si="11"/>
        <v>Waitemata</v>
      </c>
      <c r="L51" s="5">
        <f t="shared" si="12"/>
        <v>6733</v>
      </c>
      <c r="M51" s="5">
        <f t="shared" si="13"/>
        <v>16370.75</v>
      </c>
      <c r="N51" s="10">
        <f t="shared" si="14"/>
        <v>2.4314198722709044</v>
      </c>
      <c r="O51" s="10">
        <f t="shared" si="15"/>
        <v>2.4708350554235317</v>
      </c>
      <c r="P51" s="10">
        <f t="shared" si="16"/>
        <v>2.5703137936756968</v>
      </c>
    </row>
    <row r="52" spans="1:16" ht="13" x14ac:dyDescent="0.3">
      <c r="A52" s="74" t="s">
        <v>88</v>
      </c>
      <c r="B52" s="75">
        <v>33</v>
      </c>
      <c r="C52" s="75">
        <v>721</v>
      </c>
      <c r="D52" s="75">
        <v>894.63426783600448</v>
      </c>
      <c r="F52" s="10">
        <f t="shared" si="9"/>
        <v>0.91035353535353536</v>
      </c>
      <c r="G52" s="10">
        <f t="shared" si="17"/>
        <v>0.80591592108806476</v>
      </c>
      <c r="H52" s="10">
        <f t="shared" si="10"/>
        <v>2.0893730168059812</v>
      </c>
      <c r="K52" s="5" t="str">
        <f t="shared" si="11"/>
        <v>West Coast</v>
      </c>
      <c r="L52" s="5">
        <f t="shared" si="12"/>
        <v>33</v>
      </c>
      <c r="M52" s="5">
        <f t="shared" si="13"/>
        <v>30.041666666666668</v>
      </c>
      <c r="N52" s="10">
        <f t="shared" si="14"/>
        <v>0.91035353535353536</v>
      </c>
      <c r="O52" s="10">
        <f t="shared" si="15"/>
        <v>2.0893730168059812</v>
      </c>
      <c r="P52" s="10">
        <f t="shared" si="16"/>
        <v>2.5703137936756968</v>
      </c>
    </row>
    <row r="53" spans="1:16" ht="13" x14ac:dyDescent="0.3">
      <c r="A53" s="74" t="s">
        <v>89</v>
      </c>
      <c r="B53" s="75">
        <v>233</v>
      </c>
      <c r="C53" s="75">
        <v>5964.5</v>
      </c>
      <c r="D53" s="75">
        <v>8286.8511466208056</v>
      </c>
      <c r="F53" s="10">
        <f t="shared" si="9"/>
        <v>1.0666130185979972</v>
      </c>
      <c r="G53" s="10">
        <f t="shared" si="17"/>
        <v>0.71975469264126835</v>
      </c>
      <c r="H53" s="10">
        <f t="shared" si="10"/>
        <v>1.8659961841848514</v>
      </c>
      <c r="K53" s="5" t="str">
        <f t="shared" si="11"/>
        <v>Whanganui</v>
      </c>
      <c r="L53" s="5">
        <f t="shared" si="12"/>
        <v>233</v>
      </c>
      <c r="M53" s="5">
        <f t="shared" si="13"/>
        <v>248.52083333333334</v>
      </c>
      <c r="N53" s="10">
        <f t="shared" si="14"/>
        <v>1.0666130185979972</v>
      </c>
      <c r="O53" s="10">
        <f t="shared" si="15"/>
        <v>1.8659961841848514</v>
      </c>
      <c r="P53" s="10">
        <f t="shared" si="16"/>
        <v>2.5703137936756968</v>
      </c>
    </row>
    <row r="54" spans="1:16" ht="13" x14ac:dyDescent="0.3">
      <c r="A54" s="74" t="s">
        <v>106</v>
      </c>
      <c r="B54" s="75">
        <v>50755</v>
      </c>
      <c r="C54" s="75">
        <v>3158030.5</v>
      </c>
      <c r="D54" s="75">
        <v>3185344.5777027435</v>
      </c>
      <c r="F54" s="10">
        <f t="shared" si="9"/>
        <v>2.5925446589826948</v>
      </c>
      <c r="G54" s="10">
        <f t="shared" si="17"/>
        <v>0.99142507912834898</v>
      </c>
      <c r="H54" s="10">
        <f t="shared" si="10"/>
        <v>2.5703137936756968</v>
      </c>
      <c r="K54" t="s">
        <v>0</v>
      </c>
      <c r="L54" s="5">
        <f t="shared" si="12"/>
        <v>50755</v>
      </c>
      <c r="M54" s="5">
        <f t="shared" si="13"/>
        <v>131584.60416666666</v>
      </c>
      <c r="N54" s="10">
        <f t="shared" si="14"/>
        <v>2.5925446589826948</v>
      </c>
      <c r="O54" s="10">
        <f t="shared" si="15"/>
        <v>2.5703137936756968</v>
      </c>
      <c r="P54" s="10">
        <f t="shared" si="16"/>
        <v>2.5703137936756968</v>
      </c>
    </row>
    <row r="58" spans="1:16" x14ac:dyDescent="0.25">
      <c r="A58" s="73" t="s">
        <v>103</v>
      </c>
      <c r="B58" t="s">
        <v>99</v>
      </c>
    </row>
    <row r="59" spans="1:16" x14ac:dyDescent="0.25">
      <c r="A59" s="73" t="s">
        <v>22</v>
      </c>
      <c r="B59" t="s">
        <v>12</v>
      </c>
    </row>
    <row r="60" spans="1:16" ht="13" x14ac:dyDescent="0.3">
      <c r="F60" s="150" t="s">
        <v>2</v>
      </c>
      <c r="G60" s="150"/>
      <c r="H60" s="150"/>
      <c r="K60" s="8" t="s">
        <v>6</v>
      </c>
      <c r="L60" s="8"/>
      <c r="M60" s="8"/>
      <c r="N60" s="8"/>
      <c r="O60" s="8"/>
      <c r="P60" s="8"/>
    </row>
    <row r="61" spans="1:16" ht="65" x14ac:dyDescent="0.25">
      <c r="A61" s="73" t="s">
        <v>105</v>
      </c>
      <c r="B61" t="s">
        <v>107</v>
      </c>
      <c r="C61" t="s">
        <v>108</v>
      </c>
      <c r="D61" t="s">
        <v>109</v>
      </c>
      <c r="E61" s="73"/>
      <c r="F61" s="76" t="s">
        <v>16</v>
      </c>
      <c r="G61" s="76" t="s">
        <v>20</v>
      </c>
      <c r="H61" s="76" t="s">
        <v>17</v>
      </c>
      <c r="I61" s="73"/>
      <c r="J61" s="73"/>
      <c r="K61" s="76" t="s">
        <v>4</v>
      </c>
      <c r="L61" s="76" t="s">
        <v>27</v>
      </c>
      <c r="M61" s="76" t="s">
        <v>25</v>
      </c>
      <c r="N61" s="76" t="s">
        <v>11</v>
      </c>
      <c r="O61" s="76" t="s">
        <v>10</v>
      </c>
      <c r="P61" s="76" t="s">
        <v>8</v>
      </c>
    </row>
    <row r="62" spans="1:16" ht="13" x14ac:dyDescent="0.3">
      <c r="A62" s="74" t="s">
        <v>70</v>
      </c>
      <c r="B62" s="75">
        <v>57823</v>
      </c>
      <c r="C62" s="75">
        <v>3570506</v>
      </c>
      <c r="D62" s="75">
        <v>3645035.0355887474</v>
      </c>
      <c r="F62" s="10">
        <f>C62 / B62 / 24</f>
        <v>2.5728703687690597</v>
      </c>
      <c r="G62" s="10">
        <f>(C62 / D62)</f>
        <v>0.97955327318912599</v>
      </c>
      <c r="H62" s="10">
        <f>G62*$F$82</f>
        <v>2.5925953246547335</v>
      </c>
      <c r="K62" s="5" t="str">
        <f>A62</f>
        <v>Auckland</v>
      </c>
      <c r="L62" s="5">
        <f>B62</f>
        <v>57823</v>
      </c>
      <c r="M62" s="5">
        <f>C62 / 24</f>
        <v>148771.08333333334</v>
      </c>
      <c r="N62" s="10">
        <f>F62</f>
        <v>2.5728703687690597</v>
      </c>
      <c r="O62" s="10">
        <f>H62</f>
        <v>2.5925953246547335</v>
      </c>
      <c r="P62" s="10">
        <f>$H$82</f>
        <v>2.6722136537542647</v>
      </c>
    </row>
    <row r="63" spans="1:16" ht="13" x14ac:dyDescent="0.3">
      <c r="A63" s="74" t="s">
        <v>71</v>
      </c>
      <c r="B63" s="75">
        <v>25416</v>
      </c>
      <c r="C63" s="75">
        <v>1640082</v>
      </c>
      <c r="D63" s="75">
        <v>1543928.2653870762</v>
      </c>
      <c r="F63" s="10">
        <f t="shared" ref="F63:F82" si="18">C63 / B63 / 24</f>
        <v>2.6887295404469627</v>
      </c>
      <c r="G63" s="10">
        <f>(C63 / D63)</f>
        <v>1.0622786283330445</v>
      </c>
      <c r="H63" s="10">
        <f t="shared" ref="H63:H82" si="19">G63*$F$82</f>
        <v>2.8115455082198046</v>
      </c>
      <c r="K63" s="5" t="str">
        <f t="shared" ref="K63:K81" si="20">A63</f>
        <v>Bay of Plenty</v>
      </c>
      <c r="L63" s="5">
        <f t="shared" ref="L63:L82" si="21">B63</f>
        <v>25416</v>
      </c>
      <c r="M63" s="5">
        <f t="shared" ref="M63:M82" si="22">C63 / 24</f>
        <v>68336.75</v>
      </c>
      <c r="N63" s="10">
        <f t="shared" ref="N63:N82" si="23">F63</f>
        <v>2.6887295404469627</v>
      </c>
      <c r="O63" s="10">
        <f t="shared" ref="O63:O82" si="24">H63</f>
        <v>2.8115455082198046</v>
      </c>
      <c r="P63" s="10">
        <f t="shared" ref="P63:P82" si="25">$H$82</f>
        <v>2.6722136537542647</v>
      </c>
    </row>
    <row r="64" spans="1:16" ht="13" x14ac:dyDescent="0.3">
      <c r="A64" s="74" t="s">
        <v>72</v>
      </c>
      <c r="B64" s="75">
        <v>49226</v>
      </c>
      <c r="C64" s="75">
        <v>3788821.5</v>
      </c>
      <c r="D64" s="75">
        <v>3729911.6448422498</v>
      </c>
      <c r="F64" s="10">
        <f t="shared" si="18"/>
        <v>3.2069955409742819</v>
      </c>
      <c r="G64" s="10">
        <f>(C64 / D64)</f>
        <v>1.0157939009732875</v>
      </c>
      <c r="H64" s="10">
        <f t="shared" si="19"/>
        <v>2.6885138262078683</v>
      </c>
      <c r="K64" s="5" t="str">
        <f t="shared" si="20"/>
        <v>Canterbury</v>
      </c>
      <c r="L64" s="5">
        <f t="shared" si="21"/>
        <v>49226</v>
      </c>
      <c r="M64" s="5">
        <f t="shared" si="22"/>
        <v>157867.5625</v>
      </c>
      <c r="N64" s="10">
        <f t="shared" si="23"/>
        <v>3.2069955409742819</v>
      </c>
      <c r="O64" s="10">
        <f t="shared" si="24"/>
        <v>2.6885138262078683</v>
      </c>
      <c r="P64" s="10">
        <f t="shared" si="25"/>
        <v>2.6722136537542647</v>
      </c>
    </row>
    <row r="65" spans="1:16" ht="13" x14ac:dyDescent="0.3">
      <c r="A65" s="74" t="s">
        <v>73</v>
      </c>
      <c r="B65" s="75">
        <v>30576</v>
      </c>
      <c r="C65" s="75">
        <v>1668376</v>
      </c>
      <c r="D65" s="75">
        <v>1834303.055300361</v>
      </c>
      <c r="F65" s="10">
        <f t="shared" si="18"/>
        <v>2.2735369788941218</v>
      </c>
      <c r="G65" s="10">
        <f>(C65 / D65)</f>
        <v>0.90954218016433985</v>
      </c>
      <c r="H65" s="10">
        <f t="shared" si="19"/>
        <v>2.4072961301973601</v>
      </c>
      <c r="K65" s="5" t="str">
        <f t="shared" si="20"/>
        <v>Capital and Coast</v>
      </c>
      <c r="L65" s="5">
        <f t="shared" si="21"/>
        <v>30576</v>
      </c>
      <c r="M65" s="5">
        <f t="shared" si="22"/>
        <v>69515.666666666672</v>
      </c>
      <c r="N65" s="10">
        <f t="shared" si="23"/>
        <v>2.2735369788941218</v>
      </c>
      <c r="O65" s="10">
        <f t="shared" si="24"/>
        <v>2.4072961301973601</v>
      </c>
      <c r="P65" s="10">
        <f t="shared" si="25"/>
        <v>2.6722136537542647</v>
      </c>
    </row>
    <row r="66" spans="1:16" ht="13" x14ac:dyDescent="0.3">
      <c r="A66" s="74" t="s">
        <v>74</v>
      </c>
      <c r="B66" s="75">
        <v>31904</v>
      </c>
      <c r="C66" s="75">
        <v>2466461.5</v>
      </c>
      <c r="D66" s="75">
        <v>2077838.4222181686</v>
      </c>
      <c r="F66" s="10">
        <f t="shared" si="18"/>
        <v>3.221202017510866</v>
      </c>
      <c r="G66" s="10">
        <f>(C66 / D66)</f>
        <v>1.187032385976847</v>
      </c>
      <c r="H66" s="10">
        <f t="shared" si="19"/>
        <v>3.1417327656697474</v>
      </c>
      <c r="K66" s="5" t="str">
        <f t="shared" si="20"/>
        <v>Counties Manukau</v>
      </c>
      <c r="L66" s="5">
        <f t="shared" si="21"/>
        <v>31904</v>
      </c>
      <c r="M66" s="5">
        <f t="shared" si="22"/>
        <v>102769.22916666667</v>
      </c>
      <c r="N66" s="10">
        <f t="shared" si="23"/>
        <v>3.221202017510866</v>
      </c>
      <c r="O66" s="10">
        <f t="shared" si="24"/>
        <v>3.1417327656697474</v>
      </c>
      <c r="P66" s="10">
        <f t="shared" si="25"/>
        <v>2.6722136537542647</v>
      </c>
    </row>
    <row r="67" spans="1:16" ht="13" x14ac:dyDescent="0.3">
      <c r="A67" s="74" t="s">
        <v>75</v>
      </c>
      <c r="B67" s="75">
        <v>17793</v>
      </c>
      <c r="C67" s="75">
        <v>1161398</v>
      </c>
      <c r="D67" s="75">
        <v>1143011.5171946774</v>
      </c>
      <c r="F67" s="10">
        <f t="shared" si="18"/>
        <v>2.7196978212405631</v>
      </c>
      <c r="G67" s="10">
        <f t="shared" ref="G67:G82" si="26">(C67 / D67)</f>
        <v>1.0160859995973173</v>
      </c>
      <c r="H67" s="10">
        <f t="shared" si="19"/>
        <v>2.6892869271179718</v>
      </c>
      <c r="K67" s="5" t="str">
        <f t="shared" si="20"/>
        <v>Hawkes Bay</v>
      </c>
      <c r="L67" s="5">
        <f t="shared" si="21"/>
        <v>17793</v>
      </c>
      <c r="M67" s="5">
        <f t="shared" si="22"/>
        <v>48391.583333333336</v>
      </c>
      <c r="N67" s="10">
        <f t="shared" si="23"/>
        <v>2.7196978212405631</v>
      </c>
      <c r="O67" s="10">
        <f t="shared" si="24"/>
        <v>2.6892869271179718</v>
      </c>
      <c r="P67" s="10">
        <f t="shared" si="25"/>
        <v>2.6722136537542647</v>
      </c>
    </row>
    <row r="68" spans="1:16" ht="13" x14ac:dyDescent="0.3">
      <c r="A68" s="74" t="s">
        <v>76</v>
      </c>
      <c r="B68" s="75">
        <v>13862</v>
      </c>
      <c r="C68" s="75">
        <v>704259</v>
      </c>
      <c r="D68" s="75">
        <v>790838.45616541151</v>
      </c>
      <c r="F68" s="10">
        <f t="shared" si="18"/>
        <v>2.1168752705237339</v>
      </c>
      <c r="G68" s="10">
        <f t="shared" si="26"/>
        <v>0.89052194479108315</v>
      </c>
      <c r="H68" s="10">
        <f t="shared" si="19"/>
        <v>2.356955046509289</v>
      </c>
      <c r="K68" s="5" t="str">
        <f t="shared" si="20"/>
        <v>Hutt</v>
      </c>
      <c r="L68" s="5">
        <f t="shared" si="21"/>
        <v>13862</v>
      </c>
      <c r="M68" s="5">
        <f t="shared" si="22"/>
        <v>29344.125</v>
      </c>
      <c r="N68" s="10">
        <f t="shared" si="23"/>
        <v>2.1168752705237339</v>
      </c>
      <c r="O68" s="10">
        <f t="shared" si="24"/>
        <v>2.356955046509289</v>
      </c>
      <c r="P68" s="10">
        <f t="shared" si="25"/>
        <v>2.6722136537542647</v>
      </c>
    </row>
    <row r="69" spans="1:16" ht="13" x14ac:dyDescent="0.3">
      <c r="A69" s="74" t="s">
        <v>77</v>
      </c>
      <c r="B69" s="75">
        <v>9723</v>
      </c>
      <c r="C69" s="75">
        <v>560339.5</v>
      </c>
      <c r="D69" s="75">
        <v>570233.29949053039</v>
      </c>
      <c r="F69" s="10">
        <f t="shared" si="18"/>
        <v>2.4012628989680826</v>
      </c>
      <c r="G69" s="10">
        <f t="shared" si="26"/>
        <v>0.98264955852390612</v>
      </c>
      <c r="H69" s="10">
        <f t="shared" si="19"/>
        <v>2.6007902999587444</v>
      </c>
      <c r="K69" s="5" t="str">
        <f t="shared" si="20"/>
        <v>Lakes</v>
      </c>
      <c r="L69" s="5">
        <f t="shared" si="21"/>
        <v>9723</v>
      </c>
      <c r="M69" s="5">
        <f t="shared" si="22"/>
        <v>23347.479166666668</v>
      </c>
      <c r="N69" s="10">
        <f t="shared" si="23"/>
        <v>2.4012628989680826</v>
      </c>
      <c r="O69" s="10">
        <f t="shared" si="24"/>
        <v>2.6007902999587444</v>
      </c>
      <c r="P69" s="10">
        <f t="shared" si="25"/>
        <v>2.6722136537542647</v>
      </c>
    </row>
    <row r="70" spans="1:16" ht="13" x14ac:dyDescent="0.3">
      <c r="A70" s="74" t="s">
        <v>78</v>
      </c>
      <c r="B70" s="75">
        <v>18311</v>
      </c>
      <c r="C70" s="75">
        <v>1240609</v>
      </c>
      <c r="D70" s="75">
        <v>1108717.969258172</v>
      </c>
      <c r="F70" s="10">
        <f t="shared" si="18"/>
        <v>2.8230048422623923</v>
      </c>
      <c r="G70" s="10">
        <f t="shared" si="26"/>
        <v>1.1189581430073461</v>
      </c>
      <c r="H70" s="10">
        <f t="shared" si="19"/>
        <v>2.9615598553414051</v>
      </c>
      <c r="K70" s="5" t="str">
        <f t="shared" si="20"/>
        <v>MidCentral</v>
      </c>
      <c r="L70" s="5">
        <f t="shared" si="21"/>
        <v>18311</v>
      </c>
      <c r="M70" s="5">
        <f t="shared" si="22"/>
        <v>51692.041666666664</v>
      </c>
      <c r="N70" s="10">
        <f t="shared" si="23"/>
        <v>2.8230048422623923</v>
      </c>
      <c r="O70" s="10">
        <f t="shared" si="24"/>
        <v>2.9615598553414051</v>
      </c>
      <c r="P70" s="10">
        <f t="shared" si="25"/>
        <v>2.6722136537542647</v>
      </c>
    </row>
    <row r="71" spans="1:16" ht="13" x14ac:dyDescent="0.3">
      <c r="A71" s="74" t="s">
        <v>79</v>
      </c>
      <c r="B71" s="75">
        <v>17040</v>
      </c>
      <c r="C71" s="75">
        <v>817642</v>
      </c>
      <c r="D71" s="75">
        <v>931665.43279178289</v>
      </c>
      <c r="F71" s="10">
        <f t="shared" si="18"/>
        <v>1.9993202269170578</v>
      </c>
      <c r="G71" s="10">
        <f t="shared" si="26"/>
        <v>0.87761332686766547</v>
      </c>
      <c r="H71" s="10">
        <f t="shared" si="19"/>
        <v>2.322789653577622</v>
      </c>
      <c r="K71" s="5" t="str">
        <f t="shared" si="20"/>
        <v>Nelson Marlborough</v>
      </c>
      <c r="L71" s="5">
        <f t="shared" si="21"/>
        <v>17040</v>
      </c>
      <c r="M71" s="5">
        <f t="shared" si="22"/>
        <v>34068.416666666664</v>
      </c>
      <c r="N71" s="10">
        <f t="shared" si="23"/>
        <v>1.9993202269170578</v>
      </c>
      <c r="O71" s="10">
        <f t="shared" si="24"/>
        <v>2.322789653577622</v>
      </c>
      <c r="P71" s="10">
        <f t="shared" si="25"/>
        <v>2.6722136537542647</v>
      </c>
    </row>
    <row r="72" spans="1:16" ht="13" x14ac:dyDescent="0.3">
      <c r="A72" s="74" t="s">
        <v>80</v>
      </c>
      <c r="B72" s="75">
        <v>16404</v>
      </c>
      <c r="C72" s="75">
        <v>989384.5</v>
      </c>
      <c r="D72" s="75">
        <v>912874.22484879114</v>
      </c>
      <c r="F72" s="10">
        <f t="shared" si="18"/>
        <v>2.5130671888970171</v>
      </c>
      <c r="G72" s="10">
        <f t="shared" si="26"/>
        <v>1.0838125045801157</v>
      </c>
      <c r="H72" s="10">
        <f t="shared" si="19"/>
        <v>2.8685394751717901</v>
      </c>
      <c r="K72" s="5" t="str">
        <f t="shared" si="20"/>
        <v>Northland</v>
      </c>
      <c r="L72" s="5">
        <f t="shared" si="21"/>
        <v>16404</v>
      </c>
      <c r="M72" s="5">
        <f t="shared" si="22"/>
        <v>41224.354166666664</v>
      </c>
      <c r="N72" s="10">
        <f t="shared" si="23"/>
        <v>2.5130671888970171</v>
      </c>
      <c r="O72" s="10">
        <f t="shared" si="24"/>
        <v>2.8685394751717901</v>
      </c>
      <c r="P72" s="10">
        <f t="shared" si="25"/>
        <v>2.6722136537542647</v>
      </c>
    </row>
    <row r="73" spans="1:16" ht="13" x14ac:dyDescent="0.3">
      <c r="A73" s="74" t="s">
        <v>81</v>
      </c>
      <c r="B73" s="75">
        <v>7574</v>
      </c>
      <c r="C73" s="75">
        <v>450391</v>
      </c>
      <c r="D73" s="75">
        <v>470448.07382227632</v>
      </c>
      <c r="F73" s="10">
        <f t="shared" si="18"/>
        <v>2.4777253322770885</v>
      </c>
      <c r="G73" s="10">
        <f t="shared" si="26"/>
        <v>0.95736601988968206</v>
      </c>
      <c r="H73" s="10">
        <f t="shared" si="19"/>
        <v>2.533872056869825</v>
      </c>
      <c r="K73" s="5" t="str">
        <f t="shared" si="20"/>
        <v>South Canterbury</v>
      </c>
      <c r="L73" s="5">
        <f t="shared" si="21"/>
        <v>7574</v>
      </c>
      <c r="M73" s="5">
        <f t="shared" si="22"/>
        <v>18766.291666666668</v>
      </c>
      <c r="N73" s="10">
        <f t="shared" si="23"/>
        <v>2.4777253322770885</v>
      </c>
      <c r="O73" s="10">
        <f t="shared" si="24"/>
        <v>2.533872056869825</v>
      </c>
      <c r="P73" s="10">
        <f t="shared" si="25"/>
        <v>2.6722136537542647</v>
      </c>
    </row>
    <row r="74" spans="1:16" ht="13" x14ac:dyDescent="0.3">
      <c r="A74" s="74" t="s">
        <v>82</v>
      </c>
      <c r="B74" s="75">
        <v>32962</v>
      </c>
      <c r="C74" s="75">
        <v>1947000.5</v>
      </c>
      <c r="D74" s="75">
        <v>2122991.841208424</v>
      </c>
      <c r="F74" s="10">
        <f t="shared" si="18"/>
        <v>2.4611680369314159</v>
      </c>
      <c r="G74" s="10">
        <f t="shared" si="26"/>
        <v>0.91710220557972177</v>
      </c>
      <c r="H74" s="10">
        <f t="shared" si="19"/>
        <v>2.4273053395815301</v>
      </c>
      <c r="K74" s="5" t="str">
        <f t="shared" si="20"/>
        <v>Southern</v>
      </c>
      <c r="L74" s="5">
        <f t="shared" si="21"/>
        <v>32962</v>
      </c>
      <c r="M74" s="5">
        <f t="shared" si="22"/>
        <v>81125.020833333328</v>
      </c>
      <c r="N74" s="10">
        <f t="shared" si="23"/>
        <v>2.4611680369314159</v>
      </c>
      <c r="O74" s="10">
        <f t="shared" si="24"/>
        <v>2.4273053395815301</v>
      </c>
      <c r="P74" s="10">
        <f t="shared" si="25"/>
        <v>2.6722136537542647</v>
      </c>
    </row>
    <row r="75" spans="1:16" ht="13" x14ac:dyDescent="0.3">
      <c r="A75" s="74" t="s">
        <v>83</v>
      </c>
      <c r="B75" s="75">
        <v>3124</v>
      </c>
      <c r="C75" s="75">
        <v>191126</v>
      </c>
      <c r="D75" s="75">
        <v>189539.31183107861</v>
      </c>
      <c r="F75" s="10">
        <f t="shared" si="18"/>
        <v>2.5491623986342296</v>
      </c>
      <c r="G75" s="10">
        <f t="shared" si="26"/>
        <v>1.0083712880119322</v>
      </c>
      <c r="H75" s="10">
        <f t="shared" si="19"/>
        <v>2.6688683080037592</v>
      </c>
      <c r="K75" s="5" t="str">
        <f t="shared" si="20"/>
        <v>Tairawhiti</v>
      </c>
      <c r="L75" s="5">
        <f t="shared" si="21"/>
        <v>3124</v>
      </c>
      <c r="M75" s="5">
        <f t="shared" si="22"/>
        <v>7963.583333333333</v>
      </c>
      <c r="N75" s="10">
        <f t="shared" si="23"/>
        <v>2.5491623986342296</v>
      </c>
      <c r="O75" s="10">
        <f t="shared" si="24"/>
        <v>2.6688683080037592</v>
      </c>
      <c r="P75" s="10">
        <f t="shared" si="25"/>
        <v>2.6722136537542647</v>
      </c>
    </row>
    <row r="76" spans="1:16" ht="13" x14ac:dyDescent="0.3">
      <c r="A76" s="74" t="s">
        <v>84</v>
      </c>
      <c r="B76" s="75">
        <v>15243</v>
      </c>
      <c r="C76" s="75">
        <v>852027</v>
      </c>
      <c r="D76" s="75">
        <v>814577.36339738709</v>
      </c>
      <c r="F76" s="10">
        <f t="shared" si="18"/>
        <v>2.3290116774913074</v>
      </c>
      <c r="G76" s="10">
        <f t="shared" si="26"/>
        <v>1.0459743153755467</v>
      </c>
      <c r="H76" s="10">
        <f t="shared" si="19"/>
        <v>2.7683926887639556</v>
      </c>
      <c r="K76" s="5" t="str">
        <f t="shared" si="20"/>
        <v>Taranaki</v>
      </c>
      <c r="L76" s="5">
        <f t="shared" si="21"/>
        <v>15243</v>
      </c>
      <c r="M76" s="5">
        <f t="shared" si="22"/>
        <v>35501.125</v>
      </c>
      <c r="N76" s="10">
        <f t="shared" si="23"/>
        <v>2.3290116774913074</v>
      </c>
      <c r="O76" s="10">
        <f t="shared" si="24"/>
        <v>2.7683926887639556</v>
      </c>
      <c r="P76" s="10">
        <f t="shared" si="25"/>
        <v>2.6722136537542647</v>
      </c>
    </row>
    <row r="77" spans="1:16" ht="13" x14ac:dyDescent="0.3">
      <c r="A77" s="74" t="s">
        <v>85</v>
      </c>
      <c r="B77" s="75">
        <v>40608</v>
      </c>
      <c r="C77" s="75">
        <v>2614182</v>
      </c>
      <c r="D77" s="75">
        <v>2652409.3001931021</v>
      </c>
      <c r="F77" s="10">
        <f t="shared" si="18"/>
        <v>2.6823347616233253</v>
      </c>
      <c r="G77" s="10">
        <f t="shared" si="26"/>
        <v>0.98558770692354336</v>
      </c>
      <c r="H77" s="10">
        <f t="shared" si="19"/>
        <v>2.6085667323514832</v>
      </c>
      <c r="K77" s="5" t="str">
        <f t="shared" si="20"/>
        <v>Waikato</v>
      </c>
      <c r="L77" s="5">
        <f t="shared" si="21"/>
        <v>40608</v>
      </c>
      <c r="M77" s="5">
        <f t="shared" si="22"/>
        <v>108924.25</v>
      </c>
      <c r="N77" s="10">
        <f t="shared" si="23"/>
        <v>2.6823347616233253</v>
      </c>
      <c r="O77" s="10">
        <f t="shared" si="24"/>
        <v>2.6085667323514832</v>
      </c>
      <c r="P77" s="10">
        <f t="shared" si="25"/>
        <v>2.6722136537542647</v>
      </c>
    </row>
    <row r="78" spans="1:16" ht="13" x14ac:dyDescent="0.3">
      <c r="A78" s="74" t="s">
        <v>86</v>
      </c>
      <c r="B78" s="75">
        <v>4202</v>
      </c>
      <c r="C78" s="75">
        <v>216117</v>
      </c>
      <c r="D78" s="75">
        <v>230837.72598975291</v>
      </c>
      <c r="F78" s="10">
        <f t="shared" si="18"/>
        <v>2.1429973821989527</v>
      </c>
      <c r="G78" s="10">
        <f t="shared" si="26"/>
        <v>0.93622911538122511</v>
      </c>
      <c r="H78" s="10">
        <f t="shared" si="19"/>
        <v>2.477928759750426</v>
      </c>
      <c r="K78" s="5" t="str">
        <f t="shared" si="20"/>
        <v>Wairarapa</v>
      </c>
      <c r="L78" s="5">
        <f t="shared" si="21"/>
        <v>4202</v>
      </c>
      <c r="M78" s="5">
        <f t="shared" si="22"/>
        <v>9004.875</v>
      </c>
      <c r="N78" s="10">
        <f t="shared" si="23"/>
        <v>2.1429973821989527</v>
      </c>
      <c r="O78" s="10">
        <f t="shared" si="24"/>
        <v>2.477928759750426</v>
      </c>
      <c r="P78" s="10">
        <f t="shared" si="25"/>
        <v>2.6722136537542647</v>
      </c>
    </row>
    <row r="79" spans="1:16" ht="13" x14ac:dyDescent="0.3">
      <c r="A79" s="74" t="s">
        <v>87</v>
      </c>
      <c r="B79" s="75">
        <v>53475</v>
      </c>
      <c r="C79" s="75">
        <v>3604533</v>
      </c>
      <c r="D79" s="75">
        <v>3391301.1881057248</v>
      </c>
      <c r="F79" s="10">
        <f t="shared" si="18"/>
        <v>2.8085811126694717</v>
      </c>
      <c r="G79" s="10">
        <f t="shared" si="26"/>
        <v>1.0628761056794782</v>
      </c>
      <c r="H79" s="10">
        <f t="shared" si="19"/>
        <v>2.8131268586346811</v>
      </c>
      <c r="K79" s="5" t="str">
        <f t="shared" si="20"/>
        <v>Waitemata</v>
      </c>
      <c r="L79" s="5">
        <f t="shared" si="21"/>
        <v>53475</v>
      </c>
      <c r="M79" s="5">
        <f t="shared" si="22"/>
        <v>150188.875</v>
      </c>
      <c r="N79" s="10">
        <f t="shared" si="23"/>
        <v>2.8085811126694717</v>
      </c>
      <c r="O79" s="10">
        <f t="shared" si="24"/>
        <v>2.8131268586346811</v>
      </c>
      <c r="P79" s="10">
        <f t="shared" si="25"/>
        <v>2.6722136537542647</v>
      </c>
    </row>
    <row r="80" spans="1:16" ht="13" x14ac:dyDescent="0.3">
      <c r="A80" s="74" t="s">
        <v>88</v>
      </c>
      <c r="B80" s="75">
        <v>3196</v>
      </c>
      <c r="C80" s="75">
        <v>134223.5</v>
      </c>
      <c r="D80" s="75">
        <v>174490.89275837588</v>
      </c>
      <c r="F80" s="10">
        <f t="shared" si="18"/>
        <v>1.7498891843971631</v>
      </c>
      <c r="G80" s="10">
        <f t="shared" si="26"/>
        <v>0.76922925820469235</v>
      </c>
      <c r="H80" s="10">
        <f t="shared" si="19"/>
        <v>2.0359282470837776</v>
      </c>
      <c r="K80" s="5" t="str">
        <f t="shared" si="20"/>
        <v>West Coast</v>
      </c>
      <c r="L80" s="5">
        <f t="shared" si="21"/>
        <v>3196</v>
      </c>
      <c r="M80" s="5">
        <f t="shared" si="22"/>
        <v>5592.645833333333</v>
      </c>
      <c r="N80" s="10">
        <f t="shared" si="23"/>
        <v>1.7498891843971631</v>
      </c>
      <c r="O80" s="10">
        <f t="shared" si="24"/>
        <v>2.0359282470837776</v>
      </c>
      <c r="P80" s="10">
        <f t="shared" si="25"/>
        <v>2.6722136537542647</v>
      </c>
    </row>
    <row r="81" spans="1:16" ht="13" x14ac:dyDescent="0.3">
      <c r="A81" s="74" t="s">
        <v>89</v>
      </c>
      <c r="B81" s="75">
        <v>8095</v>
      </c>
      <c r="C81" s="75">
        <v>383517.5</v>
      </c>
      <c r="D81" s="75">
        <v>389278.30272874964</v>
      </c>
      <c r="F81" s="10">
        <f t="shared" si="18"/>
        <v>1.9740451925056621</v>
      </c>
      <c r="G81" s="10">
        <f t="shared" si="26"/>
        <v>0.9852013259193545</v>
      </c>
      <c r="H81" s="10">
        <f t="shared" si="19"/>
        <v>2.6075440931419442</v>
      </c>
      <c r="K81" s="5" t="str">
        <f t="shared" si="20"/>
        <v>Whanganui</v>
      </c>
      <c r="L81" s="5">
        <f t="shared" si="21"/>
        <v>8095</v>
      </c>
      <c r="M81" s="5">
        <f t="shared" si="22"/>
        <v>15979.895833333334</v>
      </c>
      <c r="N81" s="10">
        <f t="shared" si="23"/>
        <v>1.9740451925056621</v>
      </c>
      <c r="O81" s="10">
        <f t="shared" si="24"/>
        <v>2.6075440931419442</v>
      </c>
      <c r="P81" s="10">
        <f t="shared" si="25"/>
        <v>2.6722136537542647</v>
      </c>
    </row>
    <row r="82" spans="1:16" ht="13" x14ac:dyDescent="0.3">
      <c r="A82" s="74" t="s">
        <v>106</v>
      </c>
      <c r="B82" s="75">
        <v>456557</v>
      </c>
      <c r="C82" s="75">
        <v>29000996.5</v>
      </c>
      <c r="D82" s="75">
        <v>28724231.323120836</v>
      </c>
      <c r="F82" s="10">
        <f t="shared" si="18"/>
        <v>2.6467119202348592</v>
      </c>
      <c r="G82" s="10">
        <f t="shared" si="26"/>
        <v>1.0096352509407758</v>
      </c>
      <c r="H82" s="10">
        <f t="shared" si="19"/>
        <v>2.6722136537542647</v>
      </c>
      <c r="K82" t="s">
        <v>0</v>
      </c>
      <c r="L82" s="5">
        <f t="shared" si="21"/>
        <v>456557</v>
      </c>
      <c r="M82" s="5">
        <f t="shared" si="22"/>
        <v>1208374.8541666667</v>
      </c>
      <c r="N82" s="10">
        <f t="shared" si="23"/>
        <v>2.6467119202348592</v>
      </c>
      <c r="O82" s="10">
        <f t="shared" si="24"/>
        <v>2.6722136537542647</v>
      </c>
      <c r="P82" s="10">
        <f t="shared" si="25"/>
        <v>2.6722136537542647</v>
      </c>
    </row>
    <row r="85" spans="1:16" x14ac:dyDescent="0.25">
      <c r="A85" s="73" t="s">
        <v>103</v>
      </c>
      <c r="B85" t="s">
        <v>97</v>
      </c>
    </row>
    <row r="86" spans="1:16" x14ac:dyDescent="0.25">
      <c r="A86" s="73" t="s">
        <v>22</v>
      </c>
      <c r="B86" t="s">
        <v>13</v>
      </c>
    </row>
    <row r="87" spans="1:16" ht="13" x14ac:dyDescent="0.3">
      <c r="F87" s="150" t="s">
        <v>2</v>
      </c>
      <c r="G87" s="150"/>
      <c r="H87" s="150"/>
      <c r="K87" s="8" t="s">
        <v>6</v>
      </c>
      <c r="L87" s="8"/>
      <c r="M87" s="8"/>
      <c r="N87" s="8"/>
      <c r="O87" s="8"/>
      <c r="P87" s="8"/>
    </row>
    <row r="88" spans="1:16" ht="65" x14ac:dyDescent="0.25">
      <c r="A88" s="73" t="s">
        <v>105</v>
      </c>
      <c r="B88" t="s">
        <v>107</v>
      </c>
      <c r="C88" t="s">
        <v>108</v>
      </c>
      <c r="D88" t="s">
        <v>109</v>
      </c>
      <c r="E88" s="73"/>
      <c r="F88" s="21" t="s">
        <v>16</v>
      </c>
      <c r="G88" s="21" t="s">
        <v>20</v>
      </c>
      <c r="H88" s="21" t="s">
        <v>17</v>
      </c>
      <c r="I88" s="73"/>
      <c r="J88" s="73"/>
      <c r="K88" s="21" t="s">
        <v>4</v>
      </c>
      <c r="L88" s="21" t="s">
        <v>27</v>
      </c>
      <c r="M88" s="21" t="s">
        <v>25</v>
      </c>
      <c r="N88" s="21" t="s">
        <v>11</v>
      </c>
      <c r="O88" s="21" t="s">
        <v>10</v>
      </c>
      <c r="P88" s="21" t="s">
        <v>8</v>
      </c>
    </row>
    <row r="89" spans="1:16" ht="13" x14ac:dyDescent="0.3">
      <c r="A89" s="74" t="s">
        <v>70</v>
      </c>
      <c r="B89" s="75">
        <v>2382</v>
      </c>
      <c r="C89" s="75">
        <v>107999</v>
      </c>
      <c r="D89" s="75">
        <v>106379.52875470187</v>
      </c>
      <c r="F89" s="10">
        <f>C89 / B89 / 24</f>
        <v>1.8891512734396867</v>
      </c>
      <c r="G89" s="10">
        <f>(C89 / D89)</f>
        <v>1.0152235234001876</v>
      </c>
      <c r="H89" s="10">
        <f>G89*$F$109</f>
        <v>1.4263382721122542</v>
      </c>
      <c r="K89" s="5" t="str">
        <f>A89</f>
        <v>Auckland</v>
      </c>
      <c r="L89" s="5">
        <f>B89</f>
        <v>2382</v>
      </c>
      <c r="M89" s="5">
        <f>C89 / 24</f>
        <v>4499.958333333333</v>
      </c>
      <c r="N89" s="10">
        <f>F89</f>
        <v>1.8891512734396867</v>
      </c>
      <c r="O89" s="10">
        <f>H89</f>
        <v>1.4263382721122542</v>
      </c>
      <c r="P89" s="10">
        <f>$H$109</f>
        <v>1.4054921372735829</v>
      </c>
    </row>
    <row r="90" spans="1:16" ht="13" x14ac:dyDescent="0.3">
      <c r="A90" s="74" t="s">
        <v>71</v>
      </c>
      <c r="B90" s="75">
        <v>1520</v>
      </c>
      <c r="C90" s="75">
        <v>44104</v>
      </c>
      <c r="D90" s="75">
        <v>46225.447484094642</v>
      </c>
      <c r="F90" s="10">
        <f t="shared" ref="F90:F109" si="27">C90 / B90 / 24</f>
        <v>1.2089912280701756</v>
      </c>
      <c r="G90" s="10">
        <f>(C90 / D90)</f>
        <v>0.95410650194733981</v>
      </c>
      <c r="H90" s="10">
        <f t="shared" ref="H90:H109" si="28">G90*$F$109</f>
        <v>1.3404719138508334</v>
      </c>
      <c r="K90" s="5" t="str">
        <f t="shared" ref="K90:K108" si="29">A90</f>
        <v>Bay of Plenty</v>
      </c>
      <c r="L90" s="5">
        <f t="shared" ref="L90:L109" si="30">B90</f>
        <v>1520</v>
      </c>
      <c r="M90" s="5">
        <f t="shared" ref="M90:M109" si="31">C90 / 24</f>
        <v>1837.6666666666667</v>
      </c>
      <c r="N90" s="10">
        <f t="shared" ref="N90:N109" si="32">F90</f>
        <v>1.2089912280701756</v>
      </c>
      <c r="O90" s="10">
        <f t="shared" ref="O90:O109" si="33">H90</f>
        <v>1.3404719138508334</v>
      </c>
      <c r="P90" s="10">
        <f t="shared" ref="P90:P109" si="34">$H$109</f>
        <v>1.4054921372735829</v>
      </c>
    </row>
    <row r="91" spans="1:16" ht="13" x14ac:dyDescent="0.3">
      <c r="A91" s="74" t="s">
        <v>72</v>
      </c>
      <c r="B91" s="75">
        <v>1352</v>
      </c>
      <c r="C91" s="75">
        <v>48437.5</v>
      </c>
      <c r="D91" s="75">
        <v>47396.639233717091</v>
      </c>
      <c r="F91" s="10">
        <f t="shared" si="27"/>
        <v>1.4927730522682445</v>
      </c>
      <c r="G91" s="10">
        <f>(C91 / D91)</f>
        <v>1.0219606449552325</v>
      </c>
      <c r="H91" s="10">
        <f t="shared" si="28"/>
        <v>1.4358035909276115</v>
      </c>
      <c r="K91" s="5" t="str">
        <f t="shared" si="29"/>
        <v>Canterbury</v>
      </c>
      <c r="L91" s="5">
        <f t="shared" si="30"/>
        <v>1352</v>
      </c>
      <c r="M91" s="5">
        <f t="shared" si="31"/>
        <v>2018.2291666666667</v>
      </c>
      <c r="N91" s="10">
        <f t="shared" si="32"/>
        <v>1.4927730522682445</v>
      </c>
      <c r="O91" s="10">
        <f t="shared" si="33"/>
        <v>1.4358035909276115</v>
      </c>
      <c r="P91" s="10">
        <f t="shared" si="34"/>
        <v>1.4054921372735829</v>
      </c>
    </row>
    <row r="92" spans="1:16" ht="13" x14ac:dyDescent="0.3">
      <c r="A92" s="74" t="s">
        <v>73</v>
      </c>
      <c r="B92" s="75">
        <v>1457</v>
      </c>
      <c r="C92" s="75">
        <v>57834</v>
      </c>
      <c r="D92" s="75">
        <v>58356.043540664003</v>
      </c>
      <c r="F92" s="10">
        <f t="shared" si="27"/>
        <v>1.6539121482498285</v>
      </c>
      <c r="G92" s="10">
        <f>(C92 / D92)</f>
        <v>0.9910541649332304</v>
      </c>
      <c r="H92" s="10">
        <f t="shared" si="28"/>
        <v>1.3923815323409354</v>
      </c>
      <c r="K92" s="5" t="str">
        <f t="shared" si="29"/>
        <v>Capital and Coast</v>
      </c>
      <c r="L92" s="5">
        <f t="shared" si="30"/>
        <v>1457</v>
      </c>
      <c r="M92" s="5">
        <f t="shared" si="31"/>
        <v>2409.75</v>
      </c>
      <c r="N92" s="10">
        <f t="shared" si="32"/>
        <v>1.6539121482498285</v>
      </c>
      <c r="O92" s="10">
        <f t="shared" si="33"/>
        <v>1.3923815323409354</v>
      </c>
      <c r="P92" s="10">
        <f t="shared" si="34"/>
        <v>1.4054921372735829</v>
      </c>
    </row>
    <row r="93" spans="1:16" ht="13" x14ac:dyDescent="0.3">
      <c r="A93" s="74" t="s">
        <v>74</v>
      </c>
      <c r="B93" s="75">
        <v>1897</v>
      </c>
      <c r="C93" s="75">
        <v>59567.5</v>
      </c>
      <c r="D93" s="75">
        <v>59981.132106203579</v>
      </c>
      <c r="F93" s="10">
        <f t="shared" si="27"/>
        <v>1.3083706729924443</v>
      </c>
      <c r="G93" s="10">
        <f>(C93 / D93)</f>
        <v>0.993103963001712</v>
      </c>
      <c r="H93" s="10">
        <f t="shared" si="28"/>
        <v>1.3952613961027454</v>
      </c>
      <c r="K93" s="5" t="str">
        <f t="shared" si="29"/>
        <v>Counties Manukau</v>
      </c>
      <c r="L93" s="5">
        <f t="shared" si="30"/>
        <v>1897</v>
      </c>
      <c r="M93" s="5">
        <f t="shared" si="31"/>
        <v>2481.9791666666665</v>
      </c>
      <c r="N93" s="10">
        <f t="shared" si="32"/>
        <v>1.3083706729924443</v>
      </c>
      <c r="O93" s="10">
        <f t="shared" si="33"/>
        <v>1.3952613961027454</v>
      </c>
      <c r="P93" s="10">
        <f t="shared" si="34"/>
        <v>1.4054921372735829</v>
      </c>
    </row>
    <row r="94" spans="1:16" ht="13" x14ac:dyDescent="0.3">
      <c r="A94" s="74" t="s">
        <v>75</v>
      </c>
      <c r="B94" s="75">
        <v>1179</v>
      </c>
      <c r="C94" s="75">
        <v>32809.5</v>
      </c>
      <c r="D94" s="75">
        <v>34539.637752773822</v>
      </c>
      <c r="F94" s="10">
        <f t="shared" si="27"/>
        <v>1.1595101781170485</v>
      </c>
      <c r="G94" s="10">
        <f t="shared" ref="G94:G109" si="35">(C94 / D94)</f>
        <v>0.9499086306243939</v>
      </c>
      <c r="H94" s="10">
        <f t="shared" si="28"/>
        <v>1.3345741146063215</v>
      </c>
      <c r="K94" s="5" t="str">
        <f t="shared" si="29"/>
        <v>Hawkes Bay</v>
      </c>
      <c r="L94" s="5">
        <f t="shared" si="30"/>
        <v>1179</v>
      </c>
      <c r="M94" s="5">
        <f t="shared" si="31"/>
        <v>1367.0625</v>
      </c>
      <c r="N94" s="10">
        <f t="shared" si="32"/>
        <v>1.1595101781170485</v>
      </c>
      <c r="O94" s="10">
        <f t="shared" si="33"/>
        <v>1.3345741146063215</v>
      </c>
      <c r="P94" s="10">
        <f t="shared" si="34"/>
        <v>1.4054921372735829</v>
      </c>
    </row>
    <row r="95" spans="1:16" ht="13" x14ac:dyDescent="0.3">
      <c r="A95" s="74" t="s">
        <v>76</v>
      </c>
      <c r="B95" s="75">
        <v>707</v>
      </c>
      <c r="C95" s="75">
        <v>20802</v>
      </c>
      <c r="D95" s="75">
        <v>22348.557625958674</v>
      </c>
      <c r="F95" s="10">
        <f t="shared" si="27"/>
        <v>1.2259547383309759</v>
      </c>
      <c r="G95" s="10">
        <f t="shared" si="35"/>
        <v>0.93079832480274738</v>
      </c>
      <c r="H95" s="10">
        <f t="shared" si="28"/>
        <v>1.3077250907638751</v>
      </c>
      <c r="K95" s="5" t="str">
        <f t="shared" si="29"/>
        <v>Hutt</v>
      </c>
      <c r="L95" s="5">
        <f t="shared" si="30"/>
        <v>707</v>
      </c>
      <c r="M95" s="5">
        <f t="shared" si="31"/>
        <v>866.75</v>
      </c>
      <c r="N95" s="10">
        <f t="shared" si="32"/>
        <v>1.2259547383309759</v>
      </c>
      <c r="O95" s="10">
        <f t="shared" si="33"/>
        <v>1.3077250907638751</v>
      </c>
      <c r="P95" s="10">
        <f t="shared" si="34"/>
        <v>1.4054921372735829</v>
      </c>
    </row>
    <row r="96" spans="1:16" ht="13" x14ac:dyDescent="0.3">
      <c r="A96" s="74" t="s">
        <v>77</v>
      </c>
      <c r="B96" s="75">
        <v>1084</v>
      </c>
      <c r="C96" s="75">
        <v>23408.5</v>
      </c>
      <c r="D96" s="75">
        <v>27189.615713364976</v>
      </c>
      <c r="F96" s="10">
        <f t="shared" si="27"/>
        <v>0.89977321648216479</v>
      </c>
      <c r="G96" s="10">
        <f t="shared" si="35"/>
        <v>0.86093530143177499</v>
      </c>
      <c r="H96" s="10">
        <f t="shared" si="28"/>
        <v>1.209571037254803</v>
      </c>
      <c r="K96" s="5" t="str">
        <f t="shared" si="29"/>
        <v>Lakes</v>
      </c>
      <c r="L96" s="5">
        <f t="shared" si="30"/>
        <v>1084</v>
      </c>
      <c r="M96" s="5">
        <f t="shared" si="31"/>
        <v>975.35416666666663</v>
      </c>
      <c r="N96" s="10">
        <f t="shared" si="32"/>
        <v>0.89977321648216479</v>
      </c>
      <c r="O96" s="10">
        <f t="shared" si="33"/>
        <v>1.209571037254803</v>
      </c>
      <c r="P96" s="10">
        <f t="shared" si="34"/>
        <v>1.4054921372735829</v>
      </c>
    </row>
    <row r="97" spans="1:16" ht="13" x14ac:dyDescent="0.3">
      <c r="A97" s="74" t="s">
        <v>78</v>
      </c>
      <c r="B97" s="75">
        <v>744</v>
      </c>
      <c r="C97" s="75">
        <v>27345.5</v>
      </c>
      <c r="D97" s="75">
        <v>25563.365432304592</v>
      </c>
      <c r="F97" s="10">
        <f t="shared" si="27"/>
        <v>1.5314460125448031</v>
      </c>
      <c r="G97" s="10">
        <f t="shared" si="35"/>
        <v>1.0697143954857882</v>
      </c>
      <c r="H97" s="10">
        <f t="shared" si="28"/>
        <v>1.5028952219316962</v>
      </c>
      <c r="K97" s="5" t="str">
        <f t="shared" si="29"/>
        <v>MidCentral</v>
      </c>
      <c r="L97" s="5">
        <f t="shared" si="30"/>
        <v>744</v>
      </c>
      <c r="M97" s="5">
        <f t="shared" si="31"/>
        <v>1139.3958333333333</v>
      </c>
      <c r="N97" s="10">
        <f t="shared" si="32"/>
        <v>1.5314460125448031</v>
      </c>
      <c r="O97" s="10">
        <f t="shared" si="33"/>
        <v>1.5028952219316962</v>
      </c>
      <c r="P97" s="10">
        <f t="shared" si="34"/>
        <v>1.4054921372735829</v>
      </c>
    </row>
    <row r="98" spans="1:16" ht="13" x14ac:dyDescent="0.3">
      <c r="A98" s="74" t="s">
        <v>79</v>
      </c>
      <c r="B98" s="75">
        <v>337</v>
      </c>
      <c r="C98" s="75">
        <v>9141</v>
      </c>
      <c r="D98" s="75">
        <v>9477.9394559915308</v>
      </c>
      <c r="F98" s="10">
        <f t="shared" si="27"/>
        <v>1.1301928783382789</v>
      </c>
      <c r="G98" s="10">
        <f t="shared" si="35"/>
        <v>0.96445013628162257</v>
      </c>
      <c r="H98" s="10">
        <f t="shared" si="28"/>
        <v>1.3550042027346738</v>
      </c>
      <c r="K98" s="5" t="str">
        <f t="shared" si="29"/>
        <v>Nelson Marlborough</v>
      </c>
      <c r="L98" s="5">
        <f t="shared" si="30"/>
        <v>337</v>
      </c>
      <c r="M98" s="5">
        <f t="shared" si="31"/>
        <v>380.875</v>
      </c>
      <c r="N98" s="10">
        <f t="shared" si="32"/>
        <v>1.1301928783382789</v>
      </c>
      <c r="O98" s="10">
        <f t="shared" si="33"/>
        <v>1.3550042027346738</v>
      </c>
      <c r="P98" s="10">
        <f t="shared" si="34"/>
        <v>1.4054921372735829</v>
      </c>
    </row>
    <row r="99" spans="1:16" ht="13" x14ac:dyDescent="0.3">
      <c r="A99" s="74" t="s">
        <v>80</v>
      </c>
      <c r="B99" s="75">
        <v>1476</v>
      </c>
      <c r="C99" s="75">
        <v>48178.5</v>
      </c>
      <c r="D99" s="75">
        <v>45832.365639153846</v>
      </c>
      <c r="F99" s="10">
        <f t="shared" si="27"/>
        <v>1.3600525067750677</v>
      </c>
      <c r="G99" s="10">
        <f t="shared" si="35"/>
        <v>1.0511894668348056</v>
      </c>
      <c r="H99" s="10">
        <f t="shared" si="28"/>
        <v>1.4768686237353208</v>
      </c>
      <c r="K99" s="5" t="str">
        <f t="shared" si="29"/>
        <v>Northland</v>
      </c>
      <c r="L99" s="5">
        <f t="shared" si="30"/>
        <v>1476</v>
      </c>
      <c r="M99" s="5">
        <f t="shared" si="31"/>
        <v>2007.4375</v>
      </c>
      <c r="N99" s="10">
        <f t="shared" si="32"/>
        <v>1.3600525067750677</v>
      </c>
      <c r="O99" s="10">
        <f t="shared" si="33"/>
        <v>1.4768686237353208</v>
      </c>
      <c r="P99" s="10">
        <f t="shared" si="34"/>
        <v>1.4054921372735829</v>
      </c>
    </row>
    <row r="100" spans="1:16" ht="13" x14ac:dyDescent="0.3">
      <c r="A100" s="74" t="s">
        <v>81</v>
      </c>
      <c r="B100" s="75">
        <v>152</v>
      </c>
      <c r="C100" s="75">
        <v>3052.5</v>
      </c>
      <c r="D100" s="75">
        <v>3535.930425841721</v>
      </c>
      <c r="F100" s="10">
        <f t="shared" si="27"/>
        <v>0.83675986842105265</v>
      </c>
      <c r="G100" s="10">
        <f t="shared" si="35"/>
        <v>0.86328056052555346</v>
      </c>
      <c r="H100" s="10">
        <f t="shared" si="28"/>
        <v>1.2128660089791303</v>
      </c>
      <c r="K100" s="5" t="str">
        <f t="shared" si="29"/>
        <v>South Canterbury</v>
      </c>
      <c r="L100" s="5">
        <f t="shared" si="30"/>
        <v>152</v>
      </c>
      <c r="M100" s="5">
        <f t="shared" si="31"/>
        <v>127.1875</v>
      </c>
      <c r="N100" s="10">
        <f t="shared" si="32"/>
        <v>0.83675986842105265</v>
      </c>
      <c r="O100" s="10">
        <f t="shared" si="33"/>
        <v>1.2128660089791303</v>
      </c>
      <c r="P100" s="10">
        <f t="shared" si="34"/>
        <v>1.4054921372735829</v>
      </c>
    </row>
    <row r="101" spans="1:16" ht="13" x14ac:dyDescent="0.3">
      <c r="A101" s="74" t="s">
        <v>82</v>
      </c>
      <c r="B101" s="75">
        <v>724</v>
      </c>
      <c r="C101" s="75">
        <v>21922.5</v>
      </c>
      <c r="D101" s="75">
        <v>23153.220883399707</v>
      </c>
      <c r="F101" s="10">
        <f t="shared" si="27"/>
        <v>1.2616540055248617</v>
      </c>
      <c r="G101" s="10">
        <f t="shared" si="35"/>
        <v>0.94684450644695817</v>
      </c>
      <c r="H101" s="10">
        <f t="shared" si="28"/>
        <v>1.3302691733948104</v>
      </c>
      <c r="K101" s="5" t="str">
        <f t="shared" si="29"/>
        <v>Southern</v>
      </c>
      <c r="L101" s="5">
        <f t="shared" si="30"/>
        <v>724</v>
      </c>
      <c r="M101" s="5">
        <f t="shared" si="31"/>
        <v>913.4375</v>
      </c>
      <c r="N101" s="10">
        <f t="shared" si="32"/>
        <v>1.2616540055248617</v>
      </c>
      <c r="O101" s="10">
        <f t="shared" si="33"/>
        <v>1.3302691733948104</v>
      </c>
      <c r="P101" s="10">
        <f t="shared" si="34"/>
        <v>1.4054921372735829</v>
      </c>
    </row>
    <row r="102" spans="1:16" ht="13" x14ac:dyDescent="0.3">
      <c r="A102" s="74" t="s">
        <v>83</v>
      </c>
      <c r="B102" s="75">
        <v>734</v>
      </c>
      <c r="C102" s="75">
        <v>21159.5</v>
      </c>
      <c r="D102" s="75">
        <v>20330.030092728281</v>
      </c>
      <c r="F102" s="10">
        <f t="shared" si="27"/>
        <v>1.201152361489555</v>
      </c>
      <c r="G102" s="10">
        <f t="shared" si="35"/>
        <v>1.0408002301761672</v>
      </c>
      <c r="H102" s="10">
        <f t="shared" si="28"/>
        <v>1.4622722658666445</v>
      </c>
      <c r="K102" s="5" t="str">
        <f t="shared" si="29"/>
        <v>Tairawhiti</v>
      </c>
      <c r="L102" s="5">
        <f t="shared" si="30"/>
        <v>734</v>
      </c>
      <c r="M102" s="5">
        <f t="shared" si="31"/>
        <v>881.64583333333337</v>
      </c>
      <c r="N102" s="10">
        <f t="shared" si="32"/>
        <v>1.201152361489555</v>
      </c>
      <c r="O102" s="10">
        <f t="shared" si="33"/>
        <v>1.4622722658666445</v>
      </c>
      <c r="P102" s="10">
        <f t="shared" si="34"/>
        <v>1.4054921372735829</v>
      </c>
    </row>
    <row r="103" spans="1:16" ht="13" x14ac:dyDescent="0.3">
      <c r="A103" s="74" t="s">
        <v>84</v>
      </c>
      <c r="B103" s="75">
        <v>553</v>
      </c>
      <c r="C103" s="75">
        <v>15642.5</v>
      </c>
      <c r="D103" s="75">
        <v>15238.909542823514</v>
      </c>
      <c r="F103" s="10">
        <f t="shared" si="27"/>
        <v>1.1786091018685956</v>
      </c>
      <c r="G103" s="10">
        <f t="shared" si="35"/>
        <v>1.02648420846927</v>
      </c>
      <c r="H103" s="10">
        <f t="shared" si="28"/>
        <v>1.442158971410515</v>
      </c>
      <c r="K103" s="5" t="str">
        <f t="shared" si="29"/>
        <v>Taranaki</v>
      </c>
      <c r="L103" s="5">
        <f t="shared" si="30"/>
        <v>553</v>
      </c>
      <c r="M103" s="5">
        <f t="shared" si="31"/>
        <v>651.77083333333337</v>
      </c>
      <c r="N103" s="10">
        <f t="shared" si="32"/>
        <v>1.1786091018685956</v>
      </c>
      <c r="O103" s="10">
        <f t="shared" si="33"/>
        <v>1.442158971410515</v>
      </c>
      <c r="P103" s="10">
        <f t="shared" si="34"/>
        <v>1.4054921372735829</v>
      </c>
    </row>
    <row r="104" spans="1:16" ht="13" x14ac:dyDescent="0.3">
      <c r="A104" s="74" t="s">
        <v>85</v>
      </c>
      <c r="B104" s="75">
        <v>2874</v>
      </c>
      <c r="C104" s="75">
        <v>112353.5</v>
      </c>
      <c r="D104" s="75">
        <v>103712.63792984691</v>
      </c>
      <c r="F104" s="10">
        <f t="shared" si="27"/>
        <v>1.6288781605196012</v>
      </c>
      <c r="G104" s="10">
        <f t="shared" si="35"/>
        <v>1.0833154207879461</v>
      </c>
      <c r="H104" s="10">
        <f t="shared" si="28"/>
        <v>1.5220039822010225</v>
      </c>
      <c r="K104" s="5" t="str">
        <f t="shared" si="29"/>
        <v>Waikato</v>
      </c>
      <c r="L104" s="5">
        <f t="shared" si="30"/>
        <v>2874</v>
      </c>
      <c r="M104" s="5">
        <f t="shared" si="31"/>
        <v>4681.395833333333</v>
      </c>
      <c r="N104" s="10">
        <f t="shared" si="32"/>
        <v>1.6288781605196012</v>
      </c>
      <c r="O104" s="10">
        <f t="shared" si="33"/>
        <v>1.5220039822010225</v>
      </c>
      <c r="P104" s="10">
        <f t="shared" si="34"/>
        <v>1.4054921372735829</v>
      </c>
    </row>
    <row r="105" spans="1:16" ht="13" x14ac:dyDescent="0.3">
      <c r="A105" s="74" t="s">
        <v>86</v>
      </c>
      <c r="B105" s="75">
        <v>137</v>
      </c>
      <c r="C105" s="75">
        <v>3469</v>
      </c>
      <c r="D105" s="75">
        <v>3977.8459273106846</v>
      </c>
      <c r="F105" s="10">
        <f t="shared" si="27"/>
        <v>1.0550486618004866</v>
      </c>
      <c r="G105" s="10">
        <f t="shared" si="35"/>
        <v>0.87208003109997234</v>
      </c>
      <c r="H105" s="10">
        <f t="shared" si="28"/>
        <v>1.2252288250145422</v>
      </c>
      <c r="K105" s="5" t="str">
        <f t="shared" si="29"/>
        <v>Wairarapa</v>
      </c>
      <c r="L105" s="5">
        <f t="shared" si="30"/>
        <v>137</v>
      </c>
      <c r="M105" s="5">
        <f t="shared" si="31"/>
        <v>144.54166666666666</v>
      </c>
      <c r="N105" s="10">
        <f t="shared" si="32"/>
        <v>1.0550486618004866</v>
      </c>
      <c r="O105" s="10">
        <f t="shared" si="33"/>
        <v>1.2252288250145422</v>
      </c>
      <c r="P105" s="10">
        <f t="shared" si="34"/>
        <v>1.4054921372735829</v>
      </c>
    </row>
    <row r="106" spans="1:16" ht="13" x14ac:dyDescent="0.3">
      <c r="A106" s="74" t="s">
        <v>87</v>
      </c>
      <c r="B106" s="75">
        <v>947</v>
      </c>
      <c r="C106" s="75">
        <v>29792</v>
      </c>
      <c r="D106" s="75">
        <v>33069.806478941646</v>
      </c>
      <c r="F106" s="10">
        <f t="shared" si="27"/>
        <v>1.3108060542062654</v>
      </c>
      <c r="G106" s="10">
        <f t="shared" si="35"/>
        <v>0.90088219956687976</v>
      </c>
      <c r="H106" s="10">
        <f t="shared" si="28"/>
        <v>1.2656944311173088</v>
      </c>
      <c r="K106" s="5" t="str">
        <f t="shared" si="29"/>
        <v>Waitemata</v>
      </c>
      <c r="L106" s="5">
        <f t="shared" si="30"/>
        <v>947</v>
      </c>
      <c r="M106" s="5">
        <f t="shared" si="31"/>
        <v>1241.3333333333333</v>
      </c>
      <c r="N106" s="10">
        <f t="shared" si="32"/>
        <v>1.3108060542062654</v>
      </c>
      <c r="O106" s="10">
        <f t="shared" si="33"/>
        <v>1.2656944311173088</v>
      </c>
      <c r="P106" s="10">
        <f t="shared" si="34"/>
        <v>1.4054921372735829</v>
      </c>
    </row>
    <row r="107" spans="1:16" ht="13" x14ac:dyDescent="0.3">
      <c r="A107" s="74" t="s">
        <v>88</v>
      </c>
      <c r="B107" s="75">
        <v>66</v>
      </c>
      <c r="C107" s="75">
        <v>1407.5</v>
      </c>
      <c r="D107" s="75">
        <v>1358.0345909357775</v>
      </c>
      <c r="F107" s="10">
        <f t="shared" si="27"/>
        <v>0.88857323232323226</v>
      </c>
      <c r="G107" s="10">
        <f t="shared" si="35"/>
        <v>1.0364242629711939</v>
      </c>
      <c r="H107" s="10">
        <f t="shared" si="28"/>
        <v>1.4561242508156762</v>
      </c>
      <c r="K107" s="5" t="str">
        <f t="shared" si="29"/>
        <v>West Coast</v>
      </c>
      <c r="L107" s="5">
        <f t="shared" si="30"/>
        <v>66</v>
      </c>
      <c r="M107" s="5">
        <f t="shared" si="31"/>
        <v>58.645833333333336</v>
      </c>
      <c r="N107" s="10">
        <f t="shared" si="32"/>
        <v>0.88857323232323226</v>
      </c>
      <c r="O107" s="10">
        <f t="shared" si="33"/>
        <v>1.4561242508156762</v>
      </c>
      <c r="P107" s="10">
        <f t="shared" si="34"/>
        <v>1.4054921372735829</v>
      </c>
    </row>
    <row r="108" spans="1:16" ht="13" x14ac:dyDescent="0.3">
      <c r="A108" s="74" t="s">
        <v>89</v>
      </c>
      <c r="B108" s="75">
        <v>471</v>
      </c>
      <c r="C108" s="75">
        <v>12689</v>
      </c>
      <c r="D108" s="75">
        <v>13177.863504073499</v>
      </c>
      <c r="F108" s="10">
        <f t="shared" si="27"/>
        <v>1.122523000707714</v>
      </c>
      <c r="G108" s="10">
        <f t="shared" si="35"/>
        <v>0.96290267356902104</v>
      </c>
      <c r="H108" s="10">
        <f t="shared" si="28"/>
        <v>1.3528300950226519</v>
      </c>
      <c r="K108" s="5" t="str">
        <f t="shared" si="29"/>
        <v>Whanganui</v>
      </c>
      <c r="L108" s="5">
        <f t="shared" si="30"/>
        <v>471</v>
      </c>
      <c r="M108" s="5">
        <f t="shared" si="31"/>
        <v>528.70833333333337</v>
      </c>
      <c r="N108" s="10">
        <f t="shared" si="32"/>
        <v>1.122523000707714</v>
      </c>
      <c r="O108" s="10">
        <f t="shared" si="33"/>
        <v>1.3528300950226519</v>
      </c>
      <c r="P108" s="10">
        <f t="shared" si="34"/>
        <v>1.4054921372735829</v>
      </c>
    </row>
    <row r="109" spans="1:16" ht="13" x14ac:dyDescent="0.3">
      <c r="A109" s="74" t="s">
        <v>106</v>
      </c>
      <c r="B109" s="75">
        <v>20793</v>
      </c>
      <c r="C109" s="75">
        <v>701115</v>
      </c>
      <c r="D109" s="75">
        <v>700844.55211483047</v>
      </c>
      <c r="F109" s="10">
        <f t="shared" si="27"/>
        <v>1.4049499831674119</v>
      </c>
      <c r="G109" s="10">
        <f t="shared" si="35"/>
        <v>1.0003858885459742</v>
      </c>
      <c r="H109" s="10">
        <f t="shared" si="28"/>
        <v>1.4054921372735829</v>
      </c>
      <c r="K109" t="s">
        <v>0</v>
      </c>
      <c r="L109" s="5">
        <f t="shared" si="30"/>
        <v>20793</v>
      </c>
      <c r="M109" s="5">
        <f t="shared" si="31"/>
        <v>29213.125</v>
      </c>
      <c r="N109" s="10">
        <f t="shared" si="32"/>
        <v>1.4049499831674119</v>
      </c>
      <c r="O109" s="10">
        <f t="shared" si="33"/>
        <v>1.4054921372735829</v>
      </c>
      <c r="P109" s="10">
        <f t="shared" si="34"/>
        <v>1.4054921372735829</v>
      </c>
    </row>
    <row r="112" spans="1:16" x14ac:dyDescent="0.25">
      <c r="A112" s="73" t="s">
        <v>103</v>
      </c>
      <c r="B112" t="s">
        <v>98</v>
      </c>
    </row>
    <row r="113" spans="1:16" x14ac:dyDescent="0.25">
      <c r="A113" s="73" t="s">
        <v>22</v>
      </c>
      <c r="B113" t="s">
        <v>13</v>
      </c>
    </row>
    <row r="114" spans="1:16" ht="13" x14ac:dyDescent="0.3">
      <c r="F114" s="150" t="s">
        <v>2</v>
      </c>
      <c r="G114" s="150"/>
      <c r="H114" s="150"/>
      <c r="K114" s="8" t="s">
        <v>6</v>
      </c>
      <c r="L114" s="8"/>
      <c r="M114" s="8"/>
      <c r="N114" s="8"/>
      <c r="O114" s="8"/>
      <c r="P114" s="8"/>
    </row>
    <row r="115" spans="1:16" ht="65" x14ac:dyDescent="0.25">
      <c r="A115" s="73" t="s">
        <v>105</v>
      </c>
      <c r="B115" t="s">
        <v>107</v>
      </c>
      <c r="C115" t="s">
        <v>108</v>
      </c>
      <c r="D115" t="s">
        <v>109</v>
      </c>
      <c r="F115" s="21" t="s">
        <v>16</v>
      </c>
      <c r="G115" s="21" t="s">
        <v>20</v>
      </c>
      <c r="H115" s="21" t="s">
        <v>17</v>
      </c>
      <c r="K115" s="21" t="s">
        <v>4</v>
      </c>
      <c r="L115" s="21" t="s">
        <v>27</v>
      </c>
      <c r="M115" s="21" t="s">
        <v>25</v>
      </c>
      <c r="N115" s="21" t="s">
        <v>11</v>
      </c>
      <c r="O115" s="21" t="s">
        <v>10</v>
      </c>
      <c r="P115" s="21" t="s">
        <v>8</v>
      </c>
    </row>
    <row r="116" spans="1:16" ht="13" x14ac:dyDescent="0.3">
      <c r="A116" s="74" t="s">
        <v>70</v>
      </c>
      <c r="B116" s="75">
        <v>2979</v>
      </c>
      <c r="C116" s="75">
        <v>105920.5</v>
      </c>
      <c r="D116" s="75">
        <v>104474.34874913009</v>
      </c>
      <c r="F116" s="10">
        <f>C116 / B116 / 24</f>
        <v>1.4814884748797137</v>
      </c>
      <c r="G116" s="10">
        <f>(C116 / D116)</f>
        <v>1.0138421657390992</v>
      </c>
      <c r="H116" s="10">
        <f>G116*$F$136</f>
        <v>1.302461112104238</v>
      </c>
      <c r="K116" s="5" t="str">
        <f>A116</f>
        <v>Auckland</v>
      </c>
      <c r="L116" s="5">
        <f>B116</f>
        <v>2979</v>
      </c>
      <c r="M116" s="5">
        <f>C116 / 24</f>
        <v>4413.354166666667</v>
      </c>
      <c r="N116" s="10">
        <f>F116</f>
        <v>1.4814884748797137</v>
      </c>
      <c r="O116" s="10">
        <f>H116</f>
        <v>1.302461112104238</v>
      </c>
      <c r="P116" s="10">
        <f>$H$136</f>
        <v>1.2697841466620774</v>
      </c>
    </row>
    <row r="117" spans="1:16" ht="13" x14ac:dyDescent="0.3">
      <c r="A117" s="74" t="s">
        <v>71</v>
      </c>
      <c r="B117" s="75">
        <v>73</v>
      </c>
      <c r="C117" s="75">
        <v>1567</v>
      </c>
      <c r="D117" s="75">
        <v>1680.429703170586</v>
      </c>
      <c r="F117" s="10">
        <f t="shared" ref="F117:F136" si="36">C117 / B117 / 24</f>
        <v>0.89440639269406397</v>
      </c>
      <c r="G117" s="10">
        <f>(C117 / D117)</f>
        <v>0.93249958450712334</v>
      </c>
      <c r="H117" s="10">
        <f t="shared" ref="H117:H136" si="37">G117*$F$136</f>
        <v>1.1979620565381346</v>
      </c>
      <c r="K117" s="5" t="str">
        <f t="shared" ref="K117:K135" si="38">A117</f>
        <v>Bay of Plenty</v>
      </c>
      <c r="L117" s="5">
        <f t="shared" ref="L117:L136" si="39">B117</f>
        <v>73</v>
      </c>
      <c r="M117" s="5">
        <f t="shared" ref="M117:M136" si="40">C117 / 24</f>
        <v>65.291666666666671</v>
      </c>
      <c r="N117" s="10">
        <f t="shared" ref="N117:N136" si="41">F117</f>
        <v>0.89440639269406397</v>
      </c>
      <c r="O117" s="10">
        <f t="shared" ref="O117:O136" si="42">H117</f>
        <v>1.1979620565381346</v>
      </c>
      <c r="P117" s="10">
        <f t="shared" ref="P117:P136" si="43">$H$136</f>
        <v>1.2697841466620774</v>
      </c>
    </row>
    <row r="118" spans="1:16" ht="13" x14ac:dyDescent="0.3">
      <c r="A118" s="74" t="s">
        <v>72</v>
      </c>
      <c r="B118" s="75">
        <v>367</v>
      </c>
      <c r="C118" s="75">
        <v>12979</v>
      </c>
      <c r="D118" s="75">
        <v>11446.521346814632</v>
      </c>
      <c r="F118" s="10">
        <f t="shared" si="36"/>
        <v>1.4735467756584921</v>
      </c>
      <c r="G118" s="10">
        <f>(C118 / D118)</f>
        <v>1.1338816053151231</v>
      </c>
      <c r="H118" s="10">
        <f t="shared" si="37"/>
        <v>1.4566731849988186</v>
      </c>
      <c r="K118" s="5" t="str">
        <f t="shared" si="38"/>
        <v>Canterbury</v>
      </c>
      <c r="L118" s="5">
        <f t="shared" si="39"/>
        <v>367</v>
      </c>
      <c r="M118" s="5">
        <f t="shared" si="40"/>
        <v>540.79166666666663</v>
      </c>
      <c r="N118" s="10">
        <f t="shared" si="41"/>
        <v>1.4735467756584921</v>
      </c>
      <c r="O118" s="10">
        <f t="shared" si="42"/>
        <v>1.4566731849988186</v>
      </c>
      <c r="P118" s="10">
        <f t="shared" si="43"/>
        <v>1.2697841466620774</v>
      </c>
    </row>
    <row r="119" spans="1:16" ht="13" x14ac:dyDescent="0.3">
      <c r="A119" s="74" t="s">
        <v>73</v>
      </c>
      <c r="B119" s="75">
        <v>879</v>
      </c>
      <c r="C119" s="75">
        <v>31467.5</v>
      </c>
      <c r="D119" s="75">
        <v>31786.25240146133</v>
      </c>
      <c r="F119" s="10">
        <f t="shared" si="36"/>
        <v>1.4916334850208572</v>
      </c>
      <c r="G119" s="10">
        <f>(C119 / D119)</f>
        <v>0.98997200432956112</v>
      </c>
      <c r="H119" s="10">
        <f t="shared" si="37"/>
        <v>1.2717956317896468</v>
      </c>
      <c r="K119" s="5" t="str">
        <f t="shared" si="38"/>
        <v>Capital and Coast</v>
      </c>
      <c r="L119" s="5">
        <f t="shared" si="39"/>
        <v>879</v>
      </c>
      <c r="M119" s="5">
        <f t="shared" si="40"/>
        <v>1311.1458333333333</v>
      </c>
      <c r="N119" s="10">
        <f t="shared" si="41"/>
        <v>1.4916334850208572</v>
      </c>
      <c r="O119" s="10">
        <f t="shared" si="42"/>
        <v>1.2717956317896468</v>
      </c>
      <c r="P119" s="10">
        <f t="shared" si="43"/>
        <v>1.2697841466620774</v>
      </c>
    </row>
    <row r="120" spans="1:16" ht="13" x14ac:dyDescent="0.3">
      <c r="A120" s="74" t="s">
        <v>74</v>
      </c>
      <c r="B120" s="75">
        <v>3117</v>
      </c>
      <c r="C120" s="75">
        <v>77414</v>
      </c>
      <c r="D120" s="75">
        <v>80793.044722481922</v>
      </c>
      <c r="F120" s="10">
        <f t="shared" si="36"/>
        <v>1.0348358464335365</v>
      </c>
      <c r="G120" s="10">
        <f>(C120 / D120)</f>
        <v>0.95817653940275815</v>
      </c>
      <c r="H120" s="10">
        <f t="shared" si="37"/>
        <v>1.2309486853833045</v>
      </c>
      <c r="K120" s="5" t="str">
        <f t="shared" si="38"/>
        <v>Counties Manukau</v>
      </c>
      <c r="L120" s="5">
        <f t="shared" si="39"/>
        <v>3117</v>
      </c>
      <c r="M120" s="5">
        <f t="shared" si="40"/>
        <v>3225.5833333333335</v>
      </c>
      <c r="N120" s="10">
        <f t="shared" si="41"/>
        <v>1.0348358464335365</v>
      </c>
      <c r="O120" s="10">
        <f t="shared" si="42"/>
        <v>1.2309486853833045</v>
      </c>
      <c r="P120" s="10">
        <f t="shared" si="43"/>
        <v>1.2697841466620774</v>
      </c>
    </row>
    <row r="121" spans="1:16" ht="13" x14ac:dyDescent="0.3">
      <c r="A121" s="74" t="s">
        <v>75</v>
      </c>
      <c r="B121" s="75">
        <v>141</v>
      </c>
      <c r="C121" s="75">
        <v>3127.5</v>
      </c>
      <c r="D121" s="75">
        <v>3212.9094811944447</v>
      </c>
      <c r="F121" s="10">
        <f t="shared" si="36"/>
        <v>0.92420212765957455</v>
      </c>
      <c r="G121" s="10">
        <f t="shared" ref="G121:G136" si="44">(C121 / D121)</f>
        <v>0.9734167794971017</v>
      </c>
      <c r="H121" s="10">
        <f t="shared" si="37"/>
        <v>1.2505274923542531</v>
      </c>
      <c r="K121" s="5" t="str">
        <f t="shared" si="38"/>
        <v>Hawkes Bay</v>
      </c>
      <c r="L121" s="5">
        <f t="shared" si="39"/>
        <v>141</v>
      </c>
      <c r="M121" s="5">
        <f t="shared" si="40"/>
        <v>130.3125</v>
      </c>
      <c r="N121" s="10">
        <f t="shared" si="41"/>
        <v>0.92420212765957455</v>
      </c>
      <c r="O121" s="10">
        <f t="shared" si="42"/>
        <v>1.2505274923542531</v>
      </c>
      <c r="P121" s="10">
        <f t="shared" si="43"/>
        <v>1.2697841466620774</v>
      </c>
    </row>
    <row r="122" spans="1:16" ht="13" x14ac:dyDescent="0.3">
      <c r="A122" s="74" t="s">
        <v>76</v>
      </c>
      <c r="B122" s="75">
        <v>305</v>
      </c>
      <c r="C122" s="75">
        <v>8404</v>
      </c>
      <c r="D122" s="75">
        <v>8744.364407251267</v>
      </c>
      <c r="F122" s="10">
        <f t="shared" si="36"/>
        <v>1.1480874316939891</v>
      </c>
      <c r="G122" s="10">
        <f t="shared" si="44"/>
        <v>0.96107614099784999</v>
      </c>
      <c r="H122" s="10">
        <f t="shared" si="37"/>
        <v>1.2346737408661266</v>
      </c>
      <c r="K122" s="5" t="str">
        <f t="shared" si="38"/>
        <v>Hutt</v>
      </c>
      <c r="L122" s="5">
        <f t="shared" si="39"/>
        <v>305</v>
      </c>
      <c r="M122" s="5">
        <f t="shared" si="40"/>
        <v>350.16666666666669</v>
      </c>
      <c r="N122" s="10">
        <f t="shared" si="41"/>
        <v>1.1480874316939891</v>
      </c>
      <c r="O122" s="10">
        <f t="shared" si="42"/>
        <v>1.2346737408661266</v>
      </c>
      <c r="P122" s="10">
        <f t="shared" si="43"/>
        <v>1.2697841466620774</v>
      </c>
    </row>
    <row r="123" spans="1:16" ht="13" x14ac:dyDescent="0.3">
      <c r="A123" s="74" t="s">
        <v>77</v>
      </c>
      <c r="B123" s="75">
        <v>74</v>
      </c>
      <c r="C123" s="75">
        <v>1402.5</v>
      </c>
      <c r="D123" s="75">
        <v>1655.7839825141475</v>
      </c>
      <c r="F123" s="10">
        <f t="shared" si="36"/>
        <v>0.78969594594594594</v>
      </c>
      <c r="G123" s="10">
        <f t="shared" si="44"/>
        <v>0.84703078107473884</v>
      </c>
      <c r="H123" s="10">
        <f t="shared" si="37"/>
        <v>1.0881621325158299</v>
      </c>
      <c r="K123" s="5" t="str">
        <f t="shared" si="38"/>
        <v>Lakes</v>
      </c>
      <c r="L123" s="5">
        <f t="shared" si="39"/>
        <v>74</v>
      </c>
      <c r="M123" s="5">
        <f t="shared" si="40"/>
        <v>58.4375</v>
      </c>
      <c r="N123" s="10">
        <f t="shared" si="41"/>
        <v>0.78969594594594594</v>
      </c>
      <c r="O123" s="10">
        <f t="shared" si="42"/>
        <v>1.0881621325158299</v>
      </c>
      <c r="P123" s="10">
        <f t="shared" si="43"/>
        <v>1.2697841466620774</v>
      </c>
    </row>
    <row r="124" spans="1:16" ht="13" x14ac:dyDescent="0.3">
      <c r="A124" s="74" t="s">
        <v>78</v>
      </c>
      <c r="B124" s="75">
        <v>99</v>
      </c>
      <c r="C124" s="75">
        <v>2515.5</v>
      </c>
      <c r="D124" s="75">
        <v>2663.7340874225356</v>
      </c>
      <c r="F124" s="10">
        <f t="shared" si="36"/>
        <v>1.0587121212121213</v>
      </c>
      <c r="G124" s="10">
        <f t="shared" si="44"/>
        <v>0.94435101907414154</v>
      </c>
      <c r="H124" s="10">
        <f t="shared" si="37"/>
        <v>1.2131873383106047</v>
      </c>
      <c r="K124" s="5" t="str">
        <f t="shared" si="38"/>
        <v>MidCentral</v>
      </c>
      <c r="L124" s="5">
        <f t="shared" si="39"/>
        <v>99</v>
      </c>
      <c r="M124" s="5">
        <f t="shared" si="40"/>
        <v>104.8125</v>
      </c>
      <c r="N124" s="10">
        <f t="shared" si="41"/>
        <v>1.0587121212121213</v>
      </c>
      <c r="O124" s="10">
        <f t="shared" si="42"/>
        <v>1.2131873383106047</v>
      </c>
      <c r="P124" s="10">
        <f t="shared" si="43"/>
        <v>1.2697841466620774</v>
      </c>
    </row>
    <row r="125" spans="1:16" ht="13" x14ac:dyDescent="0.3">
      <c r="A125" s="74" t="s">
        <v>79</v>
      </c>
      <c r="B125" s="75">
        <v>52</v>
      </c>
      <c r="C125" s="75">
        <v>1160</v>
      </c>
      <c r="D125" s="75">
        <v>1137.0384026341903</v>
      </c>
      <c r="F125" s="10">
        <f t="shared" si="36"/>
        <v>0.9294871794871794</v>
      </c>
      <c r="G125" s="10">
        <f t="shared" si="44"/>
        <v>1.0201942144721008</v>
      </c>
      <c r="H125" s="10">
        <f t="shared" si="37"/>
        <v>1.3106214517867902</v>
      </c>
      <c r="K125" s="5" t="str">
        <f t="shared" si="38"/>
        <v>Nelson Marlborough</v>
      </c>
      <c r="L125" s="5">
        <f t="shared" si="39"/>
        <v>52</v>
      </c>
      <c r="M125" s="5">
        <f t="shared" si="40"/>
        <v>48.333333333333336</v>
      </c>
      <c r="N125" s="10">
        <f t="shared" si="41"/>
        <v>0.9294871794871794</v>
      </c>
      <c r="O125" s="10">
        <f t="shared" si="42"/>
        <v>1.3106214517867902</v>
      </c>
      <c r="P125" s="10">
        <f t="shared" si="43"/>
        <v>1.2697841466620774</v>
      </c>
    </row>
    <row r="126" spans="1:16" ht="13" x14ac:dyDescent="0.3">
      <c r="A126" s="74" t="s">
        <v>80</v>
      </c>
      <c r="B126" s="75">
        <v>65</v>
      </c>
      <c r="C126" s="75">
        <v>2113.5</v>
      </c>
      <c r="D126" s="75">
        <v>2494.4581288800073</v>
      </c>
      <c r="F126" s="10">
        <f t="shared" si="36"/>
        <v>1.3548076923076924</v>
      </c>
      <c r="G126" s="10">
        <f t="shared" si="44"/>
        <v>0.84727820264072562</v>
      </c>
      <c r="H126" s="10">
        <f t="shared" si="37"/>
        <v>1.0884799896526542</v>
      </c>
      <c r="K126" s="5" t="str">
        <f t="shared" si="38"/>
        <v>Northland</v>
      </c>
      <c r="L126" s="5">
        <f t="shared" si="39"/>
        <v>65</v>
      </c>
      <c r="M126" s="5">
        <f t="shared" si="40"/>
        <v>88.0625</v>
      </c>
      <c r="N126" s="10">
        <f t="shared" si="41"/>
        <v>1.3548076923076924</v>
      </c>
      <c r="O126" s="10">
        <f t="shared" si="42"/>
        <v>1.0884799896526542</v>
      </c>
      <c r="P126" s="10">
        <f t="shared" si="43"/>
        <v>1.2697841466620774</v>
      </c>
    </row>
    <row r="127" spans="1:16" ht="13" x14ac:dyDescent="0.3">
      <c r="A127" s="74" t="s">
        <v>81</v>
      </c>
      <c r="B127" s="75">
        <v>49</v>
      </c>
      <c r="C127" s="75">
        <v>680.5</v>
      </c>
      <c r="D127" s="75">
        <v>802.69443873166438</v>
      </c>
      <c r="F127" s="10">
        <f t="shared" si="36"/>
        <v>0.578656462585034</v>
      </c>
      <c r="G127" s="10">
        <f t="shared" si="44"/>
        <v>0.84776967070465381</v>
      </c>
      <c r="H127" s="10">
        <f t="shared" si="37"/>
        <v>1.0891113680493507</v>
      </c>
      <c r="K127" s="5" t="str">
        <f t="shared" si="38"/>
        <v>South Canterbury</v>
      </c>
      <c r="L127" s="5">
        <f t="shared" si="39"/>
        <v>49</v>
      </c>
      <c r="M127" s="5">
        <f t="shared" si="40"/>
        <v>28.354166666666668</v>
      </c>
      <c r="N127" s="10">
        <f t="shared" si="41"/>
        <v>0.578656462585034</v>
      </c>
      <c r="O127" s="10">
        <f t="shared" si="42"/>
        <v>1.0891113680493507</v>
      </c>
      <c r="P127" s="10">
        <f t="shared" si="43"/>
        <v>1.2697841466620774</v>
      </c>
    </row>
    <row r="128" spans="1:16" ht="13" x14ac:dyDescent="0.3">
      <c r="A128" s="74" t="s">
        <v>82</v>
      </c>
      <c r="B128" s="75">
        <v>157</v>
      </c>
      <c r="C128" s="75">
        <v>6054</v>
      </c>
      <c r="D128" s="75">
        <v>6292.9609414073257</v>
      </c>
      <c r="F128" s="10">
        <f t="shared" si="36"/>
        <v>1.6066878980891719</v>
      </c>
      <c r="G128" s="10">
        <f t="shared" si="44"/>
        <v>0.96202726448928422</v>
      </c>
      <c r="H128" s="10">
        <f t="shared" si="37"/>
        <v>1.2358956286532643</v>
      </c>
      <c r="K128" s="5" t="str">
        <f t="shared" si="38"/>
        <v>Southern</v>
      </c>
      <c r="L128" s="5">
        <f t="shared" si="39"/>
        <v>157</v>
      </c>
      <c r="M128" s="5">
        <f t="shared" si="40"/>
        <v>252.25</v>
      </c>
      <c r="N128" s="10">
        <f t="shared" si="41"/>
        <v>1.6066878980891719</v>
      </c>
      <c r="O128" s="10">
        <f t="shared" si="42"/>
        <v>1.2358956286532643</v>
      </c>
      <c r="P128" s="10">
        <f t="shared" si="43"/>
        <v>1.2697841466620774</v>
      </c>
    </row>
    <row r="129" spans="1:16" ht="13" x14ac:dyDescent="0.3">
      <c r="A129" s="74" t="s">
        <v>83</v>
      </c>
      <c r="B129" s="75">
        <v>23</v>
      </c>
      <c r="C129" s="75">
        <v>794</v>
      </c>
      <c r="D129" s="75">
        <v>872.46021675827251</v>
      </c>
      <c r="F129" s="10">
        <f t="shared" si="36"/>
        <v>1.4384057971014492</v>
      </c>
      <c r="G129" s="10">
        <f t="shared" si="44"/>
        <v>0.9100701496169068</v>
      </c>
      <c r="H129" s="10">
        <f t="shared" si="37"/>
        <v>1.1691474464358964</v>
      </c>
      <c r="K129" s="5" t="str">
        <f t="shared" si="38"/>
        <v>Tairawhiti</v>
      </c>
      <c r="L129" s="5">
        <f t="shared" si="39"/>
        <v>23</v>
      </c>
      <c r="M129" s="5">
        <f t="shared" si="40"/>
        <v>33.083333333333336</v>
      </c>
      <c r="N129" s="10">
        <f t="shared" si="41"/>
        <v>1.4384057971014492</v>
      </c>
      <c r="O129" s="10">
        <f t="shared" si="42"/>
        <v>1.1691474464358964</v>
      </c>
      <c r="P129" s="10">
        <f t="shared" si="43"/>
        <v>1.2697841466620774</v>
      </c>
    </row>
    <row r="130" spans="1:16" ht="13" x14ac:dyDescent="0.3">
      <c r="A130" s="74" t="s">
        <v>84</v>
      </c>
      <c r="B130" s="75">
        <v>20</v>
      </c>
      <c r="C130" s="75">
        <v>630</v>
      </c>
      <c r="D130" s="75">
        <v>651.80165003001343</v>
      </c>
      <c r="F130" s="10">
        <f t="shared" si="36"/>
        <v>1.3125</v>
      </c>
      <c r="G130" s="10">
        <f t="shared" si="44"/>
        <v>0.96655171089393599</v>
      </c>
      <c r="H130" s="10">
        <f t="shared" si="37"/>
        <v>1.2417080871354609</v>
      </c>
      <c r="K130" s="5" t="str">
        <f t="shared" si="38"/>
        <v>Taranaki</v>
      </c>
      <c r="L130" s="5">
        <f t="shared" si="39"/>
        <v>20</v>
      </c>
      <c r="M130" s="5">
        <f t="shared" si="40"/>
        <v>26.25</v>
      </c>
      <c r="N130" s="10">
        <f t="shared" si="41"/>
        <v>1.3125</v>
      </c>
      <c r="O130" s="10">
        <f t="shared" si="42"/>
        <v>1.2417080871354609</v>
      </c>
      <c r="P130" s="10">
        <f t="shared" si="43"/>
        <v>1.2697841466620774</v>
      </c>
    </row>
    <row r="131" spans="1:16" ht="13" x14ac:dyDescent="0.3">
      <c r="A131" s="74" t="s">
        <v>85</v>
      </c>
      <c r="B131" s="75">
        <v>321</v>
      </c>
      <c r="C131" s="75">
        <v>10140</v>
      </c>
      <c r="D131" s="75">
        <v>9432.3475328553013</v>
      </c>
      <c r="F131" s="10">
        <f t="shared" si="36"/>
        <v>1.3161993769470406</v>
      </c>
      <c r="G131" s="10">
        <f t="shared" si="44"/>
        <v>1.0750240027394837</v>
      </c>
      <c r="H131" s="10">
        <f t="shared" si="37"/>
        <v>1.381060095410489</v>
      </c>
      <c r="K131" s="5" t="str">
        <f t="shared" si="38"/>
        <v>Waikato</v>
      </c>
      <c r="L131" s="5">
        <f t="shared" si="39"/>
        <v>321</v>
      </c>
      <c r="M131" s="5">
        <f t="shared" si="40"/>
        <v>422.5</v>
      </c>
      <c r="N131" s="10">
        <f t="shared" si="41"/>
        <v>1.3161993769470406</v>
      </c>
      <c r="O131" s="10">
        <f t="shared" si="42"/>
        <v>1.381060095410489</v>
      </c>
      <c r="P131" s="10">
        <f t="shared" si="43"/>
        <v>1.2697841466620774</v>
      </c>
    </row>
    <row r="132" spans="1:16" ht="13" x14ac:dyDescent="0.3">
      <c r="A132" s="74" t="s">
        <v>86</v>
      </c>
      <c r="B132" s="75">
        <v>25</v>
      </c>
      <c r="C132" s="75">
        <v>303</v>
      </c>
      <c r="D132" s="75">
        <v>350.18708688737939</v>
      </c>
      <c r="F132" s="10">
        <f t="shared" si="36"/>
        <v>0.505</v>
      </c>
      <c r="G132" s="10">
        <f t="shared" si="44"/>
        <v>0.86525177925091556</v>
      </c>
      <c r="H132" s="10">
        <f t="shared" si="37"/>
        <v>1.1115702549535975</v>
      </c>
      <c r="K132" s="5" t="str">
        <f t="shared" si="38"/>
        <v>Wairarapa</v>
      </c>
      <c r="L132" s="5">
        <f t="shared" si="39"/>
        <v>25</v>
      </c>
      <c r="M132" s="5">
        <f t="shared" si="40"/>
        <v>12.625</v>
      </c>
      <c r="N132" s="10">
        <f t="shared" si="41"/>
        <v>0.505</v>
      </c>
      <c r="O132" s="10">
        <f t="shared" si="42"/>
        <v>1.1115702549535975</v>
      </c>
      <c r="P132" s="10">
        <f t="shared" si="43"/>
        <v>1.2697841466620774</v>
      </c>
    </row>
    <row r="133" spans="1:16" ht="13" x14ac:dyDescent="0.3">
      <c r="A133" s="74" t="s">
        <v>87</v>
      </c>
      <c r="B133" s="75">
        <v>714</v>
      </c>
      <c r="C133" s="75">
        <v>25237</v>
      </c>
      <c r="D133" s="75">
        <v>27014.756231746454</v>
      </c>
      <c r="F133" s="10">
        <f t="shared" si="36"/>
        <v>1.4727474323062557</v>
      </c>
      <c r="G133" s="10">
        <f t="shared" si="44"/>
        <v>0.93419314183345026</v>
      </c>
      <c r="H133" s="10">
        <f t="shared" si="37"/>
        <v>1.2001377330223062</v>
      </c>
      <c r="K133" s="5" t="str">
        <f t="shared" si="38"/>
        <v>Waitemata</v>
      </c>
      <c r="L133" s="5">
        <f t="shared" si="39"/>
        <v>714</v>
      </c>
      <c r="M133" s="5">
        <f t="shared" si="40"/>
        <v>1051.5416666666667</v>
      </c>
      <c r="N133" s="10">
        <f t="shared" si="41"/>
        <v>1.4727474323062557</v>
      </c>
      <c r="O133" s="10">
        <f t="shared" si="42"/>
        <v>1.2001377330223062</v>
      </c>
      <c r="P133" s="10">
        <f t="shared" si="43"/>
        <v>1.2697841466620774</v>
      </c>
    </row>
    <row r="134" spans="1:16" ht="13" x14ac:dyDescent="0.3">
      <c r="A134" s="74" t="s">
        <v>88</v>
      </c>
      <c r="B134" s="75">
        <v>11</v>
      </c>
      <c r="C134" s="75">
        <v>174</v>
      </c>
      <c r="D134" s="75">
        <v>126.6474823153287</v>
      </c>
      <c r="F134" s="10">
        <f t="shared" si="36"/>
        <v>0.65909090909090906</v>
      </c>
      <c r="G134" s="10">
        <f t="shared" si="44"/>
        <v>1.3738922939405327</v>
      </c>
      <c r="H134" s="10">
        <f t="shared" si="37"/>
        <v>1.7650097278926167</v>
      </c>
      <c r="K134" s="5" t="str">
        <f t="shared" si="38"/>
        <v>West Coast</v>
      </c>
      <c r="L134" s="5">
        <f t="shared" si="39"/>
        <v>11</v>
      </c>
      <c r="M134" s="5">
        <f t="shared" si="40"/>
        <v>7.25</v>
      </c>
      <c r="N134" s="10">
        <f t="shared" si="41"/>
        <v>0.65909090909090906</v>
      </c>
      <c r="O134" s="10">
        <f t="shared" si="42"/>
        <v>1.7650097278926167</v>
      </c>
      <c r="P134" s="10">
        <f t="shared" si="43"/>
        <v>1.2697841466620774</v>
      </c>
    </row>
    <row r="135" spans="1:16" ht="13" x14ac:dyDescent="0.3">
      <c r="A135" s="74" t="s">
        <v>89</v>
      </c>
      <c r="B135" s="75">
        <v>33</v>
      </c>
      <c r="C135" s="75">
        <v>946.5</v>
      </c>
      <c r="D135" s="75">
        <v>834.42390481328152</v>
      </c>
      <c r="F135" s="10">
        <f t="shared" si="36"/>
        <v>1.1950757575757576</v>
      </c>
      <c r="G135" s="10">
        <f t="shared" si="44"/>
        <v>1.1343155373907914</v>
      </c>
      <c r="H135" s="10">
        <f t="shared" si="37"/>
        <v>1.4572306481552662</v>
      </c>
      <c r="K135" s="5" t="str">
        <f t="shared" si="38"/>
        <v>Whanganui</v>
      </c>
      <c r="L135" s="5">
        <f t="shared" si="39"/>
        <v>33</v>
      </c>
      <c r="M135" s="5">
        <f t="shared" si="40"/>
        <v>39.4375</v>
      </c>
      <c r="N135" s="10">
        <f t="shared" si="41"/>
        <v>1.1950757575757576</v>
      </c>
      <c r="O135" s="10">
        <f t="shared" si="42"/>
        <v>1.4572306481552662</v>
      </c>
      <c r="P135" s="10">
        <f t="shared" si="43"/>
        <v>1.2697841466620774</v>
      </c>
    </row>
    <row r="136" spans="1:16" ht="13" x14ac:dyDescent="0.3">
      <c r="A136" s="74" t="s">
        <v>106</v>
      </c>
      <c r="B136" s="75">
        <v>9504</v>
      </c>
      <c r="C136" s="75">
        <v>293030</v>
      </c>
      <c r="D136" s="75">
        <v>296467.1648985002</v>
      </c>
      <c r="F136" s="10">
        <f t="shared" si="36"/>
        <v>1.2846783810325477</v>
      </c>
      <c r="G136" s="10">
        <f t="shared" si="44"/>
        <v>0.98840625436656038</v>
      </c>
      <c r="H136" s="10">
        <f t="shared" si="37"/>
        <v>1.2697841466620774</v>
      </c>
      <c r="K136" t="s">
        <v>0</v>
      </c>
      <c r="L136" s="5">
        <f t="shared" si="39"/>
        <v>9504</v>
      </c>
      <c r="M136" s="5">
        <f t="shared" si="40"/>
        <v>12209.583333333334</v>
      </c>
      <c r="N136" s="10">
        <f t="shared" si="41"/>
        <v>1.2846783810325477</v>
      </c>
      <c r="O136" s="10">
        <f t="shared" si="42"/>
        <v>1.2697841466620774</v>
      </c>
      <c r="P136" s="10">
        <f t="shared" si="43"/>
        <v>1.2697841466620774</v>
      </c>
    </row>
    <row r="139" spans="1:16" x14ac:dyDescent="0.25">
      <c r="A139" s="73" t="s">
        <v>103</v>
      </c>
      <c r="B139" t="s">
        <v>99</v>
      </c>
    </row>
    <row r="140" spans="1:16" x14ac:dyDescent="0.25">
      <c r="A140" s="73" t="s">
        <v>22</v>
      </c>
      <c r="B140" t="s">
        <v>13</v>
      </c>
    </row>
    <row r="141" spans="1:16" ht="13" x14ac:dyDescent="0.3">
      <c r="F141" s="150" t="s">
        <v>2</v>
      </c>
      <c r="G141" s="150"/>
      <c r="H141" s="150"/>
      <c r="K141" s="8" t="s">
        <v>6</v>
      </c>
      <c r="L141" s="8"/>
      <c r="M141" s="8"/>
      <c r="N141" s="8"/>
      <c r="O141" s="8"/>
      <c r="P141" s="8"/>
    </row>
    <row r="142" spans="1:16" ht="65" x14ac:dyDescent="0.25">
      <c r="A142" s="73" t="s">
        <v>105</v>
      </c>
      <c r="B142" t="s">
        <v>107</v>
      </c>
      <c r="C142" t="s">
        <v>108</v>
      </c>
      <c r="D142" t="s">
        <v>109</v>
      </c>
      <c r="F142" s="21" t="s">
        <v>16</v>
      </c>
      <c r="G142" s="21" t="s">
        <v>20</v>
      </c>
      <c r="H142" s="21" t="s">
        <v>17</v>
      </c>
      <c r="K142" s="21" t="s">
        <v>4</v>
      </c>
      <c r="L142" s="21" t="s">
        <v>27</v>
      </c>
      <c r="M142" s="21" t="s">
        <v>25</v>
      </c>
      <c r="N142" s="21" t="s">
        <v>11</v>
      </c>
      <c r="O142" s="21" t="s">
        <v>10</v>
      </c>
      <c r="P142" s="21" t="s">
        <v>8</v>
      </c>
    </row>
    <row r="143" spans="1:16" ht="13" x14ac:dyDescent="0.3">
      <c r="A143" s="74" t="s">
        <v>70</v>
      </c>
      <c r="B143" s="75">
        <v>16971</v>
      </c>
      <c r="C143" s="75">
        <v>611830</v>
      </c>
      <c r="D143" s="75">
        <v>594747.82397016278</v>
      </c>
      <c r="F143" s="10">
        <f>C143 / B143 / 24</f>
        <v>1.5021458173747373</v>
      </c>
      <c r="G143" s="10">
        <f>(C143 / D143)</f>
        <v>1.0287217125332335</v>
      </c>
      <c r="H143" s="10">
        <f>G143*$F$163</f>
        <v>1.5411026737419871</v>
      </c>
      <c r="K143" s="5" t="str">
        <f>A143</f>
        <v>Auckland</v>
      </c>
      <c r="L143" s="5">
        <f>B143</f>
        <v>16971</v>
      </c>
      <c r="M143" s="5">
        <f>C143 / 24</f>
        <v>25492.916666666668</v>
      </c>
      <c r="N143" s="10">
        <f>F143</f>
        <v>1.5021458173747373</v>
      </c>
      <c r="O143" s="10">
        <f>H143</f>
        <v>1.5411026737419871</v>
      </c>
      <c r="P143" s="10">
        <f>$H$163</f>
        <v>1.4991922593575873</v>
      </c>
    </row>
    <row r="144" spans="1:16" ht="13" x14ac:dyDescent="0.3">
      <c r="A144" s="74" t="s">
        <v>71</v>
      </c>
      <c r="B144" s="75">
        <v>5480</v>
      </c>
      <c r="C144" s="75">
        <v>185006.5</v>
      </c>
      <c r="D144" s="75">
        <v>178878.26921436499</v>
      </c>
      <c r="F144" s="10">
        <f t="shared" ref="F144:F163" si="45">C144 / B144 / 24</f>
        <v>1.4066795924574211</v>
      </c>
      <c r="G144" s="10">
        <f>(C144 / D144)</f>
        <v>1.0342592245136888</v>
      </c>
      <c r="H144" s="10">
        <f t="shared" ref="H144:H163" si="46">G144*$F$163</f>
        <v>1.5493982841242575</v>
      </c>
      <c r="K144" s="5" t="str">
        <f t="shared" ref="K144:K162" si="47">A144</f>
        <v>Bay of Plenty</v>
      </c>
      <c r="L144" s="5">
        <f t="shared" ref="L144:L163" si="48">B144</f>
        <v>5480</v>
      </c>
      <c r="M144" s="5">
        <f t="shared" ref="M144:M163" si="49">C144 / 24</f>
        <v>7708.604166666667</v>
      </c>
      <c r="N144" s="10">
        <f t="shared" ref="N144:N163" si="50">F144</f>
        <v>1.4066795924574211</v>
      </c>
      <c r="O144" s="10">
        <f t="shared" ref="O144:O163" si="51">H144</f>
        <v>1.5493982841242575</v>
      </c>
      <c r="P144" s="10">
        <f t="shared" ref="P144:P163" si="52">$H$163</f>
        <v>1.4991922593575873</v>
      </c>
    </row>
    <row r="145" spans="1:16" ht="13" x14ac:dyDescent="0.3">
      <c r="A145" s="74" t="s">
        <v>72</v>
      </c>
      <c r="B145" s="75">
        <v>14788</v>
      </c>
      <c r="C145" s="75">
        <v>602788</v>
      </c>
      <c r="D145" s="75">
        <v>605605.93331525812</v>
      </c>
      <c r="F145" s="10">
        <f t="shared" si="45"/>
        <v>1.6984153818411325</v>
      </c>
      <c r="G145" s="10">
        <f>(C145 / D145)</f>
        <v>0.99534691924196983</v>
      </c>
      <c r="H145" s="10">
        <f t="shared" si="46"/>
        <v>1.4911047174918985</v>
      </c>
      <c r="K145" s="5" t="str">
        <f t="shared" si="47"/>
        <v>Canterbury</v>
      </c>
      <c r="L145" s="5">
        <f t="shared" si="48"/>
        <v>14788</v>
      </c>
      <c r="M145" s="5">
        <f t="shared" si="49"/>
        <v>25116.166666666668</v>
      </c>
      <c r="N145" s="10">
        <f t="shared" si="50"/>
        <v>1.6984153818411325</v>
      </c>
      <c r="O145" s="10">
        <f t="shared" si="51"/>
        <v>1.4911047174918985</v>
      </c>
      <c r="P145" s="10">
        <f t="shared" si="52"/>
        <v>1.4991922593575873</v>
      </c>
    </row>
    <row r="146" spans="1:16" ht="13" x14ac:dyDescent="0.3">
      <c r="A146" s="74" t="s">
        <v>73</v>
      </c>
      <c r="B146" s="75">
        <v>8261</v>
      </c>
      <c r="C146" s="75">
        <v>327429</v>
      </c>
      <c r="D146" s="75">
        <v>328015.74383660709</v>
      </c>
      <c r="F146" s="10">
        <f t="shared" si="45"/>
        <v>1.6514798450550783</v>
      </c>
      <c r="G146" s="10">
        <f>(C146 / D146)</f>
        <v>0.99821123269955192</v>
      </c>
      <c r="H146" s="10">
        <f t="shared" si="46"/>
        <v>1.4953956749725617</v>
      </c>
      <c r="K146" s="5" t="str">
        <f t="shared" si="47"/>
        <v>Capital and Coast</v>
      </c>
      <c r="L146" s="5">
        <f t="shared" si="48"/>
        <v>8261</v>
      </c>
      <c r="M146" s="5">
        <f t="shared" si="49"/>
        <v>13642.875</v>
      </c>
      <c r="N146" s="10">
        <f t="shared" si="50"/>
        <v>1.6514798450550783</v>
      </c>
      <c r="O146" s="10">
        <f t="shared" si="51"/>
        <v>1.4953956749725617</v>
      </c>
      <c r="P146" s="10">
        <f t="shared" si="52"/>
        <v>1.4991922593575873</v>
      </c>
    </row>
    <row r="147" spans="1:16" ht="13" x14ac:dyDescent="0.3">
      <c r="A147" s="74" t="s">
        <v>74</v>
      </c>
      <c r="B147" s="75">
        <v>9936</v>
      </c>
      <c r="C147" s="75">
        <v>306989</v>
      </c>
      <c r="D147" s="75">
        <v>309615.97630327358</v>
      </c>
      <c r="F147" s="10">
        <f t="shared" si="45"/>
        <v>1.2873599369296833</v>
      </c>
      <c r="G147" s="10">
        <f>(C147 / D147)</f>
        <v>0.99151537225359321</v>
      </c>
      <c r="H147" s="10">
        <f t="shared" si="46"/>
        <v>1.485364771268916</v>
      </c>
      <c r="K147" s="5" t="str">
        <f t="shared" si="47"/>
        <v>Counties Manukau</v>
      </c>
      <c r="L147" s="5">
        <f t="shared" si="48"/>
        <v>9936</v>
      </c>
      <c r="M147" s="5">
        <f t="shared" si="49"/>
        <v>12791.208333333334</v>
      </c>
      <c r="N147" s="10">
        <f t="shared" si="50"/>
        <v>1.2873599369296833</v>
      </c>
      <c r="O147" s="10">
        <f t="shared" si="51"/>
        <v>1.485364771268916</v>
      </c>
      <c r="P147" s="10">
        <f t="shared" si="52"/>
        <v>1.4991922593575873</v>
      </c>
    </row>
    <row r="148" spans="1:16" ht="13" x14ac:dyDescent="0.3">
      <c r="A148" s="74" t="s">
        <v>75</v>
      </c>
      <c r="B148" s="75">
        <v>4303</v>
      </c>
      <c r="C148" s="75">
        <v>149415</v>
      </c>
      <c r="D148" s="75">
        <v>143437.55707884955</v>
      </c>
      <c r="F148" s="10">
        <f t="shared" si="45"/>
        <v>1.4468103648617243</v>
      </c>
      <c r="G148" s="10">
        <f t="shared" ref="G148:G163" si="53">(C148 / D148)</f>
        <v>1.0416727880959695</v>
      </c>
      <c r="H148" s="10">
        <f t="shared" si="46"/>
        <v>1.5605043612288954</v>
      </c>
      <c r="K148" s="5" t="str">
        <f t="shared" si="47"/>
        <v>Hawkes Bay</v>
      </c>
      <c r="L148" s="5">
        <f t="shared" si="48"/>
        <v>4303</v>
      </c>
      <c r="M148" s="5">
        <f t="shared" si="49"/>
        <v>6225.625</v>
      </c>
      <c r="N148" s="10">
        <f t="shared" si="50"/>
        <v>1.4468103648617243</v>
      </c>
      <c r="O148" s="10">
        <f t="shared" si="51"/>
        <v>1.5605043612288954</v>
      </c>
      <c r="P148" s="10">
        <f t="shared" si="52"/>
        <v>1.4991922593575873</v>
      </c>
    </row>
    <row r="149" spans="1:16" ht="13" x14ac:dyDescent="0.3">
      <c r="A149" s="74" t="s">
        <v>76</v>
      </c>
      <c r="B149" s="75">
        <v>4252</v>
      </c>
      <c r="C149" s="75">
        <v>134695</v>
      </c>
      <c r="D149" s="75">
        <v>134822.24489681647</v>
      </c>
      <c r="F149" s="10">
        <f t="shared" si="45"/>
        <v>1.3199180777673252</v>
      </c>
      <c r="G149" s="10">
        <f t="shared" si="53"/>
        <v>0.99905620250639016</v>
      </c>
      <c r="H149" s="10">
        <f t="shared" si="46"/>
        <v>1.4966615034397599</v>
      </c>
      <c r="K149" s="5" t="str">
        <f t="shared" si="47"/>
        <v>Hutt</v>
      </c>
      <c r="L149" s="5">
        <f t="shared" si="48"/>
        <v>4252</v>
      </c>
      <c r="M149" s="5">
        <f t="shared" si="49"/>
        <v>5612.291666666667</v>
      </c>
      <c r="N149" s="10">
        <f t="shared" si="50"/>
        <v>1.3199180777673252</v>
      </c>
      <c r="O149" s="10">
        <f t="shared" si="51"/>
        <v>1.4966615034397599</v>
      </c>
      <c r="P149" s="10">
        <f t="shared" si="52"/>
        <v>1.4991922593575873</v>
      </c>
    </row>
    <row r="150" spans="1:16" ht="13" x14ac:dyDescent="0.3">
      <c r="A150" s="74" t="s">
        <v>77</v>
      </c>
      <c r="B150" s="75">
        <v>2262</v>
      </c>
      <c r="C150" s="75">
        <v>74442.5</v>
      </c>
      <c r="D150" s="75">
        <v>75746.330677584003</v>
      </c>
      <c r="F150" s="10">
        <f t="shared" si="45"/>
        <v>1.3712514736221635</v>
      </c>
      <c r="G150" s="10">
        <f t="shared" si="53"/>
        <v>0.98278688002546566</v>
      </c>
      <c r="H150" s="10">
        <f t="shared" si="46"/>
        <v>1.4722888319292291</v>
      </c>
      <c r="K150" s="5" t="str">
        <f t="shared" si="47"/>
        <v>Lakes</v>
      </c>
      <c r="L150" s="5">
        <f t="shared" si="48"/>
        <v>2262</v>
      </c>
      <c r="M150" s="5">
        <f t="shared" si="49"/>
        <v>3101.7708333333335</v>
      </c>
      <c r="N150" s="10">
        <f t="shared" si="50"/>
        <v>1.3712514736221635</v>
      </c>
      <c r="O150" s="10">
        <f t="shared" si="51"/>
        <v>1.4722888319292291</v>
      </c>
      <c r="P150" s="10">
        <f t="shared" si="52"/>
        <v>1.4991922593575873</v>
      </c>
    </row>
    <row r="151" spans="1:16" ht="13" x14ac:dyDescent="0.3">
      <c r="A151" s="74" t="s">
        <v>78</v>
      </c>
      <c r="B151" s="75">
        <v>4363</v>
      </c>
      <c r="C151" s="75">
        <v>163467</v>
      </c>
      <c r="D151" s="75">
        <v>152461.33837839853</v>
      </c>
      <c r="F151" s="10">
        <f t="shared" si="45"/>
        <v>1.5611104744441897</v>
      </c>
      <c r="G151" s="10">
        <f t="shared" si="53"/>
        <v>1.0721865735842235</v>
      </c>
      <c r="H151" s="10">
        <f t="shared" si="46"/>
        <v>1.606216312118061</v>
      </c>
      <c r="K151" s="5" t="str">
        <f t="shared" si="47"/>
        <v>MidCentral</v>
      </c>
      <c r="L151" s="5">
        <f t="shared" si="48"/>
        <v>4363</v>
      </c>
      <c r="M151" s="5">
        <f t="shared" si="49"/>
        <v>6811.125</v>
      </c>
      <c r="N151" s="10">
        <f t="shared" si="50"/>
        <v>1.5611104744441897</v>
      </c>
      <c r="O151" s="10">
        <f t="shared" si="51"/>
        <v>1.606216312118061</v>
      </c>
      <c r="P151" s="10">
        <f t="shared" si="52"/>
        <v>1.4991922593575873</v>
      </c>
    </row>
    <row r="152" spans="1:16" ht="13" x14ac:dyDescent="0.3">
      <c r="A152" s="74" t="s">
        <v>79</v>
      </c>
      <c r="B152" s="75">
        <v>4153</v>
      </c>
      <c r="C152" s="75">
        <v>115225.5</v>
      </c>
      <c r="D152" s="75">
        <v>131928.80791114154</v>
      </c>
      <c r="F152" s="10">
        <f t="shared" si="45"/>
        <v>1.1560468336142546</v>
      </c>
      <c r="G152" s="10">
        <f t="shared" si="53"/>
        <v>0.87339150428470647</v>
      </c>
      <c r="H152" s="10">
        <f t="shared" si="46"/>
        <v>1.3084063124926162</v>
      </c>
      <c r="K152" s="5" t="str">
        <f t="shared" si="47"/>
        <v>Nelson Marlborough</v>
      </c>
      <c r="L152" s="5">
        <f t="shared" si="48"/>
        <v>4153</v>
      </c>
      <c r="M152" s="5">
        <f t="shared" si="49"/>
        <v>4801.0625</v>
      </c>
      <c r="N152" s="10">
        <f t="shared" si="50"/>
        <v>1.1560468336142546</v>
      </c>
      <c r="O152" s="10">
        <f t="shared" si="51"/>
        <v>1.3084063124926162</v>
      </c>
      <c r="P152" s="10">
        <f t="shared" si="52"/>
        <v>1.4991922593575873</v>
      </c>
    </row>
    <row r="153" spans="1:16" ht="13" x14ac:dyDescent="0.3">
      <c r="A153" s="74" t="s">
        <v>80</v>
      </c>
      <c r="B153" s="75">
        <v>3891</v>
      </c>
      <c r="C153" s="75">
        <v>141622</v>
      </c>
      <c r="D153" s="75">
        <v>133531.86003057502</v>
      </c>
      <c r="F153" s="10">
        <f t="shared" si="45"/>
        <v>1.5165552985522144</v>
      </c>
      <c r="G153" s="10">
        <f t="shared" si="53"/>
        <v>1.0605858404696271</v>
      </c>
      <c r="H153" s="10">
        <f t="shared" si="46"/>
        <v>1.5888375394116434</v>
      </c>
      <c r="K153" s="5" t="str">
        <f t="shared" si="47"/>
        <v>Northland</v>
      </c>
      <c r="L153" s="5">
        <f t="shared" si="48"/>
        <v>3891</v>
      </c>
      <c r="M153" s="5">
        <f t="shared" si="49"/>
        <v>5900.916666666667</v>
      </c>
      <c r="N153" s="10">
        <f t="shared" si="50"/>
        <v>1.5165552985522144</v>
      </c>
      <c r="O153" s="10">
        <f t="shared" si="51"/>
        <v>1.5888375394116434</v>
      </c>
      <c r="P153" s="10">
        <f t="shared" si="52"/>
        <v>1.4991922593575873</v>
      </c>
    </row>
    <row r="154" spans="1:16" ht="13" x14ac:dyDescent="0.3">
      <c r="A154" s="74" t="s">
        <v>81</v>
      </c>
      <c r="B154" s="75">
        <v>2145</v>
      </c>
      <c r="C154" s="75">
        <v>60522.5</v>
      </c>
      <c r="D154" s="75">
        <v>67302.901468912576</v>
      </c>
      <c r="F154" s="10">
        <f t="shared" si="45"/>
        <v>1.1756507381507382</v>
      </c>
      <c r="G154" s="10">
        <f t="shared" si="53"/>
        <v>0.89925543593325663</v>
      </c>
      <c r="H154" s="10">
        <f t="shared" si="46"/>
        <v>1.3471524318088963</v>
      </c>
      <c r="K154" s="5" t="str">
        <f t="shared" si="47"/>
        <v>South Canterbury</v>
      </c>
      <c r="L154" s="5">
        <f t="shared" si="48"/>
        <v>2145</v>
      </c>
      <c r="M154" s="5">
        <f t="shared" si="49"/>
        <v>2521.7708333333335</v>
      </c>
      <c r="N154" s="10">
        <f t="shared" si="50"/>
        <v>1.1756507381507382</v>
      </c>
      <c r="O154" s="10">
        <f t="shared" si="51"/>
        <v>1.3471524318088963</v>
      </c>
      <c r="P154" s="10">
        <f t="shared" si="52"/>
        <v>1.4991922593575873</v>
      </c>
    </row>
    <row r="155" spans="1:16" ht="13" x14ac:dyDescent="0.3">
      <c r="A155" s="74" t="s">
        <v>82</v>
      </c>
      <c r="B155" s="75">
        <v>8368</v>
      </c>
      <c r="C155" s="75">
        <v>356134.5</v>
      </c>
      <c r="D155" s="75">
        <v>333770.60860162822</v>
      </c>
      <c r="F155" s="10">
        <f t="shared" si="45"/>
        <v>1.7732955903441683</v>
      </c>
      <c r="G155" s="10">
        <f t="shared" si="53"/>
        <v>1.0670037769115381</v>
      </c>
      <c r="H155" s="10">
        <f t="shared" si="46"/>
        <v>1.598452092006416</v>
      </c>
      <c r="K155" s="5" t="str">
        <f t="shared" si="47"/>
        <v>Southern</v>
      </c>
      <c r="L155" s="5">
        <f t="shared" si="48"/>
        <v>8368</v>
      </c>
      <c r="M155" s="5">
        <f t="shared" si="49"/>
        <v>14838.9375</v>
      </c>
      <c r="N155" s="10">
        <f t="shared" si="50"/>
        <v>1.7732955903441683</v>
      </c>
      <c r="O155" s="10">
        <f t="shared" si="51"/>
        <v>1.598452092006416</v>
      </c>
      <c r="P155" s="10">
        <f t="shared" si="52"/>
        <v>1.4991922593575873</v>
      </c>
    </row>
    <row r="156" spans="1:16" ht="13" x14ac:dyDescent="0.3">
      <c r="A156" s="74" t="s">
        <v>83</v>
      </c>
      <c r="B156" s="75">
        <v>945</v>
      </c>
      <c r="C156" s="75">
        <v>31926</v>
      </c>
      <c r="D156" s="75">
        <v>28143.978712427845</v>
      </c>
      <c r="F156" s="10">
        <f t="shared" si="45"/>
        <v>1.4076719576719576</v>
      </c>
      <c r="G156" s="10">
        <f t="shared" si="53"/>
        <v>1.134381187756587</v>
      </c>
      <c r="H156" s="10">
        <f t="shared" si="46"/>
        <v>1.6993885325792717</v>
      </c>
      <c r="K156" s="5" t="str">
        <f t="shared" si="47"/>
        <v>Tairawhiti</v>
      </c>
      <c r="L156" s="5">
        <f t="shared" si="48"/>
        <v>945</v>
      </c>
      <c r="M156" s="5">
        <f t="shared" si="49"/>
        <v>1330.25</v>
      </c>
      <c r="N156" s="10">
        <f t="shared" si="50"/>
        <v>1.4076719576719576</v>
      </c>
      <c r="O156" s="10">
        <f t="shared" si="51"/>
        <v>1.6993885325792717</v>
      </c>
      <c r="P156" s="10">
        <f t="shared" si="52"/>
        <v>1.4991922593575873</v>
      </c>
    </row>
    <row r="157" spans="1:16" ht="13" x14ac:dyDescent="0.3">
      <c r="A157" s="74" t="s">
        <v>84</v>
      </c>
      <c r="B157" s="75">
        <v>3503</v>
      </c>
      <c r="C157" s="75">
        <v>109463</v>
      </c>
      <c r="D157" s="75">
        <v>115547.20956136433</v>
      </c>
      <c r="F157" s="10">
        <f t="shared" si="45"/>
        <v>1.3020149395756018</v>
      </c>
      <c r="G157" s="10">
        <f t="shared" si="53"/>
        <v>0.94734438343893401</v>
      </c>
      <c r="H157" s="10">
        <f t="shared" si="46"/>
        <v>1.4191933002726727</v>
      </c>
      <c r="K157" s="5" t="str">
        <f t="shared" si="47"/>
        <v>Taranaki</v>
      </c>
      <c r="L157" s="5">
        <f t="shared" si="48"/>
        <v>3503</v>
      </c>
      <c r="M157" s="5">
        <f t="shared" si="49"/>
        <v>4560.958333333333</v>
      </c>
      <c r="N157" s="10">
        <f t="shared" si="50"/>
        <v>1.3020149395756018</v>
      </c>
      <c r="O157" s="10">
        <f t="shared" si="51"/>
        <v>1.4191933002726727</v>
      </c>
      <c r="P157" s="10">
        <f t="shared" si="52"/>
        <v>1.4991922593575873</v>
      </c>
    </row>
    <row r="158" spans="1:16" ht="13" x14ac:dyDescent="0.3">
      <c r="A158" s="74" t="s">
        <v>85</v>
      </c>
      <c r="B158" s="75">
        <v>10997</v>
      </c>
      <c r="C158" s="75">
        <v>430047</v>
      </c>
      <c r="D158" s="75">
        <v>408934.58545209275</v>
      </c>
      <c r="F158" s="10">
        <f t="shared" si="45"/>
        <v>1.6294102937164681</v>
      </c>
      <c r="G158" s="10">
        <f t="shared" si="53"/>
        <v>1.0516278527152862</v>
      </c>
      <c r="H158" s="10">
        <f t="shared" si="46"/>
        <v>1.5754177984735744</v>
      </c>
      <c r="K158" s="5" t="str">
        <f t="shared" si="47"/>
        <v>Waikato</v>
      </c>
      <c r="L158" s="5">
        <f t="shared" si="48"/>
        <v>10997</v>
      </c>
      <c r="M158" s="5">
        <f t="shared" si="49"/>
        <v>17918.625</v>
      </c>
      <c r="N158" s="10">
        <f t="shared" si="50"/>
        <v>1.6294102937164681</v>
      </c>
      <c r="O158" s="10">
        <f t="shared" si="51"/>
        <v>1.5754177984735744</v>
      </c>
      <c r="P158" s="10">
        <f t="shared" si="52"/>
        <v>1.4991922593575873</v>
      </c>
    </row>
    <row r="159" spans="1:16" ht="13" x14ac:dyDescent="0.3">
      <c r="A159" s="74" t="s">
        <v>86</v>
      </c>
      <c r="B159" s="75">
        <v>1114</v>
      </c>
      <c r="C159" s="75">
        <v>24273</v>
      </c>
      <c r="D159" s="75">
        <v>27587.585712346041</v>
      </c>
      <c r="F159" s="10">
        <f t="shared" si="45"/>
        <v>0.90787701974865354</v>
      </c>
      <c r="G159" s="10">
        <f t="shared" si="53"/>
        <v>0.87985227315985493</v>
      </c>
      <c r="H159" s="10">
        <f t="shared" si="46"/>
        <v>1.3180850313012256</v>
      </c>
      <c r="K159" s="5" t="str">
        <f t="shared" si="47"/>
        <v>Wairarapa</v>
      </c>
      <c r="L159" s="5">
        <f t="shared" si="48"/>
        <v>1114</v>
      </c>
      <c r="M159" s="5">
        <f t="shared" si="49"/>
        <v>1011.375</v>
      </c>
      <c r="N159" s="10">
        <f t="shared" si="50"/>
        <v>0.90787701974865354</v>
      </c>
      <c r="O159" s="10">
        <f t="shared" si="51"/>
        <v>1.3180850313012256</v>
      </c>
      <c r="P159" s="10">
        <f t="shared" si="52"/>
        <v>1.4991922593575873</v>
      </c>
    </row>
    <row r="160" spans="1:16" ht="13" x14ac:dyDescent="0.3">
      <c r="A160" s="74" t="s">
        <v>87</v>
      </c>
      <c r="B160" s="75">
        <v>9730</v>
      </c>
      <c r="C160" s="75">
        <v>343878.5</v>
      </c>
      <c r="D160" s="75">
        <v>391854.0887530928</v>
      </c>
      <c r="F160" s="10">
        <f t="shared" si="45"/>
        <v>1.4725869304556356</v>
      </c>
      <c r="G160" s="10">
        <f t="shared" si="53"/>
        <v>0.87756772194018828</v>
      </c>
      <c r="H160" s="10">
        <f t="shared" si="46"/>
        <v>1.3146626013573111</v>
      </c>
      <c r="K160" s="5" t="str">
        <f t="shared" si="47"/>
        <v>Waitemata</v>
      </c>
      <c r="L160" s="5">
        <f t="shared" si="48"/>
        <v>9730</v>
      </c>
      <c r="M160" s="5">
        <f t="shared" si="49"/>
        <v>14328.270833333334</v>
      </c>
      <c r="N160" s="10">
        <f t="shared" si="50"/>
        <v>1.4725869304556356</v>
      </c>
      <c r="O160" s="10">
        <f t="shared" si="51"/>
        <v>1.3146626013573111</v>
      </c>
      <c r="P160" s="10">
        <f t="shared" si="52"/>
        <v>1.4991922593575873</v>
      </c>
    </row>
    <row r="161" spans="1:16" ht="13" x14ac:dyDescent="0.3">
      <c r="A161" s="74" t="s">
        <v>88</v>
      </c>
      <c r="B161" s="75">
        <v>942</v>
      </c>
      <c r="C161" s="75">
        <v>18476</v>
      </c>
      <c r="D161" s="75">
        <v>23601.225533395689</v>
      </c>
      <c r="F161" s="10">
        <f t="shared" si="45"/>
        <v>0.8172328379334749</v>
      </c>
      <c r="G161" s="10">
        <f t="shared" si="53"/>
        <v>0.78284070349891344</v>
      </c>
      <c r="H161" s="10">
        <f t="shared" si="46"/>
        <v>1.1727543869035026</v>
      </c>
      <c r="K161" s="5" t="str">
        <f t="shared" si="47"/>
        <v>West Coast</v>
      </c>
      <c r="L161" s="5">
        <f t="shared" si="48"/>
        <v>942</v>
      </c>
      <c r="M161" s="5">
        <f t="shared" si="49"/>
        <v>769.83333333333337</v>
      </c>
      <c r="N161" s="10">
        <f t="shared" si="50"/>
        <v>0.8172328379334749</v>
      </c>
      <c r="O161" s="10">
        <f t="shared" si="51"/>
        <v>1.1727543869035026</v>
      </c>
      <c r="P161" s="10">
        <f t="shared" si="52"/>
        <v>1.4991922593575873</v>
      </c>
    </row>
    <row r="162" spans="1:16" ht="13" x14ac:dyDescent="0.3">
      <c r="A162" s="74" t="s">
        <v>89</v>
      </c>
      <c r="B162" s="75">
        <v>1823</v>
      </c>
      <c r="C162" s="75">
        <v>63081</v>
      </c>
      <c r="D162" s="75">
        <v>62010.213578366565</v>
      </c>
      <c r="F162" s="10">
        <f t="shared" si="45"/>
        <v>1.4417855183763029</v>
      </c>
      <c r="G162" s="10">
        <f t="shared" si="53"/>
        <v>1.0172679041055102</v>
      </c>
      <c r="H162" s="10">
        <f t="shared" si="46"/>
        <v>1.5239440052921629</v>
      </c>
      <c r="K162" s="5" t="str">
        <f t="shared" si="47"/>
        <v>Whanganui</v>
      </c>
      <c r="L162" s="5">
        <f t="shared" si="48"/>
        <v>1823</v>
      </c>
      <c r="M162" s="5">
        <f t="shared" si="49"/>
        <v>2628.375</v>
      </c>
      <c r="N162" s="10">
        <f t="shared" si="50"/>
        <v>1.4417855183763029</v>
      </c>
      <c r="O162" s="10">
        <f t="shared" si="51"/>
        <v>1.5239440052921629</v>
      </c>
      <c r="P162" s="10">
        <f t="shared" si="52"/>
        <v>1.4991922593575873</v>
      </c>
    </row>
    <row r="163" spans="1:16" ht="13" x14ac:dyDescent="0.3">
      <c r="A163" s="74" t="s">
        <v>106</v>
      </c>
      <c r="B163" s="75">
        <v>118227</v>
      </c>
      <c r="C163" s="75">
        <v>4250711</v>
      </c>
      <c r="D163" s="75">
        <v>4247544.2829866586</v>
      </c>
      <c r="F163" s="10">
        <f t="shared" si="45"/>
        <v>1.4980753832316926</v>
      </c>
      <c r="G163" s="10">
        <f t="shared" si="53"/>
        <v>1.0007455406706471</v>
      </c>
      <c r="H163" s="10">
        <f t="shared" si="46"/>
        <v>1.4991922593575873</v>
      </c>
      <c r="K163" t="s">
        <v>0</v>
      </c>
      <c r="L163" s="5">
        <f t="shared" si="48"/>
        <v>118227</v>
      </c>
      <c r="M163" s="5">
        <f t="shared" si="49"/>
        <v>177112.95833333334</v>
      </c>
      <c r="N163" s="10">
        <f t="shared" si="50"/>
        <v>1.4980753832316926</v>
      </c>
      <c r="O163" s="10">
        <f t="shared" si="51"/>
        <v>1.4991922593575873</v>
      </c>
      <c r="P163" s="10">
        <f t="shared" si="52"/>
        <v>1.4991922593575873</v>
      </c>
    </row>
  </sheetData>
  <mergeCells count="6">
    <mergeCell ref="F141:H141"/>
    <mergeCell ref="F4:H4"/>
    <mergeCell ref="F32:H32"/>
    <mergeCell ref="F60:H60"/>
    <mergeCell ref="F87:H87"/>
    <mergeCell ref="F114:H1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1">
    <tabColor theme="0" tint="-0.249977111117893"/>
  </sheetPr>
  <dimension ref="B2:P35"/>
  <sheetViews>
    <sheetView zoomScaleNormal="100" workbookViewId="0">
      <selection activeCell="H38" sqref="H38"/>
    </sheetView>
  </sheetViews>
  <sheetFormatPr defaultColWidth="17.1796875" defaultRowHeight="12.5" x14ac:dyDescent="0.25"/>
  <cols>
    <col min="1" max="1" width="2.81640625" customWidth="1"/>
    <col min="2" max="5" width="17.1796875" customWidth="1"/>
    <col min="6" max="6" width="2.81640625" customWidth="1"/>
    <col min="7" max="9" width="17.1796875" customWidth="1"/>
    <col min="10" max="10" width="2.81640625" customWidth="1"/>
    <col min="11" max="12" width="17.1796875" customWidth="1"/>
  </cols>
  <sheetData>
    <row r="2" spans="2:16" ht="13" x14ac:dyDescent="0.3">
      <c r="B2" s="3" t="s">
        <v>59</v>
      </c>
      <c r="C2" s="119" t="str">
        <f>'User Interaction'!C5</f>
        <v>Elective</v>
      </c>
    </row>
    <row r="3" spans="2:16" ht="13" x14ac:dyDescent="0.3">
      <c r="B3" s="3" t="s">
        <v>7</v>
      </c>
      <c r="C3" s="7">
        <f>(MATCH('User Interaction'!C5, 'User Interaction'!B2:B3, 0) - 1) * 20</f>
        <v>20</v>
      </c>
    </row>
    <row r="4" spans="2:16" ht="13" x14ac:dyDescent="0.3">
      <c r="B4" s="37" t="s">
        <v>9</v>
      </c>
      <c r="C4" s="9" t="str">
        <f>RIGHT(Data!A2, 6)</f>
        <v>2021Q2</v>
      </c>
    </row>
    <row r="5" spans="2:16" ht="13" x14ac:dyDescent="0.3">
      <c r="B5" s="37" t="s">
        <v>60</v>
      </c>
      <c r="C5" s="9" t="str">
        <f>C2 &amp; " Average Length of Stay, 12 months to end of " &amp; IF(RIGHT(C4, 1) = "1", "March", "") &amp; IF(RIGHT(C4, 1) = "2", "June", "") &amp; IF(RIGHT(C4, 1) = "3", "September", "") &amp; IF(RIGHT(C4, 1) = "4", "December", "") &amp; " " &amp; LEFT(C4, 4)</f>
        <v>Elective Average Length of Stay, 12 months to end of June 2021</v>
      </c>
    </row>
    <row r="7" spans="2:16" ht="13" x14ac:dyDescent="0.3">
      <c r="C7" s="150" t="s">
        <v>5</v>
      </c>
      <c r="D7" s="150"/>
      <c r="E7" s="150"/>
      <c r="G7" s="150" t="s">
        <v>2</v>
      </c>
      <c r="H7" s="150"/>
      <c r="I7" s="150"/>
      <c r="K7" s="150" t="s">
        <v>6</v>
      </c>
      <c r="L7" s="150"/>
      <c r="M7" s="150"/>
      <c r="N7" s="150"/>
      <c r="O7" s="150"/>
      <c r="P7" s="8"/>
    </row>
    <row r="8" spans="2:16" ht="25.5" customHeight="1" x14ac:dyDescent="0.25">
      <c r="B8" s="4" t="s">
        <v>3</v>
      </c>
      <c r="C8" s="4" t="s">
        <v>26</v>
      </c>
      <c r="D8" s="4" t="s">
        <v>14</v>
      </c>
      <c r="E8" s="4" t="s">
        <v>15</v>
      </c>
      <c r="G8" s="4" t="s">
        <v>16</v>
      </c>
      <c r="H8" s="21" t="s">
        <v>20</v>
      </c>
      <c r="I8" s="4" t="s">
        <v>17</v>
      </c>
      <c r="K8" s="4" t="s">
        <v>4</v>
      </c>
      <c r="L8" s="4" t="s">
        <v>27</v>
      </c>
      <c r="M8" s="4" t="s">
        <v>25</v>
      </c>
      <c r="N8" s="4" t="s">
        <v>11</v>
      </c>
      <c r="O8" s="4" t="s">
        <v>10</v>
      </c>
      <c r="P8" s="4" t="s">
        <v>8</v>
      </c>
    </row>
    <row r="9" spans="2:16" ht="13" x14ac:dyDescent="0.3">
      <c r="B9" s="5" t="str">
        <f ca="1">OFFSET(Data!C2, $C$3, 0)</f>
        <v>Auckland</v>
      </c>
      <c r="C9" s="5">
        <f ca="1">OFFSET(Data!F2, $C$3, 0)</f>
        <v>22332</v>
      </c>
      <c r="D9" s="5">
        <f ca="1">OFFSET(Data!D2, $C$3, 0)</f>
        <v>825749.5</v>
      </c>
      <c r="E9" s="5">
        <f ca="1">OFFSET(Data!E2, $C$3, 0)</f>
        <v>805601.70147395914</v>
      </c>
      <c r="G9" s="10">
        <f ca="1">D9 / C9 / 24</f>
        <v>1.5406694056361572</v>
      </c>
      <c r="H9" s="10">
        <f ca="1">(D9 / E9)</f>
        <v>1.0250096275730025</v>
      </c>
      <c r="I9" s="10">
        <f ca="1">H9 * $G$30</f>
        <v>1.5081815888436738</v>
      </c>
      <c r="K9" s="5" t="str">
        <f ca="1">B9</f>
        <v>Auckland</v>
      </c>
      <c r="L9" s="5">
        <f ca="1">C9</f>
        <v>22332</v>
      </c>
      <c r="M9" s="5">
        <f ca="1">D9 / 24</f>
        <v>34406.229166666664</v>
      </c>
      <c r="N9" s="10">
        <f ca="1">G9</f>
        <v>1.5406694056361572</v>
      </c>
      <c r="O9" s="10">
        <f ca="1">I9</f>
        <v>1.5081815888436738</v>
      </c>
      <c r="P9" s="10">
        <f ca="1">$O$30</f>
        <v>1.4713828517052558</v>
      </c>
    </row>
    <row r="10" spans="2:16" ht="13" x14ac:dyDescent="0.3">
      <c r="B10" s="5" t="str">
        <f ca="1">OFFSET(Data!C3, $C$3, 0)</f>
        <v>Bay of Plenty</v>
      </c>
      <c r="C10" s="5">
        <f ca="1">OFFSET(Data!F3, $C$3, 0)</f>
        <v>7073</v>
      </c>
      <c r="D10" s="5">
        <f ca="1">OFFSET(Data!D3, $C$3, 0)</f>
        <v>230677.5</v>
      </c>
      <c r="E10" s="5">
        <f ca="1">OFFSET(Data!E3, $C$3, 0)</f>
        <v>226784.14640162798</v>
      </c>
      <c r="G10" s="10">
        <f t="shared" ref="G10:G30" ca="1" si="0">D10 / C10 / 24</f>
        <v>1.3589088788350063</v>
      </c>
      <c r="H10" s="10">
        <f t="shared" ref="H10:H30" ca="1" si="1">(D10 / E10)</f>
        <v>1.017167662114604</v>
      </c>
      <c r="I10" s="10">
        <f ca="1">H10 * $G$30</f>
        <v>1.4966430553445216</v>
      </c>
      <c r="K10" s="5" t="str">
        <f t="shared" ref="K10:K28" ca="1" si="2">B10</f>
        <v>Bay of Plenty</v>
      </c>
      <c r="L10" s="5">
        <f t="shared" ref="L10:L28" ca="1" si="3">C10</f>
        <v>7073</v>
      </c>
      <c r="M10" s="5">
        <f t="shared" ref="M10:M28" ca="1" si="4">D10 / 24</f>
        <v>9611.5625</v>
      </c>
      <c r="N10" s="10">
        <f t="shared" ref="N10:N30" ca="1" si="5">G10</f>
        <v>1.3589088788350063</v>
      </c>
      <c r="O10" s="10">
        <f t="shared" ref="O10:O30" ca="1" si="6">I10</f>
        <v>1.4966430553445216</v>
      </c>
      <c r="P10" s="10">
        <f t="shared" ref="P10:P28" ca="1" si="7">$O$30</f>
        <v>1.4713828517052558</v>
      </c>
    </row>
    <row r="11" spans="2:16" ht="13" x14ac:dyDescent="0.3">
      <c r="B11" s="5" t="str">
        <f ca="1">OFFSET(Data!C4, $C$3, 0)</f>
        <v>Canterbury</v>
      </c>
      <c r="C11" s="5">
        <f ca="1">OFFSET(Data!F4, $C$3, 0)</f>
        <v>16507</v>
      </c>
      <c r="D11" s="5">
        <f ca="1">OFFSET(Data!D4, $C$3, 0)</f>
        <v>664204.5</v>
      </c>
      <c r="E11" s="5">
        <f ca="1">OFFSET(Data!E4, $C$3, 0)</f>
        <v>664449.09389577492</v>
      </c>
      <c r="G11" s="10">
        <f t="shared" ca="1" si="0"/>
        <v>1.6765728175925363</v>
      </c>
      <c r="H11" s="10">
        <f t="shared" ca="1" si="1"/>
        <v>0.9996318846725476</v>
      </c>
      <c r="I11" s="10">
        <f t="shared" ref="I11:I30" ca="1" si="8">H11 * $G$30</f>
        <v>1.4708412131249606</v>
      </c>
      <c r="K11" s="5" t="str">
        <f t="shared" ca="1" si="2"/>
        <v>Canterbury</v>
      </c>
      <c r="L11" s="5">
        <f t="shared" ca="1" si="3"/>
        <v>16507</v>
      </c>
      <c r="M11" s="5">
        <f t="shared" ca="1" si="4"/>
        <v>27675.1875</v>
      </c>
      <c r="N11" s="10">
        <f t="shared" ca="1" si="5"/>
        <v>1.6765728175925363</v>
      </c>
      <c r="O11" s="10">
        <f t="shared" ca="1" si="6"/>
        <v>1.4708412131249606</v>
      </c>
      <c r="P11" s="10">
        <f t="shared" ca="1" si="7"/>
        <v>1.4713828517052558</v>
      </c>
    </row>
    <row r="12" spans="2:16" ht="13" x14ac:dyDescent="0.3">
      <c r="B12" s="5" t="str">
        <f ca="1">OFFSET(Data!C5, $C$3, 0)</f>
        <v>Capital and Coast</v>
      </c>
      <c r="C12" s="5">
        <f ca="1">OFFSET(Data!F5, $C$3, 0)</f>
        <v>10597</v>
      </c>
      <c r="D12" s="5">
        <f ca="1">OFFSET(Data!D5, $C$3, 0)</f>
        <v>416730.5</v>
      </c>
      <c r="E12" s="5">
        <f ca="1">OFFSET(Data!E5, $C$3, 0)</f>
        <v>418158.03977873101</v>
      </c>
      <c r="G12" s="10">
        <f t="shared" ca="1" si="0"/>
        <v>1.6385553301248781</v>
      </c>
      <c r="H12" s="10">
        <f t="shared" ca="1" si="1"/>
        <v>0.99658612380265033</v>
      </c>
      <c r="I12" s="10">
        <f t="shared" ca="1" si="8"/>
        <v>1.4663597328105988</v>
      </c>
      <c r="K12" s="5" t="str">
        <f t="shared" ca="1" si="2"/>
        <v>Capital and Coast</v>
      </c>
      <c r="L12" s="5">
        <f t="shared" ca="1" si="3"/>
        <v>10597</v>
      </c>
      <c r="M12" s="5">
        <f t="shared" ca="1" si="4"/>
        <v>17363.770833333332</v>
      </c>
      <c r="N12" s="10">
        <f t="shared" ca="1" si="5"/>
        <v>1.6385553301248781</v>
      </c>
      <c r="O12" s="10">
        <f t="shared" ca="1" si="6"/>
        <v>1.4663597328105988</v>
      </c>
      <c r="P12" s="10">
        <f t="shared" ca="1" si="7"/>
        <v>1.4713828517052558</v>
      </c>
    </row>
    <row r="13" spans="2:16" ht="13" x14ac:dyDescent="0.3">
      <c r="B13" s="5" t="str">
        <f ca="1">OFFSET(Data!C6, $C$3, 0)</f>
        <v>Counties Manukau</v>
      </c>
      <c r="C13" s="5">
        <f ca="1">OFFSET(Data!F6, $C$3, 0)</f>
        <v>14950</v>
      </c>
      <c r="D13" s="5">
        <f ca="1">OFFSET(Data!D6, $C$3, 0)</f>
        <v>443970.5</v>
      </c>
      <c r="E13" s="5">
        <f ca="1">OFFSET(Data!E6, $C$3, 0)</f>
        <v>450390.15313194849</v>
      </c>
      <c r="G13" s="10">
        <f t="shared" ca="1" si="0"/>
        <v>1.2373759754738016</v>
      </c>
      <c r="H13" s="10">
        <f ca="1">(D13 / E13)</f>
        <v>0.9857464620678158</v>
      </c>
      <c r="I13" s="10">
        <f t="shared" ca="1" si="8"/>
        <v>1.4504104404156781</v>
      </c>
      <c r="K13" s="5" t="str">
        <f t="shared" ca="1" si="2"/>
        <v>Counties Manukau</v>
      </c>
      <c r="L13" s="5">
        <f t="shared" ca="1" si="3"/>
        <v>14950</v>
      </c>
      <c r="M13" s="5">
        <f t="shared" ca="1" si="4"/>
        <v>18498.770833333332</v>
      </c>
      <c r="N13" s="10">
        <f t="shared" ca="1" si="5"/>
        <v>1.2373759754738016</v>
      </c>
      <c r="O13" s="10">
        <f t="shared" ca="1" si="6"/>
        <v>1.4504104404156781</v>
      </c>
      <c r="P13" s="10">
        <f t="shared" ca="1" si="7"/>
        <v>1.4713828517052558</v>
      </c>
    </row>
    <row r="14" spans="2:16" ht="13" x14ac:dyDescent="0.3">
      <c r="B14" s="5" t="str">
        <f ca="1">OFFSET(Data!C7, $C$3, 0)</f>
        <v>Hawkes Bay</v>
      </c>
      <c r="C14" s="5">
        <f ca="1">OFFSET(Data!F7, $C$3, 0)</f>
        <v>5623</v>
      </c>
      <c r="D14" s="5">
        <f ca="1">OFFSET(Data!D7, $C$3, 0)</f>
        <v>185352</v>
      </c>
      <c r="E14" s="5">
        <f ca="1">OFFSET(Data!E7, $C$3, 0)</f>
        <v>181190.10431281602</v>
      </c>
      <c r="G14" s="10">
        <f t="shared" ca="1" si="0"/>
        <v>1.373466121287569</v>
      </c>
      <c r="H14" s="10">
        <f t="shared" ca="1" si="1"/>
        <v>1.0229697736693095</v>
      </c>
      <c r="I14" s="10">
        <f t="shared" ca="1" si="8"/>
        <v>1.5051801827897962</v>
      </c>
      <c r="K14" s="5" t="str">
        <f t="shared" ca="1" si="2"/>
        <v>Hawkes Bay</v>
      </c>
      <c r="L14" s="5">
        <f t="shared" ca="1" si="3"/>
        <v>5623</v>
      </c>
      <c r="M14" s="5">
        <f t="shared" ca="1" si="4"/>
        <v>7723</v>
      </c>
      <c r="N14" s="10">
        <f t="shared" ca="1" si="5"/>
        <v>1.373466121287569</v>
      </c>
      <c r="O14" s="10">
        <f t="shared" ca="1" si="6"/>
        <v>1.5051801827897962</v>
      </c>
      <c r="P14" s="10">
        <f t="shared" ca="1" si="7"/>
        <v>1.4713828517052558</v>
      </c>
    </row>
    <row r="15" spans="2:16" ht="13" x14ac:dyDescent="0.3">
      <c r="B15" s="5" t="str">
        <f ca="1">OFFSET(Data!C8, $C$3, 0)</f>
        <v>Hutt</v>
      </c>
      <c r="C15" s="5">
        <f ca="1">OFFSET(Data!F8, $C$3, 0)</f>
        <v>5264</v>
      </c>
      <c r="D15" s="5">
        <f ca="1">OFFSET(Data!D8, $C$3, 0)</f>
        <v>163901</v>
      </c>
      <c r="E15" s="5">
        <f ca="1">OFFSET(Data!E8, $C$3, 0)</f>
        <v>165915.16693002658</v>
      </c>
      <c r="G15" s="10">
        <f t="shared" ca="1" si="0"/>
        <v>1.2973420086119554</v>
      </c>
      <c r="H15" s="10">
        <f t="shared" ca="1" si="1"/>
        <v>0.98786026035295471</v>
      </c>
      <c r="I15" s="10">
        <f ca="1">H15 * $G$30</f>
        <v>1.4535206469643953</v>
      </c>
      <c r="K15" s="5" t="str">
        <f t="shared" ca="1" si="2"/>
        <v>Hutt</v>
      </c>
      <c r="L15" s="5">
        <f t="shared" ca="1" si="3"/>
        <v>5264</v>
      </c>
      <c r="M15" s="5">
        <f t="shared" ca="1" si="4"/>
        <v>6829.208333333333</v>
      </c>
      <c r="N15" s="10">
        <f t="shared" ca="1" si="5"/>
        <v>1.2973420086119554</v>
      </c>
      <c r="O15" s="10">
        <f t="shared" ca="1" si="6"/>
        <v>1.4535206469643953</v>
      </c>
      <c r="P15" s="10">
        <f t="shared" ca="1" si="7"/>
        <v>1.4713828517052558</v>
      </c>
    </row>
    <row r="16" spans="2:16" ht="13" x14ac:dyDescent="0.3">
      <c r="B16" s="5" t="str">
        <f ca="1">OFFSET(Data!C9, $C$3, 0)</f>
        <v>Lakes</v>
      </c>
      <c r="C16" s="5">
        <f ca="1">OFFSET(Data!F9, $C$3, 0)</f>
        <v>3420</v>
      </c>
      <c r="D16" s="5">
        <f ca="1">OFFSET(Data!D9, $C$3, 0)</f>
        <v>99253.5</v>
      </c>
      <c r="E16" s="5">
        <f ca="1">OFFSET(Data!E9, $C$3, 0)</f>
        <v>104591.73037346262</v>
      </c>
      <c r="G16" s="10">
        <f t="shared" ca="1" si="0"/>
        <v>1.2092288011695906</v>
      </c>
      <c r="H16" s="10">
        <f t="shared" ca="1" si="1"/>
        <v>0.94896125769789297</v>
      </c>
      <c r="I16" s="10">
        <f t="shared" ca="1" si="8"/>
        <v>1.3962853215093016</v>
      </c>
      <c r="K16" s="5" t="str">
        <f t="shared" ca="1" si="2"/>
        <v>Lakes</v>
      </c>
      <c r="L16" s="5">
        <f t="shared" ca="1" si="3"/>
        <v>3420</v>
      </c>
      <c r="M16" s="5">
        <f t="shared" ca="1" si="4"/>
        <v>4135.5625</v>
      </c>
      <c r="N16" s="10">
        <f t="shared" ca="1" si="5"/>
        <v>1.2092288011695906</v>
      </c>
      <c r="O16" s="10">
        <f t="shared" ca="1" si="6"/>
        <v>1.3962853215093016</v>
      </c>
      <c r="P16" s="10">
        <f t="shared" ca="1" si="7"/>
        <v>1.4713828517052558</v>
      </c>
    </row>
    <row r="17" spans="2:16" ht="13" x14ac:dyDescent="0.3">
      <c r="B17" s="5" t="str">
        <f ca="1">OFFSET(Data!C10, $C$3, 0)</f>
        <v>MidCentral</v>
      </c>
      <c r="C17" s="5">
        <f ca="1">OFFSET(Data!F10, $C$3, 0)</f>
        <v>5206</v>
      </c>
      <c r="D17" s="5">
        <f ca="1">OFFSET(Data!D10, $C$3, 0)</f>
        <v>193328</v>
      </c>
      <c r="E17" s="5">
        <f ca="1">OFFSET(Data!E10, $C$3, 0)</f>
        <v>180688.43789812442</v>
      </c>
      <c r="G17" s="10">
        <f t="shared" ca="1" si="0"/>
        <v>1.5473171981047509</v>
      </c>
      <c r="H17" s="10">
        <f t="shared" ca="1" si="1"/>
        <v>1.0699522462472226</v>
      </c>
      <c r="I17" s="10">
        <f t="shared" ca="1" si="8"/>
        <v>1.5743093872716483</v>
      </c>
      <c r="K17" s="5" t="str">
        <f t="shared" ca="1" si="2"/>
        <v>MidCentral</v>
      </c>
      <c r="L17" s="5">
        <f t="shared" ca="1" si="3"/>
        <v>5206</v>
      </c>
      <c r="M17" s="5">
        <f t="shared" ca="1" si="4"/>
        <v>8055.333333333333</v>
      </c>
      <c r="N17" s="10">
        <f t="shared" ca="1" si="5"/>
        <v>1.5473171981047509</v>
      </c>
      <c r="O17" s="10">
        <f t="shared" ca="1" si="6"/>
        <v>1.5743093872716483</v>
      </c>
      <c r="P17" s="10">
        <f t="shared" ca="1" si="7"/>
        <v>1.4713828517052558</v>
      </c>
    </row>
    <row r="18" spans="2:16" ht="13" x14ac:dyDescent="0.3">
      <c r="B18" s="5" t="str">
        <f ca="1">OFFSET(Data!C11, $C$3, 0)</f>
        <v>Nelson Marlborough</v>
      </c>
      <c r="C18" s="5">
        <f ca="1">OFFSET(Data!F11, $C$3, 0)</f>
        <v>4542</v>
      </c>
      <c r="D18" s="5">
        <f ca="1">OFFSET(Data!D11, $C$3, 0)</f>
        <v>125526.5</v>
      </c>
      <c r="E18" s="5">
        <f ca="1">OFFSET(Data!E11, $C$3, 0)</f>
        <v>142543.78576976576</v>
      </c>
      <c r="G18" s="10">
        <f t="shared" ca="1" si="0"/>
        <v>1.1515347497431381</v>
      </c>
      <c r="H18" s="10">
        <f t="shared" ca="1" si="1"/>
        <v>0.88061713333998448</v>
      </c>
      <c r="I18" s="10">
        <f t="shared" ca="1" si="8"/>
        <v>1.2957249489142657</v>
      </c>
      <c r="K18" s="5" t="str">
        <f t="shared" ca="1" si="2"/>
        <v>Nelson Marlborough</v>
      </c>
      <c r="L18" s="5">
        <f t="shared" ca="1" si="3"/>
        <v>4542</v>
      </c>
      <c r="M18" s="5">
        <f t="shared" ca="1" si="4"/>
        <v>5230.270833333333</v>
      </c>
      <c r="N18" s="10">
        <f t="shared" ca="1" si="5"/>
        <v>1.1515347497431381</v>
      </c>
      <c r="O18" s="10">
        <f t="shared" ca="1" si="6"/>
        <v>1.2957249489142657</v>
      </c>
      <c r="P18" s="10">
        <f t="shared" ca="1" si="7"/>
        <v>1.4713828517052558</v>
      </c>
    </row>
    <row r="19" spans="2:16" ht="13" x14ac:dyDescent="0.3">
      <c r="B19" s="5" t="str">
        <f ca="1">OFFSET(Data!C12, $C$3, 0)</f>
        <v>Northland</v>
      </c>
      <c r="C19" s="5">
        <f ca="1">OFFSET(Data!F12, $C$3, 0)</f>
        <v>5432</v>
      </c>
      <c r="D19" s="5">
        <f ca="1">OFFSET(Data!D12, $C$3, 0)</f>
        <v>191914</v>
      </c>
      <c r="E19" s="5">
        <f ca="1">OFFSET(Data!E12, $C$3, 0)</f>
        <v>181858.68379860744</v>
      </c>
      <c r="G19" s="10">
        <f t="shared" ca="1" si="0"/>
        <v>1.4720943789887089</v>
      </c>
      <c r="H19" s="10">
        <f t="shared" ca="1" si="1"/>
        <v>1.0552919222297239</v>
      </c>
      <c r="I19" s="10">
        <f t="shared" ca="1" si="8"/>
        <v>1.5527384379118585</v>
      </c>
      <c r="K19" s="5" t="str">
        <f t="shared" ca="1" si="2"/>
        <v>Northland</v>
      </c>
      <c r="L19" s="5">
        <f t="shared" ca="1" si="3"/>
        <v>5432</v>
      </c>
      <c r="M19" s="5">
        <f t="shared" ca="1" si="4"/>
        <v>7996.416666666667</v>
      </c>
      <c r="N19" s="10">
        <f t="shared" ca="1" si="5"/>
        <v>1.4720943789887089</v>
      </c>
      <c r="O19" s="10">
        <f t="shared" ca="1" si="6"/>
        <v>1.5527384379118585</v>
      </c>
      <c r="P19" s="10">
        <f t="shared" ca="1" si="7"/>
        <v>1.4713828517052558</v>
      </c>
    </row>
    <row r="20" spans="2:16" ht="13" x14ac:dyDescent="0.3">
      <c r="B20" s="5" t="str">
        <f ca="1">OFFSET(Data!C13, $C$3, 0)</f>
        <v>South Canterbury</v>
      </c>
      <c r="C20" s="5">
        <f ca="1">OFFSET(Data!F13, $C$3, 0)</f>
        <v>2346</v>
      </c>
      <c r="D20" s="5">
        <f ca="1">OFFSET(Data!D13, $C$3, 0)</f>
        <v>64255.5</v>
      </c>
      <c r="E20" s="5">
        <f ca="1">OFFSET(Data!E13, $C$3, 0)</f>
        <v>71641.526333485686</v>
      </c>
      <c r="G20" s="10">
        <f t="shared" ca="1" si="0"/>
        <v>1.1412244245524297</v>
      </c>
      <c r="H20" s="10">
        <f t="shared" ca="1" si="1"/>
        <v>0.89690300149239821</v>
      </c>
      <c r="I20" s="10">
        <f t="shared" ca="1" si="8"/>
        <v>1.3196876960388595</v>
      </c>
      <c r="K20" s="5" t="str">
        <f t="shared" ca="1" si="2"/>
        <v>South Canterbury</v>
      </c>
      <c r="L20" s="5">
        <f t="shared" ca="1" si="3"/>
        <v>2346</v>
      </c>
      <c r="M20" s="5">
        <f t="shared" ca="1" si="4"/>
        <v>2677.3125</v>
      </c>
      <c r="N20" s="10">
        <f t="shared" ca="1" si="5"/>
        <v>1.1412244245524297</v>
      </c>
      <c r="O20" s="10">
        <f t="shared" ca="1" si="6"/>
        <v>1.3196876960388595</v>
      </c>
      <c r="P20" s="10">
        <f t="shared" ca="1" si="7"/>
        <v>1.4713828517052558</v>
      </c>
    </row>
    <row r="21" spans="2:16" ht="13" x14ac:dyDescent="0.3">
      <c r="B21" s="5" t="str">
        <f ca="1">OFFSET(Data!C14, $C$3, 0)</f>
        <v>Southern</v>
      </c>
      <c r="C21" s="5">
        <f ca="1">OFFSET(Data!F14, $C$3, 0)</f>
        <v>9249</v>
      </c>
      <c r="D21" s="5">
        <f ca="1">OFFSET(Data!D14, $C$3, 0)</f>
        <v>384111</v>
      </c>
      <c r="E21" s="5">
        <f ca="1">OFFSET(Data!E14, $C$3, 0)</f>
        <v>363216.7904264321</v>
      </c>
      <c r="G21" s="10">
        <f t="shared" ca="1" si="0"/>
        <v>1.7304168018164126</v>
      </c>
      <c r="H21" s="10">
        <f t="shared" ca="1" si="1"/>
        <v>1.0575254507068277</v>
      </c>
      <c r="I21" s="10">
        <f t="shared" ca="1" si="8"/>
        <v>1.5560248134118644</v>
      </c>
      <c r="K21" s="5" t="str">
        <f t="shared" ca="1" si="2"/>
        <v>Southern</v>
      </c>
      <c r="L21" s="5">
        <f t="shared" ca="1" si="3"/>
        <v>9249</v>
      </c>
      <c r="M21" s="5">
        <f t="shared" ca="1" si="4"/>
        <v>16004.625</v>
      </c>
      <c r="N21" s="10">
        <f t="shared" ca="1" si="5"/>
        <v>1.7304168018164126</v>
      </c>
      <c r="O21" s="10">
        <f t="shared" ca="1" si="6"/>
        <v>1.5560248134118644</v>
      </c>
      <c r="P21" s="10">
        <f t="shared" ca="1" si="7"/>
        <v>1.4713828517052558</v>
      </c>
    </row>
    <row r="22" spans="2:16" ht="13" x14ac:dyDescent="0.3">
      <c r="B22" s="5" t="str">
        <f ca="1">OFFSET(Data!C15, $C$3, 0)</f>
        <v>Tairawhiti</v>
      </c>
      <c r="C22" s="5">
        <f ca="1">OFFSET(Data!F15, $C$3, 0)</f>
        <v>1702</v>
      </c>
      <c r="D22" s="5">
        <f ca="1">OFFSET(Data!D15, $C$3, 0)</f>
        <v>53879.5</v>
      </c>
      <c r="E22" s="5">
        <f ca="1">OFFSET(Data!E15, $C$3, 0)</f>
        <v>49346.46902191425</v>
      </c>
      <c r="G22" s="10">
        <f t="shared" ca="1" si="0"/>
        <v>1.3190241872307089</v>
      </c>
      <c r="H22" s="10">
        <f t="shared" ca="1" si="1"/>
        <v>1.0918613037150171</v>
      </c>
      <c r="I22" s="10">
        <f t="shared" ca="1" si="8"/>
        <v>1.6065459987267854</v>
      </c>
      <c r="K22" s="5" t="str">
        <f t="shared" ca="1" si="2"/>
        <v>Tairawhiti</v>
      </c>
      <c r="L22" s="5">
        <f t="shared" ca="1" si="3"/>
        <v>1702</v>
      </c>
      <c r="M22" s="5">
        <f t="shared" ca="1" si="4"/>
        <v>2244.9791666666665</v>
      </c>
      <c r="N22" s="10">
        <f t="shared" ca="1" si="5"/>
        <v>1.3190241872307089</v>
      </c>
      <c r="O22" s="10">
        <f t="shared" ca="1" si="6"/>
        <v>1.6065459987267854</v>
      </c>
      <c r="P22" s="10">
        <f t="shared" ca="1" si="7"/>
        <v>1.4713828517052558</v>
      </c>
    </row>
    <row r="23" spans="2:16" ht="13" x14ac:dyDescent="0.3">
      <c r="B23" s="5" t="str">
        <f ca="1">OFFSET(Data!C16, $C$3, 0)</f>
        <v>Taranaki</v>
      </c>
      <c r="C23" s="5">
        <f ca="1">OFFSET(Data!F16, $C$3, 0)</f>
        <v>4076</v>
      </c>
      <c r="D23" s="5">
        <f ca="1">OFFSET(Data!D16, $C$3, 0)</f>
        <v>125735.5</v>
      </c>
      <c r="E23" s="5">
        <f ca="1">OFFSET(Data!E16, $C$3, 0)</f>
        <v>131437.92075421728</v>
      </c>
      <c r="G23" s="10">
        <f t="shared" ca="1" si="0"/>
        <v>1.2853236424599281</v>
      </c>
      <c r="H23" s="10">
        <f t="shared" ca="1" si="1"/>
        <v>0.95661510223613067</v>
      </c>
      <c r="I23" s="10">
        <f t="shared" ca="1" si="8"/>
        <v>1.4075470571124822</v>
      </c>
      <c r="K23" s="5" t="str">
        <f t="shared" ca="1" si="2"/>
        <v>Taranaki</v>
      </c>
      <c r="L23" s="5">
        <f t="shared" ca="1" si="3"/>
        <v>4076</v>
      </c>
      <c r="M23" s="5">
        <f t="shared" ca="1" si="4"/>
        <v>5238.979166666667</v>
      </c>
      <c r="N23" s="10">
        <f t="shared" ca="1" si="5"/>
        <v>1.2853236424599281</v>
      </c>
      <c r="O23" s="10">
        <f t="shared" ca="1" si="6"/>
        <v>1.4075470571124822</v>
      </c>
      <c r="P23" s="10">
        <f t="shared" ca="1" si="7"/>
        <v>1.4713828517052558</v>
      </c>
    </row>
    <row r="24" spans="2:16" ht="13" x14ac:dyDescent="0.3">
      <c r="B24" s="5" t="str">
        <f ca="1">OFFSET(Data!C17, $C$3, 0)</f>
        <v>Waikato</v>
      </c>
      <c r="C24" s="5">
        <f ca="1">OFFSET(Data!F17, $C$3, 0)</f>
        <v>14192</v>
      </c>
      <c r="D24" s="5">
        <f ca="1">OFFSET(Data!D17, $C$3, 0)</f>
        <v>552540.5</v>
      </c>
      <c r="E24" s="5">
        <f ca="1">OFFSET(Data!E17, $C$3, 0)</f>
        <v>522079.570914782</v>
      </c>
      <c r="G24" s="10">
        <f t="shared" ca="1" si="0"/>
        <v>1.6222182097895528</v>
      </c>
      <c r="H24" s="10">
        <f t="shared" ca="1" si="1"/>
        <v>1.0583453764180903</v>
      </c>
      <c r="I24" s="10">
        <f t="shared" ca="1" si="8"/>
        <v>1.5572312380430884</v>
      </c>
      <c r="K24" s="5" t="str">
        <f t="shared" ca="1" si="2"/>
        <v>Waikato</v>
      </c>
      <c r="L24" s="5">
        <f t="shared" ca="1" si="3"/>
        <v>14192</v>
      </c>
      <c r="M24" s="5">
        <f t="shared" ca="1" si="4"/>
        <v>23022.520833333332</v>
      </c>
      <c r="N24" s="10">
        <f t="shared" ca="1" si="5"/>
        <v>1.6222182097895528</v>
      </c>
      <c r="O24" s="10">
        <f t="shared" ca="1" si="6"/>
        <v>1.5572312380430884</v>
      </c>
      <c r="P24" s="10">
        <f t="shared" ca="1" si="7"/>
        <v>1.4713828517052558</v>
      </c>
    </row>
    <row r="25" spans="2:16" ht="13" x14ac:dyDescent="0.3">
      <c r="B25" s="5" t="str">
        <f ca="1">OFFSET(Data!C18, $C$3, 0)</f>
        <v>Wairarapa</v>
      </c>
      <c r="C25" s="5">
        <f ca="1">OFFSET(Data!F18, $C$3, 0)</f>
        <v>1276</v>
      </c>
      <c r="D25" s="5">
        <f ca="1">OFFSET(Data!D18, $C$3, 0)</f>
        <v>28045</v>
      </c>
      <c r="E25" s="5">
        <f ca="1">OFFSET(Data!E18, $C$3, 0)</f>
        <v>31915.618726544079</v>
      </c>
      <c r="G25" s="10">
        <f t="shared" ca="1" si="0"/>
        <v>0.91578500522466033</v>
      </c>
      <c r="H25" s="10">
        <f t="shared" ca="1" si="1"/>
        <v>0.87872336865194778</v>
      </c>
      <c r="I25" s="10">
        <f t="shared" ca="1" si="8"/>
        <v>1.2929384960271237</v>
      </c>
      <c r="K25" s="5" t="str">
        <f t="shared" ca="1" si="2"/>
        <v>Wairarapa</v>
      </c>
      <c r="L25" s="5">
        <f t="shared" ca="1" si="3"/>
        <v>1276</v>
      </c>
      <c r="M25" s="5">
        <f t="shared" ca="1" si="4"/>
        <v>1168.5416666666667</v>
      </c>
      <c r="N25" s="10">
        <f t="shared" ca="1" si="5"/>
        <v>0.91578500522466033</v>
      </c>
      <c r="O25" s="10">
        <f t="shared" ca="1" si="6"/>
        <v>1.2929384960271237</v>
      </c>
      <c r="P25" s="10">
        <f t="shared" ca="1" si="7"/>
        <v>1.4713828517052558</v>
      </c>
    </row>
    <row r="26" spans="2:16" ht="13" x14ac:dyDescent="0.3">
      <c r="B26" s="5" t="str">
        <f ca="1">OFFSET(Data!C19, $C$3, 0)</f>
        <v>Waitemata</v>
      </c>
      <c r="C26" s="5">
        <f ca="1">OFFSET(Data!F19, $C$3, 0)</f>
        <v>11391</v>
      </c>
      <c r="D26" s="5">
        <f ca="1">OFFSET(Data!D19, $C$3, 0)</f>
        <v>398907.5</v>
      </c>
      <c r="E26" s="5">
        <f ca="1">OFFSET(Data!E19, $C$3, 0)</f>
        <v>451938.65146376699</v>
      </c>
      <c r="G26" s="10">
        <f t="shared" ca="1" si="0"/>
        <v>1.4591472068592164</v>
      </c>
      <c r="H26" s="10">
        <f t="shared" ca="1" si="1"/>
        <v>0.88265851727439903</v>
      </c>
      <c r="I26" s="10">
        <f t="shared" ca="1" si="8"/>
        <v>1.2987286062291099</v>
      </c>
      <c r="K26" s="5" t="str">
        <f t="shared" ca="1" si="2"/>
        <v>Waitemata</v>
      </c>
      <c r="L26" s="5">
        <f t="shared" ca="1" si="3"/>
        <v>11391</v>
      </c>
      <c r="M26" s="5">
        <f t="shared" ca="1" si="4"/>
        <v>16621.145833333332</v>
      </c>
      <c r="N26" s="10">
        <f t="shared" ca="1" si="5"/>
        <v>1.4591472068592164</v>
      </c>
      <c r="O26" s="10">
        <f t="shared" ca="1" si="6"/>
        <v>1.2987286062291099</v>
      </c>
      <c r="P26" s="10">
        <f t="shared" ca="1" si="7"/>
        <v>1.4713828517052558</v>
      </c>
    </row>
    <row r="27" spans="2:16" ht="13" x14ac:dyDescent="0.3">
      <c r="B27" s="5" t="str">
        <f ca="1">OFFSET(Data!C20, $C$3, 0)</f>
        <v>West Coast</v>
      </c>
      <c r="C27" s="5">
        <f ca="1">OFFSET(Data!F20, $C$3, 0)</f>
        <v>1019</v>
      </c>
      <c r="D27" s="5">
        <f ca="1">OFFSET(Data!D20, $C$3, 0)</f>
        <v>20057.5</v>
      </c>
      <c r="E27" s="5">
        <f ca="1">OFFSET(Data!E20, $C$3, 0)</f>
        <v>25085.907606646826</v>
      </c>
      <c r="G27" s="10">
        <f t="shared" ca="1" si="0"/>
        <v>0.82014638534510953</v>
      </c>
      <c r="H27" s="10">
        <f t="shared" ca="1" si="1"/>
        <v>0.79955249435286579</v>
      </c>
      <c r="I27" s="10">
        <f t="shared" ca="1" si="8"/>
        <v>1.1764478292289446</v>
      </c>
      <c r="K27" s="5" t="str">
        <f t="shared" ca="1" si="2"/>
        <v>West Coast</v>
      </c>
      <c r="L27" s="5">
        <f t="shared" ca="1" si="3"/>
        <v>1019</v>
      </c>
      <c r="M27" s="5">
        <f t="shared" ca="1" si="4"/>
        <v>835.72916666666663</v>
      </c>
      <c r="N27" s="10">
        <f t="shared" ca="1" si="5"/>
        <v>0.82014638534510953</v>
      </c>
      <c r="O27" s="10">
        <f t="shared" ca="1" si="6"/>
        <v>1.1764478292289446</v>
      </c>
      <c r="P27" s="10">
        <f t="shared" ca="1" si="7"/>
        <v>1.4713828517052558</v>
      </c>
    </row>
    <row r="28" spans="2:16" ht="13" x14ac:dyDescent="0.3">
      <c r="B28" s="5" t="str">
        <f ca="1">OFFSET(Data!C21, $C$3, 0)</f>
        <v>Whanganui</v>
      </c>
      <c r="C28" s="5">
        <f ca="1">OFFSET(Data!F21, $C$3, 0)</f>
        <v>2327</v>
      </c>
      <c r="D28" s="5">
        <f ca="1">OFFSET(Data!D21, $C$3, 0)</f>
        <v>76716.5</v>
      </c>
      <c r="E28" s="5">
        <f ca="1">OFFSET(Data!E21, $C$3, 0)</f>
        <v>76022.500987253239</v>
      </c>
      <c r="G28" s="10">
        <f t="shared" ca="1" si="0"/>
        <v>1.3736660220598769</v>
      </c>
      <c r="H28" s="10">
        <f t="shared" ca="1" si="1"/>
        <v>1.0091288632146307</v>
      </c>
      <c r="I28" s="10">
        <f t="shared" ca="1" si="8"/>
        <v>1.484814904494794</v>
      </c>
      <c r="K28" s="5" t="str">
        <f t="shared" ca="1" si="2"/>
        <v>Whanganui</v>
      </c>
      <c r="L28" s="5">
        <f t="shared" ca="1" si="3"/>
        <v>2327</v>
      </c>
      <c r="M28" s="5">
        <f t="shared" ca="1" si="4"/>
        <v>3196.5208333333335</v>
      </c>
      <c r="N28" s="10">
        <f t="shared" ca="1" si="5"/>
        <v>1.3736660220598769</v>
      </c>
      <c r="O28" s="10">
        <f t="shared" ca="1" si="6"/>
        <v>1.484814904494794</v>
      </c>
      <c r="P28" s="10">
        <f t="shared" ca="1" si="7"/>
        <v>1.4713828517052558</v>
      </c>
    </row>
    <row r="29" spans="2:16" ht="13" x14ac:dyDescent="0.3">
      <c r="H29" s="10"/>
      <c r="I29" s="10"/>
      <c r="K29" s="5"/>
      <c r="L29" s="5"/>
      <c r="M29" s="5"/>
      <c r="N29" s="6"/>
      <c r="O29" s="6"/>
    </row>
    <row r="30" spans="2:16" ht="13" x14ac:dyDescent="0.3">
      <c r="C30" s="5">
        <f ca="1">SUM(C9:C28)</f>
        <v>148524</v>
      </c>
      <c r="D30" s="5">
        <f ca="1">SUM(D9:D28)</f>
        <v>5244856</v>
      </c>
      <c r="E30" s="5">
        <f ca="1">SUM(E9:E28)</f>
        <v>5244855.9999998854</v>
      </c>
      <c r="G30" s="10">
        <f t="shared" ca="1" si="0"/>
        <v>1.4713828517052239</v>
      </c>
      <c r="H30" s="10">
        <f t="shared" ca="1" si="1"/>
        <v>1.0000000000000218</v>
      </c>
      <c r="I30" s="10">
        <f t="shared" ca="1" si="8"/>
        <v>1.4713828517052558</v>
      </c>
      <c r="K30" s="5" t="s">
        <v>0</v>
      </c>
      <c r="L30" s="5">
        <f ca="1">SUM(L9:L28)</f>
        <v>148524</v>
      </c>
      <c r="M30" s="5">
        <f ca="1">SUM(M9:M28)</f>
        <v>218535.66666666663</v>
      </c>
      <c r="N30" s="10">
        <f t="shared" ca="1" si="5"/>
        <v>1.4713828517052239</v>
      </c>
      <c r="O30" s="10">
        <f t="shared" ca="1" si="6"/>
        <v>1.4713828517052558</v>
      </c>
    </row>
    <row r="33" spans="5:5" x14ac:dyDescent="0.25">
      <c r="E33" s="11"/>
    </row>
    <row r="35" spans="5:5" x14ac:dyDescent="0.25">
      <c r="E35" s="11"/>
    </row>
  </sheetData>
  <mergeCells count="3">
    <mergeCell ref="C7:E7"/>
    <mergeCell ref="G7:I7"/>
    <mergeCell ref="K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by DHB</vt:lpstr>
      <vt:lpstr>Ethnicity</vt:lpstr>
      <vt:lpstr>Deprivation</vt:lpstr>
      <vt:lpstr>Technical Description</vt:lpstr>
      <vt:lpstr>pivots_deprivation</vt:lpstr>
      <vt:lpstr>Data</vt:lpstr>
      <vt:lpstr>Data2</vt:lpstr>
      <vt:lpstr>pivots_ethnicity</vt:lpstr>
      <vt:lpstr>Standardisation</vt:lpstr>
      <vt:lpstr>User Interaction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Smith</dc:creator>
  <cp:lastModifiedBy>Odile Stotzer</cp:lastModifiedBy>
  <dcterms:created xsi:type="dcterms:W3CDTF">2013-06-18T03:48:33Z</dcterms:created>
  <dcterms:modified xsi:type="dcterms:W3CDTF">2021-08-23T07:17:55Z</dcterms:modified>
</cp:coreProperties>
</file>