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lxsfspd1\sasdata\Production\SAM\11 Hospital Care\ALOS\reports\2022-2023\til end of March 2023\"/>
    </mc:Choice>
  </mc:AlternateContent>
  <xr:revisionPtr revIDLastSave="0" documentId="13_ncr:1_{A1C89403-FC83-4ECF-BB1A-FB88A62959D1}" xr6:coauthVersionLast="47" xr6:coauthVersionMax="47" xr10:uidLastSave="{00000000-0000-0000-0000-000000000000}"/>
  <bookViews>
    <workbookView xWindow="-110" yWindow="-110" windowWidth="19420" windowHeight="11620" tabRatio="608" xr2:uid="{00000000-000D-0000-FFFF-FFFF00000000}"/>
  </bookViews>
  <sheets>
    <sheet name="Technical Description" sheetId="18" r:id="rId1"/>
    <sheet name="Summary by District" sheetId="22" r:id="rId2"/>
    <sheet name="Ethnicity" sheetId="27" r:id="rId3"/>
    <sheet name="Deprivation" sheetId="32" r:id="rId4"/>
    <sheet name="Cube" sheetId="34" state="hidden" r:id="rId5"/>
    <sheet name="tables" sheetId="35" state="hidden" r:id="rId6"/>
    <sheet name="User Interaction" sheetId="26" state="hidden" r:id="rId7"/>
  </sheets>
  <definedNames>
    <definedName name="_AMO_SingleObject_171447580_PivotTable_171447580" localSheetId="1" hidden="1">'Summary by District'!#REF!</definedName>
    <definedName name="_AMO_SingleObject_232306399_PivotTable_232306399" localSheetId="1" hidden="1">'Summary by District'!#REF!</definedName>
    <definedName name="_AMO_XmlVersion" hidden="1">"'1'"</definedName>
    <definedName name="_xlnm._FilterDatabase" localSheetId="4" hidden="1">Cube!$A$1:$P$398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4" i="35" l="1"/>
  <c r="N24" i="35"/>
  <c r="M24" i="35"/>
  <c r="L24" i="35"/>
  <c r="J24" i="35"/>
  <c r="I24" i="35"/>
  <c r="H24" i="35"/>
  <c r="G24" i="35"/>
  <c r="B23" i="35"/>
  <c r="C23" i="35"/>
  <c r="D23" i="35"/>
  <c r="E23" i="35"/>
  <c r="G23" i="35"/>
  <c r="H23" i="35"/>
  <c r="I23" i="35"/>
  <c r="J23" i="35"/>
  <c r="L23" i="35"/>
  <c r="M23" i="35"/>
  <c r="N23" i="35"/>
  <c r="O23" i="35"/>
  <c r="E24" i="35"/>
  <c r="D24" i="35"/>
  <c r="C24" i="35"/>
  <c r="B24" i="35"/>
  <c r="B6" i="35"/>
  <c r="C6" i="35"/>
  <c r="D6" i="35"/>
  <c r="E6" i="35"/>
  <c r="G6" i="35"/>
  <c r="H6" i="35"/>
  <c r="I6" i="35"/>
  <c r="J6" i="35"/>
  <c r="L6" i="35"/>
  <c r="M6" i="35"/>
  <c r="N6" i="35"/>
  <c r="O6" i="35"/>
  <c r="B7" i="35"/>
  <c r="C7" i="35"/>
  <c r="D7" i="35"/>
  <c r="E7" i="35"/>
  <c r="G7" i="35"/>
  <c r="H7" i="35"/>
  <c r="I7" i="35"/>
  <c r="J7" i="35"/>
  <c r="L7" i="35"/>
  <c r="M7" i="35"/>
  <c r="N7" i="35"/>
  <c r="O7" i="35"/>
  <c r="B8" i="35"/>
  <c r="C8" i="35"/>
  <c r="D8" i="35"/>
  <c r="E8" i="35"/>
  <c r="G8" i="35"/>
  <c r="H8" i="35"/>
  <c r="I8" i="35"/>
  <c r="J8" i="35"/>
  <c r="L8" i="35"/>
  <c r="M8" i="35"/>
  <c r="N8" i="35"/>
  <c r="O8" i="35"/>
  <c r="B9" i="35"/>
  <c r="C9" i="35"/>
  <c r="D9" i="35"/>
  <c r="E9" i="35"/>
  <c r="G9" i="35"/>
  <c r="H9" i="35"/>
  <c r="I9" i="35"/>
  <c r="J9" i="35"/>
  <c r="L9" i="35"/>
  <c r="M9" i="35"/>
  <c r="N9" i="35"/>
  <c r="O9" i="35"/>
  <c r="B10" i="35"/>
  <c r="C10" i="35"/>
  <c r="D10" i="35"/>
  <c r="E10" i="35"/>
  <c r="G10" i="35"/>
  <c r="H10" i="35"/>
  <c r="I10" i="35"/>
  <c r="J10" i="35"/>
  <c r="L10" i="35"/>
  <c r="M10" i="35"/>
  <c r="N10" i="35"/>
  <c r="O10" i="35"/>
  <c r="B11" i="35"/>
  <c r="C11" i="35"/>
  <c r="D11" i="35"/>
  <c r="E11" i="35"/>
  <c r="G11" i="35"/>
  <c r="H11" i="35"/>
  <c r="I11" i="35"/>
  <c r="J11" i="35"/>
  <c r="L11" i="35"/>
  <c r="M11" i="35"/>
  <c r="N11" i="35"/>
  <c r="O11" i="35"/>
  <c r="B12" i="35"/>
  <c r="C12" i="35"/>
  <c r="D12" i="35"/>
  <c r="E12" i="35"/>
  <c r="G12" i="35"/>
  <c r="H12" i="35"/>
  <c r="I12" i="35"/>
  <c r="J12" i="35"/>
  <c r="L12" i="35"/>
  <c r="M12" i="35"/>
  <c r="N12" i="35"/>
  <c r="O12" i="35"/>
  <c r="B13" i="35"/>
  <c r="C13" i="35"/>
  <c r="D13" i="35"/>
  <c r="E13" i="35"/>
  <c r="G13" i="35"/>
  <c r="H13" i="35"/>
  <c r="I13" i="35"/>
  <c r="J13" i="35"/>
  <c r="L13" i="35"/>
  <c r="M13" i="35"/>
  <c r="N13" i="35"/>
  <c r="O13" i="35"/>
  <c r="B14" i="35"/>
  <c r="C14" i="35"/>
  <c r="D14" i="35"/>
  <c r="E14" i="35"/>
  <c r="G14" i="35"/>
  <c r="H14" i="35"/>
  <c r="I14" i="35"/>
  <c r="J14" i="35"/>
  <c r="L14" i="35"/>
  <c r="M14" i="35"/>
  <c r="N14" i="35"/>
  <c r="O14" i="35"/>
  <c r="B15" i="35"/>
  <c r="C15" i="35"/>
  <c r="D15" i="35"/>
  <c r="E15" i="35"/>
  <c r="G15" i="35"/>
  <c r="H15" i="35"/>
  <c r="I15" i="35"/>
  <c r="J15" i="35"/>
  <c r="L15" i="35"/>
  <c r="M15" i="35"/>
  <c r="N15" i="35"/>
  <c r="O15" i="35"/>
  <c r="B16" i="35"/>
  <c r="C16" i="35"/>
  <c r="D16" i="35"/>
  <c r="E16" i="35"/>
  <c r="G16" i="35"/>
  <c r="H16" i="35"/>
  <c r="I16" i="35"/>
  <c r="J16" i="35"/>
  <c r="L16" i="35"/>
  <c r="M16" i="35"/>
  <c r="N16" i="35"/>
  <c r="O16" i="35"/>
  <c r="B17" i="35"/>
  <c r="C17" i="35"/>
  <c r="D17" i="35"/>
  <c r="E17" i="35"/>
  <c r="G17" i="35"/>
  <c r="H17" i="35"/>
  <c r="I17" i="35"/>
  <c r="J17" i="35"/>
  <c r="L17" i="35"/>
  <c r="M17" i="35"/>
  <c r="N17" i="35"/>
  <c r="O17" i="35"/>
  <c r="B18" i="35"/>
  <c r="C18" i="35"/>
  <c r="D18" i="35"/>
  <c r="E18" i="35"/>
  <c r="G18" i="35"/>
  <c r="H18" i="35"/>
  <c r="I18" i="35"/>
  <c r="J18" i="35"/>
  <c r="L18" i="35"/>
  <c r="M18" i="35"/>
  <c r="N18" i="35"/>
  <c r="O18" i="35"/>
  <c r="B19" i="35"/>
  <c r="C19" i="35"/>
  <c r="D19" i="35"/>
  <c r="E19" i="35"/>
  <c r="G19" i="35"/>
  <c r="H19" i="35"/>
  <c r="I19" i="35"/>
  <c r="J19" i="35"/>
  <c r="L19" i="35"/>
  <c r="M19" i="35"/>
  <c r="N19" i="35"/>
  <c r="O19" i="35"/>
  <c r="B20" i="35"/>
  <c r="C20" i="35"/>
  <c r="D20" i="35"/>
  <c r="E20" i="35"/>
  <c r="G20" i="35"/>
  <c r="H20" i="35"/>
  <c r="I20" i="35"/>
  <c r="J20" i="35"/>
  <c r="L20" i="35"/>
  <c r="M20" i="35"/>
  <c r="N20" i="35"/>
  <c r="O20" i="35"/>
  <c r="B21" i="35"/>
  <c r="C21" i="35"/>
  <c r="D21" i="35"/>
  <c r="E21" i="35"/>
  <c r="G21" i="35"/>
  <c r="H21" i="35"/>
  <c r="I21" i="35"/>
  <c r="J21" i="35"/>
  <c r="L21" i="35"/>
  <c r="M21" i="35"/>
  <c r="N21" i="35"/>
  <c r="O21" i="35"/>
  <c r="M3" i="34"/>
  <c r="M4" i="34"/>
  <c r="M5" i="34"/>
  <c r="M6" i="34"/>
  <c r="M7" i="34"/>
  <c r="M8" i="34"/>
  <c r="M9" i="34"/>
  <c r="M10" i="34"/>
  <c r="M11" i="34"/>
  <c r="M12" i="34"/>
  <c r="M14" i="34"/>
  <c r="M15" i="34"/>
  <c r="M16" i="34"/>
  <c r="M17" i="34"/>
  <c r="M19" i="34"/>
  <c r="M20" i="34"/>
  <c r="M21" i="34"/>
  <c r="M22" i="34"/>
  <c r="M23" i="34"/>
  <c r="M24" i="34"/>
  <c r="M25" i="34"/>
  <c r="M26" i="34"/>
  <c r="M27" i="34"/>
  <c r="M28" i="34"/>
  <c r="M29" i="34"/>
  <c r="M30" i="34"/>
  <c r="M31" i="34"/>
  <c r="M32" i="34"/>
  <c r="M34" i="34"/>
  <c r="M35" i="34"/>
  <c r="M36" i="34"/>
  <c r="M37" i="34"/>
  <c r="M39" i="34"/>
  <c r="M40" i="34"/>
  <c r="M41" i="34"/>
  <c r="M42" i="34"/>
  <c r="M43" i="34"/>
  <c r="M44" i="34"/>
  <c r="M45" i="34"/>
  <c r="M46" i="34"/>
  <c r="M47" i="34"/>
  <c r="M48" i="34"/>
  <c r="M49" i="34"/>
  <c r="M50" i="34"/>
  <c r="M51" i="34"/>
  <c r="M52" i="34"/>
  <c r="M54" i="34"/>
  <c r="M55" i="34"/>
  <c r="M56" i="34"/>
  <c r="M57" i="34"/>
  <c r="M59" i="34"/>
  <c r="M60" i="34"/>
  <c r="M61" i="34"/>
  <c r="M62" i="34"/>
  <c r="M63" i="34"/>
  <c r="M64" i="34"/>
  <c r="M65" i="34"/>
  <c r="M66" i="34"/>
  <c r="M67" i="34"/>
  <c r="M68" i="34"/>
  <c r="M69" i="34"/>
  <c r="M70" i="34"/>
  <c r="M71" i="34"/>
  <c r="M72" i="34"/>
  <c r="M74" i="34"/>
  <c r="M75" i="34"/>
  <c r="M76" i="34"/>
  <c r="M77" i="34"/>
  <c r="M79" i="34"/>
  <c r="M80" i="34"/>
  <c r="M81" i="34"/>
  <c r="M82" i="34"/>
  <c r="M83" i="34"/>
  <c r="M84" i="34"/>
  <c r="M85" i="34"/>
  <c r="M86" i="34"/>
  <c r="M87" i="34"/>
  <c r="M88" i="34"/>
  <c r="M89" i="34"/>
  <c r="M90" i="34"/>
  <c r="M91" i="34"/>
  <c r="M92" i="34"/>
  <c r="M94" i="34"/>
  <c r="M95" i="34"/>
  <c r="M96" i="34"/>
  <c r="M97" i="34"/>
  <c r="M99" i="34"/>
  <c r="M100" i="34"/>
  <c r="M101" i="34"/>
  <c r="M102" i="34"/>
  <c r="M103" i="34"/>
  <c r="M104" i="34"/>
  <c r="M105" i="34"/>
  <c r="M106" i="34"/>
  <c r="M107" i="34"/>
  <c r="M108" i="34"/>
  <c r="M109" i="34"/>
  <c r="M110" i="34"/>
  <c r="M111" i="34"/>
  <c r="M112" i="34"/>
  <c r="M114" i="34"/>
  <c r="M115" i="34"/>
  <c r="M116" i="34"/>
  <c r="M117" i="34"/>
  <c r="M119" i="34"/>
  <c r="M120" i="34"/>
  <c r="M121" i="34"/>
  <c r="M122" i="34"/>
  <c r="M123" i="34"/>
  <c r="M124" i="34"/>
  <c r="M125" i="34"/>
  <c r="M126" i="34"/>
  <c r="M127" i="34"/>
  <c r="M128" i="34"/>
  <c r="M129" i="34"/>
  <c r="M130" i="34"/>
  <c r="M131" i="34"/>
  <c r="M132" i="34"/>
  <c r="M134" i="34"/>
  <c r="M135" i="34"/>
  <c r="M136" i="34"/>
  <c r="M137" i="34"/>
  <c r="M139" i="34"/>
  <c r="M140" i="34"/>
  <c r="M141" i="34"/>
  <c r="M142" i="34"/>
  <c r="M143" i="34"/>
  <c r="M144" i="34"/>
  <c r="M145" i="34"/>
  <c r="M146" i="34"/>
  <c r="M147" i="34"/>
  <c r="M148" i="34"/>
  <c r="M149" i="34"/>
  <c r="M150" i="34"/>
  <c r="M151" i="34"/>
  <c r="M152" i="34"/>
  <c r="M154" i="34"/>
  <c r="M155" i="34"/>
  <c r="M156" i="34"/>
  <c r="M157" i="34"/>
  <c r="M159" i="34"/>
  <c r="M160" i="34"/>
  <c r="M161" i="34"/>
  <c r="M162" i="34"/>
  <c r="M163" i="34"/>
  <c r="M164" i="34"/>
  <c r="M165" i="34"/>
  <c r="M166" i="34"/>
  <c r="M167" i="34"/>
  <c r="M168" i="34"/>
  <c r="M169" i="34"/>
  <c r="M170" i="34"/>
  <c r="M171" i="34"/>
  <c r="M172" i="34"/>
  <c r="M174" i="34"/>
  <c r="M175" i="34"/>
  <c r="M176" i="34"/>
  <c r="M177" i="34"/>
  <c r="M179" i="34"/>
  <c r="M180" i="34"/>
  <c r="M181" i="34"/>
  <c r="M182" i="34"/>
  <c r="M183" i="34"/>
  <c r="M184" i="34"/>
  <c r="M185" i="34"/>
  <c r="M186" i="34"/>
  <c r="M187" i="34"/>
  <c r="M188" i="34"/>
  <c r="M189" i="34"/>
  <c r="M190" i="34"/>
  <c r="M191" i="34"/>
  <c r="M192" i="34"/>
  <c r="M194" i="34"/>
  <c r="M195" i="34"/>
  <c r="M196" i="34"/>
  <c r="M197" i="34"/>
  <c r="M199" i="34"/>
  <c r="M200" i="34"/>
  <c r="M201" i="34"/>
  <c r="M202" i="34"/>
  <c r="M203" i="34"/>
  <c r="M204" i="34"/>
  <c r="M205" i="34"/>
  <c r="M206" i="34"/>
  <c r="M207" i="34"/>
  <c r="M208" i="34"/>
  <c r="M209" i="34"/>
  <c r="M210" i="34"/>
  <c r="M211" i="34"/>
  <c r="M212" i="34"/>
  <c r="M214" i="34"/>
  <c r="M215" i="34"/>
  <c r="M216" i="34"/>
  <c r="M217" i="34"/>
  <c r="M219" i="34"/>
  <c r="M220" i="34"/>
  <c r="M221" i="34"/>
  <c r="M222" i="34"/>
  <c r="M223" i="34"/>
  <c r="M224" i="34"/>
  <c r="M225" i="34"/>
  <c r="M226" i="34"/>
  <c r="M227" i="34"/>
  <c r="M228" i="34"/>
  <c r="M229" i="34"/>
  <c r="M230" i="34"/>
  <c r="M231" i="34"/>
  <c r="M232" i="34"/>
  <c r="M234" i="34"/>
  <c r="M235" i="34"/>
  <c r="M236" i="34"/>
  <c r="M237" i="34"/>
  <c r="M239" i="34"/>
  <c r="M240" i="34"/>
  <c r="M241" i="34"/>
  <c r="M242" i="34"/>
  <c r="M243" i="34"/>
  <c r="M244" i="34"/>
  <c r="M245" i="34"/>
  <c r="M246" i="34"/>
  <c r="M247" i="34"/>
  <c r="M248" i="34"/>
  <c r="M249" i="34"/>
  <c r="M250" i="34"/>
  <c r="M251" i="34"/>
  <c r="M252" i="34"/>
  <c r="M254" i="34"/>
  <c r="M255" i="34"/>
  <c r="M256" i="34"/>
  <c r="M257" i="34"/>
  <c r="M259" i="34"/>
  <c r="M260" i="34"/>
  <c r="M261" i="34"/>
  <c r="M262" i="34"/>
  <c r="M263" i="34"/>
  <c r="M264" i="34"/>
  <c r="M265" i="34"/>
  <c r="M266" i="34"/>
  <c r="M267" i="34"/>
  <c r="M268" i="34"/>
  <c r="M269" i="34"/>
  <c r="M270" i="34"/>
  <c r="M271" i="34"/>
  <c r="M272" i="34"/>
  <c r="M274" i="34"/>
  <c r="M275" i="34"/>
  <c r="M276" i="34"/>
  <c r="M277" i="34"/>
  <c r="M279" i="34"/>
  <c r="M280" i="34"/>
  <c r="M281" i="34"/>
  <c r="M282" i="34"/>
  <c r="M283" i="34"/>
  <c r="M284" i="34"/>
  <c r="M285" i="34"/>
  <c r="M286" i="34"/>
  <c r="M287" i="34"/>
  <c r="M288" i="34"/>
  <c r="M289" i="34"/>
  <c r="M290" i="34"/>
  <c r="M291" i="34"/>
  <c r="M292" i="34"/>
  <c r="M294" i="34"/>
  <c r="M295" i="34"/>
  <c r="M296" i="34"/>
  <c r="M297" i="34"/>
  <c r="M299" i="34"/>
  <c r="M300" i="34"/>
  <c r="M301" i="34"/>
  <c r="M302" i="34"/>
  <c r="M303" i="34"/>
  <c r="M304" i="34"/>
  <c r="M305" i="34"/>
  <c r="M306" i="34"/>
  <c r="M307" i="34"/>
  <c r="M308" i="34"/>
  <c r="M309" i="34"/>
  <c r="M310" i="34"/>
  <c r="M311" i="34"/>
  <c r="M312" i="34"/>
  <c r="M314" i="34"/>
  <c r="M315" i="34"/>
  <c r="M316" i="34"/>
  <c r="M317" i="34"/>
  <c r="M319" i="34"/>
  <c r="M320" i="34"/>
  <c r="M321" i="34"/>
  <c r="M322" i="34"/>
  <c r="M323" i="34"/>
  <c r="M324" i="34"/>
  <c r="M325" i="34"/>
  <c r="M326" i="34"/>
  <c r="M327" i="34"/>
  <c r="M328" i="34"/>
  <c r="M329" i="34"/>
  <c r="M330" i="34"/>
  <c r="M331" i="34"/>
  <c r="M332" i="34"/>
  <c r="M334" i="34"/>
  <c r="M335" i="34"/>
  <c r="M336" i="34"/>
  <c r="M337" i="34"/>
  <c r="M339" i="34"/>
  <c r="M340" i="34"/>
  <c r="M341" i="34"/>
  <c r="M342" i="34"/>
  <c r="M343" i="34"/>
  <c r="M344" i="34"/>
  <c r="M345" i="34"/>
  <c r="M346" i="34"/>
  <c r="M347" i="34"/>
  <c r="M348" i="34"/>
  <c r="M349" i="34"/>
  <c r="M350" i="34"/>
  <c r="M351" i="34"/>
  <c r="M352" i="34"/>
  <c r="M354" i="34"/>
  <c r="M355" i="34"/>
  <c r="M356" i="34"/>
  <c r="M357" i="34"/>
  <c r="M359" i="34"/>
  <c r="M360" i="34"/>
  <c r="M361" i="34"/>
  <c r="M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2" i="34"/>
  <c r="C44" i="26" l="1"/>
  <c r="C28" i="26"/>
  <c r="C7" i="26"/>
  <c r="G24" i="22"/>
  <c r="F24" i="22"/>
  <c r="E24" i="22"/>
  <c r="D24" i="22"/>
  <c r="M3" i="35"/>
  <c r="C5" i="26"/>
  <c r="E3" i="35"/>
  <c r="C43" i="26"/>
  <c r="O3" i="35" s="1"/>
  <c r="C36" i="26"/>
  <c r="J3" i="35" s="1"/>
  <c r="C15" i="26"/>
  <c r="H3" i="35"/>
  <c r="D42" i="32" l="1"/>
  <c r="D46" i="32"/>
  <c r="L25" i="35"/>
  <c r="M25" i="35"/>
  <c r="E54" i="32" s="1"/>
  <c r="F51" i="32"/>
  <c r="F36" i="32"/>
  <c r="N25" i="35"/>
  <c r="E35" i="32"/>
  <c r="G42" i="32"/>
  <c r="G46" i="32"/>
  <c r="O25" i="35"/>
  <c r="D43" i="32"/>
  <c r="O22" i="35"/>
  <c r="N22" i="35"/>
  <c r="F35" i="32"/>
  <c r="F45" i="32"/>
  <c r="M22" i="35"/>
  <c r="G35" i="32"/>
  <c r="G41" i="32"/>
  <c r="G47" i="32"/>
  <c r="L22" i="35"/>
  <c r="D50" i="32" s="1"/>
  <c r="D42" i="22"/>
  <c r="D25" i="22"/>
  <c r="D27" i="22"/>
  <c r="D29" i="22"/>
  <c r="D31" i="22"/>
  <c r="D33" i="22"/>
  <c r="D35" i="22"/>
  <c r="D37" i="22"/>
  <c r="D39" i="22"/>
  <c r="B25" i="35"/>
  <c r="D46" i="22" s="1"/>
  <c r="D43" i="22"/>
  <c r="D32" i="22"/>
  <c r="E28" i="22"/>
  <c r="E36" i="22"/>
  <c r="E42" i="22"/>
  <c r="E25" i="22"/>
  <c r="E27" i="22"/>
  <c r="E29" i="22"/>
  <c r="E31" i="22"/>
  <c r="E33" i="22"/>
  <c r="E35" i="22"/>
  <c r="E37" i="22"/>
  <c r="E39" i="22"/>
  <c r="C25" i="35"/>
  <c r="E46" i="22" s="1"/>
  <c r="D28" i="22"/>
  <c r="D34" i="22"/>
  <c r="E22" i="35"/>
  <c r="G41" i="22" s="1"/>
  <c r="E30" i="22"/>
  <c r="F42" i="22"/>
  <c r="F25" i="22"/>
  <c r="F27" i="22"/>
  <c r="F29" i="22"/>
  <c r="F31" i="22"/>
  <c r="F33" i="22"/>
  <c r="F35" i="22"/>
  <c r="F37" i="22"/>
  <c r="F39" i="22"/>
  <c r="D25" i="35"/>
  <c r="F46" i="22" s="1"/>
  <c r="D30" i="22"/>
  <c r="D36" i="22"/>
  <c r="D38" i="22"/>
  <c r="E32" i="22"/>
  <c r="E38" i="22"/>
  <c r="E40" i="22"/>
  <c r="D22" i="35"/>
  <c r="F41" i="22" s="1"/>
  <c r="G42" i="22"/>
  <c r="G25" i="22"/>
  <c r="G27" i="22"/>
  <c r="G29" i="22"/>
  <c r="G31" i="22"/>
  <c r="G33" i="22"/>
  <c r="G35" i="22"/>
  <c r="G37" i="22"/>
  <c r="G39" i="22"/>
  <c r="E25" i="35"/>
  <c r="G46" i="22" s="1"/>
  <c r="D26" i="22"/>
  <c r="D40" i="22"/>
  <c r="E43" i="22"/>
  <c r="E26" i="22"/>
  <c r="E34" i="22"/>
  <c r="F43" i="22"/>
  <c r="F26" i="22"/>
  <c r="F28" i="22"/>
  <c r="F30" i="22"/>
  <c r="F32" i="22"/>
  <c r="F34" i="22"/>
  <c r="F36" i="22"/>
  <c r="F38" i="22"/>
  <c r="F40" i="22"/>
  <c r="C22" i="35"/>
  <c r="E41" i="22" s="1"/>
  <c r="G43" i="22"/>
  <c r="G26" i="22"/>
  <c r="G28" i="22"/>
  <c r="G30" i="22"/>
  <c r="G32" i="22"/>
  <c r="G34" i="22"/>
  <c r="G36" i="22"/>
  <c r="G38" i="22"/>
  <c r="G40" i="22"/>
  <c r="B22" i="35"/>
  <c r="D41" i="22" s="1"/>
  <c r="D52" i="27"/>
  <c r="D39" i="27"/>
  <c r="D43" i="27"/>
  <c r="D47" i="27"/>
  <c r="D49" i="27"/>
  <c r="J22" i="35"/>
  <c r="D38" i="27"/>
  <c r="E42" i="27"/>
  <c r="H25" i="35"/>
  <c r="E52" i="27"/>
  <c r="E35" i="27"/>
  <c r="E39" i="27"/>
  <c r="E41" i="27"/>
  <c r="E47" i="27"/>
  <c r="E49" i="27"/>
  <c r="I22" i="35"/>
  <c r="F50" i="27" s="1"/>
  <c r="D40" i="27"/>
  <c r="D48" i="27"/>
  <c r="F52" i="27"/>
  <c r="F35" i="27"/>
  <c r="F37" i="27"/>
  <c r="F41" i="27"/>
  <c r="F43" i="27"/>
  <c r="H22" i="35"/>
  <c r="E50" i="27" s="1"/>
  <c r="D34" i="27"/>
  <c r="D42" i="27"/>
  <c r="G25" i="35"/>
  <c r="D54" i="27" s="1"/>
  <c r="G52" i="27"/>
  <c r="G35" i="27"/>
  <c r="G39" i="27"/>
  <c r="G41" i="27"/>
  <c r="G45" i="27"/>
  <c r="G49" i="27"/>
  <c r="G22" i="35"/>
  <c r="D50" i="27" s="1"/>
  <c r="E40" i="27"/>
  <c r="E48" i="27"/>
  <c r="F34" i="27"/>
  <c r="F38" i="27"/>
  <c r="F40" i="27"/>
  <c r="F42" i="27"/>
  <c r="F44" i="27"/>
  <c r="F46" i="27"/>
  <c r="I25" i="35"/>
  <c r="F54" i="27" s="1"/>
  <c r="G51" i="27"/>
  <c r="G34" i="27"/>
  <c r="G36" i="27"/>
  <c r="G38" i="27"/>
  <c r="G40" i="27"/>
  <c r="G42" i="27"/>
  <c r="G44" i="27"/>
  <c r="G46" i="27"/>
  <c r="G48" i="27"/>
  <c r="J25" i="35"/>
  <c r="G54" i="27" s="1"/>
  <c r="H28" i="22"/>
  <c r="H46" i="22"/>
  <c r="H40" i="22"/>
  <c r="H45" i="22"/>
  <c r="H39" i="22"/>
  <c r="H26" i="22"/>
  <c r="H29" i="22"/>
  <c r="H31" i="22"/>
  <c r="H42" i="22"/>
  <c r="H30" i="22"/>
  <c r="H41" i="22"/>
  <c r="H36" i="22"/>
  <c r="H32" i="22"/>
  <c r="H27" i="22"/>
  <c r="H38" i="22"/>
  <c r="H33" i="22"/>
  <c r="H43" i="22"/>
  <c r="H34" i="22"/>
  <c r="H25" i="22"/>
  <c r="H35" i="22"/>
  <c r="H37" i="22"/>
  <c r="E34" i="27"/>
  <c r="E46" i="27"/>
  <c r="D46" i="27"/>
  <c r="G43" i="27"/>
  <c r="E43" i="27"/>
  <c r="E37" i="27"/>
  <c r="E44" i="27"/>
  <c r="D44" i="27"/>
  <c r="G37" i="27"/>
  <c r="E36" i="27"/>
  <c r="G47" i="27"/>
  <c r="G50" i="27"/>
  <c r="F39" i="27"/>
  <c r="D45" i="27"/>
  <c r="F51" i="27"/>
  <c r="D51" i="27"/>
  <c r="D41" i="27"/>
  <c r="E54" i="27"/>
  <c r="F48" i="27"/>
  <c r="D37" i="27"/>
  <c r="F49" i="27"/>
  <c r="E38" i="27"/>
  <c r="E51" i="27"/>
  <c r="F47" i="27"/>
  <c r="F36" i="27"/>
  <c r="D36" i="27"/>
  <c r="F45" i="27"/>
  <c r="E45" i="27"/>
  <c r="D35" i="27"/>
  <c r="D40" i="32"/>
  <c r="F43" i="32"/>
  <c r="E46" i="32"/>
  <c r="F49" i="32"/>
  <c r="E36" i="32"/>
  <c r="G38" i="32"/>
  <c r="D51" i="32"/>
  <c r="D45" i="32"/>
  <c r="G37" i="32"/>
  <c r="E47" i="32"/>
  <c r="F46" i="32"/>
  <c r="F44" i="32"/>
  <c r="G50" i="32"/>
  <c r="E38" i="32"/>
  <c r="E45" i="32"/>
  <c r="F40" i="32"/>
  <c r="D36" i="32"/>
  <c r="G54" i="32"/>
  <c r="F50" i="32"/>
  <c r="D48" i="32"/>
  <c r="E39" i="32"/>
  <c r="F39" i="32"/>
  <c r="F54" i="32"/>
  <c r="G43" i="32"/>
  <c r="F34" i="32"/>
  <c r="E37" i="32"/>
  <c r="G48" i="32"/>
  <c r="D39" i="32"/>
  <c r="E48" i="32"/>
  <c r="F38" i="32"/>
  <c r="D49" i="32"/>
  <c r="G44" i="32"/>
  <c r="F48" i="32"/>
  <c r="D44" i="32"/>
  <c r="F47" i="32"/>
  <c r="D38" i="32"/>
  <c r="E49" i="32"/>
  <c r="G45" i="32"/>
  <c r="E52" i="32"/>
  <c r="D54" i="32"/>
  <c r="E51" i="32"/>
  <c r="F42" i="32"/>
  <c r="G49" i="32"/>
  <c r="D52" i="32"/>
  <c r="E44" i="32"/>
  <c r="F52" i="32"/>
  <c r="G51" i="32"/>
  <c r="D35" i="32"/>
  <c r="D34" i="32"/>
  <c r="E42" i="32"/>
  <c r="E41" i="32"/>
  <c r="E40" i="32"/>
  <c r="G52" i="32"/>
  <c r="D47" i="32"/>
  <c r="F41" i="32"/>
  <c r="E50" i="32"/>
  <c r="D37" i="32"/>
  <c r="F37" i="32"/>
  <c r="G40" i="32"/>
  <c r="E34" i="32"/>
  <c r="D41" i="32"/>
  <c r="G34" i="32"/>
  <c r="E43" i="32"/>
  <c r="G36" i="32"/>
  <c r="G39" i="32"/>
  <c r="H49" i="27" l="1"/>
  <c r="H35" i="27"/>
  <c r="H53" i="27"/>
  <c r="H36" i="27"/>
  <c r="H51" i="27"/>
  <c r="H47" i="27"/>
  <c r="H38" i="27"/>
  <c r="H41" i="27"/>
  <c r="H43" i="27"/>
  <c r="H45" i="27"/>
  <c r="H52" i="27"/>
  <c r="H39" i="27"/>
  <c r="H50" i="27"/>
  <c r="H40" i="27"/>
  <c r="H44" i="27"/>
  <c r="H46" i="27"/>
  <c r="H42" i="27"/>
  <c r="H48" i="27"/>
  <c r="H37" i="27"/>
  <c r="H54" i="27"/>
  <c r="H34" i="27"/>
  <c r="H37" i="32"/>
  <c r="H41" i="32"/>
  <c r="H39" i="32"/>
  <c r="H47" i="32"/>
  <c r="H46" i="32"/>
  <c r="H50" i="32"/>
  <c r="H54" i="32"/>
  <c r="H48" i="32"/>
  <c r="H35" i="32"/>
  <c r="H51" i="32"/>
  <c r="H40" i="32"/>
  <c r="H36" i="32"/>
  <c r="H43" i="32"/>
  <c r="H52" i="32"/>
  <c r="H45" i="32"/>
  <c r="H44" i="32"/>
  <c r="H53" i="32"/>
  <c r="H49" i="32"/>
  <c r="H38" i="32"/>
  <c r="H42" i="32"/>
  <c r="H34" i="32"/>
</calcChain>
</file>

<file path=xl/sharedStrings.xml><?xml version="1.0" encoding="utf-8"?>
<sst xmlns="http://schemas.openxmlformats.org/spreadsheetml/2006/main" count="1749" uniqueCount="148">
  <si>
    <t>Total</t>
  </si>
  <si>
    <t>Selected:</t>
  </si>
  <si>
    <t>Standardisation</t>
  </si>
  <si>
    <t>Standardised Average Length of Stay</t>
  </si>
  <si>
    <t>Unstandardised Average Length of Stay</t>
  </si>
  <si>
    <t>Acute</t>
  </si>
  <si>
    <t>Elective</t>
  </si>
  <si>
    <t>length_of_stay_predicted</t>
  </si>
  <si>
    <t>National Average Length of Stay</t>
  </si>
  <si>
    <t>admission_type</t>
  </si>
  <si>
    <t>length_of_stay</t>
  </si>
  <si>
    <t>Bed Day Equivalents</t>
  </si>
  <si>
    <t>stays</t>
  </si>
  <si>
    <t>Stays</t>
  </si>
  <si>
    <t>Source Data</t>
  </si>
  <si>
    <t>National Minimum Dataset (NMDS)</t>
  </si>
  <si>
    <t>Programmer's Notes:</t>
  </si>
  <si>
    <t>Direct Standardisation using DRG cluster and PCCL of highest cost-weighted event</t>
  </si>
  <si>
    <t>Joining Events into Stays</t>
  </si>
  <si>
    <t>The events have the same NHI</t>
  </si>
  <si>
    <t>event_end_type in ('DA', 'DF', 'DO', 'DP', 'DT', 'DW', 'ET')</t>
  </si>
  <si>
    <t>Stays to Exclude</t>
  </si>
  <si>
    <t>No adjustment is made for leave days.</t>
  </si>
  <si>
    <t>Each event's length is calculated, rounded to the closest half hour, then summed together.</t>
  </si>
  <si>
    <t>Non-casemix events have their length set to zero</t>
  </si>
  <si>
    <t>('AC', 'ZC') then 'Acute', ('AP', 'WN') then 'Elective'</t>
  </si>
  <si>
    <t>S00.01, S05.01, S15.01, S25.01, S30.01, S35.01, S40.01, S45.01, S55.01, S60.01, S70.01, S75.01</t>
  </si>
  <si>
    <t>If every event in the stay is non-casemix</t>
  </si>
  <si>
    <t>Calculating Length of Stay</t>
  </si>
  <si>
    <t>If an event starts before the end of a previous event with the same NHI, its start time is set to the end time of the prior event</t>
  </si>
  <si>
    <t>The quarter before the 12 month time period is also loaded to help detect long stays. Only stays which end within the 12 month time period are included.</t>
  </si>
  <si>
    <t>If an event ends before the end of a previous event with the same NHI, its end time is set to the end time of the prior event</t>
  </si>
  <si>
    <t>Events are considered to be part of the same stay if:</t>
  </si>
  <si>
    <t>The prior event ends in a transfer</t>
  </si>
  <si>
    <t>Admission Type; the first event's admission type</t>
  </si>
  <si>
    <t>Length of Stay; the sum of every events' length</t>
  </si>
  <si>
    <t>If the stay is Elective and no event has a surgical purchase unit</t>
  </si>
  <si>
    <t>Chart Title:</t>
  </si>
  <si>
    <t>If the first event in the stay is not Elective or Acute</t>
  </si>
  <si>
    <t>20, 34, 35</t>
  </si>
  <si>
    <t>There is less than 24 hours between the prior event ending and the next starting</t>
  </si>
  <si>
    <t>Start Date; the first event's start date</t>
  </si>
  <si>
    <t>End Date; the last event's end date</t>
  </si>
  <si>
    <t>If the last event in the stay ended in a transfer, i.e. the stay is ongoing</t>
  </si>
  <si>
    <t>If the first event in the stay does not have an accepted purchaser</t>
  </si>
  <si>
    <t>Auckland</t>
  </si>
  <si>
    <t>Bay of Plenty</t>
  </si>
  <si>
    <t>Canterbury</t>
  </si>
  <si>
    <t>Counties Manukau</t>
  </si>
  <si>
    <t>Hawkes Bay</t>
  </si>
  <si>
    <t>Lakes</t>
  </si>
  <si>
    <t>MidCentral</t>
  </si>
  <si>
    <t>Nelson Marlborough</t>
  </si>
  <si>
    <t>South Canterbury</t>
  </si>
  <si>
    <t>Southern</t>
  </si>
  <si>
    <t>Tairawhiti</t>
  </si>
  <si>
    <t>Taranaki</t>
  </si>
  <si>
    <t>Waikato</t>
  </si>
  <si>
    <t>Wairarapa</t>
  </si>
  <si>
    <t>Waitemata</t>
  </si>
  <si>
    <t>West Coast</t>
  </si>
  <si>
    <t>Whanganui</t>
  </si>
  <si>
    <t>Determining Stay Information</t>
  </si>
  <si>
    <t>DRG; the DRG of the highest case-weight event</t>
  </si>
  <si>
    <t>PCCL; the PCCL of the highest case-weight event</t>
  </si>
  <si>
    <t>Case-weight; the sum of every events' case-weight</t>
  </si>
  <si>
    <t>3 Character DRG and PCCL into contingency table</t>
  </si>
  <si>
    <t>Admission type</t>
  </si>
  <si>
    <t>Ethnicity</t>
  </si>
  <si>
    <t>Maori</t>
  </si>
  <si>
    <t>Pacific</t>
  </si>
  <si>
    <t>Other</t>
  </si>
  <si>
    <t>Deprivation</t>
  </si>
  <si>
    <t>Selected (Linked to listbox)</t>
  </si>
  <si>
    <t>Selected Name</t>
  </si>
  <si>
    <t>ethnicity</t>
  </si>
  <si>
    <t xml:space="preserve">Selected (Linked to listbox) </t>
  </si>
  <si>
    <t>Date</t>
  </si>
  <si>
    <t>Chart Title Ethnicity</t>
  </si>
  <si>
    <t>Admission type for ethnicity report</t>
  </si>
  <si>
    <t>Admission type for deprivation report</t>
  </si>
  <si>
    <t>Deprivation quintile</t>
  </si>
  <si>
    <t xml:space="preserve">There is a small proportion of records with missing deprivation information.  
</t>
  </si>
  <si>
    <t>Chart Title Deprivation</t>
  </si>
  <si>
    <t xml:space="preserve">Selected (linked to listbox) </t>
  </si>
  <si>
    <t>These records, although included in the other tabs, are not displayed in the "Deprivation" tables</t>
  </si>
  <si>
    <t>and graphs on the Deprivation tab (i.e. breakdowns are only available for Quintiles 1-5)</t>
  </si>
  <si>
    <t>Change from  August 2021</t>
  </si>
  <si>
    <t>NZ Deprivation 2013 to NZ Deprivation 2018 when providing breakdown by deprivation</t>
  </si>
  <si>
    <t xml:space="preserve">quintile for applicable numerators and denominators. In some cases, this can result in </t>
  </si>
  <si>
    <t xml:space="preserve">significant differences when comparing against historical performance so caution should be </t>
  </si>
  <si>
    <t>exercised when looking at data breakdown by deprivation quintile.</t>
  </si>
  <si>
    <t>Change in Deprivation in 2021/22</t>
  </si>
  <si>
    <t xml:space="preserve">Please note that from 2021Q3 onwards, we have switched from using </t>
  </si>
  <si>
    <t xml:space="preserve"> </t>
  </si>
  <si>
    <t>There have been some changes in data recording for short-stay ED cases in Christchurch since</t>
  </si>
  <si>
    <t>for services where the patients come into hospital via the ED. Instead of being reported to NMDS</t>
  </si>
  <si>
    <t>Caveat - Canterbury hospital data</t>
  </si>
  <si>
    <t>these events are now included in NNPAC data only.</t>
  </si>
  <si>
    <t>Dec 2020 since they moved to the new hospital. This has reduced the number of inpatient records</t>
  </si>
  <si>
    <t>!</t>
  </si>
  <si>
    <t>See caveats and changes at bottom</t>
  </si>
  <si>
    <t>Hawke's Bay</t>
  </si>
  <si>
    <t>Waitematā</t>
  </si>
  <si>
    <t>Tairāwhiti</t>
  </si>
  <si>
    <t>quintile</t>
  </si>
  <si>
    <t>avg</t>
  </si>
  <si>
    <t>nat_avg</t>
  </si>
  <si>
    <t>standardised</t>
  </si>
  <si>
    <t>bed_days</t>
  </si>
  <si>
    <t>Q1</t>
  </si>
  <si>
    <t>Q2</t>
  </si>
  <si>
    <t>Q3</t>
  </si>
  <si>
    <t>Q4</t>
  </si>
  <si>
    <t>Q5</t>
  </si>
  <si>
    <t xml:space="preserve">Admission Type: </t>
  </si>
  <si>
    <t xml:space="preserve">Date: </t>
  </si>
  <si>
    <t>TOTAL</t>
  </si>
  <si>
    <t>Māori</t>
  </si>
  <si>
    <t>Ethnic group</t>
  </si>
  <si>
    <t>Capital, Coast and Hutt Valley</t>
  </si>
  <si>
    <t>District</t>
  </si>
  <si>
    <t>District of Domicile or Service</t>
  </si>
  <si>
    <t>District of Service</t>
  </si>
  <si>
    <t>District; the first event's district</t>
  </si>
  <si>
    <t>If the first event in the stay doesn't have a valid District of service</t>
  </si>
  <si>
    <t>We estimate that this change has increased Canterbury's non-standardised ALOS by 0.2 days.</t>
  </si>
  <si>
    <t>The events have the same District of Service</t>
  </si>
  <si>
    <t>District summary</t>
  </si>
  <si>
    <t>Admission type for District report</t>
  </si>
  <si>
    <t>district</t>
  </si>
  <si>
    <t>All</t>
  </si>
  <si>
    <t>Te Tai Tokerau</t>
  </si>
  <si>
    <t>NATIONAL</t>
  </si>
  <si>
    <t>Changes to wiesnz</t>
  </si>
  <si>
    <t>Changes to ICD and DRG codes</t>
  </si>
  <si>
    <t>Reports for July-Sept 2022 onwards use the costweights and casemix classifications relevant to the year of the</t>
  </si>
  <si>
    <t xml:space="preserve">hospital event end date. Previous reports used 2014 costweight and casemix information. </t>
  </si>
  <si>
    <t>Reports for July-Sept 2022 onwards use ICD10 edition 8 and DRG version 7. Previous reports used ICD10 edition 6</t>
  </si>
  <si>
    <t>in previous reports.</t>
  </si>
  <si>
    <t>Please note that from 2021Q3 onwards, we have switched from using NZ Deprivation 2013 to NZ Deprivation 2018</t>
  </si>
  <si>
    <t xml:space="preserve">when providing breakdown by deprivation quintile for applicable numerators and denominators. </t>
  </si>
  <si>
    <t>In some cases, this can result in significant differences when comparing against historical performance so</t>
  </si>
  <si>
    <t>caution should be exercised when looking at data breakdown by deprivation quintile.</t>
  </si>
  <si>
    <t>and DRG version 6.0X. This means that a hospital event may have different diagnosis information to what it had</t>
  </si>
  <si>
    <t>nmds_v14</t>
  </si>
  <si>
    <t xml:space="preserve">There have been some changes in data recording for short-stay ED cases in Christchurch since Dec 2020 with the move to the new hospital. This has reduced the number of inpatient records for services where the patients come into hospital via the ED. Instead of being reported to NMDS these events are now included in NNPAC data only. We estimate that this change has increased Canterbury's non-standardised ALOS by 0.2 days.
</t>
  </si>
  <si>
    <t>Average Length of Stay, period till end of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</si>
</sst>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_ ;\-#,##0\ "/>
    <numFmt numFmtId="166" formatCode=".0"/>
    <numFmt numFmtId="167" formatCode=".00"/>
    <numFmt numFmtId="168" formatCode=".00000"/>
  </numFmts>
  <fonts count="36">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0"/>
      <name val="MS Sans Serif"/>
      <family val="2"/>
    </font>
    <font>
      <sz val="11"/>
      <color theme="1"/>
      <name val="Calibri"/>
      <family val="2"/>
      <scheme val="minor"/>
    </font>
    <font>
      <sz val="10"/>
      <name val="Arial"/>
      <family val="2"/>
    </font>
    <font>
      <sz val="10"/>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0"/>
      <name val="MS Sans Serif"/>
      <family val="2"/>
    </font>
    <font>
      <sz val="10"/>
      <color theme="1" tint="0.249977111117893"/>
      <name val="Calibri"/>
      <family val="2"/>
      <scheme val="minor"/>
    </font>
    <font>
      <sz val="10"/>
      <color theme="0"/>
      <name val="Calibri"/>
      <family val="2"/>
      <scheme val="minor"/>
    </font>
    <font>
      <b/>
      <sz val="10"/>
      <color theme="1"/>
      <name val="Arial"/>
      <family val="2"/>
    </font>
    <font>
      <sz val="10"/>
      <name val="Calibri"/>
      <family val="2"/>
      <scheme val="minor"/>
    </font>
    <font>
      <b/>
      <sz val="10"/>
      <name val="Calibri"/>
      <family val="2"/>
      <scheme val="minor"/>
    </font>
    <font>
      <b/>
      <sz val="9"/>
      <color theme="0"/>
      <name val="Arial"/>
      <family val="2"/>
    </font>
    <font>
      <b/>
      <sz val="9"/>
      <color theme="1"/>
      <name val="Arial"/>
      <family val="2"/>
    </font>
    <font>
      <sz val="9"/>
      <name val="Calibri"/>
      <family val="2"/>
      <scheme val="minor"/>
    </font>
    <font>
      <sz val="9"/>
      <color theme="1"/>
      <name val="Calibri"/>
      <family val="2"/>
      <scheme val="minor"/>
    </font>
    <font>
      <b/>
      <sz val="11"/>
      <color theme="1"/>
      <name val="Calibri"/>
      <family val="2"/>
      <scheme val="minor"/>
    </font>
    <font>
      <b/>
      <sz val="11"/>
      <name val="Calibri"/>
      <family val="2"/>
      <scheme val="minor"/>
    </font>
    <font>
      <sz val="9"/>
      <color theme="1"/>
      <name val="Arial"/>
      <family val="2"/>
    </font>
    <font>
      <sz val="10"/>
      <color theme="1"/>
      <name val="Calibri"/>
      <family val="2"/>
    </font>
    <font>
      <b/>
      <sz val="10"/>
      <color rgb="FF0070C0"/>
      <name val="Calibri"/>
      <family val="2"/>
    </font>
    <font>
      <b/>
      <sz val="10"/>
      <color rgb="FF7030A0"/>
      <name val="Calibri"/>
      <family val="2"/>
      <scheme val="minor"/>
    </font>
    <font>
      <sz val="10"/>
      <color rgb="FF7030A0"/>
      <name val="Calibri"/>
      <family val="2"/>
      <scheme val="minor"/>
    </font>
    <font>
      <sz val="11"/>
      <color rgb="FFFF0000"/>
      <name val="Calibri"/>
      <family val="2"/>
      <scheme val="minor"/>
    </font>
    <font>
      <sz val="10"/>
      <color rgb="FF7030A0"/>
      <name val="Calibri"/>
      <family val="2"/>
    </font>
    <font>
      <b/>
      <sz val="11"/>
      <color rgb="FF7030A0"/>
      <name val="Calibri"/>
      <family val="2"/>
      <scheme val="minor"/>
    </font>
    <font>
      <b/>
      <sz val="12"/>
      <color theme="1"/>
      <name val="Arial"/>
      <family val="2"/>
    </font>
    <font>
      <b/>
      <sz val="12"/>
      <name val="Arial"/>
      <family val="2"/>
    </font>
    <font>
      <b/>
      <sz val="9.5"/>
      <color rgb="FF112277"/>
      <name val="Albany AMT"/>
    </font>
    <font>
      <b/>
      <sz val="10"/>
      <color rgb="FF7030A0"/>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EDF2F9"/>
        <bgColor indexed="64"/>
      </patternFill>
    </fill>
    <fill>
      <patternFill patternType="solid">
        <fgColor rgb="FFFFFFFF"/>
        <bgColor indexed="64"/>
      </patternFill>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top/>
      <bottom/>
      <diagonal/>
    </border>
  </borders>
  <cellStyleXfs count="29">
    <xf numFmtId="0" fontId="0" fillId="0" borderId="0"/>
    <xf numFmtId="43" fontId="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0" fontId="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 fillId="0" borderId="0"/>
  </cellStyleXfs>
  <cellXfs count="183">
    <xf numFmtId="0" fontId="0" fillId="0" borderId="0" xfId="0"/>
    <xf numFmtId="0" fontId="8" fillId="0" borderId="0" xfId="0" applyFont="1"/>
    <xf numFmtId="0" fontId="10" fillId="0" borderId="0" xfId="0" applyFont="1"/>
    <xf numFmtId="0" fontId="8" fillId="2" borderId="1" xfId="0" applyFont="1" applyFill="1" applyBorder="1"/>
    <xf numFmtId="0" fontId="0" fillId="2" borderId="4" xfId="0" applyFill="1" applyBorder="1"/>
    <xf numFmtId="0" fontId="10" fillId="2" borderId="8" xfId="0" applyFont="1" applyFill="1" applyBorder="1"/>
    <xf numFmtId="0" fontId="8" fillId="2" borderId="8" xfId="0" applyFont="1" applyFill="1" applyBorder="1"/>
    <xf numFmtId="0" fontId="0" fillId="2" borderId="0" xfId="0" applyFill="1" applyBorder="1"/>
    <xf numFmtId="0" fontId="8" fillId="2" borderId="2" xfId="0" applyFont="1" applyFill="1" applyBorder="1"/>
    <xf numFmtId="0" fontId="8" fillId="2" borderId="4" xfId="0" applyFont="1" applyFill="1" applyBorder="1"/>
    <xf numFmtId="0" fontId="8" fillId="2" borderId="5" xfId="0" applyFont="1" applyFill="1" applyBorder="1"/>
    <xf numFmtId="0" fontId="10" fillId="2" borderId="0" xfId="0" applyFont="1" applyFill="1" applyBorder="1"/>
    <xf numFmtId="0" fontId="13" fillId="2" borderId="0" xfId="0" applyFont="1" applyFill="1" applyBorder="1"/>
    <xf numFmtId="0" fontId="8" fillId="2" borderId="3" xfId="0" applyFont="1" applyFill="1" applyBorder="1"/>
    <xf numFmtId="0" fontId="8" fillId="2" borderId="0" xfId="0" applyFont="1" applyFill="1"/>
    <xf numFmtId="0" fontId="8" fillId="2" borderId="0" xfId="0" applyFont="1" applyFill="1" applyBorder="1"/>
    <xf numFmtId="0" fontId="8" fillId="2" borderId="7" xfId="0" applyFont="1" applyFill="1" applyBorder="1"/>
    <xf numFmtId="0" fontId="8" fillId="2" borderId="6" xfId="0" applyFont="1" applyFill="1" applyBorder="1"/>
    <xf numFmtId="0" fontId="13" fillId="2" borderId="7" xfId="0" applyFont="1" applyFill="1" applyBorder="1"/>
    <xf numFmtId="0" fontId="13" fillId="2" borderId="0" xfId="0" applyFont="1" applyFill="1"/>
    <xf numFmtId="0" fontId="8" fillId="2" borderId="0" xfId="0" applyFont="1" applyFill="1" applyBorder="1" applyAlignment="1">
      <alignment horizontal="left" wrapText="1"/>
    </xf>
    <xf numFmtId="0" fontId="8" fillId="2" borderId="0" xfId="0" quotePrefix="1" applyFont="1" applyFill="1" applyBorder="1"/>
    <xf numFmtId="0" fontId="8" fillId="2" borderId="0" xfId="0" applyFont="1" applyFill="1" applyBorder="1" applyAlignment="1">
      <alignment horizontal="left" indent="1"/>
    </xf>
    <xf numFmtId="0" fontId="10" fillId="2" borderId="0" xfId="0" applyFont="1" applyFill="1"/>
    <xf numFmtId="0" fontId="8" fillId="2" borderId="0" xfId="0" applyFont="1" applyFill="1"/>
    <xf numFmtId="0" fontId="8" fillId="2" borderId="0" xfId="0" applyFont="1" applyFill="1" applyBorder="1"/>
    <xf numFmtId="0" fontId="8" fillId="2" borderId="0" xfId="0" applyFont="1" applyFill="1" applyBorder="1" applyAlignment="1">
      <alignment horizontal="left" vertical="top" wrapText="1"/>
    </xf>
    <xf numFmtId="0" fontId="0" fillId="2" borderId="4" xfId="0" applyFill="1" applyBorder="1"/>
    <xf numFmtId="0" fontId="0" fillId="2" borderId="0" xfId="0" applyFill="1" applyBorder="1"/>
    <xf numFmtId="0" fontId="8" fillId="2" borderId="4" xfId="0" applyFont="1" applyFill="1" applyBorder="1"/>
    <xf numFmtId="0" fontId="10" fillId="2" borderId="0" xfId="0" applyFont="1" applyFill="1" applyBorder="1"/>
    <xf numFmtId="0" fontId="13" fillId="2" borderId="0" xfId="0" applyFont="1" applyFill="1" applyBorder="1"/>
    <xf numFmtId="0" fontId="8" fillId="2" borderId="3" xfId="0" applyFont="1" applyFill="1" applyBorder="1"/>
    <xf numFmtId="0" fontId="8" fillId="0" borderId="0" xfId="0" applyFont="1" applyFill="1"/>
    <xf numFmtId="0" fontId="8" fillId="0" borderId="0" xfId="0" applyFont="1" applyFill="1" applyBorder="1" applyAlignment="1">
      <alignment vertical="center"/>
    </xf>
    <xf numFmtId="0" fontId="8" fillId="0" borderId="0" xfId="0" applyFont="1" applyFill="1" applyBorder="1"/>
    <xf numFmtId="0" fontId="8" fillId="0" borderId="0" xfId="0" applyFont="1" applyFill="1" applyAlignment="1">
      <alignment vertical="center"/>
    </xf>
    <xf numFmtId="0" fontId="11" fillId="0" borderId="0" xfId="0" applyFont="1" applyFill="1" applyBorder="1" applyAlignment="1">
      <alignment horizontal="center"/>
    </xf>
    <xf numFmtId="49" fontId="10" fillId="0" borderId="7" xfId="1" applyNumberFormat="1" applyFont="1" applyFill="1" applyBorder="1" applyAlignment="1">
      <alignment horizontal="center" vertical="top" wrapText="1"/>
    </xf>
    <xf numFmtId="43" fontId="14" fillId="0" borderId="0" xfId="1" applyFont="1" applyFill="1" applyBorder="1" applyAlignment="1">
      <alignment vertical="center"/>
    </xf>
    <xf numFmtId="165" fontId="8" fillId="0" borderId="0" xfId="1" applyNumberFormat="1" applyFont="1" applyFill="1" applyBorder="1" applyAlignment="1">
      <alignment horizontal="right" vertical="center" indent="1"/>
    </xf>
    <xf numFmtId="43" fontId="8" fillId="0" borderId="0" xfId="1" applyFont="1" applyFill="1" applyBorder="1" applyAlignment="1">
      <alignment horizontal="right" vertical="center" indent="1"/>
    </xf>
    <xf numFmtId="43" fontId="14" fillId="0" borderId="0" xfId="1" applyFont="1" applyFill="1" applyBorder="1" applyAlignment="1">
      <alignment horizontal="right" vertical="center" indent="1"/>
    </xf>
    <xf numFmtId="0" fontId="8" fillId="0" borderId="9" xfId="0" applyFont="1" applyFill="1" applyBorder="1" applyAlignment="1">
      <alignment vertical="center"/>
    </xf>
    <xf numFmtId="165" fontId="8" fillId="0" borderId="9" xfId="1" applyNumberFormat="1" applyFont="1" applyFill="1" applyBorder="1" applyAlignment="1">
      <alignment horizontal="right" vertical="center" indent="1"/>
    </xf>
    <xf numFmtId="43" fontId="8" fillId="0" borderId="9" xfId="1" applyFont="1" applyFill="1" applyBorder="1" applyAlignment="1">
      <alignment horizontal="right" vertical="center" indent="1"/>
    </xf>
    <xf numFmtId="3" fontId="8" fillId="0" borderId="0" xfId="0" applyNumberFormat="1" applyFont="1" applyFill="1"/>
    <xf numFmtId="0" fontId="0" fillId="0" borderId="0" xfId="0" applyFill="1"/>
    <xf numFmtId="0" fontId="8" fillId="0" borderId="10" xfId="0" applyFont="1" applyFill="1" applyBorder="1" applyAlignment="1">
      <alignment vertical="center"/>
    </xf>
    <xf numFmtId="0" fontId="8" fillId="0" borderId="12" xfId="0" applyFont="1" applyFill="1" applyBorder="1"/>
    <xf numFmtId="0" fontId="8" fillId="0" borderId="13" xfId="0" applyFont="1" applyFill="1" applyBorder="1" applyAlignment="1">
      <alignment vertical="center"/>
    </xf>
    <xf numFmtId="0" fontId="8" fillId="0" borderId="14" xfId="0" applyFont="1" applyFill="1" applyBorder="1"/>
    <xf numFmtId="43" fontId="8" fillId="0" borderId="0" xfId="1" applyFont="1" applyFill="1" applyBorder="1" applyAlignment="1">
      <alignment vertical="center"/>
    </xf>
    <xf numFmtId="0" fontId="8" fillId="0" borderId="15" xfId="0" applyFont="1" applyFill="1" applyBorder="1"/>
    <xf numFmtId="0" fontId="8" fillId="0" borderId="16" xfId="0" applyFont="1" applyFill="1" applyBorder="1"/>
    <xf numFmtId="3" fontId="8" fillId="0" borderId="16" xfId="0" applyNumberFormat="1" applyFont="1" applyFill="1" applyBorder="1"/>
    <xf numFmtId="0" fontId="8" fillId="0" borderId="17" xfId="0" applyFont="1" applyFill="1" applyBorder="1"/>
    <xf numFmtId="0" fontId="16" fillId="0" borderId="0" xfId="6" applyFont="1" applyBorder="1" applyAlignment="1">
      <alignment horizontal="right"/>
    </xf>
    <xf numFmtId="0" fontId="16" fillId="0" borderId="5" xfId="6" applyFont="1" applyBorder="1"/>
    <xf numFmtId="0" fontId="17" fillId="0" borderId="0" xfId="6" applyFont="1" applyBorder="1"/>
    <xf numFmtId="0" fontId="16" fillId="0" borderId="0" xfId="6" applyFont="1" applyBorder="1"/>
    <xf numFmtId="0" fontId="0" fillId="0" borderId="0" xfId="0" applyBorder="1"/>
    <xf numFmtId="0" fontId="16" fillId="0" borderId="0" xfId="6" applyFont="1" applyFill="1" applyBorder="1"/>
    <xf numFmtId="0" fontId="10" fillId="0" borderId="7" xfId="0" applyFont="1" applyBorder="1" applyAlignment="1">
      <alignment vertical="top"/>
    </xf>
    <xf numFmtId="0" fontId="10" fillId="0" borderId="7" xfId="0" applyFont="1" applyBorder="1" applyAlignment="1">
      <alignment vertical="top" wrapText="1"/>
    </xf>
    <xf numFmtId="0" fontId="0" fillId="0" borderId="0" xfId="0" applyAlignment="1">
      <alignment vertical="top"/>
    </xf>
    <xf numFmtId="0" fontId="8" fillId="0" borderId="9" xfId="0" applyFont="1" applyBorder="1"/>
    <xf numFmtId="164" fontId="8" fillId="0" borderId="9" xfId="1" applyNumberFormat="1" applyFont="1" applyBorder="1"/>
    <xf numFmtId="43" fontId="8" fillId="0" borderId="9" xfId="1" applyNumberFormat="1" applyFont="1" applyBorder="1"/>
    <xf numFmtId="0" fontId="0" fillId="0" borderId="18" xfId="0" applyBorder="1"/>
    <xf numFmtId="0" fontId="0" fillId="0" borderId="19" xfId="0" applyBorder="1"/>
    <xf numFmtId="0" fontId="9" fillId="0" borderId="19" xfId="0" applyFont="1" applyFill="1" applyBorder="1" applyAlignment="1"/>
    <xf numFmtId="0" fontId="9" fillId="0" borderId="20" xfId="0" applyFont="1" applyFill="1" applyBorder="1" applyAlignment="1"/>
    <xf numFmtId="0" fontId="0" fillId="0" borderId="21" xfId="0" applyBorder="1"/>
    <xf numFmtId="0" fontId="0" fillId="0" borderId="22" xfId="0" applyBorder="1"/>
    <xf numFmtId="0" fontId="8" fillId="0" borderId="0" xfId="0" applyFont="1" applyBorder="1" applyAlignment="1">
      <alignment horizontal="right" indent="1"/>
    </xf>
    <xf numFmtId="0" fontId="10" fillId="0" borderId="0" xfId="0" applyFont="1" applyBorder="1"/>
    <xf numFmtId="17" fontId="10" fillId="0" borderId="0" xfId="0" applyNumberFormat="1" applyFont="1" applyBorder="1" applyAlignment="1">
      <alignment horizontal="left"/>
    </xf>
    <xf numFmtId="0" fontId="0" fillId="0" borderId="21" xfId="0" applyBorder="1" applyAlignment="1">
      <alignment vertical="top"/>
    </xf>
    <xf numFmtId="0" fontId="0" fillId="0" borderId="0" xfId="0" applyBorder="1" applyAlignment="1">
      <alignment vertical="top"/>
    </xf>
    <xf numFmtId="0" fontId="18" fillId="0" borderId="0" xfId="0" applyFont="1" applyBorder="1" applyAlignment="1">
      <alignment vertical="top"/>
    </xf>
    <xf numFmtId="0" fontId="0" fillId="0" borderId="22" xfId="0" applyBorder="1" applyAlignment="1">
      <alignment vertical="top"/>
    </xf>
    <xf numFmtId="0" fontId="8" fillId="0" borderId="0" xfId="0" applyFont="1" applyBorder="1"/>
    <xf numFmtId="164" fontId="8" fillId="0" borderId="0" xfId="1" applyNumberFormat="1" applyFont="1" applyBorder="1"/>
    <xf numFmtId="43" fontId="8" fillId="0" borderId="0" xfId="1" applyNumberFormat="1" applyFont="1" applyBorder="1"/>
    <xf numFmtId="43" fontId="14" fillId="0" borderId="0" xfId="1" applyNumberFormat="1" applyFont="1" applyBorder="1"/>
    <xf numFmtId="0" fontId="0" fillId="0" borderId="23" xfId="0" applyBorder="1"/>
    <xf numFmtId="0" fontId="0" fillId="0" borderId="24" xfId="0" applyBorder="1"/>
    <xf numFmtId="0" fontId="0" fillId="0" borderId="25" xfId="0" applyBorder="1"/>
    <xf numFmtId="164" fontId="8" fillId="0" borderId="0" xfId="1" applyNumberFormat="1" applyFont="1" applyBorder="1" applyAlignment="1">
      <alignment wrapText="1"/>
    </xf>
    <xf numFmtId="2" fontId="8" fillId="0" borderId="0" xfId="1" applyNumberFormat="1" applyFont="1" applyBorder="1" applyAlignment="1">
      <alignment wrapText="1"/>
    </xf>
    <xf numFmtId="0" fontId="9" fillId="0" borderId="0" xfId="0" applyFont="1"/>
    <xf numFmtId="164" fontId="8" fillId="0" borderId="9" xfId="1" applyNumberFormat="1" applyFont="1" applyBorder="1" applyAlignment="1">
      <alignment wrapText="1"/>
    </xf>
    <xf numFmtId="2" fontId="8" fillId="0" borderId="9" xfId="1" applyNumberFormat="1" applyFont="1" applyBorder="1" applyAlignment="1">
      <alignment wrapText="1"/>
    </xf>
    <xf numFmtId="0" fontId="19" fillId="0" borderId="0" xfId="0" applyFont="1" applyBorder="1" applyAlignment="1">
      <alignment horizontal="left"/>
    </xf>
    <xf numFmtId="0" fontId="19" fillId="0" borderId="0" xfId="0" applyFont="1" applyBorder="1"/>
    <xf numFmtId="0" fontId="8" fillId="2" borderId="0" xfId="0" applyFont="1" applyFill="1" applyBorder="1" applyAlignment="1"/>
    <xf numFmtId="0" fontId="8" fillId="3" borderId="0" xfId="0" applyFont="1" applyFill="1"/>
    <xf numFmtId="0" fontId="20" fillId="0" borderId="3" xfId="6" applyFont="1" applyBorder="1"/>
    <xf numFmtId="0" fontId="21" fillId="0" borderId="0" xfId="0" applyFont="1"/>
    <xf numFmtId="0" fontId="0" fillId="0" borderId="8" xfId="0" applyBorder="1"/>
    <xf numFmtId="0" fontId="15" fillId="0" borderId="8" xfId="0" applyFont="1" applyBorder="1"/>
    <xf numFmtId="0" fontId="8" fillId="0" borderId="8" xfId="0" applyFont="1" applyBorder="1"/>
    <xf numFmtId="0" fontId="22" fillId="4" borderId="8" xfId="0" applyFont="1" applyFill="1" applyBorder="1"/>
    <xf numFmtId="0" fontId="22" fillId="3" borderId="0" xfId="0" applyFont="1" applyFill="1"/>
    <xf numFmtId="0" fontId="16" fillId="4" borderId="0" xfId="6" applyFont="1" applyFill="1" applyBorder="1" applyAlignment="1">
      <alignment horizontal="right"/>
    </xf>
    <xf numFmtId="0" fontId="15" fillId="5" borderId="8" xfId="0" applyFont="1" applyFill="1" applyBorder="1"/>
    <xf numFmtId="0" fontId="23" fillId="5" borderId="8" xfId="6" applyFont="1" applyFill="1" applyBorder="1"/>
    <xf numFmtId="0" fontId="16" fillId="5" borderId="8" xfId="6" applyFont="1" applyFill="1" applyBorder="1" applyAlignment="1">
      <alignment horizontal="right"/>
    </xf>
    <xf numFmtId="0" fontId="0" fillId="5" borderId="8" xfId="0" applyFill="1" applyBorder="1"/>
    <xf numFmtId="0" fontId="0" fillId="5" borderId="0" xfId="0" applyFill="1"/>
    <xf numFmtId="0" fontId="16" fillId="5" borderId="0" xfId="6" applyFont="1" applyFill="1" applyBorder="1" applyAlignment="1">
      <alignment horizontal="right"/>
    </xf>
    <xf numFmtId="0" fontId="8" fillId="4" borderId="0" xfId="0" applyFont="1" applyFill="1"/>
    <xf numFmtId="0" fontId="24" fillId="0" borderId="0" xfId="0" applyFont="1"/>
    <xf numFmtId="0" fontId="23" fillId="4" borderId="0" xfId="6" applyFont="1" applyFill="1" applyBorder="1"/>
    <xf numFmtId="0" fontId="0" fillId="4" borderId="0" xfId="0" applyFill="1" applyBorder="1"/>
    <xf numFmtId="0" fontId="27" fillId="2" borderId="0" xfId="0" applyFont="1" applyFill="1" applyBorder="1"/>
    <xf numFmtId="0" fontId="28" fillId="2" borderId="0" xfId="0" applyFont="1" applyFill="1" applyBorder="1"/>
    <xf numFmtId="0" fontId="28" fillId="2" borderId="0" xfId="0" applyFont="1" applyFill="1" applyBorder="1" applyAlignment="1"/>
    <xf numFmtId="0" fontId="28" fillId="2" borderId="0" xfId="0" applyFont="1" applyFill="1" applyBorder="1" applyAlignment="1">
      <alignment horizontal="left"/>
    </xf>
    <xf numFmtId="0" fontId="27" fillId="2" borderId="8" xfId="0" applyFont="1" applyFill="1" applyBorder="1"/>
    <xf numFmtId="0" fontId="28" fillId="2" borderId="8" xfId="0" applyFont="1" applyFill="1" applyBorder="1"/>
    <xf numFmtId="0" fontId="28" fillId="2" borderId="2" xfId="0" applyFont="1" applyFill="1" applyBorder="1"/>
    <xf numFmtId="0" fontId="28" fillId="2" borderId="4" xfId="0" applyFont="1" applyFill="1" applyBorder="1"/>
    <xf numFmtId="0" fontId="30" fillId="0" borderId="0" xfId="0" applyFont="1" applyAlignment="1">
      <alignment vertical="center"/>
    </xf>
    <xf numFmtId="0" fontId="30" fillId="0" borderId="7" xfId="0" applyFont="1" applyBorder="1" applyAlignment="1">
      <alignment vertical="center"/>
    </xf>
    <xf numFmtId="0" fontId="29" fillId="2" borderId="0" xfId="0" applyFont="1" applyFill="1" applyAlignment="1">
      <alignment horizontal="right"/>
    </xf>
    <xf numFmtId="0" fontId="31" fillId="2" borderId="0" xfId="0" applyFont="1" applyFill="1"/>
    <xf numFmtId="0" fontId="2" fillId="2" borderId="0" xfId="0" applyFont="1" applyFill="1"/>
    <xf numFmtId="0" fontId="22" fillId="0" borderId="0" xfId="0" applyFont="1"/>
    <xf numFmtId="49" fontId="10" fillId="0" borderId="7" xfId="1" applyNumberFormat="1" applyFont="1" applyFill="1" applyBorder="1" applyAlignment="1">
      <alignment horizontal="center" vertical="center" wrapText="1"/>
    </xf>
    <xf numFmtId="0" fontId="15" fillId="0" borderId="0" xfId="0" applyFont="1"/>
    <xf numFmtId="0" fontId="32" fillId="0" borderId="0" xfId="0" applyFont="1"/>
    <xf numFmtId="0" fontId="0" fillId="0" borderId="0" xfId="0"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5" fillId="3" borderId="0" xfId="0" applyFont="1" applyFill="1"/>
    <xf numFmtId="0" fontId="0" fillId="0" borderId="0" xfId="0" applyFont="1" applyAlignment="1">
      <alignment horizontal="right"/>
    </xf>
    <xf numFmtId="0" fontId="32" fillId="0" borderId="0" xfId="0" applyFont="1" applyAlignment="1">
      <alignment horizontal="right"/>
    </xf>
    <xf numFmtId="0" fontId="15" fillId="4" borderId="0" xfId="0" applyFont="1" applyFill="1"/>
    <xf numFmtId="0" fontId="32" fillId="5" borderId="0" xfId="0" applyFont="1" applyFill="1" applyAlignment="1">
      <alignment horizontal="left"/>
    </xf>
    <xf numFmtId="43" fontId="0" fillId="0" borderId="0" xfId="1" applyFont="1"/>
    <xf numFmtId="164" fontId="0" fillId="0" borderId="0" xfId="1" applyNumberFormat="1" applyFont="1"/>
    <xf numFmtId="165" fontId="0" fillId="0" borderId="0" xfId="0" applyNumberFormat="1"/>
    <xf numFmtId="0" fontId="10" fillId="0" borderId="0" xfId="0" applyFont="1" applyFill="1" applyBorder="1" applyAlignment="1">
      <alignment vertical="center"/>
    </xf>
    <xf numFmtId="165" fontId="10" fillId="0" borderId="0" xfId="1" applyNumberFormat="1" applyFont="1" applyFill="1" applyBorder="1" applyAlignment="1">
      <alignment horizontal="right" vertical="center" indent="1"/>
    </xf>
    <xf numFmtId="43" fontId="10" fillId="0" borderId="0" xfId="1" applyFont="1" applyFill="1" applyBorder="1" applyAlignment="1">
      <alignment horizontal="right" vertical="center" indent="1"/>
    </xf>
    <xf numFmtId="164" fontId="10" fillId="0" borderId="0" xfId="1" applyNumberFormat="1" applyFont="1" applyBorder="1"/>
    <xf numFmtId="43" fontId="10" fillId="0" borderId="0" xfId="1" applyNumberFormat="1" applyFont="1" applyBorder="1"/>
    <xf numFmtId="164" fontId="10" fillId="0" borderId="0" xfId="1" applyNumberFormat="1" applyFont="1" applyBorder="1" applyAlignment="1">
      <alignment wrapText="1"/>
    </xf>
    <xf numFmtId="43" fontId="8" fillId="0" borderId="0" xfId="1" applyFont="1" applyBorder="1" applyAlignment="1">
      <alignment wrapText="1"/>
    </xf>
    <xf numFmtId="43" fontId="8" fillId="0" borderId="9" xfId="1" applyFont="1" applyBorder="1" applyAlignment="1">
      <alignment wrapText="1"/>
    </xf>
    <xf numFmtId="43" fontId="10" fillId="0" borderId="0" xfId="1" applyFont="1" applyBorder="1" applyAlignment="1">
      <alignment wrapText="1"/>
    </xf>
    <xf numFmtId="164" fontId="0" fillId="0" borderId="0" xfId="1" applyNumberFormat="1" applyFont="1" applyAlignment="1">
      <alignment horizontal="right"/>
    </xf>
    <xf numFmtId="164" fontId="10" fillId="0" borderId="7" xfId="1" applyNumberFormat="1" applyFont="1" applyBorder="1" applyAlignment="1">
      <alignment horizontal="center" vertical="center" wrapText="1"/>
    </xf>
    <xf numFmtId="0" fontId="15" fillId="5" borderId="0" xfId="0" applyFont="1" applyFill="1"/>
    <xf numFmtId="17" fontId="33" fillId="3" borderId="0" xfId="0" quotePrefix="1" applyNumberFormat="1" applyFont="1" applyFill="1"/>
    <xf numFmtId="0" fontId="0" fillId="3" borderId="0" xfId="0" applyFill="1"/>
    <xf numFmtId="17" fontId="0" fillId="0" borderId="8" xfId="0" applyNumberFormat="1" applyBorder="1"/>
    <xf numFmtId="2" fontId="18" fillId="0" borderId="0" xfId="0" applyNumberFormat="1" applyFont="1" applyBorder="1" applyAlignment="1">
      <alignment vertical="top"/>
    </xf>
    <xf numFmtId="17" fontId="10" fillId="2" borderId="0" xfId="0" applyNumberFormat="1" applyFont="1" applyFill="1"/>
    <xf numFmtId="17" fontId="16" fillId="5" borderId="0" xfId="6" applyNumberFormat="1" applyFont="1" applyFill="1" applyBorder="1"/>
    <xf numFmtId="0" fontId="0" fillId="5" borderId="0" xfId="0" applyFill="1" applyBorder="1"/>
    <xf numFmtId="0" fontId="16" fillId="4" borderId="0" xfId="6" applyFont="1" applyFill="1" applyBorder="1"/>
    <xf numFmtId="0" fontId="0" fillId="4" borderId="0" xfId="0" applyFill="1"/>
    <xf numFmtId="0" fontId="34" fillId="6" borderId="26" xfId="0" applyFont="1" applyFill="1" applyBorder="1" applyAlignment="1">
      <alignment horizontal="left"/>
    </xf>
    <xf numFmtId="0" fontId="34" fillId="6" borderId="26" xfId="0" applyFont="1" applyFill="1" applyBorder="1" applyAlignment="1">
      <alignment horizontal="right"/>
    </xf>
    <xf numFmtId="0" fontId="0" fillId="7" borderId="27" xfId="0" applyFill="1" applyBorder="1" applyAlignment="1">
      <alignment horizontal="left"/>
    </xf>
    <xf numFmtId="166" fontId="0" fillId="7" borderId="27" xfId="0" applyNumberFormat="1" applyFill="1" applyBorder="1" applyAlignment="1">
      <alignment horizontal="right"/>
    </xf>
    <xf numFmtId="167" fontId="0" fillId="7" borderId="27" xfId="0" applyNumberFormat="1" applyFill="1" applyBorder="1" applyAlignment="1">
      <alignment horizontal="right"/>
    </xf>
    <xf numFmtId="0" fontId="0" fillId="7" borderId="27" xfId="0" applyFill="1" applyBorder="1" applyAlignment="1">
      <alignment horizontal="right"/>
    </xf>
    <xf numFmtId="168" fontId="0" fillId="7" borderId="27" xfId="0" applyNumberFormat="1" applyFill="1" applyBorder="1" applyAlignment="1">
      <alignment horizontal="right"/>
    </xf>
    <xf numFmtId="0" fontId="35" fillId="0" borderId="0" xfId="0" applyFont="1" applyAlignment="1">
      <alignment vertical="center"/>
    </xf>
    <xf numFmtId="0" fontId="34" fillId="6" borderId="28" xfId="0" applyFont="1" applyFill="1" applyBorder="1" applyAlignment="1">
      <alignment horizontal="right"/>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25" fillId="0" borderId="0" xfId="0" applyFont="1" applyAlignment="1">
      <alignment horizontal="center" vertical="center" wrapText="1"/>
    </xf>
    <xf numFmtId="0" fontId="25" fillId="0" borderId="4" xfId="0" applyFont="1" applyBorder="1" applyAlignment="1">
      <alignment horizontal="center" vertical="center" wrapText="1"/>
    </xf>
    <xf numFmtId="0" fontId="11" fillId="0" borderId="11" xfId="0" applyFont="1" applyFill="1" applyBorder="1" applyAlignment="1">
      <alignment horizontal="center"/>
    </xf>
    <xf numFmtId="0" fontId="26" fillId="0" borderId="0" xfId="0" applyFont="1" applyAlignment="1">
      <alignment horizontal="left" wrapText="1"/>
    </xf>
    <xf numFmtId="0" fontId="26" fillId="0" borderId="4" xfId="0" applyFont="1" applyBorder="1" applyAlignment="1">
      <alignment horizontal="left" wrapText="1"/>
    </xf>
    <xf numFmtId="0" fontId="26" fillId="0" borderId="0" xfId="0" applyFont="1" applyAlignment="1">
      <alignment horizontal="left" vertical="center" wrapText="1"/>
    </xf>
    <xf numFmtId="0" fontId="26" fillId="0" borderId="4" xfId="0" applyFont="1" applyBorder="1" applyAlignment="1">
      <alignment horizontal="left" vertical="center" wrapText="1"/>
    </xf>
  </cellXfs>
  <cellStyles count="29">
    <cellStyle name="Comma" xfId="1" builtinId="3"/>
    <cellStyle name="Comma 2" xfId="4" xr:uid="{00000000-0005-0000-0000-000001000000}"/>
    <cellStyle name="Comma 2 2" xfId="16" xr:uid="{00000000-0005-0000-0000-000002000000}"/>
    <cellStyle name="Comma 3" xfId="5" xr:uid="{00000000-0005-0000-0000-000003000000}"/>
    <cellStyle name="Comma 3 2" xfId="17" xr:uid="{00000000-0005-0000-0000-000004000000}"/>
    <cellStyle name="Comma 4" xfId="3" xr:uid="{00000000-0005-0000-0000-000005000000}"/>
    <cellStyle name="Comma 4 2" xfId="26" xr:uid="{00000000-0005-0000-0000-000006000000}"/>
    <cellStyle name="Comma 5" xfId="15" xr:uid="{00000000-0005-0000-0000-000007000000}"/>
    <cellStyle name="Normal" xfId="0" builtinId="0"/>
    <cellStyle name="Normal 2" xfId="6" xr:uid="{00000000-0005-0000-0000-00000A000000}"/>
    <cellStyle name="Normal 2 2" xfId="18" xr:uid="{00000000-0005-0000-0000-00000B000000}"/>
    <cellStyle name="Normal 3" xfId="7" xr:uid="{00000000-0005-0000-0000-00000C000000}"/>
    <cellStyle name="Normal 4" xfId="2" xr:uid="{00000000-0005-0000-0000-00000D000000}"/>
    <cellStyle name="Normal 4 2" xfId="25" xr:uid="{00000000-0005-0000-0000-00000E000000}"/>
    <cellStyle name="Normal 5" xfId="14" xr:uid="{00000000-0005-0000-0000-00000F000000}"/>
    <cellStyle name="Normal 6" xfId="28" xr:uid="{A6535F35-8D22-461E-93B5-89AE01ABE5FC}"/>
    <cellStyle name="Percent 2" xfId="9" xr:uid="{00000000-0005-0000-0000-000011000000}"/>
    <cellStyle name="Percent 2 2" xfId="10" xr:uid="{00000000-0005-0000-0000-000012000000}"/>
    <cellStyle name="Percent 2 2 2" xfId="21" xr:uid="{00000000-0005-0000-0000-000013000000}"/>
    <cellStyle name="Percent 2 3" xfId="11" xr:uid="{00000000-0005-0000-0000-000014000000}"/>
    <cellStyle name="Percent 2 3 2" xfId="22" xr:uid="{00000000-0005-0000-0000-000015000000}"/>
    <cellStyle name="Percent 2 4" xfId="20" xr:uid="{00000000-0005-0000-0000-000016000000}"/>
    <cellStyle name="Percent 3" xfId="12" xr:uid="{00000000-0005-0000-0000-000017000000}"/>
    <cellStyle name="Percent 3 2" xfId="23" xr:uid="{00000000-0005-0000-0000-000018000000}"/>
    <cellStyle name="Percent 4" xfId="13" xr:uid="{00000000-0005-0000-0000-000019000000}"/>
    <cellStyle name="Percent 4 2" xfId="24" xr:uid="{00000000-0005-0000-0000-00001A000000}"/>
    <cellStyle name="Percent 5" xfId="8" xr:uid="{00000000-0005-0000-0000-00001B000000}"/>
    <cellStyle name="Percent 5 2" xfId="27" xr:uid="{00000000-0005-0000-0000-00001C000000}"/>
    <cellStyle name="Percent 6" xfId="19" xr:uid="{00000000-0005-0000-0000-00001D000000}"/>
  </cellStyles>
  <dxfs count="0"/>
  <tableStyles count="0" defaultTableStyle="TableStyleMedium2" defaultPivotStyle="PivotStyleLight16"/>
  <colors>
    <mruColors>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tables!$B$1</c:f>
          <c:strCache>
            <c:ptCount val="1"/>
            <c:pt idx="0">
              <c:v>Average Length of Stay, period till end of March 2023</c:v>
            </c:pt>
          </c:strCache>
        </c:strRef>
      </c:tx>
      <c:layout>
        <c:manualLayout>
          <c:xMode val="edge"/>
          <c:yMode val="edge"/>
          <c:x val="0.27369670568891585"/>
          <c:y val="2.0782155715250637E-2"/>
        </c:manualLayout>
      </c:layout>
      <c:overlay val="1"/>
      <c:txPr>
        <a:bodyPr/>
        <a:lstStyle/>
        <a:p>
          <a:pPr>
            <a:defRPr sz="1200"/>
          </a:pPr>
          <a:endParaRPr lang="en-US"/>
        </a:p>
      </c:txPr>
    </c:title>
    <c:autoTitleDeleted val="0"/>
    <c:plotArea>
      <c:layout>
        <c:manualLayout>
          <c:layoutTarget val="inner"/>
          <c:xMode val="edge"/>
          <c:yMode val="edge"/>
          <c:x val="6.983279967438541E-2"/>
          <c:y val="0.11553479524705418"/>
          <c:w val="0.90873848461250029"/>
          <c:h val="0.54218841014336017"/>
        </c:manualLayout>
      </c:layout>
      <c:barChart>
        <c:barDir val="col"/>
        <c:grouping val="clustered"/>
        <c:varyColors val="0"/>
        <c:ser>
          <c:idx val="1"/>
          <c:order val="1"/>
          <c:tx>
            <c:strRef>
              <c:f>'Summary by District'!$G$24</c:f>
              <c:strCache>
                <c:ptCount val="1"/>
                <c:pt idx="0">
                  <c:v>Standardised Average Length of Stay</c:v>
                </c:pt>
              </c:strCache>
            </c:strRef>
          </c:tx>
          <c:spPr>
            <a:solidFill>
              <a:schemeClr val="accent1"/>
            </a:solidFill>
          </c:spPr>
          <c:invertIfNegative val="0"/>
          <c:cat>
            <c:strRef>
              <c:f>'Summary by District'!$C$25:$C$44</c:f>
              <c:strCache>
                <c:ptCount val="19"/>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strCache>
            </c:strRef>
          </c:cat>
          <c:val>
            <c:numRef>
              <c:f>'Summary by District'!$G$25:$G$44</c:f>
              <c:numCache>
                <c:formatCode>_(* #,##0.00_);_(* \(#,##0.00\);_(* "-"??_);_(@_)</c:formatCode>
                <c:ptCount val="20"/>
                <c:pt idx="0">
                  <c:v>2.6210936443000001</c:v>
                </c:pt>
                <c:pt idx="1">
                  <c:v>2.8099835745999999</c:v>
                </c:pt>
                <c:pt idx="2">
                  <c:v>2.4488195044999999</c:v>
                </c:pt>
                <c:pt idx="3">
                  <c:v>2.4682900002000001</c:v>
                </c:pt>
                <c:pt idx="4">
                  <c:v>2.9244971886000002</c:v>
                </c:pt>
                <c:pt idx="5">
                  <c:v>2.7262502694999999</c:v>
                </c:pt>
                <c:pt idx="6">
                  <c:v>2.5755467793000002</c:v>
                </c:pt>
                <c:pt idx="7">
                  <c:v>3.136617953</c:v>
                </c:pt>
                <c:pt idx="8">
                  <c:v>2.3507852971999998</c:v>
                </c:pt>
                <c:pt idx="9">
                  <c:v>2.8247674649999999</c:v>
                </c:pt>
                <c:pt idx="10">
                  <c:v>2.5148928258000001</c:v>
                </c:pt>
                <c:pt idx="11">
                  <c:v>2.6506270861000001</c:v>
                </c:pt>
                <c:pt idx="12">
                  <c:v>2.8738146518000001</c:v>
                </c:pt>
                <c:pt idx="13">
                  <c:v>2.8295988315999998</c:v>
                </c:pt>
                <c:pt idx="14">
                  <c:v>2.6941208720000001</c:v>
                </c:pt>
                <c:pt idx="15">
                  <c:v>2.7601713793</c:v>
                </c:pt>
                <c:pt idx="16">
                  <c:v>2.7406415500999999</c:v>
                </c:pt>
                <c:pt idx="17">
                  <c:v>1.9784865230999999</c:v>
                </c:pt>
                <c:pt idx="18">
                  <c:v>2.4782750432</c:v>
                </c:pt>
              </c:numCache>
            </c:numRef>
          </c:val>
          <c:extLst>
            <c:ext xmlns:c16="http://schemas.microsoft.com/office/drawing/2014/chart" uri="{C3380CC4-5D6E-409C-BE32-E72D297353CC}">
              <c16:uniqueId val="{00000000-6FC3-4BBC-B8F6-2512656C3A03}"/>
            </c:ext>
          </c:extLst>
        </c:ser>
        <c:dLbls>
          <c:showLegendKey val="0"/>
          <c:showVal val="0"/>
          <c:showCatName val="0"/>
          <c:showSerName val="0"/>
          <c:showPercent val="0"/>
          <c:showBubbleSize val="0"/>
        </c:dLbls>
        <c:gapWidth val="100"/>
        <c:axId val="154969688"/>
        <c:axId val="469065584"/>
      </c:barChart>
      <c:lineChart>
        <c:grouping val="standard"/>
        <c:varyColors val="0"/>
        <c:ser>
          <c:idx val="0"/>
          <c:order val="0"/>
          <c:tx>
            <c:strRef>
              <c:f>'Summary by District'!$F$24</c:f>
              <c:strCache>
                <c:ptCount val="1"/>
                <c:pt idx="0">
                  <c:v>Unstandardised Average Length of Stay</c:v>
                </c:pt>
              </c:strCache>
            </c:strRef>
          </c:tx>
          <c:spPr>
            <a:ln>
              <a:noFill/>
            </a:ln>
          </c:spPr>
          <c:marker>
            <c:symbol val="diamond"/>
            <c:size val="10"/>
            <c:spPr>
              <a:solidFill>
                <a:schemeClr val="tx1">
                  <a:lumMod val="75000"/>
                  <a:lumOff val="25000"/>
                </a:schemeClr>
              </a:solidFill>
              <a:ln>
                <a:noFill/>
              </a:ln>
            </c:spPr>
          </c:marker>
          <c:cat>
            <c:strRef>
              <c:f>'Summary by District'!$C$25:$C$44</c:f>
              <c:strCache>
                <c:ptCount val="19"/>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strCache>
            </c:strRef>
          </c:cat>
          <c:val>
            <c:numRef>
              <c:f>'Summary by District'!$F$25:$F$44</c:f>
              <c:numCache>
                <c:formatCode>_(* #,##0.00_);_(* \(#,##0.00\);_(* "-"??_);_(@_)</c:formatCode>
                <c:ptCount val="20"/>
                <c:pt idx="0">
                  <c:v>2.6780625438999999</c:v>
                </c:pt>
                <c:pt idx="1">
                  <c:v>2.6906170559999998</c:v>
                </c:pt>
                <c:pt idx="2">
                  <c:v>3.2518140156999999</c:v>
                </c:pt>
                <c:pt idx="3">
                  <c:v>2.1517159708000002</c:v>
                </c:pt>
                <c:pt idx="4">
                  <c:v>3.0470325264999998</c:v>
                </c:pt>
                <c:pt idx="5">
                  <c:v>2.6380397554999999</c:v>
                </c:pt>
                <c:pt idx="6">
                  <c:v>2.4715612128000002</c:v>
                </c:pt>
                <c:pt idx="7">
                  <c:v>3.1492485545000002</c:v>
                </c:pt>
                <c:pt idx="8">
                  <c:v>1.9927713278999999</c:v>
                </c:pt>
                <c:pt idx="9">
                  <c:v>2.6581699655</c:v>
                </c:pt>
                <c:pt idx="10">
                  <c:v>2.4876170945</c:v>
                </c:pt>
                <c:pt idx="11">
                  <c:v>2.5458834920000002</c:v>
                </c:pt>
                <c:pt idx="12">
                  <c:v>2.4783267770999999</c:v>
                </c:pt>
                <c:pt idx="13">
                  <c:v>2.4402660253000001</c:v>
                </c:pt>
                <c:pt idx="14">
                  <c:v>2.8417026501999998</c:v>
                </c:pt>
                <c:pt idx="15">
                  <c:v>2.4773702766999999</c:v>
                </c:pt>
                <c:pt idx="16">
                  <c:v>2.7017278780999998</c:v>
                </c:pt>
                <c:pt idx="17">
                  <c:v>1.6351545968000001</c:v>
                </c:pt>
                <c:pt idx="18">
                  <c:v>2.0528944454000002</c:v>
                </c:pt>
              </c:numCache>
            </c:numRef>
          </c:val>
          <c:smooth val="0"/>
          <c:extLst>
            <c:ext xmlns:c16="http://schemas.microsoft.com/office/drawing/2014/chart" uri="{C3380CC4-5D6E-409C-BE32-E72D297353CC}">
              <c16:uniqueId val="{00000001-6FC3-4BBC-B8F6-2512656C3A03}"/>
            </c:ext>
          </c:extLst>
        </c:ser>
        <c:ser>
          <c:idx val="2"/>
          <c:order val="2"/>
          <c:tx>
            <c:strRef>
              <c:f>'Summary by District'!$H$24</c:f>
              <c:strCache>
                <c:ptCount val="1"/>
                <c:pt idx="0">
                  <c:v> National Average Length of Stay </c:v>
                </c:pt>
              </c:strCache>
            </c:strRef>
          </c:tx>
          <c:spPr>
            <a:ln w="25400" cap="sq">
              <a:solidFill>
                <a:schemeClr val="tx1">
                  <a:lumMod val="75000"/>
                  <a:lumOff val="25000"/>
                </a:schemeClr>
              </a:solidFill>
              <a:prstDash val="dash"/>
            </a:ln>
          </c:spPr>
          <c:marker>
            <c:symbol val="none"/>
          </c:marker>
          <c:cat>
            <c:strRef>
              <c:f>'Summary by District'!$C$25:$C$44</c:f>
              <c:strCache>
                <c:ptCount val="19"/>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strCache>
            </c:strRef>
          </c:cat>
          <c:val>
            <c:numRef>
              <c:f>'Summary by District'!$H$25:$H$44</c:f>
              <c:numCache>
                <c:formatCode>_(* #,##0.00_);_(* \(#,##0.00\);_(* "-"??_);_(@_)</c:formatCode>
                <c:ptCount val="20"/>
                <c:pt idx="0">
                  <c:v>2.6673834329999999</c:v>
                </c:pt>
                <c:pt idx="1">
                  <c:v>2.6673834329999999</c:v>
                </c:pt>
                <c:pt idx="2">
                  <c:v>2.6673834329999999</c:v>
                </c:pt>
                <c:pt idx="3">
                  <c:v>2.6673834329999999</c:v>
                </c:pt>
                <c:pt idx="4">
                  <c:v>2.6673834329999999</c:v>
                </c:pt>
                <c:pt idx="5">
                  <c:v>2.6673834329999999</c:v>
                </c:pt>
                <c:pt idx="6">
                  <c:v>2.6673834329999999</c:v>
                </c:pt>
                <c:pt idx="7">
                  <c:v>2.6673834329999999</c:v>
                </c:pt>
                <c:pt idx="8">
                  <c:v>2.6673834329999999</c:v>
                </c:pt>
                <c:pt idx="9">
                  <c:v>2.6673834329999999</c:v>
                </c:pt>
                <c:pt idx="10">
                  <c:v>2.6673834329999999</c:v>
                </c:pt>
                <c:pt idx="11">
                  <c:v>2.6673834329999999</c:v>
                </c:pt>
                <c:pt idx="12">
                  <c:v>2.6673834329999999</c:v>
                </c:pt>
                <c:pt idx="13">
                  <c:v>2.6673834329999999</c:v>
                </c:pt>
                <c:pt idx="14">
                  <c:v>2.6673834329999999</c:v>
                </c:pt>
                <c:pt idx="15">
                  <c:v>2.6673834329999999</c:v>
                </c:pt>
                <c:pt idx="16">
                  <c:v>2.6673834329999999</c:v>
                </c:pt>
                <c:pt idx="17">
                  <c:v>2.6673834329999999</c:v>
                </c:pt>
                <c:pt idx="18">
                  <c:v>2.6673834329999999</c:v>
                </c:pt>
              </c:numCache>
            </c:numRef>
          </c:val>
          <c:smooth val="0"/>
          <c:extLst>
            <c:ext xmlns:c16="http://schemas.microsoft.com/office/drawing/2014/chart" uri="{C3380CC4-5D6E-409C-BE32-E72D297353CC}">
              <c16:uniqueId val="{00000002-6FC3-4BBC-B8F6-2512656C3A03}"/>
            </c:ext>
          </c:extLst>
        </c:ser>
        <c:dLbls>
          <c:showLegendKey val="0"/>
          <c:showVal val="0"/>
          <c:showCatName val="0"/>
          <c:showSerName val="0"/>
          <c:showPercent val="0"/>
          <c:showBubbleSize val="0"/>
        </c:dLbls>
        <c:marker val="1"/>
        <c:smooth val="0"/>
        <c:axId val="154969688"/>
        <c:axId val="469065584"/>
      </c:lineChart>
      <c:catAx>
        <c:axId val="15496968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69065584"/>
        <c:crosses val="autoZero"/>
        <c:auto val="1"/>
        <c:lblAlgn val="ctr"/>
        <c:lblOffset val="100"/>
        <c:noMultiLvlLbl val="0"/>
      </c:catAx>
      <c:valAx>
        <c:axId val="469065584"/>
        <c:scaling>
          <c:orientation val="minMax"/>
        </c:scaling>
        <c:delete val="0"/>
        <c:axPos val="l"/>
        <c:majorGridlines>
          <c:spPr>
            <a:ln>
              <a:solidFill>
                <a:schemeClr val="bg1">
                  <a:lumMod val="85000"/>
                </a:schemeClr>
              </a:solidFill>
            </a:ln>
          </c:spPr>
        </c:majorGridlines>
        <c:title>
          <c:tx>
            <c:rich>
              <a:bodyPr rot="-5400000" vert="horz"/>
              <a:lstStyle/>
              <a:p>
                <a:pPr>
                  <a:defRPr/>
                </a:pPr>
                <a:r>
                  <a:rPr lang="en-NZ"/>
                  <a:t> Days</a:t>
                </a:r>
              </a:p>
            </c:rich>
          </c:tx>
          <c:overlay val="0"/>
        </c:title>
        <c:numFmt formatCode="#,##0.0" sourceLinked="0"/>
        <c:majorTickMark val="out"/>
        <c:minorTickMark val="none"/>
        <c:tickLblPos val="nextTo"/>
        <c:crossAx val="154969688"/>
        <c:crosses val="autoZero"/>
        <c:crossBetween val="between"/>
      </c:valAx>
    </c:plotArea>
    <c:legend>
      <c:legendPos val="r"/>
      <c:layout>
        <c:manualLayout>
          <c:xMode val="edge"/>
          <c:yMode val="edge"/>
          <c:x val="2.3259900204782098E-2"/>
          <c:y val="0.93518507082042401"/>
          <c:w val="0.96062288367800186"/>
          <c:h val="6.4814929179575931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Interaction'!$C$28</c:f>
          <c:strCache>
            <c:ptCount val="1"/>
            <c:pt idx="0">
              <c:v>Average Length of Stay, period till end of March 2023, Ethnic Group = Māori</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Ethnicity!$G$33</c:f>
              <c:strCache>
                <c:ptCount val="1"/>
                <c:pt idx="0">
                  <c:v>Standardised Average Length of Stay</c:v>
                </c:pt>
              </c:strCache>
            </c:strRef>
          </c:tx>
          <c:spPr>
            <a:solidFill>
              <a:schemeClr val="accent1"/>
            </a:solidFill>
            <a:ln>
              <a:noFill/>
            </a:ln>
            <a:effectLst/>
          </c:spPr>
          <c:invertIfNegative val="0"/>
          <c:cat>
            <c:strRef>
              <c:f>Ethnicity!$C$34:$C$54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Ethnicity!$G$34:$G$54</c:f>
              <c:numCache>
                <c:formatCode>_(* #,##0.00_);_(* \(#,##0.00\);_(* "-"??_);_(@_)</c:formatCode>
                <c:ptCount val="21"/>
                <c:pt idx="0">
                  <c:v>1.374116296</c:v>
                </c:pt>
                <c:pt idx="1">
                  <c:v>1.3655360533000001</c:v>
                </c:pt>
                <c:pt idx="2">
                  <c:v>1.3214353662</c:v>
                </c:pt>
                <c:pt idx="3">
                  <c:v>1.2550560929000001</c:v>
                </c:pt>
                <c:pt idx="4">
                  <c:v>1.3210881859000001</c:v>
                </c:pt>
                <c:pt idx="5">
                  <c:v>1.2988077118000001</c:v>
                </c:pt>
                <c:pt idx="6">
                  <c:v>1.0670508516999999</c:v>
                </c:pt>
                <c:pt idx="7">
                  <c:v>1.4018766238</c:v>
                </c:pt>
                <c:pt idx="8">
                  <c:v>1.1014821027999999</c:v>
                </c:pt>
                <c:pt idx="9">
                  <c:v>0.95521935950000003</c:v>
                </c:pt>
                <c:pt idx="10">
                  <c:v>1.2687960044</c:v>
                </c:pt>
                <c:pt idx="11">
                  <c:v>1.3410307510999999</c:v>
                </c:pt>
                <c:pt idx="12">
                  <c:v>1.3808661864</c:v>
                </c:pt>
                <c:pt idx="13">
                  <c:v>1.3336734181000001</c:v>
                </c:pt>
                <c:pt idx="14">
                  <c:v>1.3892296555000001</c:v>
                </c:pt>
                <c:pt idx="15">
                  <c:v>0.98727695689999995</c:v>
                </c:pt>
                <c:pt idx="16">
                  <c:v>1.3645037061</c:v>
                </c:pt>
                <c:pt idx="17">
                  <c:v>1.0656724712000001</c:v>
                </c:pt>
                <c:pt idx="18">
                  <c:v>1.3430015200000001</c:v>
                </c:pt>
                <c:pt idx="20">
                  <c:v>1.3188441862</c:v>
                </c:pt>
              </c:numCache>
            </c:numRef>
          </c:val>
          <c:extLst>
            <c:ext xmlns:c16="http://schemas.microsoft.com/office/drawing/2014/chart" uri="{C3380CC4-5D6E-409C-BE32-E72D297353CC}">
              <c16:uniqueId val="{00000001-14D5-416F-B86D-674690C99676}"/>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Ethnicity!$F$33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Ethnicity!$C$34:$C$54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Ethnicity!$F$34:$F$54</c:f>
              <c:numCache>
                <c:formatCode>_(* #,##0.00_);_(* \(#,##0.00\);_(* "-"??_);_(@_)</c:formatCode>
                <c:ptCount val="21"/>
                <c:pt idx="0">
                  <c:v>1.8122681062999999</c:v>
                </c:pt>
                <c:pt idx="1">
                  <c:v>1.1368786550000001</c:v>
                </c:pt>
                <c:pt idx="2">
                  <c:v>1.4544536049000001</c:v>
                </c:pt>
                <c:pt idx="3">
                  <c:v>1.5386092516000001</c:v>
                </c:pt>
                <c:pt idx="4">
                  <c:v>1.1595140781</c:v>
                </c:pt>
                <c:pt idx="5">
                  <c:v>1.3170269244999999</c:v>
                </c:pt>
                <c:pt idx="6">
                  <c:v>0.88425925930000004</c:v>
                </c:pt>
                <c:pt idx="7">
                  <c:v>1.2666135505</c:v>
                </c:pt>
                <c:pt idx="8">
                  <c:v>0.90644654089999999</c:v>
                </c:pt>
                <c:pt idx="9">
                  <c:v>0.6875</c:v>
                </c:pt>
                <c:pt idx="10">
                  <c:v>1.3141213901</c:v>
                </c:pt>
                <c:pt idx="11">
                  <c:v>0.99654784839999999</c:v>
                </c:pt>
                <c:pt idx="12">
                  <c:v>1.2593390805</c:v>
                </c:pt>
                <c:pt idx="13">
                  <c:v>1.0136184856999999</c:v>
                </c:pt>
                <c:pt idx="14">
                  <c:v>1.4843139308</c:v>
                </c:pt>
                <c:pt idx="15">
                  <c:v>0.70833333330000003</c:v>
                </c:pt>
                <c:pt idx="16">
                  <c:v>1.4931968237</c:v>
                </c:pt>
                <c:pt idx="17">
                  <c:v>0.54196428569999999</c:v>
                </c:pt>
                <c:pt idx="18">
                  <c:v>1.0041902737999999</c:v>
                </c:pt>
                <c:pt idx="20">
                  <c:v>1.3241996762999999</c:v>
                </c:pt>
              </c:numCache>
            </c:numRef>
          </c:val>
          <c:smooth val="0"/>
          <c:extLst>
            <c:ext xmlns:c16="http://schemas.microsoft.com/office/drawing/2014/chart" uri="{C3380CC4-5D6E-409C-BE32-E72D297353CC}">
              <c16:uniqueId val="{00000000-14D5-416F-B86D-674690C99676}"/>
            </c:ext>
          </c:extLst>
        </c:ser>
        <c:ser>
          <c:idx val="2"/>
          <c:order val="2"/>
          <c:tx>
            <c:strRef>
              <c:f>Ethnicity!$H$33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Ethnicity!$C$34:$C$54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Ethnicity!$H$34:$H$54</c:f>
              <c:numCache>
                <c:formatCode>_(* #,##0.00_);_(* \(#,##0.00\);_(* "-"??_);_(@_)</c:formatCode>
                <c:ptCount val="21"/>
                <c:pt idx="0">
                  <c:v>1.3188441862</c:v>
                </c:pt>
                <c:pt idx="1">
                  <c:v>1.3188441862</c:v>
                </c:pt>
                <c:pt idx="2">
                  <c:v>1.3188441862</c:v>
                </c:pt>
                <c:pt idx="3">
                  <c:v>1.3188441862</c:v>
                </c:pt>
                <c:pt idx="4">
                  <c:v>1.3188441862</c:v>
                </c:pt>
                <c:pt idx="5">
                  <c:v>1.3188441862</c:v>
                </c:pt>
                <c:pt idx="6">
                  <c:v>1.3188441862</c:v>
                </c:pt>
                <c:pt idx="7">
                  <c:v>1.3188441862</c:v>
                </c:pt>
                <c:pt idx="8">
                  <c:v>1.3188441862</c:v>
                </c:pt>
                <c:pt idx="9">
                  <c:v>1.3188441862</c:v>
                </c:pt>
                <c:pt idx="10">
                  <c:v>1.3188441862</c:v>
                </c:pt>
                <c:pt idx="11">
                  <c:v>1.3188441862</c:v>
                </c:pt>
                <c:pt idx="12">
                  <c:v>1.3188441862</c:v>
                </c:pt>
                <c:pt idx="13">
                  <c:v>1.3188441862</c:v>
                </c:pt>
                <c:pt idx="14">
                  <c:v>1.3188441862</c:v>
                </c:pt>
                <c:pt idx="15">
                  <c:v>1.3188441862</c:v>
                </c:pt>
                <c:pt idx="16">
                  <c:v>1.3188441862</c:v>
                </c:pt>
                <c:pt idx="17">
                  <c:v>1.3188441862</c:v>
                </c:pt>
                <c:pt idx="18">
                  <c:v>1.3188441862</c:v>
                </c:pt>
                <c:pt idx="19">
                  <c:v>1.3188441862</c:v>
                </c:pt>
                <c:pt idx="20">
                  <c:v>1.3188441862</c:v>
                </c:pt>
              </c:numCache>
            </c:numRef>
          </c:val>
          <c:smooth val="0"/>
          <c:extLst>
            <c:ext xmlns:c16="http://schemas.microsoft.com/office/drawing/2014/chart" uri="{C3380CC4-5D6E-409C-BE32-E72D297353CC}">
              <c16:uniqueId val="{00000000-95B5-43DC-BEC1-B5CBA72D796A}"/>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Interaction'!$C$44</c:f>
          <c:strCache>
            <c:ptCount val="1"/>
            <c:pt idx="0">
              <c:v>Average Length of Stay, period till end of March 2023, Quintile = 5</c:v>
            </c:pt>
          </c:strCache>
        </c:strRef>
      </c:tx>
      <c:layout>
        <c:manualLayout>
          <c:xMode val="edge"/>
          <c:yMode val="edge"/>
          <c:x val="0.25628587326874558"/>
          <c:y val="1.206090758329564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Deprivation!$G$33</c:f>
              <c:strCache>
                <c:ptCount val="1"/>
                <c:pt idx="0">
                  <c:v>Standardised Average Length of Stay</c:v>
                </c:pt>
              </c:strCache>
            </c:strRef>
          </c:tx>
          <c:spPr>
            <a:solidFill>
              <a:schemeClr val="accent1"/>
            </a:solidFill>
            <a:ln>
              <a:noFill/>
            </a:ln>
            <a:effectLst/>
          </c:spPr>
          <c:invertIfNegative val="0"/>
          <c:cat>
            <c:strRef>
              <c:f>Deprivation!$C$34:$C$54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Deprivation!$G$34:$G$54</c:f>
              <c:numCache>
                <c:formatCode>0.00</c:formatCode>
                <c:ptCount val="21"/>
                <c:pt idx="0">
                  <c:v>2.6891992694</c:v>
                </c:pt>
                <c:pt idx="1">
                  <c:v>2.7285105984000002</c:v>
                </c:pt>
                <c:pt idx="2">
                  <c:v>2.4930303779999998</c:v>
                </c:pt>
                <c:pt idx="3">
                  <c:v>2.3433076848000001</c:v>
                </c:pt>
                <c:pt idx="4">
                  <c:v>2.8007919466</c:v>
                </c:pt>
                <c:pt idx="5">
                  <c:v>2.5573935510000001</c:v>
                </c:pt>
                <c:pt idx="6">
                  <c:v>2.5673907728000001</c:v>
                </c:pt>
                <c:pt idx="7">
                  <c:v>3.1983585298000001</c:v>
                </c:pt>
                <c:pt idx="8">
                  <c:v>2.4916299621000002</c:v>
                </c:pt>
                <c:pt idx="9">
                  <c:v>3.0271720221999998</c:v>
                </c:pt>
                <c:pt idx="10">
                  <c:v>2.5579763520999999</c:v>
                </c:pt>
                <c:pt idx="11">
                  <c:v>2.5967915810000002</c:v>
                </c:pt>
                <c:pt idx="12">
                  <c:v>2.8351055565999999</c:v>
                </c:pt>
                <c:pt idx="13">
                  <c:v>2.7671899922000001</c:v>
                </c:pt>
                <c:pt idx="14">
                  <c:v>2.6628748773000002</c:v>
                </c:pt>
                <c:pt idx="15">
                  <c:v>2.6536893097999998</c:v>
                </c:pt>
                <c:pt idx="16">
                  <c:v>2.6186689000999999</c:v>
                </c:pt>
                <c:pt idx="17">
                  <c:v>2.0029609390999998</c:v>
                </c:pt>
                <c:pt idx="18">
                  <c:v>2.4715587991999999</c:v>
                </c:pt>
                <c:pt idx="20">
                  <c:v>2.6769006334999998</c:v>
                </c:pt>
              </c:numCache>
            </c:numRef>
          </c:val>
          <c:extLst>
            <c:ext xmlns:c16="http://schemas.microsoft.com/office/drawing/2014/chart" uri="{C3380CC4-5D6E-409C-BE32-E72D297353CC}">
              <c16:uniqueId val="{00000000-A365-4836-AF0D-B6521B8C1C9F}"/>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Deprivation!$F$33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Deprivation!$C$34:$C$54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Deprivation!$F$34:$F$54</c:f>
              <c:numCache>
                <c:formatCode>0.00</c:formatCode>
                <c:ptCount val="21"/>
                <c:pt idx="0">
                  <c:v>2.9707034115000002</c:v>
                </c:pt>
                <c:pt idx="1">
                  <c:v>2.5544707997999998</c:v>
                </c:pt>
                <c:pt idx="2">
                  <c:v>3.3358493752</c:v>
                </c:pt>
                <c:pt idx="3">
                  <c:v>2.2000930079000001</c:v>
                </c:pt>
                <c:pt idx="4">
                  <c:v>2.8675687885999999</c:v>
                </c:pt>
                <c:pt idx="5">
                  <c:v>2.4281913543</c:v>
                </c:pt>
                <c:pt idx="6">
                  <c:v>2.4682007976999998</c:v>
                </c:pt>
                <c:pt idx="7">
                  <c:v>3.3442552329000002</c:v>
                </c:pt>
                <c:pt idx="8">
                  <c:v>1.8985136452</c:v>
                </c:pt>
                <c:pt idx="9">
                  <c:v>3.1810149157000001</c:v>
                </c:pt>
                <c:pt idx="10">
                  <c:v>2.2749575659999999</c:v>
                </c:pt>
                <c:pt idx="11">
                  <c:v>2.4811812001</c:v>
                </c:pt>
                <c:pt idx="12">
                  <c:v>2.5619239282000001</c:v>
                </c:pt>
                <c:pt idx="13">
                  <c:v>2.4489197213999998</c:v>
                </c:pt>
                <c:pt idx="14">
                  <c:v>2.8481546504000002</c:v>
                </c:pt>
                <c:pt idx="15">
                  <c:v>2.4932572614000001</c:v>
                </c:pt>
                <c:pt idx="16">
                  <c:v>2.3956667151</c:v>
                </c:pt>
                <c:pt idx="17">
                  <c:v>1.7220233834000001</c:v>
                </c:pt>
                <c:pt idx="18">
                  <c:v>2.1152239799000001</c:v>
                </c:pt>
                <c:pt idx="20">
                  <c:v>2.6559483834000002</c:v>
                </c:pt>
              </c:numCache>
            </c:numRef>
          </c:val>
          <c:smooth val="0"/>
          <c:extLst>
            <c:ext xmlns:c16="http://schemas.microsoft.com/office/drawing/2014/chart" uri="{C3380CC4-5D6E-409C-BE32-E72D297353CC}">
              <c16:uniqueId val="{00000001-A365-4836-AF0D-B6521B8C1C9F}"/>
            </c:ext>
          </c:extLst>
        </c:ser>
        <c:ser>
          <c:idx val="2"/>
          <c:order val="2"/>
          <c:tx>
            <c:strRef>
              <c:f>Deprivation!$H$33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Deprivation!$C$34:$C$54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Deprivation!$H$34:$H$54</c:f>
              <c:numCache>
                <c:formatCode>0.00</c:formatCode>
                <c:ptCount val="21"/>
                <c:pt idx="0">
                  <c:v>2.6769006334999998</c:v>
                </c:pt>
                <c:pt idx="1">
                  <c:v>2.6769006334999998</c:v>
                </c:pt>
                <c:pt idx="2">
                  <c:v>2.6769006334999998</c:v>
                </c:pt>
                <c:pt idx="3">
                  <c:v>2.6769006334999998</c:v>
                </c:pt>
                <c:pt idx="4">
                  <c:v>2.6769006334999998</c:v>
                </c:pt>
                <c:pt idx="5">
                  <c:v>2.6769006334999998</c:v>
                </c:pt>
                <c:pt idx="6">
                  <c:v>2.6769006334999998</c:v>
                </c:pt>
                <c:pt idx="7">
                  <c:v>2.6769006334999998</c:v>
                </c:pt>
                <c:pt idx="8">
                  <c:v>2.6769006334999998</c:v>
                </c:pt>
                <c:pt idx="9">
                  <c:v>2.6769006334999998</c:v>
                </c:pt>
                <c:pt idx="10">
                  <c:v>2.6769006334999998</c:v>
                </c:pt>
                <c:pt idx="11">
                  <c:v>2.6769006334999998</c:v>
                </c:pt>
                <c:pt idx="12">
                  <c:v>2.6769006334999998</c:v>
                </c:pt>
                <c:pt idx="13">
                  <c:v>2.6769006334999998</c:v>
                </c:pt>
                <c:pt idx="14">
                  <c:v>2.6769006334999998</c:v>
                </c:pt>
                <c:pt idx="15">
                  <c:v>2.6769006334999998</c:v>
                </c:pt>
                <c:pt idx="16">
                  <c:v>2.6769006334999998</c:v>
                </c:pt>
                <c:pt idx="17">
                  <c:v>2.6769006334999998</c:v>
                </c:pt>
                <c:pt idx="18">
                  <c:v>2.6769006334999998</c:v>
                </c:pt>
                <c:pt idx="19">
                  <c:v>2.6769006334999998</c:v>
                </c:pt>
                <c:pt idx="20">
                  <c:v>2.6769006334999998</c:v>
                </c:pt>
              </c:numCache>
            </c:numRef>
          </c:val>
          <c:smooth val="0"/>
          <c:extLst>
            <c:ext xmlns:c16="http://schemas.microsoft.com/office/drawing/2014/chart" uri="{C3380CC4-5D6E-409C-BE32-E72D297353CC}">
              <c16:uniqueId val="{00000002-A365-4836-AF0D-B6521B8C1C9F}"/>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 dropStyle="combo" dx="26" fmlaLink="'User Interaction'!$C$4" fmlaRange="'User Interaction'!$B$2:$B$3" noThreeD="1" sel="1" val="0"/>
</file>

<file path=xl/ctrlProps/ctrlProp2.xml><?xml version="1.0" encoding="utf-8"?>
<formControlPr xmlns="http://schemas.microsoft.com/office/spreadsheetml/2009/9/main" objectType="Drop" dropStyle="combo" dx="26" fmlaLink="'User Interaction'!$C$35" fmlaRange="'User Interaction'!$B$33:$B$34" noThreeD="1" sel="2" val="0"/>
</file>

<file path=xl/ctrlProps/ctrlProp3.xml><?xml version="1.0" encoding="utf-8"?>
<formControlPr xmlns="http://schemas.microsoft.com/office/spreadsheetml/2009/9/main" objectType="Drop" dropLines="3" dropStyle="combo" dx="16" fmlaLink="'User Interaction'!$C$14" fmlaRange="'User Interaction'!$B$10:$B$12" noThreeD="1" sel="1" val="0"/>
</file>

<file path=xl/ctrlProps/ctrlProp4.xml><?xml version="1.0" encoding="utf-8"?>
<formControlPr xmlns="http://schemas.microsoft.com/office/spreadsheetml/2009/9/main" objectType="Drop" dropStyle="combo" dx="26" fmlaLink="'User Interaction'!$C$42" fmlaRange="'User Interaction'!$B$40:$B$41" noThreeD="1" sel="1" val="0"/>
</file>

<file path=xl/ctrlProps/ctrlProp5.xml><?xml version="1.0" encoding="utf-8"?>
<formControlPr xmlns="http://schemas.microsoft.com/office/spreadsheetml/2009/9/main" objectType="Drop" dropStyle="combo" dx="26" fmlaLink="'User Interaction'!$C$25" fmlaRange="'User Interaction'!$B$19:$B$23" noThreeD="1" sel="5"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141514</xdr:colOff>
      <xdr:row>3</xdr:row>
      <xdr:rowOff>97971</xdr:rowOff>
    </xdr:from>
    <xdr:to>
      <xdr:col>8</xdr:col>
      <xdr:colOff>546644</xdr:colOff>
      <xdr:row>21</xdr:row>
      <xdr:rowOff>136525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184150</xdr:colOff>
          <xdr:row>5</xdr:row>
          <xdr:rowOff>146050</xdr:rowOff>
        </xdr:from>
        <xdr:to>
          <xdr:col>8</xdr:col>
          <xdr:colOff>222250</xdr:colOff>
          <xdr:row>6</xdr:row>
          <xdr:rowOff>107950</xdr:rowOff>
        </xdr:to>
        <xdr:sp macro="" textlink="">
          <xdr:nvSpPr>
            <xdr:cNvPr id="10245" name="Drop Down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0.81505</cdr:x>
      <cdr:y>0.05231</cdr:y>
    </cdr:from>
    <cdr:to>
      <cdr:x>0.95681</cdr:x>
      <cdr:y>0.09718</cdr:y>
    </cdr:to>
    <cdr:sp macro="" textlink="">
      <cdr:nvSpPr>
        <cdr:cNvPr id="2" name="TextBox 1">
          <a:extLst xmlns:a="http://schemas.openxmlformats.org/drawingml/2006/main">
            <a:ext uri="{FF2B5EF4-FFF2-40B4-BE49-F238E27FC236}">
              <a16:creationId xmlns:a16="http://schemas.microsoft.com/office/drawing/2014/main" id="{FD56EC21-3795-44DD-9EE9-095F421A76A4}"/>
            </a:ext>
          </a:extLst>
        </cdr:cNvPr>
        <cdr:cNvSpPr txBox="1"/>
      </cdr:nvSpPr>
      <cdr:spPr>
        <a:xfrm xmlns:a="http://schemas.openxmlformats.org/drawingml/2006/main">
          <a:off x="7272746" y="222069"/>
          <a:ext cx="126492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050" b="1"/>
            <a:t>Admission Type</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17145</xdr:colOff>
      <xdr:row>5</xdr:row>
      <xdr:rowOff>7620</xdr:rowOff>
    </xdr:from>
    <xdr:to>
      <xdr:col>11</xdr:col>
      <xdr:colOff>455295</xdr:colOff>
      <xdr:row>31</xdr:row>
      <xdr:rowOff>15240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31750</xdr:colOff>
          <xdr:row>5</xdr:row>
          <xdr:rowOff>38100</xdr:rowOff>
        </xdr:from>
        <xdr:to>
          <xdr:col>3</xdr:col>
          <xdr:colOff>69850</xdr:colOff>
          <xdr:row>6</xdr:row>
          <xdr:rowOff>76200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5</xdr:row>
          <xdr:rowOff>31750</xdr:rowOff>
        </xdr:from>
        <xdr:to>
          <xdr:col>11</xdr:col>
          <xdr:colOff>469900</xdr:colOff>
          <xdr:row>6</xdr:row>
          <xdr:rowOff>69850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186690</xdr:colOff>
      <xdr:row>5</xdr:row>
      <xdr:rowOff>26670</xdr:rowOff>
    </xdr:from>
    <xdr:to>
      <xdr:col>11</xdr:col>
      <xdr:colOff>491490</xdr:colOff>
      <xdr:row>31</xdr:row>
      <xdr:rowOff>28575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107950</xdr:colOff>
          <xdr:row>5</xdr:row>
          <xdr:rowOff>69850</xdr:rowOff>
        </xdr:from>
        <xdr:to>
          <xdr:col>3</xdr:col>
          <xdr:colOff>0</xdr:colOff>
          <xdr:row>6</xdr:row>
          <xdr:rowOff>107950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5</xdr:row>
          <xdr:rowOff>69850</xdr:rowOff>
        </xdr:from>
        <xdr:to>
          <xdr:col>10</xdr:col>
          <xdr:colOff>393700</xdr:colOff>
          <xdr:row>6</xdr:row>
          <xdr:rowOff>146050</xdr:rowOff>
        </xdr:to>
        <xdr:sp macro="" textlink="">
          <xdr:nvSpPr>
            <xdr:cNvPr id="24579" name="Drop Down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X96"/>
  <sheetViews>
    <sheetView showGridLines="0" tabSelected="1" workbookViewId="0"/>
  </sheetViews>
  <sheetFormatPr defaultColWidth="8.54296875" defaultRowHeight="13.5" customHeight="1"/>
  <cols>
    <col min="1" max="3" width="2.81640625" style="14" customWidth="1"/>
    <col min="4" max="12" width="10" style="14" customWidth="1"/>
    <col min="13" max="15" width="2.81640625" style="14" customWidth="1"/>
    <col min="16" max="256" width="8.54296875" style="14"/>
    <col min="257" max="259" width="2.81640625" style="14" customWidth="1"/>
    <col min="260" max="268" width="8.54296875" style="14" customWidth="1"/>
    <col min="269" max="271" width="2.81640625" style="14" customWidth="1"/>
    <col min="272" max="512" width="8.54296875" style="14"/>
    <col min="513" max="515" width="2.81640625" style="14" customWidth="1"/>
    <col min="516" max="524" width="8.54296875" style="14" customWidth="1"/>
    <col min="525" max="527" width="2.81640625" style="14" customWidth="1"/>
    <col min="528" max="768" width="8.54296875" style="14"/>
    <col min="769" max="771" width="2.81640625" style="14" customWidth="1"/>
    <col min="772" max="780" width="8.54296875" style="14" customWidth="1"/>
    <col min="781" max="783" width="2.81640625" style="14" customWidth="1"/>
    <col min="784" max="1024" width="8.54296875" style="14"/>
    <col min="1025" max="1027" width="2.81640625" style="14" customWidth="1"/>
    <col min="1028" max="1036" width="8.54296875" style="14" customWidth="1"/>
    <col min="1037" max="1039" width="2.81640625" style="14" customWidth="1"/>
    <col min="1040" max="1280" width="8.54296875" style="14"/>
    <col min="1281" max="1283" width="2.81640625" style="14" customWidth="1"/>
    <col min="1284" max="1292" width="8.54296875" style="14" customWidth="1"/>
    <col min="1293" max="1295" width="2.81640625" style="14" customWidth="1"/>
    <col min="1296" max="1536" width="8.54296875" style="14"/>
    <col min="1537" max="1539" width="2.81640625" style="14" customWidth="1"/>
    <col min="1540" max="1548" width="8.54296875" style="14" customWidth="1"/>
    <col min="1549" max="1551" width="2.81640625" style="14" customWidth="1"/>
    <col min="1552" max="1792" width="8.54296875" style="14"/>
    <col min="1793" max="1795" width="2.81640625" style="14" customWidth="1"/>
    <col min="1796" max="1804" width="8.54296875" style="14" customWidth="1"/>
    <col min="1805" max="1807" width="2.81640625" style="14" customWidth="1"/>
    <col min="1808" max="2048" width="8.54296875" style="14"/>
    <col min="2049" max="2051" width="2.81640625" style="14" customWidth="1"/>
    <col min="2052" max="2060" width="8.54296875" style="14" customWidth="1"/>
    <col min="2061" max="2063" width="2.81640625" style="14" customWidth="1"/>
    <col min="2064" max="2304" width="8.54296875" style="14"/>
    <col min="2305" max="2307" width="2.81640625" style="14" customWidth="1"/>
    <col min="2308" max="2316" width="8.54296875" style="14" customWidth="1"/>
    <col min="2317" max="2319" width="2.81640625" style="14" customWidth="1"/>
    <col min="2320" max="2560" width="8.54296875" style="14"/>
    <col min="2561" max="2563" width="2.81640625" style="14" customWidth="1"/>
    <col min="2564" max="2572" width="8.54296875" style="14" customWidth="1"/>
    <col min="2573" max="2575" width="2.81640625" style="14" customWidth="1"/>
    <col min="2576" max="2816" width="8.54296875" style="14"/>
    <col min="2817" max="2819" width="2.81640625" style="14" customWidth="1"/>
    <col min="2820" max="2828" width="8.54296875" style="14" customWidth="1"/>
    <col min="2829" max="2831" width="2.81640625" style="14" customWidth="1"/>
    <col min="2832" max="3072" width="8.54296875" style="14"/>
    <col min="3073" max="3075" width="2.81640625" style="14" customWidth="1"/>
    <col min="3076" max="3084" width="8.54296875" style="14" customWidth="1"/>
    <col min="3085" max="3087" width="2.81640625" style="14" customWidth="1"/>
    <col min="3088" max="3328" width="8.54296875" style="14"/>
    <col min="3329" max="3331" width="2.81640625" style="14" customWidth="1"/>
    <col min="3332" max="3340" width="8.54296875" style="14" customWidth="1"/>
    <col min="3341" max="3343" width="2.81640625" style="14" customWidth="1"/>
    <col min="3344" max="3584" width="8.54296875" style="14"/>
    <col min="3585" max="3587" width="2.81640625" style="14" customWidth="1"/>
    <col min="3588" max="3596" width="8.54296875" style="14" customWidth="1"/>
    <col min="3597" max="3599" width="2.81640625" style="14" customWidth="1"/>
    <col min="3600" max="3840" width="8.54296875" style="14"/>
    <col min="3841" max="3843" width="2.81640625" style="14" customWidth="1"/>
    <col min="3844" max="3852" width="8.54296875" style="14" customWidth="1"/>
    <col min="3853" max="3855" width="2.81640625" style="14" customWidth="1"/>
    <col min="3856" max="4096" width="8.54296875" style="14"/>
    <col min="4097" max="4099" width="2.81640625" style="14" customWidth="1"/>
    <col min="4100" max="4108" width="8.54296875" style="14" customWidth="1"/>
    <col min="4109" max="4111" width="2.81640625" style="14" customWidth="1"/>
    <col min="4112" max="4352" width="8.54296875" style="14"/>
    <col min="4353" max="4355" width="2.81640625" style="14" customWidth="1"/>
    <col min="4356" max="4364" width="8.54296875" style="14" customWidth="1"/>
    <col min="4365" max="4367" width="2.81640625" style="14" customWidth="1"/>
    <col min="4368" max="4608" width="8.54296875" style="14"/>
    <col min="4609" max="4611" width="2.81640625" style="14" customWidth="1"/>
    <col min="4612" max="4620" width="8.54296875" style="14" customWidth="1"/>
    <col min="4621" max="4623" width="2.81640625" style="14" customWidth="1"/>
    <col min="4624" max="4864" width="8.54296875" style="14"/>
    <col min="4865" max="4867" width="2.81640625" style="14" customWidth="1"/>
    <col min="4868" max="4876" width="8.54296875" style="14" customWidth="1"/>
    <col min="4877" max="4879" width="2.81640625" style="14" customWidth="1"/>
    <col min="4880" max="5120" width="8.54296875" style="14"/>
    <col min="5121" max="5123" width="2.81640625" style="14" customWidth="1"/>
    <col min="5124" max="5132" width="8.54296875" style="14" customWidth="1"/>
    <col min="5133" max="5135" width="2.81640625" style="14" customWidth="1"/>
    <col min="5136" max="5376" width="8.54296875" style="14"/>
    <col min="5377" max="5379" width="2.81640625" style="14" customWidth="1"/>
    <col min="5380" max="5388" width="8.54296875" style="14" customWidth="1"/>
    <col min="5389" max="5391" width="2.81640625" style="14" customWidth="1"/>
    <col min="5392" max="5632" width="8.54296875" style="14"/>
    <col min="5633" max="5635" width="2.81640625" style="14" customWidth="1"/>
    <col min="5636" max="5644" width="8.54296875" style="14" customWidth="1"/>
    <col min="5645" max="5647" width="2.81640625" style="14" customWidth="1"/>
    <col min="5648" max="5888" width="8.54296875" style="14"/>
    <col min="5889" max="5891" width="2.81640625" style="14" customWidth="1"/>
    <col min="5892" max="5900" width="8.54296875" style="14" customWidth="1"/>
    <col min="5901" max="5903" width="2.81640625" style="14" customWidth="1"/>
    <col min="5904" max="6144" width="8.54296875" style="14"/>
    <col min="6145" max="6147" width="2.81640625" style="14" customWidth="1"/>
    <col min="6148" max="6156" width="8.54296875" style="14" customWidth="1"/>
    <col min="6157" max="6159" width="2.81640625" style="14" customWidth="1"/>
    <col min="6160" max="6400" width="8.54296875" style="14"/>
    <col min="6401" max="6403" width="2.81640625" style="14" customWidth="1"/>
    <col min="6404" max="6412" width="8.54296875" style="14" customWidth="1"/>
    <col min="6413" max="6415" width="2.81640625" style="14" customWidth="1"/>
    <col min="6416" max="6656" width="8.54296875" style="14"/>
    <col min="6657" max="6659" width="2.81640625" style="14" customWidth="1"/>
    <col min="6660" max="6668" width="8.54296875" style="14" customWidth="1"/>
    <col min="6669" max="6671" width="2.81640625" style="14" customWidth="1"/>
    <col min="6672" max="6912" width="8.54296875" style="14"/>
    <col min="6913" max="6915" width="2.81640625" style="14" customWidth="1"/>
    <col min="6916" max="6924" width="8.54296875" style="14" customWidth="1"/>
    <col min="6925" max="6927" width="2.81640625" style="14" customWidth="1"/>
    <col min="6928" max="7168" width="8.54296875" style="14"/>
    <col min="7169" max="7171" width="2.81640625" style="14" customWidth="1"/>
    <col min="7172" max="7180" width="8.54296875" style="14" customWidth="1"/>
    <col min="7181" max="7183" width="2.81640625" style="14" customWidth="1"/>
    <col min="7184" max="7424" width="8.54296875" style="14"/>
    <col min="7425" max="7427" width="2.81640625" style="14" customWidth="1"/>
    <col min="7428" max="7436" width="8.54296875" style="14" customWidth="1"/>
    <col min="7437" max="7439" width="2.81640625" style="14" customWidth="1"/>
    <col min="7440" max="7680" width="8.54296875" style="14"/>
    <col min="7681" max="7683" width="2.81640625" style="14" customWidth="1"/>
    <col min="7684" max="7692" width="8.54296875" style="14" customWidth="1"/>
    <col min="7693" max="7695" width="2.81640625" style="14" customWidth="1"/>
    <col min="7696" max="7936" width="8.54296875" style="14"/>
    <col min="7937" max="7939" width="2.81640625" style="14" customWidth="1"/>
    <col min="7940" max="7948" width="8.54296875" style="14" customWidth="1"/>
    <col min="7949" max="7951" width="2.81640625" style="14" customWidth="1"/>
    <col min="7952" max="8192" width="8.54296875" style="14"/>
    <col min="8193" max="8195" width="2.81640625" style="14" customWidth="1"/>
    <col min="8196" max="8204" width="8.54296875" style="14" customWidth="1"/>
    <col min="8205" max="8207" width="2.81640625" style="14" customWidth="1"/>
    <col min="8208" max="8448" width="8.54296875" style="14"/>
    <col min="8449" max="8451" width="2.81640625" style="14" customWidth="1"/>
    <col min="8452" max="8460" width="8.54296875" style="14" customWidth="1"/>
    <col min="8461" max="8463" width="2.81640625" style="14" customWidth="1"/>
    <col min="8464" max="8704" width="8.54296875" style="14"/>
    <col min="8705" max="8707" width="2.81640625" style="14" customWidth="1"/>
    <col min="8708" max="8716" width="8.54296875" style="14" customWidth="1"/>
    <col min="8717" max="8719" width="2.81640625" style="14" customWidth="1"/>
    <col min="8720" max="8960" width="8.54296875" style="14"/>
    <col min="8961" max="8963" width="2.81640625" style="14" customWidth="1"/>
    <col min="8964" max="8972" width="8.54296875" style="14" customWidth="1"/>
    <col min="8973" max="8975" width="2.81640625" style="14" customWidth="1"/>
    <col min="8976" max="9216" width="8.54296875" style="14"/>
    <col min="9217" max="9219" width="2.81640625" style="14" customWidth="1"/>
    <col min="9220" max="9228" width="8.54296875" style="14" customWidth="1"/>
    <col min="9229" max="9231" width="2.81640625" style="14" customWidth="1"/>
    <col min="9232" max="9472" width="8.54296875" style="14"/>
    <col min="9473" max="9475" width="2.81640625" style="14" customWidth="1"/>
    <col min="9476" max="9484" width="8.54296875" style="14" customWidth="1"/>
    <col min="9485" max="9487" width="2.81640625" style="14" customWidth="1"/>
    <col min="9488" max="9728" width="8.54296875" style="14"/>
    <col min="9729" max="9731" width="2.81640625" style="14" customWidth="1"/>
    <col min="9732" max="9740" width="8.54296875" style="14" customWidth="1"/>
    <col min="9741" max="9743" width="2.81640625" style="14" customWidth="1"/>
    <col min="9744" max="9984" width="8.54296875" style="14"/>
    <col min="9985" max="9987" width="2.81640625" style="14" customWidth="1"/>
    <col min="9988" max="9996" width="8.54296875" style="14" customWidth="1"/>
    <col min="9997" max="9999" width="2.81640625" style="14" customWidth="1"/>
    <col min="10000" max="10240" width="8.54296875" style="14"/>
    <col min="10241" max="10243" width="2.81640625" style="14" customWidth="1"/>
    <col min="10244" max="10252" width="8.54296875" style="14" customWidth="1"/>
    <col min="10253" max="10255" width="2.81640625" style="14" customWidth="1"/>
    <col min="10256" max="10496" width="8.54296875" style="14"/>
    <col min="10497" max="10499" width="2.81640625" style="14" customWidth="1"/>
    <col min="10500" max="10508" width="8.54296875" style="14" customWidth="1"/>
    <col min="10509" max="10511" width="2.81640625" style="14" customWidth="1"/>
    <col min="10512" max="10752" width="8.54296875" style="14"/>
    <col min="10753" max="10755" width="2.81640625" style="14" customWidth="1"/>
    <col min="10756" max="10764" width="8.54296875" style="14" customWidth="1"/>
    <col min="10765" max="10767" width="2.81640625" style="14" customWidth="1"/>
    <col min="10768" max="11008" width="8.54296875" style="14"/>
    <col min="11009" max="11011" width="2.81640625" style="14" customWidth="1"/>
    <col min="11012" max="11020" width="8.54296875" style="14" customWidth="1"/>
    <col min="11021" max="11023" width="2.81640625" style="14" customWidth="1"/>
    <col min="11024" max="11264" width="8.54296875" style="14"/>
    <col min="11265" max="11267" width="2.81640625" style="14" customWidth="1"/>
    <col min="11268" max="11276" width="8.54296875" style="14" customWidth="1"/>
    <col min="11277" max="11279" width="2.81640625" style="14" customWidth="1"/>
    <col min="11280" max="11520" width="8.54296875" style="14"/>
    <col min="11521" max="11523" width="2.81640625" style="14" customWidth="1"/>
    <col min="11524" max="11532" width="8.54296875" style="14" customWidth="1"/>
    <col min="11533" max="11535" width="2.81640625" style="14" customWidth="1"/>
    <col min="11536" max="11776" width="8.54296875" style="14"/>
    <col min="11777" max="11779" width="2.81640625" style="14" customWidth="1"/>
    <col min="11780" max="11788" width="8.54296875" style="14" customWidth="1"/>
    <col min="11789" max="11791" width="2.81640625" style="14" customWidth="1"/>
    <col min="11792" max="12032" width="8.54296875" style="14"/>
    <col min="12033" max="12035" width="2.81640625" style="14" customWidth="1"/>
    <col min="12036" max="12044" width="8.54296875" style="14" customWidth="1"/>
    <col min="12045" max="12047" width="2.81640625" style="14" customWidth="1"/>
    <col min="12048" max="12288" width="8.54296875" style="14"/>
    <col min="12289" max="12291" width="2.81640625" style="14" customWidth="1"/>
    <col min="12292" max="12300" width="8.54296875" style="14" customWidth="1"/>
    <col min="12301" max="12303" width="2.81640625" style="14" customWidth="1"/>
    <col min="12304" max="12544" width="8.54296875" style="14"/>
    <col min="12545" max="12547" width="2.81640625" style="14" customWidth="1"/>
    <col min="12548" max="12556" width="8.54296875" style="14" customWidth="1"/>
    <col min="12557" max="12559" width="2.81640625" style="14" customWidth="1"/>
    <col min="12560" max="12800" width="8.54296875" style="14"/>
    <col min="12801" max="12803" width="2.81640625" style="14" customWidth="1"/>
    <col min="12804" max="12812" width="8.54296875" style="14" customWidth="1"/>
    <col min="12813" max="12815" width="2.81640625" style="14" customWidth="1"/>
    <col min="12816" max="13056" width="8.54296875" style="14"/>
    <col min="13057" max="13059" width="2.81640625" style="14" customWidth="1"/>
    <col min="13060" max="13068" width="8.54296875" style="14" customWidth="1"/>
    <col min="13069" max="13071" width="2.81640625" style="14" customWidth="1"/>
    <col min="13072" max="13312" width="8.54296875" style="14"/>
    <col min="13313" max="13315" width="2.81640625" style="14" customWidth="1"/>
    <col min="13316" max="13324" width="8.54296875" style="14" customWidth="1"/>
    <col min="13325" max="13327" width="2.81640625" style="14" customWidth="1"/>
    <col min="13328" max="13568" width="8.54296875" style="14"/>
    <col min="13569" max="13571" width="2.81640625" style="14" customWidth="1"/>
    <col min="13572" max="13580" width="8.54296875" style="14" customWidth="1"/>
    <col min="13581" max="13583" width="2.81640625" style="14" customWidth="1"/>
    <col min="13584" max="13824" width="8.54296875" style="14"/>
    <col min="13825" max="13827" width="2.81640625" style="14" customWidth="1"/>
    <col min="13828" max="13836" width="8.54296875" style="14" customWidth="1"/>
    <col min="13837" max="13839" width="2.81640625" style="14" customWidth="1"/>
    <col min="13840" max="14080" width="8.54296875" style="14"/>
    <col min="14081" max="14083" width="2.81640625" style="14" customWidth="1"/>
    <col min="14084" max="14092" width="8.54296875" style="14" customWidth="1"/>
    <col min="14093" max="14095" width="2.81640625" style="14" customWidth="1"/>
    <col min="14096" max="14336" width="8.54296875" style="14"/>
    <col min="14337" max="14339" width="2.81640625" style="14" customWidth="1"/>
    <col min="14340" max="14348" width="8.54296875" style="14" customWidth="1"/>
    <col min="14349" max="14351" width="2.81640625" style="14" customWidth="1"/>
    <col min="14352" max="14592" width="8.54296875" style="14"/>
    <col min="14593" max="14595" width="2.81640625" style="14" customWidth="1"/>
    <col min="14596" max="14604" width="8.54296875" style="14" customWidth="1"/>
    <col min="14605" max="14607" width="2.81640625" style="14" customWidth="1"/>
    <col min="14608" max="14848" width="8.54296875" style="14"/>
    <col min="14849" max="14851" width="2.81640625" style="14" customWidth="1"/>
    <col min="14852" max="14860" width="8.54296875" style="14" customWidth="1"/>
    <col min="14861" max="14863" width="2.81640625" style="14" customWidth="1"/>
    <col min="14864" max="15104" width="8.54296875" style="14"/>
    <col min="15105" max="15107" width="2.81640625" style="14" customWidth="1"/>
    <col min="15108" max="15116" width="8.54296875" style="14" customWidth="1"/>
    <col min="15117" max="15119" width="2.81640625" style="14" customWidth="1"/>
    <col min="15120" max="15360" width="8.54296875" style="14"/>
    <col min="15361" max="15363" width="2.81640625" style="14" customWidth="1"/>
    <col min="15364" max="15372" width="8.54296875" style="14" customWidth="1"/>
    <col min="15373" max="15375" width="2.81640625" style="14" customWidth="1"/>
    <col min="15376" max="15616" width="8.54296875" style="14"/>
    <col min="15617" max="15619" width="2.81640625" style="14" customWidth="1"/>
    <col min="15620" max="15628" width="8.54296875" style="14" customWidth="1"/>
    <col min="15629" max="15631" width="2.81640625" style="14" customWidth="1"/>
    <col min="15632" max="15872" width="8.54296875" style="14"/>
    <col min="15873" max="15875" width="2.81640625" style="14" customWidth="1"/>
    <col min="15876" max="15884" width="8.54296875" style="14" customWidth="1"/>
    <col min="15885" max="15887" width="2.81640625" style="14" customWidth="1"/>
    <col min="15888" max="16128" width="8.54296875" style="14"/>
    <col min="16129" max="16131" width="2.81640625" style="14" customWidth="1"/>
    <col min="16132" max="16140" width="8.54296875" style="14" customWidth="1"/>
    <col min="16141" max="16143" width="2.81640625" style="14" customWidth="1"/>
    <col min="16144" max="16384" width="8.54296875" style="14"/>
  </cols>
  <sheetData>
    <row r="1" spans="1:24" ht="13.5" customHeight="1">
      <c r="A1" s="126" t="s">
        <v>100</v>
      </c>
      <c r="B1" s="127" t="s">
        <v>101</v>
      </c>
      <c r="C1" s="128"/>
      <c r="D1" s="128"/>
      <c r="J1" s="160"/>
    </row>
    <row r="3" spans="1:24" ht="13.5" customHeight="1">
      <c r="B3" s="3"/>
      <c r="C3" s="5"/>
      <c r="D3" s="6"/>
      <c r="E3" s="6"/>
      <c r="F3" s="6"/>
      <c r="G3" s="6"/>
      <c r="H3" s="6"/>
      <c r="I3" s="6"/>
      <c r="J3" s="6"/>
      <c r="K3" s="6"/>
      <c r="L3" s="8"/>
      <c r="N3" s="3"/>
      <c r="O3" s="5"/>
      <c r="P3" s="6"/>
      <c r="Q3" s="6"/>
      <c r="R3" s="6"/>
      <c r="S3" s="6"/>
      <c r="T3" s="6"/>
      <c r="U3" s="6"/>
      <c r="V3" s="6"/>
      <c r="W3" s="6"/>
      <c r="X3" s="8"/>
    </row>
    <row r="4" spans="1:24" ht="13.5" customHeight="1">
      <c r="B4" s="13"/>
      <c r="C4" s="11" t="s">
        <v>14</v>
      </c>
      <c r="D4" s="15"/>
      <c r="E4" s="15"/>
      <c r="F4" s="15"/>
      <c r="G4" s="15"/>
      <c r="H4" s="15"/>
      <c r="I4" s="15"/>
      <c r="J4" s="15"/>
      <c r="K4" s="15"/>
      <c r="L4" s="9"/>
      <c r="N4" s="13"/>
      <c r="O4" s="11" t="s">
        <v>16</v>
      </c>
      <c r="P4" s="15"/>
      <c r="Q4" s="15"/>
      <c r="R4" s="15"/>
      <c r="S4" s="15"/>
      <c r="T4" s="15"/>
      <c r="U4" s="15"/>
      <c r="V4" s="15"/>
      <c r="W4" s="15"/>
      <c r="X4" s="9"/>
    </row>
    <row r="5" spans="1:24" ht="13.5" customHeight="1">
      <c r="B5" s="13"/>
      <c r="C5" s="15"/>
      <c r="D5" s="15"/>
      <c r="E5" s="15"/>
      <c r="F5" s="15"/>
      <c r="G5" s="15"/>
      <c r="H5" s="15"/>
      <c r="I5" s="15" t="s">
        <v>94</v>
      </c>
      <c r="J5" s="15"/>
      <c r="K5" s="15"/>
      <c r="L5" s="9"/>
      <c r="N5" s="13"/>
      <c r="O5" s="15"/>
      <c r="P5" s="15"/>
      <c r="Q5" s="15"/>
      <c r="R5" s="15"/>
      <c r="S5" s="15"/>
      <c r="T5" s="15"/>
      <c r="U5" s="15"/>
      <c r="V5" s="15"/>
      <c r="W5" s="15"/>
      <c r="X5" s="9"/>
    </row>
    <row r="6" spans="1:24" ht="13.5" customHeight="1">
      <c r="B6" s="13"/>
      <c r="C6" s="15"/>
      <c r="D6" s="15" t="s">
        <v>15</v>
      </c>
      <c r="E6" s="15"/>
      <c r="F6" s="15"/>
      <c r="G6" s="15"/>
      <c r="H6" s="15"/>
      <c r="I6" s="15"/>
      <c r="J6" s="15"/>
      <c r="K6" s="15"/>
      <c r="L6" s="9"/>
      <c r="N6" s="13"/>
      <c r="O6" s="12"/>
      <c r="P6" s="12" t="s">
        <v>145</v>
      </c>
      <c r="Q6" s="15"/>
      <c r="R6" s="15"/>
      <c r="S6" s="15"/>
      <c r="T6" s="15"/>
      <c r="U6" s="15"/>
      <c r="V6" s="15"/>
      <c r="W6" s="15"/>
      <c r="X6" s="9"/>
    </row>
    <row r="7" spans="1:24" s="24" customFormat="1" ht="13.5" customHeight="1">
      <c r="B7" s="32"/>
      <c r="C7" s="176"/>
      <c r="D7" s="176"/>
      <c r="E7" s="176"/>
      <c r="F7" s="176"/>
      <c r="G7" s="176"/>
      <c r="H7" s="176"/>
      <c r="I7" s="176"/>
      <c r="J7" s="176"/>
      <c r="K7" s="176"/>
      <c r="L7" s="177"/>
      <c r="N7" s="32"/>
      <c r="O7" s="31"/>
      <c r="P7" s="31"/>
      <c r="Q7" s="25"/>
      <c r="R7" s="25"/>
      <c r="S7" s="25"/>
      <c r="T7" s="25"/>
      <c r="U7" s="25"/>
      <c r="V7" s="25"/>
      <c r="W7" s="25"/>
      <c r="X7" s="29"/>
    </row>
    <row r="8" spans="1:24" ht="13.5" customHeight="1">
      <c r="B8" s="32"/>
      <c r="C8" s="176"/>
      <c r="D8" s="176"/>
      <c r="E8" s="176"/>
      <c r="F8" s="176"/>
      <c r="G8" s="176"/>
      <c r="H8" s="176"/>
      <c r="I8" s="176"/>
      <c r="J8" s="176"/>
      <c r="K8" s="176"/>
      <c r="L8" s="177"/>
      <c r="N8" s="13"/>
      <c r="O8" s="15"/>
      <c r="P8" s="15"/>
      <c r="Q8" s="15"/>
      <c r="R8" s="15"/>
      <c r="S8" s="15"/>
      <c r="T8" s="15"/>
      <c r="U8" s="15"/>
      <c r="V8" s="15"/>
      <c r="W8" s="15"/>
      <c r="X8" s="9"/>
    </row>
    <row r="9" spans="1:24" ht="13.5" customHeight="1">
      <c r="B9" s="13"/>
      <c r="C9" s="11" t="s">
        <v>2</v>
      </c>
      <c r="D9" s="15"/>
      <c r="E9" s="15"/>
      <c r="F9" s="15"/>
      <c r="G9" s="15"/>
      <c r="H9" s="15"/>
      <c r="I9" s="15"/>
      <c r="J9" s="15"/>
      <c r="K9" s="15"/>
      <c r="L9" s="9"/>
      <c r="N9" s="13"/>
      <c r="O9" s="15"/>
      <c r="P9" s="15"/>
      <c r="Q9" s="15"/>
      <c r="R9" s="15"/>
      <c r="S9" s="15"/>
      <c r="T9" s="15"/>
      <c r="U9" s="15"/>
      <c r="V9" s="15"/>
      <c r="W9" s="15"/>
      <c r="X9" s="9"/>
    </row>
    <row r="10" spans="1:24" ht="13.5" customHeight="1">
      <c r="B10" s="13"/>
      <c r="C10" s="11"/>
      <c r="D10" s="15"/>
      <c r="E10" s="15"/>
      <c r="F10" s="15"/>
      <c r="G10" s="15"/>
      <c r="H10" s="15"/>
      <c r="I10" s="15"/>
      <c r="J10" s="15"/>
      <c r="K10" s="15"/>
      <c r="L10" s="9"/>
      <c r="N10" s="13"/>
      <c r="O10" s="15"/>
      <c r="P10" s="15"/>
      <c r="Q10" s="15"/>
      <c r="R10" s="15"/>
      <c r="S10" s="15"/>
      <c r="T10" s="15"/>
      <c r="U10" s="15"/>
      <c r="V10" s="15"/>
      <c r="W10" s="15"/>
      <c r="X10" s="9"/>
    </row>
    <row r="11" spans="1:24" ht="13.5" customHeight="1">
      <c r="B11" s="13"/>
      <c r="C11" s="11"/>
      <c r="D11" s="15" t="s">
        <v>17</v>
      </c>
      <c r="E11" s="15"/>
      <c r="F11" s="15"/>
      <c r="G11" s="15"/>
      <c r="H11" s="15"/>
      <c r="I11" s="15"/>
      <c r="J11" s="15"/>
      <c r="K11" s="15"/>
      <c r="L11" s="9"/>
      <c r="N11" s="13"/>
      <c r="O11" s="7"/>
      <c r="P11" s="15" t="s">
        <v>66</v>
      </c>
      <c r="Q11" s="7"/>
      <c r="R11" s="7"/>
      <c r="S11" s="7"/>
      <c r="T11" s="7"/>
      <c r="U11" s="7"/>
      <c r="V11" s="7"/>
      <c r="W11" s="7"/>
      <c r="X11" s="4"/>
    </row>
    <row r="12" spans="1:24" ht="13.5" customHeight="1">
      <c r="B12" s="13"/>
      <c r="C12" s="11"/>
      <c r="D12" s="15"/>
      <c r="E12" s="15"/>
      <c r="F12" s="15"/>
      <c r="G12" s="15"/>
      <c r="H12" s="15"/>
      <c r="I12" s="15"/>
      <c r="J12" s="15"/>
      <c r="K12" s="15"/>
      <c r="L12" s="9"/>
      <c r="N12" s="13"/>
      <c r="O12" s="7"/>
      <c r="P12" s="7"/>
      <c r="Q12" s="7"/>
      <c r="R12" s="7"/>
      <c r="S12" s="7"/>
      <c r="T12" s="7"/>
      <c r="U12" s="7"/>
      <c r="V12" s="7"/>
      <c r="W12" s="7"/>
      <c r="X12" s="4"/>
    </row>
    <row r="13" spans="1:24" ht="13.5" customHeight="1">
      <c r="B13" s="13"/>
      <c r="C13" s="11"/>
      <c r="D13" s="15"/>
      <c r="E13" s="15"/>
      <c r="F13" s="15"/>
      <c r="G13" s="15"/>
      <c r="H13" s="15"/>
      <c r="I13" s="15"/>
      <c r="J13" s="15"/>
      <c r="K13" s="15"/>
      <c r="L13" s="9"/>
      <c r="N13" s="13"/>
      <c r="O13" s="7"/>
      <c r="P13" s="7"/>
      <c r="Q13" s="7"/>
      <c r="R13" s="7"/>
      <c r="S13" s="7"/>
      <c r="T13" s="7"/>
      <c r="U13" s="7"/>
      <c r="V13" s="7"/>
      <c r="W13" s="7"/>
      <c r="X13" s="4"/>
    </row>
    <row r="14" spans="1:24" ht="13.5" customHeight="1">
      <c r="B14" s="13"/>
      <c r="C14" s="30" t="s">
        <v>122</v>
      </c>
      <c r="D14" s="25"/>
      <c r="E14" s="15"/>
      <c r="F14" s="15"/>
      <c r="G14" s="15"/>
      <c r="H14" s="15"/>
      <c r="I14" s="15"/>
      <c r="J14" s="15"/>
      <c r="K14" s="15"/>
      <c r="L14" s="9"/>
      <c r="N14" s="13"/>
      <c r="O14" s="7"/>
      <c r="P14" s="7"/>
      <c r="Q14" s="7"/>
      <c r="R14" s="7"/>
      <c r="S14" s="7"/>
      <c r="T14" s="7"/>
      <c r="U14" s="7"/>
      <c r="V14" s="7"/>
      <c r="W14" s="7"/>
      <c r="X14" s="4"/>
    </row>
    <row r="15" spans="1:24" ht="13.5" customHeight="1">
      <c r="B15" s="13"/>
      <c r="C15" s="25"/>
      <c r="D15" s="25"/>
      <c r="E15" s="15"/>
      <c r="F15" s="15"/>
      <c r="G15" s="15"/>
      <c r="H15" s="15"/>
      <c r="I15" s="15"/>
      <c r="J15" s="15"/>
      <c r="K15" s="15"/>
      <c r="L15" s="9"/>
      <c r="N15" s="13"/>
      <c r="O15" s="7"/>
      <c r="P15" s="7"/>
      <c r="Q15" s="7"/>
      <c r="R15" s="7"/>
      <c r="S15" s="7"/>
      <c r="T15" s="7"/>
      <c r="U15" s="7"/>
      <c r="V15" s="7"/>
      <c r="W15" s="7"/>
      <c r="X15" s="4"/>
    </row>
    <row r="16" spans="1:24" ht="13.5" customHeight="1">
      <c r="B16" s="13"/>
      <c r="C16" s="25"/>
      <c r="D16" s="25" t="s">
        <v>123</v>
      </c>
      <c r="E16" s="15"/>
      <c r="F16" s="15"/>
      <c r="G16" s="15"/>
      <c r="H16" s="15"/>
      <c r="I16" s="15"/>
      <c r="J16" s="15"/>
      <c r="K16" s="15"/>
      <c r="L16" s="9"/>
      <c r="N16" s="13"/>
      <c r="O16" s="7"/>
      <c r="P16" s="25"/>
      <c r="Q16" s="7"/>
      <c r="R16" s="7"/>
      <c r="S16" s="7"/>
      <c r="T16" s="7"/>
      <c r="U16" s="7"/>
      <c r="V16" s="7"/>
      <c r="W16" s="7"/>
      <c r="X16" s="4"/>
    </row>
    <row r="17" spans="2:24" ht="13.5" customHeight="1">
      <c r="B17" s="13"/>
      <c r="C17" s="11"/>
      <c r="D17" s="15"/>
      <c r="E17" s="15"/>
      <c r="F17" s="15"/>
      <c r="G17" s="15"/>
      <c r="H17" s="15"/>
      <c r="I17" s="15"/>
      <c r="J17" s="15"/>
      <c r="K17" s="15"/>
      <c r="L17" s="9"/>
      <c r="N17" s="13"/>
      <c r="O17" s="7"/>
      <c r="P17" s="25"/>
      <c r="Q17" s="7"/>
      <c r="R17" s="7"/>
      <c r="S17" s="7"/>
      <c r="T17" s="7"/>
      <c r="U17" s="7"/>
      <c r="V17" s="7"/>
      <c r="W17" s="7"/>
      <c r="X17" s="4"/>
    </row>
    <row r="18" spans="2:24" s="24" customFormat="1" ht="13.5" customHeight="1">
      <c r="B18" s="32"/>
      <c r="C18" s="30"/>
      <c r="D18" s="25"/>
      <c r="E18" s="25"/>
      <c r="F18" s="25"/>
      <c r="G18" s="25"/>
      <c r="H18" s="25"/>
      <c r="I18" s="25"/>
      <c r="J18" s="25"/>
      <c r="K18" s="25"/>
      <c r="L18" s="29"/>
      <c r="N18" s="32"/>
      <c r="O18" s="28"/>
      <c r="P18" s="25"/>
      <c r="Q18" s="28"/>
      <c r="R18" s="28"/>
      <c r="S18" s="28"/>
      <c r="T18" s="28"/>
      <c r="U18" s="28"/>
      <c r="V18" s="28"/>
      <c r="W18" s="28"/>
      <c r="X18" s="27"/>
    </row>
    <row r="19" spans="2:24" ht="13.5" customHeight="1">
      <c r="B19" s="13"/>
      <c r="C19" s="30" t="s">
        <v>18</v>
      </c>
      <c r="D19" s="15"/>
      <c r="E19" s="15"/>
      <c r="F19" s="15"/>
      <c r="G19" s="15"/>
      <c r="H19" s="15"/>
      <c r="I19" s="15"/>
      <c r="J19" s="15"/>
      <c r="K19" s="15"/>
      <c r="L19" s="9"/>
      <c r="N19" s="13"/>
      <c r="O19" s="7"/>
      <c r="P19" s="25"/>
      <c r="Q19" s="7"/>
      <c r="R19" s="7"/>
      <c r="S19" s="7"/>
      <c r="T19" s="7"/>
      <c r="U19" s="7"/>
      <c r="V19" s="7"/>
      <c r="W19" s="7"/>
      <c r="X19" s="4"/>
    </row>
    <row r="20" spans="2:24" ht="13.5" customHeight="1">
      <c r="B20" s="13"/>
      <c r="C20" s="11"/>
      <c r="D20" s="15"/>
      <c r="E20" s="15"/>
      <c r="F20" s="15"/>
      <c r="G20" s="15"/>
      <c r="H20" s="15"/>
      <c r="I20" s="15"/>
      <c r="J20" s="15"/>
      <c r="K20" s="15"/>
      <c r="L20" s="9"/>
      <c r="N20" s="13"/>
      <c r="O20" s="7"/>
      <c r="P20" s="25"/>
      <c r="Q20" s="7"/>
      <c r="R20" s="7"/>
      <c r="S20" s="7"/>
      <c r="T20" s="7"/>
      <c r="U20" s="7"/>
      <c r="V20" s="7"/>
      <c r="W20" s="7"/>
      <c r="X20" s="4"/>
    </row>
    <row r="21" spans="2:24" s="24" customFormat="1" ht="13.5" customHeight="1">
      <c r="B21" s="32"/>
      <c r="C21" s="30"/>
      <c r="D21" s="174" t="s">
        <v>29</v>
      </c>
      <c r="E21" s="174"/>
      <c r="F21" s="174"/>
      <c r="G21" s="174"/>
      <c r="H21" s="174"/>
      <c r="I21" s="174"/>
      <c r="J21" s="174"/>
      <c r="K21" s="174"/>
      <c r="L21" s="29"/>
      <c r="N21" s="32"/>
      <c r="O21" s="28"/>
      <c r="P21" s="25"/>
      <c r="Q21" s="28"/>
      <c r="R21" s="28"/>
      <c r="S21" s="28"/>
      <c r="T21" s="28"/>
      <c r="U21" s="28"/>
      <c r="V21" s="28"/>
      <c r="W21" s="28"/>
      <c r="X21" s="27"/>
    </row>
    <row r="22" spans="2:24" s="24" customFormat="1" ht="13.5" customHeight="1">
      <c r="B22" s="32"/>
      <c r="C22" s="30"/>
      <c r="D22" s="174"/>
      <c r="E22" s="174"/>
      <c r="F22" s="174"/>
      <c r="G22" s="174"/>
      <c r="H22" s="174"/>
      <c r="I22" s="174"/>
      <c r="J22" s="174"/>
      <c r="K22" s="174"/>
      <c r="L22" s="29"/>
      <c r="N22" s="32"/>
      <c r="O22" s="28"/>
      <c r="P22" s="25"/>
      <c r="Q22" s="28"/>
      <c r="R22" s="28"/>
      <c r="S22" s="28"/>
      <c r="T22" s="28"/>
      <c r="U22" s="28"/>
      <c r="V22" s="28"/>
      <c r="W22" s="28"/>
      <c r="X22" s="27"/>
    </row>
    <row r="23" spans="2:24" s="24" customFormat="1" ht="13.5" customHeight="1">
      <c r="B23" s="32"/>
      <c r="C23" s="30"/>
      <c r="D23" s="174" t="s">
        <v>31</v>
      </c>
      <c r="E23" s="174"/>
      <c r="F23" s="174"/>
      <c r="G23" s="174"/>
      <c r="H23" s="174"/>
      <c r="I23" s="174"/>
      <c r="J23" s="174"/>
      <c r="K23" s="174"/>
      <c r="L23" s="29"/>
      <c r="N23" s="32"/>
      <c r="O23" s="28"/>
      <c r="P23" s="25"/>
      <c r="Q23" s="28"/>
      <c r="R23" s="28"/>
      <c r="S23" s="28"/>
      <c r="T23" s="28"/>
      <c r="U23" s="28"/>
      <c r="V23" s="28"/>
      <c r="W23" s="28"/>
      <c r="X23" s="27"/>
    </row>
    <row r="24" spans="2:24" s="24" customFormat="1" ht="13.5" customHeight="1">
      <c r="B24" s="32"/>
      <c r="C24" s="30"/>
      <c r="D24" s="174"/>
      <c r="E24" s="174"/>
      <c r="F24" s="174"/>
      <c r="G24" s="174"/>
      <c r="H24" s="174"/>
      <c r="I24" s="174"/>
      <c r="J24" s="174"/>
      <c r="K24" s="174"/>
      <c r="L24" s="29"/>
      <c r="N24" s="32"/>
      <c r="O24" s="28"/>
      <c r="P24" s="25"/>
      <c r="Q24" s="28"/>
      <c r="R24" s="28"/>
      <c r="S24" s="28"/>
      <c r="T24" s="28"/>
      <c r="U24" s="28"/>
      <c r="V24" s="28"/>
      <c r="W24" s="28"/>
      <c r="X24" s="27"/>
    </row>
    <row r="25" spans="2:24" s="24" customFormat="1" ht="13.5" customHeight="1">
      <c r="B25" s="32"/>
      <c r="C25" s="30"/>
      <c r="D25" s="20"/>
      <c r="E25" s="20"/>
      <c r="F25" s="20"/>
      <c r="G25" s="20"/>
      <c r="H25" s="20"/>
      <c r="I25" s="20"/>
      <c r="J25" s="20"/>
      <c r="K25" s="20"/>
      <c r="L25" s="29"/>
      <c r="N25" s="32"/>
      <c r="O25" s="28"/>
      <c r="P25" s="25"/>
      <c r="Q25" s="28"/>
      <c r="R25" s="28"/>
      <c r="S25" s="28"/>
      <c r="T25" s="28"/>
      <c r="U25" s="28"/>
      <c r="V25" s="28"/>
      <c r="W25" s="28"/>
      <c r="X25" s="27"/>
    </row>
    <row r="26" spans="2:24" s="24" customFormat="1" ht="13.5" customHeight="1">
      <c r="B26" s="32"/>
      <c r="C26" s="30"/>
      <c r="D26" s="25" t="s">
        <v>32</v>
      </c>
      <c r="E26" s="25"/>
      <c r="F26" s="25"/>
      <c r="G26" s="25"/>
      <c r="H26" s="25"/>
      <c r="I26" s="25"/>
      <c r="J26" s="25"/>
      <c r="K26" s="25"/>
      <c r="L26" s="29"/>
      <c r="N26" s="32"/>
      <c r="O26" s="28"/>
      <c r="P26" s="25"/>
      <c r="Q26" s="28"/>
      <c r="R26" s="28"/>
      <c r="S26" s="28"/>
      <c r="T26" s="28"/>
      <c r="U26" s="28"/>
      <c r="V26" s="28"/>
      <c r="W26" s="28"/>
      <c r="X26" s="27"/>
    </row>
    <row r="27" spans="2:24" ht="13.5" customHeight="1">
      <c r="B27" s="13"/>
      <c r="C27" s="11"/>
      <c r="D27" s="22" t="s">
        <v>19</v>
      </c>
      <c r="E27" s="15"/>
      <c r="F27" s="15"/>
      <c r="G27" s="15"/>
      <c r="H27" s="15"/>
      <c r="I27" s="15"/>
      <c r="J27" s="15"/>
      <c r="K27" s="15"/>
      <c r="L27" s="9"/>
      <c r="N27" s="13"/>
      <c r="O27" s="7"/>
      <c r="P27" s="25"/>
      <c r="Q27" s="7"/>
      <c r="R27" s="7"/>
      <c r="S27" s="7"/>
      <c r="T27" s="7"/>
      <c r="U27" s="7"/>
      <c r="V27" s="7"/>
      <c r="W27" s="7"/>
      <c r="X27" s="4"/>
    </row>
    <row r="28" spans="2:24" ht="13.5" customHeight="1">
      <c r="B28" s="13"/>
      <c r="C28" s="11"/>
      <c r="D28" s="22" t="s">
        <v>127</v>
      </c>
      <c r="E28" s="15"/>
      <c r="F28" s="15"/>
      <c r="G28" s="15"/>
      <c r="H28" s="15"/>
      <c r="I28" s="15"/>
      <c r="J28" s="15"/>
      <c r="K28" s="15"/>
      <c r="L28" s="9"/>
      <c r="N28" s="13"/>
      <c r="O28" s="7"/>
      <c r="P28" s="25"/>
      <c r="Q28" s="7"/>
      <c r="R28" s="7"/>
      <c r="S28" s="7"/>
      <c r="T28" s="7"/>
      <c r="U28" s="7"/>
      <c r="V28" s="7"/>
      <c r="W28" s="7"/>
      <c r="X28" s="4"/>
    </row>
    <row r="29" spans="2:24" ht="13.5" customHeight="1">
      <c r="B29" s="13"/>
      <c r="C29" s="11"/>
      <c r="D29" s="22" t="s">
        <v>33</v>
      </c>
      <c r="E29" s="15"/>
      <c r="F29" s="15"/>
      <c r="G29" s="15"/>
      <c r="H29" s="15"/>
      <c r="I29" s="15"/>
      <c r="J29" s="15"/>
      <c r="K29" s="15"/>
      <c r="L29" s="9"/>
      <c r="N29" s="13"/>
      <c r="O29" s="7"/>
      <c r="P29" s="25" t="s">
        <v>20</v>
      </c>
      <c r="Q29" s="7"/>
      <c r="R29" s="7"/>
      <c r="S29" s="7"/>
      <c r="T29" s="7"/>
      <c r="U29" s="7"/>
      <c r="V29" s="7"/>
      <c r="W29" s="7"/>
      <c r="X29" s="4"/>
    </row>
    <row r="30" spans="2:24" ht="13.5" customHeight="1">
      <c r="B30" s="13"/>
      <c r="C30" s="11"/>
      <c r="D30" s="22" t="s">
        <v>40</v>
      </c>
      <c r="E30" s="15"/>
      <c r="F30" s="15"/>
      <c r="G30" s="15"/>
      <c r="H30" s="15"/>
      <c r="I30" s="15"/>
      <c r="J30" s="15"/>
      <c r="K30" s="15"/>
      <c r="L30" s="9"/>
      <c r="N30" s="13"/>
      <c r="O30" s="7"/>
      <c r="P30" s="25"/>
      <c r="Q30" s="7"/>
      <c r="R30" s="7"/>
      <c r="S30" s="7"/>
      <c r="T30" s="7"/>
      <c r="U30" s="7"/>
      <c r="V30" s="7"/>
      <c r="W30" s="7"/>
      <c r="X30" s="4"/>
    </row>
    <row r="31" spans="2:24" ht="13.5" customHeight="1">
      <c r="B31" s="13"/>
      <c r="C31" s="11"/>
      <c r="D31" s="15"/>
      <c r="E31" s="15"/>
      <c r="F31" s="15"/>
      <c r="G31" s="15"/>
      <c r="H31" s="15"/>
      <c r="I31" s="15"/>
      <c r="J31" s="15"/>
      <c r="K31" s="15"/>
      <c r="L31" s="9"/>
      <c r="N31" s="13"/>
      <c r="O31" s="7"/>
      <c r="P31" s="25"/>
      <c r="Q31" s="7"/>
      <c r="R31" s="7"/>
      <c r="S31" s="7"/>
      <c r="T31" s="7"/>
      <c r="U31" s="7"/>
      <c r="V31" s="7"/>
      <c r="W31" s="7"/>
      <c r="X31" s="4"/>
    </row>
    <row r="32" spans="2:24" s="24" customFormat="1" ht="13.5" customHeight="1">
      <c r="B32" s="32"/>
      <c r="C32" s="30"/>
      <c r="D32" s="175" t="s">
        <v>30</v>
      </c>
      <c r="E32" s="175"/>
      <c r="F32" s="175"/>
      <c r="G32" s="175"/>
      <c r="H32" s="175"/>
      <c r="I32" s="175"/>
      <c r="J32" s="175"/>
      <c r="K32" s="175"/>
      <c r="L32" s="29"/>
      <c r="N32" s="32"/>
      <c r="O32" s="28"/>
      <c r="P32" s="25"/>
      <c r="Q32" s="28"/>
      <c r="R32" s="28"/>
      <c r="S32" s="28"/>
      <c r="T32" s="28"/>
      <c r="U32" s="28"/>
      <c r="V32" s="28"/>
      <c r="W32" s="28"/>
      <c r="X32" s="27"/>
    </row>
    <row r="33" spans="2:24" s="24" customFormat="1" ht="13.5" customHeight="1">
      <c r="B33" s="32"/>
      <c r="C33" s="30"/>
      <c r="D33" s="175"/>
      <c r="E33" s="175"/>
      <c r="F33" s="175"/>
      <c r="G33" s="175"/>
      <c r="H33" s="175"/>
      <c r="I33" s="175"/>
      <c r="J33" s="175"/>
      <c r="K33" s="175"/>
      <c r="L33" s="29"/>
      <c r="N33" s="32"/>
      <c r="O33" s="28"/>
      <c r="P33" s="25"/>
      <c r="Q33" s="28"/>
      <c r="R33" s="28"/>
      <c r="S33" s="28"/>
      <c r="T33" s="28"/>
      <c r="U33" s="28"/>
      <c r="V33" s="28"/>
      <c r="W33" s="28"/>
      <c r="X33" s="27"/>
    </row>
    <row r="34" spans="2:24" s="24" customFormat="1" ht="13.5" customHeight="1">
      <c r="B34" s="32"/>
      <c r="C34" s="30"/>
      <c r="D34" s="26"/>
      <c r="E34" s="26"/>
      <c r="F34" s="26"/>
      <c r="G34" s="26"/>
      <c r="H34" s="26"/>
      <c r="I34" s="26"/>
      <c r="J34" s="26"/>
      <c r="K34" s="26"/>
      <c r="L34" s="29"/>
      <c r="N34" s="32"/>
      <c r="O34" s="28"/>
      <c r="P34" s="25"/>
      <c r="Q34" s="28"/>
      <c r="R34" s="28"/>
      <c r="S34" s="28"/>
      <c r="T34" s="28"/>
      <c r="U34" s="28"/>
      <c r="V34" s="28"/>
      <c r="W34" s="28"/>
      <c r="X34" s="27"/>
    </row>
    <row r="35" spans="2:24" s="24" customFormat="1" ht="13.5" customHeight="1">
      <c r="B35" s="32"/>
      <c r="C35" s="30"/>
      <c r="D35" s="25"/>
      <c r="E35" s="25"/>
      <c r="F35" s="25"/>
      <c r="G35" s="25"/>
      <c r="H35" s="25"/>
      <c r="I35" s="25"/>
      <c r="J35" s="25"/>
      <c r="K35" s="25"/>
      <c r="L35" s="29"/>
      <c r="N35" s="32"/>
      <c r="O35" s="28"/>
      <c r="P35" s="25"/>
      <c r="Q35" s="28"/>
      <c r="R35" s="28"/>
      <c r="S35" s="28"/>
      <c r="T35" s="28"/>
      <c r="U35" s="28"/>
      <c r="V35" s="28"/>
      <c r="W35" s="28"/>
      <c r="X35" s="27"/>
    </row>
    <row r="36" spans="2:24" s="24" customFormat="1" ht="13.5" customHeight="1">
      <c r="B36" s="32"/>
      <c r="C36" s="23" t="s">
        <v>28</v>
      </c>
      <c r="D36" s="25"/>
      <c r="E36" s="25"/>
      <c r="F36" s="25"/>
      <c r="G36" s="25"/>
      <c r="H36" s="25"/>
      <c r="I36" s="25"/>
      <c r="J36" s="25"/>
      <c r="K36" s="25"/>
      <c r="L36" s="29"/>
      <c r="N36" s="32"/>
      <c r="O36" s="28"/>
      <c r="P36" s="25"/>
      <c r="Q36" s="28"/>
      <c r="R36" s="28"/>
      <c r="S36" s="28"/>
      <c r="T36" s="28"/>
      <c r="U36" s="28"/>
      <c r="V36" s="28"/>
      <c r="W36" s="28"/>
      <c r="X36" s="27"/>
    </row>
    <row r="37" spans="2:24" s="24" customFormat="1" ht="13.5" customHeight="1">
      <c r="B37" s="32"/>
      <c r="C37" s="30"/>
      <c r="D37" s="25"/>
      <c r="E37" s="25"/>
      <c r="F37" s="25"/>
      <c r="G37" s="25"/>
      <c r="H37" s="25"/>
      <c r="I37" s="25"/>
      <c r="J37" s="25"/>
      <c r="K37" s="25"/>
      <c r="L37" s="29"/>
      <c r="N37" s="32"/>
      <c r="O37" s="28"/>
      <c r="P37" s="25"/>
      <c r="Q37" s="28"/>
      <c r="R37" s="28"/>
      <c r="S37" s="28"/>
      <c r="T37" s="28"/>
      <c r="U37" s="28"/>
      <c r="V37" s="28"/>
      <c r="W37" s="28"/>
      <c r="X37" s="27"/>
    </row>
    <row r="38" spans="2:24" s="24" customFormat="1" ht="13.5" customHeight="1">
      <c r="B38" s="32"/>
      <c r="C38" s="30"/>
      <c r="D38" s="25" t="s">
        <v>23</v>
      </c>
      <c r="E38" s="25"/>
      <c r="F38" s="25"/>
      <c r="G38" s="25"/>
      <c r="H38" s="25"/>
      <c r="I38" s="25"/>
      <c r="J38" s="25"/>
      <c r="K38" s="25"/>
      <c r="L38" s="29"/>
      <c r="N38" s="32"/>
      <c r="O38" s="28"/>
      <c r="P38" s="25"/>
      <c r="Q38" s="28"/>
      <c r="R38" s="28"/>
      <c r="S38" s="28"/>
      <c r="T38" s="28"/>
      <c r="U38" s="28"/>
      <c r="V38" s="28"/>
      <c r="W38" s="28"/>
      <c r="X38" s="27"/>
    </row>
    <row r="39" spans="2:24" s="24" customFormat="1" ht="13.5" customHeight="1">
      <c r="B39" s="32"/>
      <c r="C39" s="30"/>
      <c r="D39" s="25" t="s">
        <v>22</v>
      </c>
      <c r="E39" s="25"/>
      <c r="F39" s="25"/>
      <c r="G39" s="25"/>
      <c r="H39" s="25"/>
      <c r="I39" s="25"/>
      <c r="J39" s="25"/>
      <c r="K39" s="25"/>
      <c r="L39" s="29"/>
      <c r="N39" s="32"/>
      <c r="O39" s="28"/>
      <c r="P39" s="25"/>
      <c r="Q39" s="28"/>
      <c r="R39" s="28"/>
      <c r="S39" s="28"/>
      <c r="T39" s="28"/>
      <c r="U39" s="28"/>
      <c r="V39" s="28"/>
      <c r="W39" s="28"/>
      <c r="X39" s="27"/>
    </row>
    <row r="40" spans="2:24" s="24" customFormat="1" ht="13.5" customHeight="1">
      <c r="B40" s="32"/>
      <c r="C40" s="30"/>
      <c r="D40" s="25" t="s">
        <v>24</v>
      </c>
      <c r="E40" s="25"/>
      <c r="F40" s="25"/>
      <c r="G40" s="25"/>
      <c r="H40" s="25"/>
      <c r="I40" s="25"/>
      <c r="J40" s="25"/>
      <c r="K40" s="25"/>
      <c r="L40" s="29"/>
      <c r="N40" s="32"/>
      <c r="O40" s="28"/>
      <c r="P40" s="25"/>
      <c r="Q40" s="28"/>
      <c r="R40" s="28"/>
      <c r="S40" s="28"/>
      <c r="T40" s="28"/>
      <c r="U40" s="28"/>
      <c r="V40" s="28"/>
      <c r="W40" s="28"/>
      <c r="X40" s="27"/>
    </row>
    <row r="41" spans="2:24" s="24" customFormat="1" ht="13.5" customHeight="1">
      <c r="B41" s="32"/>
      <c r="C41" s="30"/>
      <c r="D41" s="25"/>
      <c r="E41" s="25"/>
      <c r="F41" s="25"/>
      <c r="G41" s="25"/>
      <c r="H41" s="25"/>
      <c r="I41" s="25"/>
      <c r="J41" s="25"/>
      <c r="K41" s="25"/>
      <c r="L41" s="29"/>
      <c r="N41" s="32"/>
      <c r="O41" s="28"/>
      <c r="P41" s="25"/>
      <c r="Q41" s="28"/>
      <c r="R41" s="28"/>
      <c r="S41" s="28"/>
      <c r="T41" s="28"/>
      <c r="U41" s="28"/>
      <c r="V41" s="28"/>
      <c r="W41" s="28"/>
      <c r="X41" s="27"/>
    </row>
    <row r="42" spans="2:24" ht="13.5" customHeight="1">
      <c r="B42" s="13"/>
      <c r="C42" s="11"/>
      <c r="D42" s="15"/>
      <c r="E42" s="15"/>
      <c r="F42" s="15"/>
      <c r="G42" s="15"/>
      <c r="H42" s="15"/>
      <c r="I42" s="15"/>
      <c r="J42" s="15"/>
      <c r="K42" s="15"/>
      <c r="L42" s="9"/>
      <c r="N42" s="13"/>
      <c r="O42" s="7"/>
      <c r="P42" s="25"/>
      <c r="Q42" s="7"/>
      <c r="R42" s="7"/>
      <c r="S42" s="7"/>
      <c r="T42" s="7"/>
      <c r="U42" s="7"/>
      <c r="V42" s="7"/>
      <c r="W42" s="7"/>
      <c r="X42" s="4"/>
    </row>
    <row r="43" spans="2:24" s="24" customFormat="1" ht="13.5" customHeight="1">
      <c r="B43" s="32"/>
      <c r="C43" s="30" t="s">
        <v>62</v>
      </c>
      <c r="D43" s="25"/>
      <c r="E43" s="25"/>
      <c r="F43" s="25"/>
      <c r="G43" s="25"/>
      <c r="H43" s="25"/>
      <c r="I43" s="25"/>
      <c r="J43" s="25"/>
      <c r="K43" s="25"/>
      <c r="L43" s="29"/>
      <c r="N43" s="32"/>
      <c r="O43" s="28"/>
      <c r="P43" s="25"/>
      <c r="Q43" s="28"/>
      <c r="R43" s="28"/>
      <c r="S43" s="28"/>
      <c r="T43" s="28"/>
      <c r="U43" s="28"/>
      <c r="V43" s="28"/>
      <c r="W43" s="28"/>
      <c r="X43" s="27"/>
    </row>
    <row r="44" spans="2:24" s="24" customFormat="1" ht="13.5" customHeight="1">
      <c r="B44" s="32"/>
      <c r="C44" s="30"/>
      <c r="D44" s="25"/>
      <c r="E44" s="25"/>
      <c r="F44" s="25"/>
      <c r="G44" s="25"/>
      <c r="H44" s="25"/>
      <c r="I44" s="25"/>
      <c r="J44" s="25"/>
      <c r="K44" s="25"/>
      <c r="L44" s="29"/>
      <c r="N44" s="32"/>
      <c r="O44" s="28"/>
      <c r="P44" s="25"/>
      <c r="Q44" s="28"/>
      <c r="R44" s="28"/>
      <c r="S44" s="28"/>
      <c r="T44" s="28"/>
      <c r="U44" s="28"/>
      <c r="V44" s="28"/>
      <c r="W44" s="28"/>
      <c r="X44" s="27"/>
    </row>
    <row r="45" spans="2:24" s="24" customFormat="1" ht="13.5" customHeight="1">
      <c r="B45" s="32"/>
      <c r="C45" s="30"/>
      <c r="D45" s="25" t="s">
        <v>124</v>
      </c>
      <c r="E45" s="25"/>
      <c r="F45" s="25"/>
      <c r="G45" s="25"/>
      <c r="H45" s="25"/>
      <c r="I45" s="25"/>
      <c r="J45" s="25"/>
      <c r="K45" s="25"/>
      <c r="L45" s="29"/>
      <c r="N45" s="32"/>
      <c r="O45" s="28"/>
      <c r="P45" s="25"/>
      <c r="Q45" s="28"/>
      <c r="R45" s="28"/>
      <c r="S45" s="28"/>
      <c r="T45" s="28"/>
      <c r="U45" s="28"/>
      <c r="V45" s="28"/>
      <c r="W45" s="28"/>
      <c r="X45" s="27"/>
    </row>
    <row r="46" spans="2:24" s="24" customFormat="1" ht="13.5" customHeight="1">
      <c r="B46" s="32"/>
      <c r="C46" s="30"/>
      <c r="D46" s="25" t="s">
        <v>41</v>
      </c>
      <c r="E46" s="25"/>
      <c r="F46" s="25"/>
      <c r="G46" s="25"/>
      <c r="H46" s="25"/>
      <c r="I46" s="25"/>
      <c r="J46" s="25"/>
      <c r="K46" s="25"/>
      <c r="L46" s="29"/>
      <c r="N46" s="32"/>
      <c r="O46" s="28"/>
      <c r="P46" s="25"/>
      <c r="Q46" s="28"/>
      <c r="R46" s="28"/>
      <c r="S46" s="28"/>
      <c r="T46" s="28"/>
      <c r="U46" s="28"/>
      <c r="V46" s="28"/>
      <c r="W46" s="28"/>
      <c r="X46" s="27"/>
    </row>
    <row r="47" spans="2:24" s="24" customFormat="1" ht="13.5" customHeight="1">
      <c r="B47" s="32"/>
      <c r="C47" s="30"/>
      <c r="D47" s="25" t="s">
        <v>42</v>
      </c>
      <c r="E47" s="25"/>
      <c r="F47" s="25"/>
      <c r="G47" s="25"/>
      <c r="H47" s="25"/>
      <c r="I47" s="25"/>
      <c r="J47" s="25"/>
      <c r="K47" s="25"/>
      <c r="L47" s="29"/>
      <c r="N47" s="32"/>
      <c r="O47" s="28"/>
      <c r="P47" s="25"/>
      <c r="Q47" s="28"/>
      <c r="R47" s="28"/>
      <c r="S47" s="28"/>
      <c r="T47" s="28"/>
      <c r="U47" s="28"/>
      <c r="V47" s="28"/>
      <c r="W47" s="28"/>
      <c r="X47" s="27"/>
    </row>
    <row r="48" spans="2:24" s="24" customFormat="1" ht="13.5" customHeight="1">
      <c r="B48" s="32"/>
      <c r="C48" s="30"/>
      <c r="D48" s="25" t="s">
        <v>34</v>
      </c>
      <c r="E48" s="25"/>
      <c r="F48" s="25"/>
      <c r="G48" s="25"/>
      <c r="H48" s="25"/>
      <c r="I48" s="25"/>
      <c r="J48" s="25"/>
      <c r="K48" s="25"/>
      <c r="L48" s="29"/>
      <c r="N48" s="32"/>
      <c r="O48" s="28"/>
      <c r="P48" s="25"/>
      <c r="Q48" s="28"/>
      <c r="R48" s="28"/>
      <c r="S48" s="28"/>
      <c r="T48" s="28"/>
      <c r="U48" s="28"/>
      <c r="V48" s="28"/>
      <c r="W48" s="28"/>
      <c r="X48" s="27"/>
    </row>
    <row r="49" spans="2:24" s="24" customFormat="1" ht="13.5" customHeight="1">
      <c r="B49" s="32"/>
      <c r="C49" s="30"/>
      <c r="D49" s="25" t="s">
        <v>63</v>
      </c>
      <c r="E49" s="25"/>
      <c r="F49" s="25"/>
      <c r="G49" s="25"/>
      <c r="H49" s="25"/>
      <c r="I49" s="25"/>
      <c r="J49" s="25"/>
      <c r="K49" s="25"/>
      <c r="L49" s="29"/>
      <c r="N49" s="32"/>
      <c r="O49" s="28"/>
      <c r="P49" s="25"/>
      <c r="Q49" s="28"/>
      <c r="R49" s="28"/>
      <c r="S49" s="28"/>
      <c r="T49" s="28"/>
      <c r="U49" s="28"/>
      <c r="V49" s="28"/>
      <c r="W49" s="28"/>
      <c r="X49" s="27"/>
    </row>
    <row r="50" spans="2:24" s="24" customFormat="1" ht="13.5" customHeight="1">
      <c r="B50" s="32"/>
      <c r="C50" s="30"/>
      <c r="D50" s="25" t="s">
        <v>64</v>
      </c>
      <c r="E50" s="25"/>
      <c r="F50" s="25"/>
      <c r="G50" s="25"/>
      <c r="H50" s="25"/>
      <c r="I50" s="25"/>
      <c r="J50" s="25"/>
      <c r="K50" s="25"/>
      <c r="L50" s="29"/>
      <c r="N50" s="32"/>
      <c r="O50" s="28"/>
      <c r="P50" s="25"/>
      <c r="Q50" s="28"/>
      <c r="R50" s="28"/>
      <c r="S50" s="28"/>
      <c r="T50" s="28"/>
      <c r="U50" s="28"/>
      <c r="V50" s="28"/>
      <c r="W50" s="28"/>
      <c r="X50" s="27"/>
    </row>
    <row r="51" spans="2:24" s="24" customFormat="1" ht="13.5" customHeight="1">
      <c r="B51" s="32"/>
      <c r="C51" s="30"/>
      <c r="D51" s="25" t="s">
        <v>65</v>
      </c>
      <c r="E51" s="25"/>
      <c r="F51" s="25"/>
      <c r="G51" s="25"/>
      <c r="H51" s="25"/>
      <c r="I51" s="25"/>
      <c r="J51" s="25"/>
      <c r="K51" s="25"/>
      <c r="L51" s="29"/>
      <c r="N51" s="32"/>
      <c r="O51" s="28"/>
      <c r="P51" s="25"/>
      <c r="Q51" s="28"/>
      <c r="R51" s="28"/>
      <c r="S51" s="28"/>
      <c r="T51" s="28"/>
      <c r="U51" s="28"/>
      <c r="V51" s="28"/>
      <c r="W51" s="28"/>
      <c r="X51" s="27"/>
    </row>
    <row r="52" spans="2:24" s="24" customFormat="1" ht="13.5" customHeight="1">
      <c r="B52" s="32"/>
      <c r="C52" s="30"/>
      <c r="D52" s="25" t="s">
        <v>35</v>
      </c>
      <c r="E52" s="25"/>
      <c r="F52" s="25"/>
      <c r="G52" s="25"/>
      <c r="H52" s="25"/>
      <c r="I52" s="25"/>
      <c r="J52" s="25"/>
      <c r="K52" s="25"/>
      <c r="L52" s="29"/>
      <c r="N52" s="32"/>
      <c r="O52" s="28"/>
      <c r="P52" s="25"/>
      <c r="Q52" s="28"/>
      <c r="R52" s="28"/>
      <c r="S52" s="28"/>
      <c r="T52" s="28"/>
      <c r="U52" s="28"/>
      <c r="V52" s="28"/>
      <c r="W52" s="28"/>
      <c r="X52" s="27"/>
    </row>
    <row r="53" spans="2:24" s="24" customFormat="1" ht="13.5" customHeight="1">
      <c r="B53" s="32"/>
      <c r="C53" s="30"/>
      <c r="D53" s="25"/>
      <c r="E53" s="25"/>
      <c r="F53" s="25"/>
      <c r="G53" s="25"/>
      <c r="H53" s="25"/>
      <c r="I53" s="25"/>
      <c r="J53" s="25"/>
      <c r="K53" s="25"/>
      <c r="L53" s="29"/>
      <c r="N53" s="32"/>
      <c r="O53" s="28"/>
      <c r="P53" s="25"/>
      <c r="Q53" s="28"/>
      <c r="R53" s="28"/>
      <c r="S53" s="28"/>
      <c r="T53" s="28"/>
      <c r="U53" s="28"/>
      <c r="V53" s="28"/>
      <c r="W53" s="28"/>
      <c r="X53" s="27"/>
    </row>
    <row r="54" spans="2:24" s="24" customFormat="1" ht="13.5" customHeight="1">
      <c r="B54" s="32"/>
      <c r="C54" s="30"/>
      <c r="D54" s="25"/>
      <c r="E54" s="25"/>
      <c r="F54" s="25"/>
      <c r="G54" s="25"/>
      <c r="H54" s="25"/>
      <c r="I54" s="25"/>
      <c r="J54" s="25"/>
      <c r="K54" s="25"/>
      <c r="L54" s="29"/>
      <c r="N54" s="32"/>
      <c r="O54" s="28"/>
      <c r="P54" s="25"/>
      <c r="Q54" s="28"/>
      <c r="R54" s="28"/>
      <c r="S54" s="28"/>
      <c r="T54" s="28"/>
      <c r="U54" s="28"/>
      <c r="V54" s="28"/>
      <c r="W54" s="28"/>
      <c r="X54" s="27"/>
    </row>
    <row r="55" spans="2:24" ht="13.5" customHeight="1">
      <c r="B55" s="13"/>
      <c r="C55" s="11" t="s">
        <v>21</v>
      </c>
      <c r="D55" s="15"/>
      <c r="E55" s="15"/>
      <c r="F55" s="15"/>
      <c r="G55" s="15"/>
      <c r="H55" s="15"/>
      <c r="I55" s="15"/>
      <c r="J55" s="15"/>
      <c r="K55" s="15"/>
      <c r="L55" s="9"/>
      <c r="N55" s="13"/>
      <c r="O55" s="7"/>
      <c r="P55" s="25"/>
      <c r="Q55" s="7"/>
      <c r="R55" s="7"/>
      <c r="S55" s="7"/>
      <c r="T55" s="7"/>
      <c r="U55" s="7"/>
      <c r="V55" s="7"/>
      <c r="W55" s="7"/>
      <c r="X55" s="4"/>
    </row>
    <row r="56" spans="2:24" ht="13.5" customHeight="1">
      <c r="B56" s="13"/>
      <c r="C56" s="11"/>
      <c r="D56" s="15"/>
      <c r="E56" s="15"/>
      <c r="F56" s="15"/>
      <c r="G56" s="15"/>
      <c r="H56" s="15"/>
      <c r="I56" s="15"/>
      <c r="J56" s="15"/>
      <c r="K56" s="15"/>
      <c r="L56" s="9"/>
      <c r="N56" s="13"/>
      <c r="O56" s="7"/>
      <c r="P56" s="25"/>
      <c r="Q56" s="7"/>
      <c r="R56" s="7"/>
      <c r="S56" s="7"/>
      <c r="T56" s="7"/>
      <c r="U56" s="7"/>
      <c r="V56" s="7"/>
      <c r="W56" s="7"/>
      <c r="X56" s="4"/>
    </row>
    <row r="57" spans="2:24" ht="13.5" customHeight="1">
      <c r="B57" s="13"/>
      <c r="C57" s="11"/>
      <c r="D57" s="15" t="s">
        <v>125</v>
      </c>
      <c r="E57" s="15"/>
      <c r="F57" s="15"/>
      <c r="G57" s="15"/>
      <c r="H57" s="15"/>
      <c r="I57" s="15"/>
      <c r="J57" s="15"/>
      <c r="K57" s="15"/>
      <c r="L57" s="9"/>
      <c r="N57" s="13"/>
      <c r="O57" s="7"/>
      <c r="Q57" s="7"/>
      <c r="R57" s="7"/>
      <c r="S57" s="7"/>
      <c r="T57" s="7"/>
      <c r="U57" s="7"/>
      <c r="V57" s="7"/>
      <c r="W57" s="7"/>
      <c r="X57" s="4"/>
    </row>
    <row r="58" spans="2:24" ht="13.5" customHeight="1">
      <c r="B58" s="13"/>
      <c r="C58" s="11"/>
      <c r="D58" s="15" t="s">
        <v>38</v>
      </c>
      <c r="E58" s="15"/>
      <c r="F58" s="15"/>
      <c r="G58" s="15"/>
      <c r="H58" s="15"/>
      <c r="I58" s="15"/>
      <c r="J58" s="15"/>
      <c r="K58" s="15"/>
      <c r="L58" s="9"/>
      <c r="N58" s="13"/>
      <c r="O58" s="7"/>
      <c r="P58" s="25" t="s">
        <v>25</v>
      </c>
      <c r="Q58" s="7"/>
      <c r="R58" s="7"/>
      <c r="S58" s="7"/>
      <c r="T58" s="7"/>
      <c r="U58" s="7"/>
      <c r="V58" s="7"/>
      <c r="W58" s="7"/>
      <c r="X58" s="4"/>
    </row>
    <row r="59" spans="2:24" ht="13.5" customHeight="1">
      <c r="B59" s="13"/>
      <c r="C59" s="11"/>
      <c r="D59" s="15" t="s">
        <v>36</v>
      </c>
      <c r="E59" s="15"/>
      <c r="F59" s="15"/>
      <c r="G59" s="15"/>
      <c r="H59" s="15"/>
      <c r="I59" s="15"/>
      <c r="J59" s="15"/>
      <c r="K59" s="15"/>
      <c r="L59" s="9"/>
      <c r="N59" s="13"/>
      <c r="O59" s="7"/>
      <c r="P59" s="21" t="s">
        <v>26</v>
      </c>
      <c r="Q59" s="7"/>
      <c r="R59" s="7"/>
      <c r="S59" s="7"/>
      <c r="T59" s="7"/>
      <c r="U59" s="7"/>
      <c r="V59" s="7"/>
      <c r="W59" s="7"/>
      <c r="X59" s="4"/>
    </row>
    <row r="60" spans="2:24" ht="13.5" customHeight="1">
      <c r="B60" s="13"/>
      <c r="C60" s="11"/>
      <c r="D60" s="15" t="s">
        <v>27</v>
      </c>
      <c r="E60" s="15"/>
      <c r="F60" s="15"/>
      <c r="G60" s="15"/>
      <c r="H60" s="15"/>
      <c r="I60" s="15"/>
      <c r="J60" s="15"/>
      <c r="K60" s="15"/>
      <c r="L60" s="9"/>
      <c r="N60" s="13"/>
      <c r="O60" s="7"/>
      <c r="P60" s="25"/>
      <c r="Q60" s="7"/>
      <c r="R60" s="7"/>
      <c r="S60" s="7"/>
      <c r="T60" s="7"/>
      <c r="U60" s="7"/>
      <c r="V60" s="7"/>
      <c r="W60" s="7"/>
      <c r="X60" s="4"/>
    </row>
    <row r="61" spans="2:24" ht="13.5" customHeight="1">
      <c r="B61" s="13"/>
      <c r="C61" s="11"/>
      <c r="D61" s="15" t="s">
        <v>43</v>
      </c>
      <c r="E61" s="15"/>
      <c r="F61" s="15"/>
      <c r="G61" s="15"/>
      <c r="H61" s="15"/>
      <c r="I61" s="15"/>
      <c r="J61" s="15"/>
      <c r="K61" s="15"/>
      <c r="L61" s="9"/>
      <c r="N61" s="13"/>
      <c r="O61" s="7"/>
      <c r="P61" s="25" t="s">
        <v>20</v>
      </c>
      <c r="Q61" s="7"/>
      <c r="R61" s="7"/>
      <c r="S61" s="7"/>
      <c r="T61" s="7"/>
      <c r="U61" s="7"/>
      <c r="V61" s="7"/>
      <c r="W61" s="7"/>
      <c r="X61" s="4"/>
    </row>
    <row r="62" spans="2:24" s="24" customFormat="1" ht="13.5" customHeight="1">
      <c r="B62" s="32"/>
      <c r="C62" s="30"/>
      <c r="D62" s="25" t="s">
        <v>44</v>
      </c>
      <c r="E62" s="25"/>
      <c r="F62" s="25"/>
      <c r="G62" s="25"/>
      <c r="H62" s="25"/>
      <c r="I62" s="25"/>
      <c r="J62" s="25"/>
      <c r="K62" s="25"/>
      <c r="L62" s="29"/>
      <c r="N62" s="32"/>
      <c r="O62" s="28"/>
      <c r="P62" s="25" t="s">
        <v>39</v>
      </c>
      <c r="Q62" s="28"/>
      <c r="R62" s="28"/>
      <c r="S62" s="28"/>
      <c r="T62" s="28"/>
      <c r="U62" s="28"/>
      <c r="V62" s="28"/>
      <c r="W62" s="28"/>
      <c r="X62" s="27"/>
    </row>
    <row r="63" spans="2:24" s="24" customFormat="1" ht="13.5" customHeight="1">
      <c r="B63" s="32"/>
      <c r="C63" s="30"/>
      <c r="D63" s="25"/>
      <c r="E63" s="25"/>
      <c r="F63" s="25"/>
      <c r="G63" s="25"/>
      <c r="H63" s="25"/>
      <c r="I63" s="25"/>
      <c r="J63" s="25"/>
      <c r="K63" s="25"/>
      <c r="L63" s="29"/>
      <c r="N63" s="32"/>
      <c r="O63" s="28"/>
      <c r="P63" s="25"/>
      <c r="Q63" s="28"/>
      <c r="R63" s="28"/>
      <c r="S63" s="28"/>
      <c r="T63" s="28"/>
      <c r="U63" s="28"/>
      <c r="V63" s="28"/>
      <c r="W63" s="28"/>
      <c r="X63" s="27"/>
    </row>
    <row r="64" spans="2:24" s="24" customFormat="1" ht="13.5" customHeight="1">
      <c r="B64" s="32"/>
      <c r="C64" s="116" t="s">
        <v>87</v>
      </c>
      <c r="D64" s="117"/>
      <c r="E64" s="117"/>
      <c r="F64" s="117"/>
      <c r="G64" s="117"/>
      <c r="H64" s="117"/>
      <c r="I64" s="117"/>
      <c r="J64" s="25"/>
      <c r="K64" s="25"/>
      <c r="L64" s="29"/>
      <c r="N64" s="32"/>
      <c r="O64" s="28"/>
      <c r="P64" s="25"/>
      <c r="Q64" s="28"/>
      <c r="R64" s="28"/>
      <c r="S64" s="28"/>
      <c r="T64" s="28"/>
      <c r="U64" s="28"/>
      <c r="V64" s="28"/>
      <c r="W64" s="28"/>
      <c r="X64" s="27"/>
    </row>
    <row r="65" spans="2:24" s="24" customFormat="1" ht="9.75" customHeight="1">
      <c r="B65" s="32"/>
      <c r="C65" s="116"/>
      <c r="D65" s="117"/>
      <c r="E65" s="117"/>
      <c r="F65" s="117"/>
      <c r="G65" s="117"/>
      <c r="H65" s="117"/>
      <c r="I65" s="117"/>
      <c r="J65" s="25"/>
      <c r="K65" s="25"/>
      <c r="L65" s="29"/>
      <c r="N65" s="32"/>
      <c r="O65" s="28"/>
      <c r="P65" s="25"/>
      <c r="Q65" s="28"/>
      <c r="R65" s="28"/>
      <c r="S65" s="28"/>
      <c r="T65" s="28"/>
      <c r="U65" s="28"/>
      <c r="V65" s="28"/>
      <c r="W65" s="28"/>
      <c r="X65" s="27"/>
    </row>
    <row r="66" spans="2:24" s="24" customFormat="1" ht="14.15" customHeight="1">
      <c r="B66" s="32"/>
      <c r="C66" s="118" t="s">
        <v>82</v>
      </c>
      <c r="D66" s="118"/>
      <c r="E66" s="118"/>
      <c r="F66" s="118"/>
      <c r="G66" s="118"/>
      <c r="H66" s="118"/>
      <c r="I66" s="118"/>
      <c r="J66" s="96"/>
      <c r="K66" s="96"/>
      <c r="L66" s="29"/>
      <c r="N66" s="32"/>
      <c r="O66" s="28"/>
      <c r="P66" s="25"/>
      <c r="Q66" s="28"/>
      <c r="R66" s="28"/>
      <c r="S66" s="28"/>
      <c r="T66" s="28"/>
      <c r="U66" s="28"/>
      <c r="V66" s="28"/>
      <c r="W66" s="28"/>
      <c r="X66" s="27"/>
    </row>
    <row r="67" spans="2:24" s="24" customFormat="1" ht="13.5" customHeight="1">
      <c r="B67" s="32"/>
      <c r="C67" s="119" t="s">
        <v>85</v>
      </c>
      <c r="D67" s="117"/>
      <c r="E67" s="117"/>
      <c r="F67" s="117"/>
      <c r="G67" s="117"/>
      <c r="H67" s="117"/>
      <c r="I67" s="117"/>
      <c r="J67" s="25"/>
      <c r="K67" s="25"/>
      <c r="L67" s="29"/>
      <c r="N67" s="32"/>
      <c r="O67" s="28"/>
      <c r="P67" s="25"/>
      <c r="Q67" s="28"/>
      <c r="R67" s="28"/>
      <c r="S67" s="28"/>
      <c r="T67" s="28"/>
      <c r="U67" s="28"/>
      <c r="V67" s="28"/>
      <c r="W67" s="28"/>
      <c r="X67" s="27"/>
    </row>
    <row r="68" spans="2:24" s="24" customFormat="1" ht="13.5" customHeight="1">
      <c r="B68" s="32"/>
      <c r="C68" s="117" t="s">
        <v>86</v>
      </c>
      <c r="D68" s="117"/>
      <c r="E68" s="117"/>
      <c r="F68" s="117"/>
      <c r="G68" s="117"/>
      <c r="H68" s="117"/>
      <c r="I68" s="117"/>
      <c r="J68" s="25"/>
      <c r="K68" s="25"/>
      <c r="L68" s="29"/>
      <c r="N68" s="32"/>
      <c r="O68" s="28"/>
      <c r="P68" s="25"/>
      <c r="Q68" s="28"/>
      <c r="R68" s="28"/>
      <c r="S68" s="28"/>
      <c r="T68" s="28"/>
      <c r="U68" s="28"/>
      <c r="V68" s="28"/>
      <c r="W68" s="28"/>
      <c r="X68" s="27"/>
    </row>
    <row r="69" spans="2:24" s="24" customFormat="1" ht="13.5" customHeight="1">
      <c r="B69" s="32"/>
      <c r="C69" s="117"/>
      <c r="D69" s="117"/>
      <c r="E69" s="117"/>
      <c r="F69" s="117"/>
      <c r="G69" s="117"/>
      <c r="H69" s="117"/>
      <c r="I69" s="117"/>
      <c r="J69" s="25"/>
      <c r="K69" s="25"/>
      <c r="L69" s="29"/>
      <c r="N69" s="32"/>
      <c r="O69" s="28"/>
      <c r="P69" s="25"/>
      <c r="Q69" s="28"/>
      <c r="R69" s="28"/>
      <c r="S69" s="28"/>
      <c r="T69" s="28"/>
      <c r="U69" s="28"/>
      <c r="V69" s="28"/>
      <c r="W69" s="28"/>
      <c r="X69" s="27"/>
    </row>
    <row r="70" spans="2:24" s="24" customFormat="1" ht="13.5" customHeight="1">
      <c r="B70" s="32"/>
      <c r="C70" s="116" t="s">
        <v>92</v>
      </c>
      <c r="D70" s="117"/>
      <c r="E70" s="117"/>
      <c r="F70" s="117"/>
      <c r="G70" s="117" t="s">
        <v>94</v>
      </c>
      <c r="H70" s="117"/>
      <c r="I70" s="117"/>
      <c r="J70" s="25"/>
      <c r="K70" s="25"/>
      <c r="L70" s="29"/>
      <c r="N70" s="32"/>
      <c r="O70" s="28"/>
      <c r="P70" s="25"/>
      <c r="Q70" s="28"/>
      <c r="R70" s="28"/>
      <c r="S70" s="28"/>
      <c r="T70" s="28"/>
      <c r="U70" s="28"/>
      <c r="V70" s="28"/>
      <c r="W70" s="28"/>
      <c r="X70" s="27"/>
    </row>
    <row r="71" spans="2:24" s="24" customFormat="1" ht="13.5" customHeight="1">
      <c r="B71" s="32"/>
      <c r="C71" s="117"/>
      <c r="D71" s="117"/>
      <c r="E71" s="117"/>
      <c r="F71" s="117"/>
      <c r="G71" s="117"/>
      <c r="H71" s="117"/>
      <c r="I71" s="117"/>
      <c r="J71" s="25"/>
      <c r="K71" s="25"/>
      <c r="L71" s="29"/>
      <c r="N71" s="32"/>
      <c r="O71" s="28"/>
      <c r="P71" s="25"/>
      <c r="Q71" s="28"/>
      <c r="R71" s="28"/>
      <c r="S71" s="28"/>
      <c r="T71" s="28"/>
      <c r="U71" s="28"/>
      <c r="V71" s="28"/>
      <c r="W71" s="28"/>
      <c r="X71" s="27"/>
    </row>
    <row r="72" spans="2:24" s="24" customFormat="1" ht="13.5" customHeight="1">
      <c r="B72" s="32"/>
      <c r="C72" s="117" t="s">
        <v>140</v>
      </c>
      <c r="D72" s="117"/>
      <c r="E72" s="117"/>
      <c r="F72" s="117"/>
      <c r="G72" s="117"/>
      <c r="H72" s="117"/>
      <c r="I72" s="117"/>
      <c r="J72" s="25"/>
      <c r="K72" s="25"/>
      <c r="L72" s="29"/>
      <c r="N72" s="32"/>
      <c r="O72" s="28"/>
      <c r="P72" s="25"/>
      <c r="Q72" s="28"/>
      <c r="R72" s="28"/>
      <c r="S72" s="28"/>
      <c r="T72" s="28"/>
      <c r="U72" s="28"/>
      <c r="V72" s="28"/>
      <c r="W72" s="28"/>
      <c r="X72" s="27"/>
    </row>
    <row r="73" spans="2:24" s="24" customFormat="1" ht="13.5" customHeight="1">
      <c r="B73" s="32"/>
      <c r="C73" s="117" t="s">
        <v>141</v>
      </c>
      <c r="D73" s="117"/>
      <c r="E73" s="117"/>
      <c r="F73" s="117"/>
      <c r="G73" s="117"/>
      <c r="H73" s="117"/>
      <c r="I73" s="117"/>
      <c r="J73" s="25"/>
      <c r="K73" s="25"/>
      <c r="L73" s="29"/>
      <c r="N73" s="32"/>
      <c r="O73" s="28"/>
      <c r="P73" s="25"/>
      <c r="Q73" s="28"/>
      <c r="R73" s="28"/>
      <c r="S73" s="28"/>
      <c r="T73" s="28"/>
      <c r="U73" s="28"/>
      <c r="V73" s="28"/>
      <c r="W73" s="28"/>
      <c r="X73" s="27"/>
    </row>
    <row r="74" spans="2:24" s="24" customFormat="1" ht="13.5" customHeight="1">
      <c r="B74" s="32"/>
      <c r="C74" s="117" t="s">
        <v>142</v>
      </c>
      <c r="D74" s="117"/>
      <c r="E74" s="117"/>
      <c r="F74" s="117"/>
      <c r="G74" s="117"/>
      <c r="H74" s="117"/>
      <c r="I74" s="117"/>
      <c r="J74" s="25"/>
      <c r="K74" s="25"/>
      <c r="L74" s="29"/>
      <c r="N74" s="32"/>
      <c r="O74" s="28"/>
      <c r="P74" s="25"/>
      <c r="Q74" s="28"/>
      <c r="R74" s="28"/>
      <c r="S74" s="28"/>
      <c r="T74" s="28"/>
      <c r="U74" s="28"/>
      <c r="V74" s="28"/>
      <c r="W74" s="28"/>
      <c r="X74" s="27"/>
    </row>
    <row r="75" spans="2:24" s="24" customFormat="1" ht="13.5" customHeight="1">
      <c r="B75" s="32"/>
      <c r="C75" s="117" t="s">
        <v>143</v>
      </c>
      <c r="D75" s="117"/>
      <c r="E75" s="117"/>
      <c r="F75" s="117"/>
      <c r="G75" s="117"/>
      <c r="H75" s="117"/>
      <c r="I75" s="117"/>
      <c r="J75" s="25"/>
      <c r="K75" s="25"/>
      <c r="L75" s="29"/>
      <c r="N75" s="32"/>
      <c r="O75" s="28"/>
      <c r="P75" s="25"/>
      <c r="Q75" s="28"/>
      <c r="R75" s="28"/>
      <c r="S75" s="28"/>
      <c r="T75" s="28"/>
      <c r="U75" s="28"/>
      <c r="V75" s="28"/>
      <c r="W75" s="28"/>
      <c r="X75" s="27"/>
    </row>
    <row r="76" spans="2:24" s="24" customFormat="1" ht="13.5" customHeight="1">
      <c r="B76" s="32"/>
      <c r="C76" s="117"/>
      <c r="D76" s="117"/>
      <c r="E76" s="117"/>
      <c r="F76" s="117"/>
      <c r="G76" s="117"/>
      <c r="H76" s="117"/>
      <c r="I76" s="117"/>
      <c r="J76" s="25"/>
      <c r="K76" s="25"/>
      <c r="L76" s="29"/>
      <c r="N76" s="32"/>
      <c r="O76" s="28"/>
      <c r="P76" s="25"/>
      <c r="Q76" s="28"/>
      <c r="R76" s="28"/>
      <c r="S76" s="28"/>
      <c r="T76" s="28"/>
      <c r="U76" s="28"/>
      <c r="V76" s="28"/>
      <c r="W76" s="28"/>
      <c r="X76" s="27"/>
    </row>
    <row r="77" spans="2:24" s="24" customFormat="1" ht="13.5" customHeight="1">
      <c r="B77" s="32"/>
      <c r="C77" s="116" t="s">
        <v>97</v>
      </c>
      <c r="D77" s="117"/>
      <c r="E77" s="117"/>
      <c r="F77" s="117"/>
      <c r="G77" s="117"/>
      <c r="H77" s="117"/>
      <c r="I77" s="117"/>
      <c r="J77" s="25"/>
      <c r="K77" s="25"/>
      <c r="L77" s="29"/>
      <c r="N77" s="32"/>
      <c r="O77" s="28"/>
      <c r="P77" s="25"/>
      <c r="Q77" s="28"/>
      <c r="R77" s="28"/>
      <c r="S77" s="28"/>
      <c r="T77" s="28"/>
      <c r="U77" s="28"/>
      <c r="V77" s="28"/>
      <c r="W77" s="28"/>
      <c r="X77" s="27"/>
    </row>
    <row r="78" spans="2:24" s="24" customFormat="1" ht="13.5" customHeight="1">
      <c r="B78" s="32"/>
      <c r="C78" s="117"/>
      <c r="D78" s="117"/>
      <c r="E78" s="117"/>
      <c r="F78" s="117"/>
      <c r="G78" s="117"/>
      <c r="H78" s="117"/>
      <c r="I78" s="117"/>
      <c r="J78" s="25"/>
      <c r="K78" s="25"/>
      <c r="L78" s="29"/>
      <c r="N78" s="32"/>
      <c r="O78" s="28"/>
      <c r="P78" s="25"/>
      <c r="Q78" s="28"/>
      <c r="R78" s="28"/>
      <c r="S78" s="28"/>
      <c r="T78" s="28"/>
      <c r="U78" s="28"/>
      <c r="V78" s="28"/>
      <c r="W78" s="28"/>
      <c r="X78" s="27"/>
    </row>
    <row r="79" spans="2:24" s="24" customFormat="1" ht="13.5" customHeight="1">
      <c r="B79" s="32"/>
      <c r="C79" s="117" t="s">
        <v>95</v>
      </c>
      <c r="D79" s="117"/>
      <c r="E79" s="117"/>
      <c r="F79" s="117"/>
      <c r="G79" s="117"/>
      <c r="H79" s="117"/>
      <c r="I79" s="117"/>
      <c r="J79" s="25"/>
      <c r="K79" s="25"/>
      <c r="L79" s="29"/>
      <c r="N79" s="32"/>
      <c r="O79" s="28"/>
      <c r="P79" s="25"/>
      <c r="Q79" s="28"/>
      <c r="R79" s="28"/>
      <c r="S79" s="28"/>
      <c r="T79" s="28"/>
      <c r="U79" s="28"/>
      <c r="V79" s="28"/>
      <c r="W79" s="28"/>
      <c r="X79" s="27"/>
    </row>
    <row r="80" spans="2:24" s="24" customFormat="1" ht="13.5" customHeight="1">
      <c r="B80" s="32"/>
      <c r="C80" s="117" t="s">
        <v>99</v>
      </c>
      <c r="D80" s="117"/>
      <c r="E80" s="117"/>
      <c r="F80" s="117"/>
      <c r="G80" s="117"/>
      <c r="H80" s="117"/>
      <c r="I80" s="117"/>
      <c r="J80" s="25"/>
      <c r="K80" s="25"/>
      <c r="L80" s="29"/>
      <c r="N80" s="32"/>
      <c r="O80" s="28"/>
      <c r="P80" s="25"/>
      <c r="Q80" s="28"/>
      <c r="R80" s="28"/>
      <c r="S80" s="28"/>
      <c r="T80" s="28"/>
      <c r="U80" s="28"/>
      <c r="V80" s="28"/>
      <c r="W80" s="28"/>
      <c r="X80" s="27"/>
    </row>
    <row r="81" spans="2:24" s="24" customFormat="1" ht="13.5" customHeight="1">
      <c r="B81" s="32"/>
      <c r="C81" s="117" t="s">
        <v>96</v>
      </c>
      <c r="D81" s="117"/>
      <c r="E81" s="117"/>
      <c r="F81" s="117"/>
      <c r="G81" s="117"/>
      <c r="H81" s="117"/>
      <c r="I81" s="117"/>
      <c r="J81" s="25"/>
      <c r="K81" s="25"/>
      <c r="L81" s="29"/>
      <c r="N81" s="32"/>
      <c r="O81" s="28"/>
      <c r="P81" s="25"/>
      <c r="Q81" s="28"/>
      <c r="R81" s="28"/>
      <c r="S81" s="28"/>
      <c r="T81" s="28"/>
      <c r="U81" s="28"/>
      <c r="V81" s="28"/>
      <c r="W81" s="28"/>
      <c r="X81" s="27"/>
    </row>
    <row r="82" spans="2:24" s="24" customFormat="1" ht="13.5" customHeight="1">
      <c r="B82" s="32"/>
      <c r="C82" s="117" t="s">
        <v>98</v>
      </c>
      <c r="D82" s="117"/>
      <c r="E82" s="117"/>
      <c r="F82" s="117"/>
      <c r="G82" s="117"/>
      <c r="H82" s="117"/>
      <c r="I82" s="117"/>
      <c r="J82" s="25"/>
      <c r="K82" s="25"/>
      <c r="L82" s="29"/>
      <c r="N82" s="32"/>
      <c r="O82" s="28"/>
      <c r="P82" s="25"/>
      <c r="Q82" s="28"/>
      <c r="R82" s="28"/>
      <c r="S82" s="28"/>
      <c r="T82" s="28"/>
      <c r="U82" s="28"/>
      <c r="V82" s="28"/>
      <c r="W82" s="28"/>
      <c r="X82" s="27"/>
    </row>
    <row r="83" spans="2:24" s="24" customFormat="1" ht="13.5" customHeight="1">
      <c r="B83" s="32"/>
      <c r="C83" s="124" t="s">
        <v>126</v>
      </c>
      <c r="D83" s="117"/>
      <c r="E83" s="117"/>
      <c r="F83" s="117"/>
      <c r="G83" s="117"/>
      <c r="H83" s="117"/>
      <c r="I83" s="117"/>
      <c r="J83" s="25"/>
      <c r="K83" s="25"/>
      <c r="L83" s="29"/>
      <c r="N83" s="32"/>
      <c r="O83" s="28"/>
      <c r="P83" s="25"/>
      <c r="Q83" s="28"/>
      <c r="R83" s="28"/>
      <c r="S83" s="28"/>
      <c r="T83" s="28"/>
      <c r="U83" s="28"/>
      <c r="V83" s="28"/>
      <c r="W83" s="28"/>
      <c r="X83" s="27"/>
    </row>
    <row r="84" spans="2:24" s="24" customFormat="1" ht="13.5" customHeight="1">
      <c r="B84" s="32"/>
      <c r="C84" s="124"/>
      <c r="D84" s="117"/>
      <c r="E84" s="117"/>
      <c r="F84" s="117"/>
      <c r="G84" s="117"/>
      <c r="H84" s="117"/>
      <c r="I84" s="117"/>
      <c r="J84" s="25"/>
      <c r="K84" s="25"/>
      <c r="L84" s="29"/>
      <c r="N84" s="32"/>
      <c r="O84" s="28"/>
      <c r="P84" s="25"/>
      <c r="Q84" s="28"/>
      <c r="R84" s="28"/>
      <c r="S84" s="28"/>
      <c r="T84" s="28"/>
      <c r="U84" s="28"/>
      <c r="V84" s="28"/>
      <c r="W84" s="28"/>
      <c r="X84" s="27"/>
    </row>
    <row r="85" spans="2:24" s="24" customFormat="1" ht="13.5" customHeight="1">
      <c r="B85" s="32"/>
      <c r="C85" s="172" t="s">
        <v>134</v>
      </c>
      <c r="D85" s="117"/>
      <c r="E85" s="117"/>
      <c r="F85" s="117"/>
      <c r="G85" s="117"/>
      <c r="H85" s="117"/>
      <c r="I85" s="117"/>
      <c r="J85" s="25"/>
      <c r="K85" s="25"/>
      <c r="L85" s="29"/>
      <c r="N85" s="32"/>
      <c r="O85" s="28"/>
      <c r="P85" s="25"/>
      <c r="Q85" s="28"/>
      <c r="R85" s="28"/>
      <c r="S85" s="28"/>
      <c r="T85" s="28"/>
      <c r="U85" s="28"/>
      <c r="V85" s="28"/>
      <c r="W85" s="28"/>
      <c r="X85" s="27"/>
    </row>
    <row r="86" spans="2:24" s="24" customFormat="1" ht="13.5" customHeight="1">
      <c r="B86" s="32"/>
      <c r="C86" s="172"/>
      <c r="D86" s="117"/>
      <c r="E86" s="117"/>
      <c r="F86" s="117"/>
      <c r="G86" s="117"/>
      <c r="H86" s="117"/>
      <c r="I86" s="117"/>
      <c r="J86" s="25"/>
      <c r="K86" s="25"/>
      <c r="L86" s="29"/>
      <c r="N86" s="32"/>
      <c r="O86" s="28"/>
      <c r="P86" s="25"/>
      <c r="Q86" s="28"/>
      <c r="R86" s="28"/>
      <c r="S86" s="28"/>
      <c r="T86" s="28"/>
      <c r="U86" s="28"/>
      <c r="V86" s="28"/>
      <c r="W86" s="28"/>
      <c r="X86" s="27"/>
    </row>
    <row r="87" spans="2:24" s="24" customFormat="1" ht="13.5" customHeight="1">
      <c r="B87" s="32"/>
      <c r="C87" s="124" t="s">
        <v>136</v>
      </c>
      <c r="D87" s="117"/>
      <c r="E87" s="117"/>
      <c r="F87" s="117"/>
      <c r="G87" s="117"/>
      <c r="H87" s="117"/>
      <c r="I87" s="117"/>
      <c r="J87" s="25"/>
      <c r="K87" s="25"/>
      <c r="L87" s="29"/>
      <c r="N87" s="32"/>
      <c r="O87" s="28"/>
      <c r="P87" s="25"/>
      <c r="Q87" s="28"/>
      <c r="R87" s="28"/>
      <c r="S87" s="28"/>
      <c r="T87" s="28"/>
      <c r="U87" s="28"/>
      <c r="V87" s="28"/>
      <c r="W87" s="28"/>
      <c r="X87" s="27"/>
    </row>
    <row r="88" spans="2:24" s="24" customFormat="1" ht="13.5" customHeight="1">
      <c r="B88" s="32"/>
      <c r="C88" s="124" t="s">
        <v>137</v>
      </c>
      <c r="D88" s="117"/>
      <c r="E88" s="117"/>
      <c r="F88" s="117"/>
      <c r="G88" s="117"/>
      <c r="H88" s="117"/>
      <c r="I88" s="117"/>
      <c r="J88" s="25"/>
      <c r="K88" s="25"/>
      <c r="L88" s="29"/>
      <c r="N88" s="32"/>
      <c r="O88" s="28"/>
      <c r="P88" s="25"/>
      <c r="Q88" s="28"/>
      <c r="R88" s="28"/>
      <c r="S88" s="28"/>
      <c r="T88" s="28"/>
      <c r="U88" s="28"/>
      <c r="V88" s="28"/>
      <c r="W88" s="28"/>
      <c r="X88" s="27"/>
    </row>
    <row r="89" spans="2:24" s="24" customFormat="1" ht="13.5" customHeight="1">
      <c r="B89" s="32"/>
      <c r="C89" s="124"/>
      <c r="D89" s="117"/>
      <c r="E89" s="117"/>
      <c r="F89" s="117"/>
      <c r="G89" s="117"/>
      <c r="H89" s="117"/>
      <c r="I89" s="117"/>
      <c r="J89" s="25"/>
      <c r="K89" s="25"/>
      <c r="L89" s="29"/>
      <c r="N89" s="32"/>
      <c r="O89" s="28"/>
      <c r="P89" s="25"/>
      <c r="Q89" s="28"/>
      <c r="R89" s="28"/>
      <c r="S89" s="28"/>
      <c r="T89" s="28"/>
      <c r="U89" s="28"/>
      <c r="V89" s="28"/>
      <c r="W89" s="28"/>
      <c r="X89" s="27"/>
    </row>
    <row r="90" spans="2:24" s="24" customFormat="1" ht="13.5" customHeight="1">
      <c r="B90" s="32"/>
      <c r="C90" s="172" t="s">
        <v>135</v>
      </c>
      <c r="D90" s="117"/>
      <c r="E90" s="117"/>
      <c r="F90" s="117"/>
      <c r="G90" s="117"/>
      <c r="H90" s="117"/>
      <c r="I90" s="117"/>
      <c r="J90" s="25"/>
      <c r="K90" s="25"/>
      <c r="L90" s="29"/>
      <c r="N90" s="32"/>
      <c r="O90" s="28"/>
      <c r="P90" s="25"/>
      <c r="Q90" s="28"/>
      <c r="R90" s="28"/>
      <c r="S90" s="28"/>
      <c r="T90" s="28"/>
      <c r="U90" s="28"/>
      <c r="V90" s="28"/>
      <c r="W90" s="28"/>
      <c r="X90" s="27"/>
    </row>
    <row r="91" spans="2:24" s="24" customFormat="1" ht="13.5" customHeight="1">
      <c r="B91" s="32"/>
      <c r="C91" s="172"/>
      <c r="D91" s="117"/>
      <c r="E91" s="117"/>
      <c r="F91" s="117"/>
      <c r="G91" s="117"/>
      <c r="H91" s="117"/>
      <c r="I91" s="117"/>
      <c r="J91" s="25"/>
      <c r="K91" s="25"/>
      <c r="L91" s="29"/>
      <c r="N91" s="32"/>
      <c r="O91" s="28"/>
      <c r="P91" s="25"/>
      <c r="Q91" s="28"/>
      <c r="R91" s="28"/>
      <c r="S91" s="28"/>
      <c r="T91" s="28"/>
      <c r="U91" s="28"/>
      <c r="V91" s="28"/>
      <c r="W91" s="28"/>
      <c r="X91" s="27"/>
    </row>
    <row r="92" spans="2:24" s="24" customFormat="1" ht="13.5" customHeight="1">
      <c r="B92" s="32"/>
      <c r="C92" s="124" t="s">
        <v>138</v>
      </c>
      <c r="D92" s="117"/>
      <c r="E92" s="117"/>
      <c r="F92" s="117"/>
      <c r="G92" s="117"/>
      <c r="H92" s="117"/>
      <c r="I92" s="117"/>
      <c r="J92" s="25"/>
      <c r="K92" s="25"/>
      <c r="L92" s="29"/>
      <c r="N92" s="32"/>
      <c r="O92" s="28"/>
      <c r="P92" s="25"/>
      <c r="Q92" s="28"/>
      <c r="R92" s="28"/>
      <c r="S92" s="28"/>
      <c r="T92" s="28"/>
      <c r="U92" s="28"/>
      <c r="V92" s="28"/>
      <c r="W92" s="28"/>
      <c r="X92" s="27"/>
    </row>
    <row r="93" spans="2:24" s="24" customFormat="1" ht="13.5" customHeight="1">
      <c r="B93" s="32"/>
      <c r="C93" s="124" t="s">
        <v>144</v>
      </c>
      <c r="D93" s="117"/>
      <c r="E93" s="117"/>
      <c r="F93" s="117"/>
      <c r="G93" s="117"/>
      <c r="H93" s="117"/>
      <c r="I93" s="117"/>
      <c r="J93" s="25"/>
      <c r="K93" s="25"/>
      <c r="L93" s="29"/>
      <c r="N93" s="32"/>
      <c r="O93" s="28"/>
      <c r="P93" s="25"/>
      <c r="Q93" s="28"/>
      <c r="R93" s="28"/>
      <c r="S93" s="28"/>
      <c r="T93" s="28"/>
      <c r="U93" s="28"/>
      <c r="V93" s="28"/>
      <c r="W93" s="28"/>
      <c r="X93" s="27"/>
    </row>
    <row r="94" spans="2:24" s="24" customFormat="1" ht="13.5" customHeight="1">
      <c r="B94" s="32"/>
      <c r="C94" s="124" t="s">
        <v>139</v>
      </c>
      <c r="D94" s="117"/>
      <c r="E94" s="117"/>
      <c r="F94" s="117"/>
      <c r="G94" s="117"/>
      <c r="H94" s="117"/>
      <c r="I94" s="117"/>
      <c r="J94" s="25"/>
      <c r="K94" s="25"/>
      <c r="L94" s="29"/>
      <c r="N94" s="32"/>
      <c r="O94" s="28"/>
      <c r="P94" s="25"/>
      <c r="Q94" s="28"/>
      <c r="R94" s="28"/>
      <c r="S94" s="28"/>
      <c r="T94" s="28"/>
      <c r="U94" s="28"/>
      <c r="V94" s="28"/>
      <c r="W94" s="28"/>
      <c r="X94" s="27"/>
    </row>
    <row r="95" spans="2:24" ht="13.5" customHeight="1">
      <c r="B95" s="10"/>
      <c r="C95" s="125"/>
      <c r="D95" s="16"/>
      <c r="E95" s="16"/>
      <c r="F95" s="16"/>
      <c r="G95" s="16"/>
      <c r="H95" s="16"/>
      <c r="I95" s="16"/>
      <c r="J95" s="16"/>
      <c r="K95" s="16"/>
      <c r="L95" s="17"/>
      <c r="N95" s="10"/>
      <c r="O95" s="18"/>
      <c r="P95" s="16"/>
      <c r="Q95" s="16"/>
      <c r="R95" s="16"/>
      <c r="S95" s="16"/>
      <c r="T95" s="16"/>
      <c r="U95" s="16"/>
      <c r="V95" s="16"/>
      <c r="W95" s="16"/>
      <c r="X95" s="17"/>
    </row>
    <row r="96" spans="2:24" ht="13.5" customHeight="1">
      <c r="O96" s="19"/>
    </row>
  </sheetData>
  <mergeCells count="4">
    <mergeCell ref="D21:K22"/>
    <mergeCell ref="D23:K24"/>
    <mergeCell ref="D32:K33"/>
    <mergeCell ref="C7:L8"/>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L90"/>
  <sheetViews>
    <sheetView showGridLines="0" zoomScaleNormal="100" workbookViewId="0"/>
  </sheetViews>
  <sheetFormatPr defaultColWidth="0" defaultRowHeight="0" customHeight="1" zeroHeight="1"/>
  <cols>
    <col min="1" max="2" width="2.81640625" style="33" customWidth="1"/>
    <col min="3" max="3" width="24.81640625" style="33" customWidth="1"/>
    <col min="4" max="5" width="17.81640625" style="33" customWidth="1"/>
    <col min="6" max="7" width="21.453125" style="33" customWidth="1"/>
    <col min="8" max="8" width="17.81640625" style="33" customWidth="1"/>
    <col min="9" max="9" width="10.81640625" style="33" customWidth="1"/>
    <col min="10" max="11" width="2.81640625" style="33" customWidth="1"/>
    <col min="12" max="12" width="0" style="33" hidden="1" customWidth="1"/>
    <col min="13" max="16384" width="14.1796875" style="33" hidden="1"/>
  </cols>
  <sheetData>
    <row r="1" spans="1:12" ht="31" customHeight="1">
      <c r="C1" s="179" t="s">
        <v>146</v>
      </c>
      <c r="D1" s="179"/>
      <c r="E1" s="179"/>
      <c r="F1" s="179"/>
      <c r="G1" s="179"/>
      <c r="H1" s="179"/>
      <c r="I1" s="179"/>
      <c r="J1" s="179"/>
      <c r="K1" s="179"/>
      <c r="L1" s="180"/>
    </row>
    <row r="2" spans="1:12" ht="23.15" customHeight="1">
      <c r="C2" s="179"/>
      <c r="D2" s="179"/>
      <c r="E2" s="179"/>
      <c r="F2" s="179"/>
      <c r="G2" s="179"/>
      <c r="H2" s="179"/>
      <c r="I2" s="179"/>
      <c r="J2" s="179"/>
      <c r="K2" s="179"/>
      <c r="L2" s="180"/>
    </row>
    <row r="3" spans="1:12" ht="15" customHeight="1" thickBot="1"/>
    <row r="4" spans="1:12" s="36" customFormat="1" ht="15" customHeight="1">
      <c r="A4" s="34"/>
      <c r="B4" s="48"/>
      <c r="C4" s="178"/>
      <c r="D4" s="178"/>
      <c r="E4" s="178"/>
      <c r="F4" s="178"/>
      <c r="G4" s="178"/>
      <c r="H4" s="178"/>
      <c r="I4" s="178"/>
      <c r="J4" s="49"/>
      <c r="K4" s="35"/>
    </row>
    <row r="5" spans="1:12" s="36" customFormat="1" ht="18.75" customHeight="1">
      <c r="A5" s="34"/>
      <c r="B5" s="50"/>
      <c r="C5" s="37"/>
      <c r="D5" s="37"/>
      <c r="E5" s="37"/>
      <c r="F5" s="37"/>
      <c r="G5" s="37"/>
      <c r="H5" s="37"/>
      <c r="I5" s="37"/>
      <c r="J5" s="51"/>
      <c r="K5" s="35"/>
    </row>
    <row r="6" spans="1:12" s="36" customFormat="1" ht="18.75" customHeight="1">
      <c r="A6" s="34"/>
      <c r="B6" s="50"/>
      <c r="C6" s="37"/>
      <c r="D6" s="37"/>
      <c r="E6" s="37"/>
      <c r="F6" s="37"/>
      <c r="G6" s="37"/>
      <c r="H6" s="37"/>
      <c r="I6" s="37"/>
      <c r="J6" s="51"/>
      <c r="K6" s="35"/>
    </row>
    <row r="7" spans="1:12" s="36" customFormat="1" ht="18.75" customHeight="1">
      <c r="A7" s="34"/>
      <c r="B7" s="50"/>
      <c r="C7" s="37"/>
      <c r="D7" s="37"/>
      <c r="E7" s="37"/>
      <c r="F7" s="33"/>
      <c r="G7" s="37"/>
      <c r="H7" s="37"/>
      <c r="I7" s="37"/>
      <c r="J7" s="51"/>
      <c r="K7" s="35"/>
    </row>
    <row r="8" spans="1:12" s="36" customFormat="1" ht="18.75" customHeight="1">
      <c r="A8" s="34"/>
      <c r="B8" s="50"/>
      <c r="C8" s="37"/>
      <c r="D8" s="37"/>
      <c r="E8" s="37"/>
      <c r="F8" s="37"/>
      <c r="G8" s="37"/>
      <c r="H8" s="37"/>
      <c r="I8" s="37"/>
      <c r="J8" s="51"/>
      <c r="K8" s="35"/>
    </row>
    <row r="9" spans="1:12" s="36" customFormat="1" ht="18.75" customHeight="1">
      <c r="A9" s="34"/>
      <c r="B9" s="50"/>
      <c r="C9" s="37"/>
      <c r="D9" s="37"/>
      <c r="E9" s="37"/>
      <c r="F9" s="37"/>
      <c r="G9" s="37"/>
      <c r="H9" s="37"/>
      <c r="I9" s="37"/>
      <c r="J9" s="51"/>
      <c r="K9" s="35"/>
    </row>
    <row r="10" spans="1:12" s="36" customFormat="1" ht="18.75" customHeight="1">
      <c r="A10" s="34"/>
      <c r="B10" s="50"/>
      <c r="C10" s="37"/>
      <c r="D10" s="37"/>
      <c r="E10" s="37"/>
      <c r="F10" s="37"/>
      <c r="G10" s="37"/>
      <c r="H10" s="37"/>
      <c r="I10" s="37"/>
      <c r="J10" s="51"/>
      <c r="K10" s="35"/>
    </row>
    <row r="11" spans="1:12" s="36" customFormat="1" ht="18.75" customHeight="1">
      <c r="A11" s="34"/>
      <c r="B11" s="50"/>
      <c r="C11" s="37"/>
      <c r="D11" s="37"/>
      <c r="E11" s="37"/>
      <c r="F11" s="37"/>
      <c r="G11" s="37"/>
      <c r="H11" s="37"/>
      <c r="I11" s="37"/>
      <c r="J11" s="51"/>
      <c r="K11" s="35"/>
    </row>
    <row r="12" spans="1:12" s="36" customFormat="1" ht="18.75" customHeight="1">
      <c r="A12" s="34"/>
      <c r="B12" s="50"/>
      <c r="C12" s="37"/>
      <c r="D12" s="37"/>
      <c r="E12" s="37"/>
      <c r="F12" s="37"/>
      <c r="G12" s="37"/>
      <c r="H12" s="37"/>
      <c r="I12" s="37"/>
      <c r="J12" s="51"/>
      <c r="K12" s="35"/>
    </row>
    <row r="13" spans="1:12" s="36" customFormat="1" ht="18.75" customHeight="1">
      <c r="A13" s="34"/>
      <c r="B13" s="50"/>
      <c r="C13" s="37"/>
      <c r="D13" s="37"/>
      <c r="E13" s="37"/>
      <c r="F13" s="37"/>
      <c r="G13" s="37"/>
      <c r="H13" s="37"/>
      <c r="I13" s="37"/>
      <c r="J13" s="51"/>
      <c r="K13" s="35"/>
    </row>
    <row r="14" spans="1:12" s="36" customFormat="1" ht="18.75" customHeight="1">
      <c r="A14" s="34"/>
      <c r="B14" s="50"/>
      <c r="C14" s="37"/>
      <c r="D14" s="37"/>
      <c r="E14" s="37"/>
      <c r="F14" s="37"/>
      <c r="G14" s="37"/>
      <c r="H14" s="37"/>
      <c r="I14" s="37"/>
      <c r="J14" s="51"/>
      <c r="K14" s="35"/>
    </row>
    <row r="15" spans="1:12" s="36" customFormat="1" ht="18.75" customHeight="1">
      <c r="A15" s="34"/>
      <c r="B15" s="50"/>
      <c r="C15" s="37"/>
      <c r="D15" s="37"/>
      <c r="E15" s="37"/>
      <c r="F15" s="37"/>
      <c r="G15" s="37"/>
      <c r="H15" s="37"/>
      <c r="I15" s="37"/>
      <c r="J15" s="51"/>
      <c r="K15" s="35"/>
    </row>
    <row r="16" spans="1:12" s="36" customFormat="1" ht="18.75" customHeight="1">
      <c r="A16" s="34"/>
      <c r="B16" s="50"/>
      <c r="C16" s="37"/>
      <c r="D16" s="37"/>
      <c r="E16" s="37"/>
      <c r="F16" s="37"/>
      <c r="G16" s="37"/>
      <c r="H16" s="37"/>
      <c r="I16" s="37"/>
      <c r="J16" s="51"/>
      <c r="K16" s="35"/>
    </row>
    <row r="17" spans="1:11" s="36" customFormat="1" ht="18.75" customHeight="1">
      <c r="A17" s="34"/>
      <c r="B17" s="50"/>
      <c r="C17" s="37"/>
      <c r="D17" s="37"/>
      <c r="E17" s="37"/>
      <c r="F17" s="37"/>
      <c r="G17" s="37"/>
      <c r="H17" s="37"/>
      <c r="I17" s="37"/>
      <c r="J17" s="51"/>
      <c r="K17" s="35"/>
    </row>
    <row r="18" spans="1:11" s="36" customFormat="1" ht="18.75" customHeight="1">
      <c r="A18" s="34"/>
      <c r="B18" s="50"/>
      <c r="C18" s="37"/>
      <c r="D18" s="37"/>
      <c r="E18" s="37"/>
      <c r="F18" s="37"/>
      <c r="G18" s="37"/>
      <c r="H18" s="37"/>
      <c r="I18" s="37"/>
      <c r="J18" s="51"/>
      <c r="K18" s="35"/>
    </row>
    <row r="19" spans="1:11" s="36" customFormat="1" ht="18.75" customHeight="1">
      <c r="A19" s="34"/>
      <c r="B19" s="50"/>
      <c r="C19" s="37"/>
      <c r="D19" s="37"/>
      <c r="E19" s="37"/>
      <c r="F19" s="37"/>
      <c r="G19" s="37"/>
      <c r="H19" s="37"/>
      <c r="I19" s="37"/>
      <c r="J19" s="51"/>
      <c r="K19" s="35"/>
    </row>
    <row r="20" spans="1:11" s="36" customFormat="1" ht="18.75" customHeight="1">
      <c r="A20" s="34"/>
      <c r="B20" s="50"/>
      <c r="C20" s="37"/>
      <c r="D20" s="37"/>
      <c r="E20" s="37"/>
      <c r="F20" s="37"/>
      <c r="G20" s="37"/>
      <c r="H20" s="37"/>
      <c r="I20" s="37"/>
      <c r="J20" s="51"/>
      <c r="K20" s="35"/>
    </row>
    <row r="21" spans="1:11" s="36" customFormat="1" ht="18.75" customHeight="1">
      <c r="A21" s="34"/>
      <c r="B21" s="50"/>
      <c r="C21" s="37"/>
      <c r="D21" s="37"/>
      <c r="E21" s="37"/>
      <c r="F21" s="37"/>
      <c r="G21" s="37"/>
      <c r="H21" s="37"/>
      <c r="I21" s="37"/>
      <c r="J21" s="51"/>
      <c r="K21" s="35"/>
    </row>
    <row r="22" spans="1:11" s="36" customFormat="1" ht="18.75" customHeight="1">
      <c r="A22" s="34"/>
      <c r="B22" s="50"/>
      <c r="C22" s="37"/>
      <c r="D22" s="37"/>
      <c r="E22" s="37"/>
      <c r="F22" s="37"/>
      <c r="G22" s="37"/>
      <c r="H22" s="37"/>
      <c r="I22" s="37"/>
      <c r="J22" s="51"/>
      <c r="K22" s="35"/>
    </row>
    <row r="23" spans="1:11" s="36" customFormat="1" ht="15" customHeight="1">
      <c r="A23" s="34"/>
      <c r="B23" s="50"/>
      <c r="C23" s="37"/>
      <c r="D23" s="37"/>
      <c r="E23" s="37"/>
      <c r="F23" s="37"/>
      <c r="G23" s="37"/>
      <c r="H23" s="37"/>
      <c r="I23" s="37"/>
      <c r="J23" s="51"/>
      <c r="K23" s="35"/>
    </row>
    <row r="24" spans="1:11" s="36" customFormat="1" ht="30" customHeight="1">
      <c r="A24" s="34"/>
      <c r="B24" s="50"/>
      <c r="C24" s="38" t="s">
        <v>121</v>
      </c>
      <c r="D24" s="38" t="str">
        <f>tables!B5</f>
        <v>Stays</v>
      </c>
      <c r="E24" s="38" t="str">
        <f>tables!C5</f>
        <v>Bed Day Equivalents</v>
      </c>
      <c r="F24" s="38" t="str">
        <f>tables!D5</f>
        <v>Unstandardised Average Length of Stay</v>
      </c>
      <c r="G24" s="38" t="str">
        <f>tables!E5</f>
        <v>Standardised Average Length of Stay</v>
      </c>
      <c r="H24" s="39" t="s">
        <v>8</v>
      </c>
      <c r="I24" s="35"/>
      <c r="J24" s="51"/>
      <c r="K24" s="35"/>
    </row>
    <row r="25" spans="1:11" s="36" customFormat="1" ht="15" customHeight="1">
      <c r="A25" s="34"/>
      <c r="B25" s="50"/>
      <c r="C25" s="34" t="s">
        <v>45</v>
      </c>
      <c r="D25" s="40">
        <f>tables!B6</f>
        <v>86294</v>
      </c>
      <c r="E25" s="40">
        <f>tables!C6</f>
        <v>231100.72917000001</v>
      </c>
      <c r="F25" s="41">
        <f>tables!D6</f>
        <v>2.6780625438999999</v>
      </c>
      <c r="G25" s="41">
        <f>tables!E6</f>
        <v>2.6210936443000001</v>
      </c>
      <c r="H25" s="42">
        <f>$G$46</f>
        <v>2.6673834329999999</v>
      </c>
      <c r="I25" s="35"/>
      <c r="J25" s="51"/>
      <c r="K25" s="35"/>
    </row>
    <row r="26" spans="1:11" s="36" customFormat="1" ht="15" customHeight="1">
      <c r="A26" s="34"/>
      <c r="B26" s="50"/>
      <c r="C26" s="34" t="s">
        <v>46</v>
      </c>
      <c r="D26" s="40">
        <f>tables!B7</f>
        <v>37502</v>
      </c>
      <c r="E26" s="40">
        <f>tables!C7</f>
        <v>100903.52082999999</v>
      </c>
      <c r="F26" s="41">
        <f>tables!D7</f>
        <v>2.6906170559999998</v>
      </c>
      <c r="G26" s="41">
        <f>tables!E7</f>
        <v>2.8099835745999999</v>
      </c>
      <c r="H26" s="42">
        <f t="shared" ref="H26:H46" si="0">$G$46</f>
        <v>2.6673834329999999</v>
      </c>
      <c r="I26" s="35"/>
      <c r="J26" s="51"/>
      <c r="K26" s="35"/>
    </row>
    <row r="27" spans="1:11" s="36" customFormat="1" ht="15" customHeight="1">
      <c r="A27" s="34"/>
      <c r="B27" s="50"/>
      <c r="C27" s="34" t="s">
        <v>47</v>
      </c>
      <c r="D27" s="40">
        <f>tables!B8</f>
        <v>57607</v>
      </c>
      <c r="E27" s="40">
        <f>tables!C8</f>
        <v>187327.25</v>
      </c>
      <c r="F27" s="41">
        <f>tables!D8</f>
        <v>3.2518140156999999</v>
      </c>
      <c r="G27" s="41">
        <f>tables!E8</f>
        <v>2.4488195044999999</v>
      </c>
      <c r="H27" s="42">
        <f t="shared" si="0"/>
        <v>2.6673834329999999</v>
      </c>
      <c r="I27" s="35"/>
      <c r="J27" s="51"/>
      <c r="K27" s="35"/>
    </row>
    <row r="28" spans="1:11" s="36" customFormat="1" ht="15" customHeight="1">
      <c r="A28" s="34"/>
      <c r="B28" s="50"/>
      <c r="C28" s="34" t="s">
        <v>120</v>
      </c>
      <c r="D28" s="40">
        <f>tables!B9</f>
        <v>65461</v>
      </c>
      <c r="E28" s="40">
        <f>tables!C9</f>
        <v>140853.47917000001</v>
      </c>
      <c r="F28" s="41">
        <f>tables!D9</f>
        <v>2.1517159708000002</v>
      </c>
      <c r="G28" s="41">
        <f>tables!E9</f>
        <v>2.4682900002000001</v>
      </c>
      <c r="H28" s="42">
        <f t="shared" si="0"/>
        <v>2.6673834329999999</v>
      </c>
      <c r="I28" s="35"/>
      <c r="J28" s="51"/>
      <c r="K28" s="35"/>
    </row>
    <row r="29" spans="1:11" s="36" customFormat="1" ht="15" customHeight="1">
      <c r="A29" s="34"/>
      <c r="B29" s="50"/>
      <c r="C29" s="34" t="s">
        <v>48</v>
      </c>
      <c r="D29" s="40">
        <f>tables!B10</f>
        <v>62754</v>
      </c>
      <c r="E29" s="40">
        <f>tables!C10</f>
        <v>191213.47917000001</v>
      </c>
      <c r="F29" s="41">
        <f>tables!D10</f>
        <v>3.0470325264999998</v>
      </c>
      <c r="G29" s="41">
        <f>tables!E10</f>
        <v>2.9244971886000002</v>
      </c>
      <c r="H29" s="42">
        <f t="shared" si="0"/>
        <v>2.6673834329999999</v>
      </c>
      <c r="I29" s="35"/>
      <c r="J29" s="51"/>
      <c r="K29" s="35"/>
    </row>
    <row r="30" spans="1:11" s="36" customFormat="1" ht="15" customHeight="1">
      <c r="A30" s="34"/>
      <c r="B30" s="50"/>
      <c r="C30" s="34" t="s">
        <v>102</v>
      </c>
      <c r="D30" s="40">
        <f>tables!B11</f>
        <v>26424</v>
      </c>
      <c r="E30" s="40">
        <f>tables!C11</f>
        <v>69707.5625</v>
      </c>
      <c r="F30" s="41">
        <f>tables!D11</f>
        <v>2.6380397554999999</v>
      </c>
      <c r="G30" s="41">
        <f>tables!E11</f>
        <v>2.7262502694999999</v>
      </c>
      <c r="H30" s="42">
        <f t="shared" si="0"/>
        <v>2.6673834329999999</v>
      </c>
      <c r="I30" s="35"/>
      <c r="J30" s="51"/>
      <c r="K30" s="35"/>
    </row>
    <row r="31" spans="1:11" s="36" customFormat="1" ht="15" customHeight="1">
      <c r="A31" s="34"/>
      <c r="B31" s="50"/>
      <c r="C31" s="34" t="s">
        <v>50</v>
      </c>
      <c r="D31" s="40">
        <f>tables!B12</f>
        <v>17156</v>
      </c>
      <c r="E31" s="40">
        <f>tables!C12</f>
        <v>42402.104166999998</v>
      </c>
      <c r="F31" s="41">
        <f>tables!D12</f>
        <v>2.4715612128000002</v>
      </c>
      <c r="G31" s="41">
        <f>tables!E12</f>
        <v>2.5755467793000002</v>
      </c>
      <c r="H31" s="42">
        <f t="shared" si="0"/>
        <v>2.6673834329999999</v>
      </c>
      <c r="I31" s="35"/>
      <c r="J31" s="51"/>
      <c r="K31" s="35"/>
    </row>
    <row r="32" spans="1:11" s="36" customFormat="1" ht="15" customHeight="1">
      <c r="A32" s="34"/>
      <c r="B32" s="50"/>
      <c r="C32" s="34" t="s">
        <v>51</v>
      </c>
      <c r="D32" s="40">
        <f>tables!B13</f>
        <v>21503</v>
      </c>
      <c r="E32" s="40">
        <f>tables!C13</f>
        <v>67718.291666999998</v>
      </c>
      <c r="F32" s="41">
        <f>tables!D13</f>
        <v>3.1492485545000002</v>
      </c>
      <c r="G32" s="41">
        <f>tables!E13</f>
        <v>3.136617953</v>
      </c>
      <c r="H32" s="42">
        <f t="shared" si="0"/>
        <v>2.6673834329999999</v>
      </c>
      <c r="I32" s="35"/>
      <c r="J32" s="51"/>
      <c r="K32" s="35"/>
    </row>
    <row r="33" spans="1:11" s="36" customFormat="1" ht="15" customHeight="1">
      <c r="A33" s="34"/>
      <c r="B33" s="50"/>
      <c r="C33" s="34" t="s">
        <v>52</v>
      </c>
      <c r="D33" s="40">
        <f>tables!B14</f>
        <v>21232</v>
      </c>
      <c r="E33" s="40">
        <f>tables!C14</f>
        <v>42310.520833000002</v>
      </c>
      <c r="F33" s="41">
        <f>tables!D14</f>
        <v>1.9927713278999999</v>
      </c>
      <c r="G33" s="41">
        <f>tables!E14</f>
        <v>2.3507852971999998</v>
      </c>
      <c r="H33" s="42">
        <f t="shared" si="0"/>
        <v>2.6673834329999999</v>
      </c>
      <c r="I33" s="35"/>
      <c r="J33" s="51"/>
      <c r="K33" s="35"/>
    </row>
    <row r="34" spans="1:11" s="36" customFormat="1" ht="15" customHeight="1">
      <c r="A34" s="34"/>
      <c r="B34" s="50"/>
      <c r="C34" s="34" t="s">
        <v>53</v>
      </c>
      <c r="D34" s="40">
        <f>tables!B15</f>
        <v>7932</v>
      </c>
      <c r="E34" s="40">
        <f>tables!C15</f>
        <v>21084.604167000001</v>
      </c>
      <c r="F34" s="41">
        <f>tables!D15</f>
        <v>2.6581699655</v>
      </c>
      <c r="G34" s="41">
        <f>tables!E15</f>
        <v>2.8247674649999999</v>
      </c>
      <c r="H34" s="42">
        <f t="shared" si="0"/>
        <v>2.6673834329999999</v>
      </c>
      <c r="I34" s="35"/>
      <c r="J34" s="51"/>
      <c r="K34" s="35"/>
    </row>
    <row r="35" spans="1:11" s="36" customFormat="1" ht="15" customHeight="1">
      <c r="A35" s="34"/>
      <c r="B35" s="50"/>
      <c r="C35" s="34" t="s">
        <v>54</v>
      </c>
      <c r="D35" s="40">
        <f>tables!B16</f>
        <v>39071</v>
      </c>
      <c r="E35" s="40">
        <f>tables!C16</f>
        <v>97193.6875</v>
      </c>
      <c r="F35" s="41">
        <f>tables!D16</f>
        <v>2.4876170945</v>
      </c>
      <c r="G35" s="41">
        <f>tables!E16</f>
        <v>2.5148928258000001</v>
      </c>
      <c r="H35" s="42">
        <f t="shared" si="0"/>
        <v>2.6673834329999999</v>
      </c>
      <c r="I35" s="35"/>
      <c r="J35" s="51"/>
      <c r="K35" s="35"/>
    </row>
    <row r="36" spans="1:11" s="36" customFormat="1" ht="15" customHeight="1">
      <c r="A36" s="34"/>
      <c r="B36" s="50"/>
      <c r="C36" s="34" t="s">
        <v>104</v>
      </c>
      <c r="D36" s="40">
        <f>tables!B17</f>
        <v>7144</v>
      </c>
      <c r="E36" s="40">
        <f>tables!C17</f>
        <v>18187.791667000001</v>
      </c>
      <c r="F36" s="41">
        <f>tables!D17</f>
        <v>2.5458834920000002</v>
      </c>
      <c r="G36" s="41">
        <f>tables!E17</f>
        <v>2.6506270861000001</v>
      </c>
      <c r="H36" s="42">
        <f t="shared" si="0"/>
        <v>2.6673834329999999</v>
      </c>
      <c r="I36" s="35"/>
      <c r="J36" s="51"/>
      <c r="K36" s="35"/>
    </row>
    <row r="37" spans="1:11" s="36" customFormat="1" ht="15" customHeight="1">
      <c r="A37" s="34"/>
      <c r="B37" s="50"/>
      <c r="C37" s="34" t="s">
        <v>56</v>
      </c>
      <c r="D37" s="40">
        <f>tables!B18</f>
        <v>19447</v>
      </c>
      <c r="E37" s="40">
        <f>tables!C18</f>
        <v>48196.020833000002</v>
      </c>
      <c r="F37" s="41">
        <f>tables!D18</f>
        <v>2.4783267770999999</v>
      </c>
      <c r="G37" s="41">
        <f>tables!E18</f>
        <v>2.8738146518000001</v>
      </c>
      <c r="H37" s="42">
        <f t="shared" si="0"/>
        <v>2.6673834329999999</v>
      </c>
      <c r="I37" s="35"/>
      <c r="J37" s="51"/>
      <c r="K37" s="35"/>
    </row>
    <row r="38" spans="1:11" s="36" customFormat="1" ht="15" customHeight="1">
      <c r="A38" s="34"/>
      <c r="B38" s="50"/>
      <c r="C38" s="36" t="s">
        <v>132</v>
      </c>
      <c r="D38" s="40">
        <f>tables!B19</f>
        <v>29781</v>
      </c>
      <c r="E38" s="40">
        <f>tables!C19</f>
        <v>72673.5625</v>
      </c>
      <c r="F38" s="41">
        <f>tables!D19</f>
        <v>2.4402660253000001</v>
      </c>
      <c r="G38" s="41">
        <f>tables!E19</f>
        <v>2.8295988315999998</v>
      </c>
      <c r="H38" s="42">
        <f t="shared" si="0"/>
        <v>2.6673834329999999</v>
      </c>
      <c r="I38" s="35"/>
      <c r="J38" s="51"/>
      <c r="K38" s="35"/>
    </row>
    <row r="39" spans="1:11" s="36" customFormat="1" ht="15" customHeight="1">
      <c r="A39" s="34"/>
      <c r="B39" s="50"/>
      <c r="C39" s="34" t="s">
        <v>57</v>
      </c>
      <c r="D39" s="40">
        <f>tables!B20</f>
        <v>62876</v>
      </c>
      <c r="E39" s="40">
        <f>tables!C20</f>
        <v>178674.89582999999</v>
      </c>
      <c r="F39" s="41">
        <f>tables!D20</f>
        <v>2.8417026501999998</v>
      </c>
      <c r="G39" s="41">
        <f>tables!E20</f>
        <v>2.6941208720000001</v>
      </c>
      <c r="H39" s="42">
        <f t="shared" si="0"/>
        <v>2.6673834329999999</v>
      </c>
      <c r="I39" s="35"/>
      <c r="J39" s="51"/>
      <c r="K39" s="35"/>
    </row>
    <row r="40" spans="1:11" s="36" customFormat="1" ht="15" customHeight="1">
      <c r="A40" s="34"/>
      <c r="B40" s="50"/>
      <c r="C40" s="34" t="s">
        <v>58</v>
      </c>
      <c r="D40" s="40">
        <f>tables!B21</f>
        <v>4349</v>
      </c>
      <c r="E40" s="40">
        <f>tables!C21</f>
        <v>10774.083333</v>
      </c>
      <c r="F40" s="41">
        <f>tables!D21</f>
        <v>2.4773702766999999</v>
      </c>
      <c r="G40" s="41">
        <f>tables!E21</f>
        <v>2.7601713793</v>
      </c>
      <c r="H40" s="42">
        <f t="shared" si="0"/>
        <v>2.6673834329999999</v>
      </c>
      <c r="I40" s="35"/>
      <c r="J40" s="51"/>
      <c r="K40" s="35"/>
    </row>
    <row r="41" spans="1:11" s="36" customFormat="1" ht="15" customHeight="1">
      <c r="A41" s="34"/>
      <c r="B41" s="50"/>
      <c r="C41" s="34" t="s">
        <v>103</v>
      </c>
      <c r="D41" s="40">
        <f>tables!B22</f>
        <v>71106</v>
      </c>
      <c r="E41" s="40">
        <f>tables!C22</f>
        <v>192109.0625</v>
      </c>
      <c r="F41" s="41">
        <f>tables!D22</f>
        <v>2.7017278780999998</v>
      </c>
      <c r="G41" s="41">
        <f>tables!E22</f>
        <v>2.7406415500999999</v>
      </c>
      <c r="H41" s="42">
        <f t="shared" si="0"/>
        <v>2.6673834329999999</v>
      </c>
      <c r="I41" s="35"/>
      <c r="J41" s="51"/>
      <c r="K41" s="35"/>
    </row>
    <row r="42" spans="1:11" s="36" customFormat="1" ht="15" customHeight="1">
      <c r="A42" s="34"/>
      <c r="B42" s="50"/>
      <c r="C42" s="34" t="s">
        <v>60</v>
      </c>
      <c r="D42" s="40">
        <f>tables!B23</f>
        <v>4253</v>
      </c>
      <c r="E42" s="40">
        <f>tables!C23</f>
        <v>6954.3125</v>
      </c>
      <c r="F42" s="41">
        <f>tables!D23</f>
        <v>1.6351545968000001</v>
      </c>
      <c r="G42" s="41">
        <f>tables!E23</f>
        <v>1.9784865230999999</v>
      </c>
      <c r="H42" s="42">
        <f t="shared" si="0"/>
        <v>2.6673834329999999</v>
      </c>
      <c r="I42" s="35"/>
      <c r="J42" s="51"/>
      <c r="K42" s="35"/>
    </row>
    <row r="43" spans="1:11" s="36" customFormat="1" ht="15" customHeight="1">
      <c r="A43" s="34"/>
      <c r="B43" s="50"/>
      <c r="C43" s="34" t="s">
        <v>61</v>
      </c>
      <c r="D43" s="40">
        <f>tables!B24</f>
        <v>11738</v>
      </c>
      <c r="E43" s="40">
        <f>tables!C24</f>
        <v>24096.875</v>
      </c>
      <c r="F43" s="41">
        <f>tables!D24</f>
        <v>2.0528944454000002</v>
      </c>
      <c r="G43" s="41">
        <f>tables!E24</f>
        <v>2.4782750432</v>
      </c>
      <c r="H43" s="42">
        <f t="shared" si="0"/>
        <v>2.6673834329999999</v>
      </c>
      <c r="I43" s="35"/>
      <c r="J43" s="51"/>
      <c r="K43" s="35"/>
    </row>
    <row r="44" spans="1:11" s="36" customFormat="1" ht="15" customHeight="1" thickBot="1">
      <c r="A44" s="34"/>
      <c r="B44" s="50"/>
      <c r="C44" s="43"/>
      <c r="D44" s="44"/>
      <c r="E44" s="44"/>
      <c r="F44" s="45"/>
      <c r="G44" s="45"/>
      <c r="H44" s="42"/>
      <c r="I44" s="35"/>
      <c r="J44" s="51"/>
      <c r="K44" s="35"/>
    </row>
    <row r="45" spans="1:11" s="36" customFormat="1" ht="7.5" customHeight="1" thickTop="1">
      <c r="A45" s="34"/>
      <c r="B45" s="50"/>
      <c r="C45" s="34"/>
      <c r="D45" s="34"/>
      <c r="E45" s="34"/>
      <c r="F45" s="52"/>
      <c r="G45" s="52"/>
      <c r="H45" s="42">
        <f t="shared" si="0"/>
        <v>2.6673834329999999</v>
      </c>
      <c r="I45" s="35"/>
      <c r="J45" s="51"/>
      <c r="K45" s="35"/>
    </row>
    <row r="46" spans="1:11" s="36" customFormat="1" ht="15" customHeight="1">
      <c r="A46" s="34"/>
      <c r="B46" s="50"/>
      <c r="C46" s="34" t="s">
        <v>117</v>
      </c>
      <c r="D46" s="40">
        <f>tables!B25</f>
        <v>653630</v>
      </c>
      <c r="E46" s="40">
        <f>tables!C25</f>
        <v>1743481.8333000001</v>
      </c>
      <c r="F46" s="41">
        <f>tables!D25</f>
        <v>2.6673834329999999</v>
      </c>
      <c r="G46" s="41">
        <f>tables!E25</f>
        <v>2.6673834329999999</v>
      </c>
      <c r="H46" s="42">
        <f t="shared" si="0"/>
        <v>2.6673834329999999</v>
      </c>
      <c r="I46" s="35"/>
      <c r="J46" s="51"/>
      <c r="K46" s="35"/>
    </row>
    <row r="47" spans="1:11" ht="15" customHeight="1" thickBot="1">
      <c r="B47" s="53"/>
      <c r="C47" s="54"/>
      <c r="D47" s="54"/>
      <c r="E47" s="55"/>
      <c r="F47" s="55"/>
      <c r="G47" s="54"/>
      <c r="H47" s="54"/>
      <c r="I47" s="54"/>
      <c r="J47" s="56"/>
    </row>
    <row r="48" spans="1:11" ht="15" customHeight="1">
      <c r="E48" s="46"/>
      <c r="F48" s="46"/>
    </row>
    <row r="49" s="47" customFormat="1" ht="12.5" hidden="1"/>
    <row r="50" s="47" customFormat="1" ht="12.5" hidden="1"/>
    <row r="51" s="47" customFormat="1" ht="12.5" hidden="1"/>
    <row r="52" s="47" customFormat="1" ht="12.5" hidden="1"/>
    <row r="53" s="47" customFormat="1" ht="12.5" hidden="1"/>
    <row r="54" s="47" customFormat="1" ht="15" hidden="1" customHeight="1"/>
    <row r="55" s="47" customFormat="1" ht="15" hidden="1" customHeight="1"/>
    <row r="56" s="47" customFormat="1" ht="15" hidden="1" customHeight="1"/>
    <row r="57" s="47" customFormat="1" ht="15" hidden="1" customHeight="1"/>
    <row r="58" s="47" customFormat="1" ht="15" hidden="1" customHeight="1"/>
    <row r="59" s="47" customFormat="1" ht="12.5" hidden="1"/>
    <row r="60" s="47" customFormat="1" ht="12.5" hidden="1"/>
    <row r="61" s="47" customFormat="1" ht="12.5" hidden="1"/>
    <row r="62" s="47" customFormat="1" ht="12.5" hidden="1"/>
    <row r="63" s="47" customFormat="1" ht="12.5" hidden="1"/>
    <row r="64" s="47" customFormat="1" ht="12.5" hidden="1"/>
    <row r="65" s="47" customFormat="1" ht="12.5" hidden="1"/>
    <row r="66" s="47" customFormat="1" ht="12.5" hidden="1"/>
    <row r="67" s="47" customFormat="1" ht="12.5" hidden="1"/>
    <row r="68" s="47" customFormat="1" ht="12.5" hidden="1"/>
    <row r="69" s="47" customFormat="1" ht="12.5" hidden="1"/>
    <row r="70" s="47" customFormat="1" ht="12.5" hidden="1"/>
    <row r="71" s="47" customFormat="1" ht="12.5" hidden="1"/>
    <row r="72" s="47" customFormat="1" ht="12.5" hidden="1"/>
    <row r="73" s="47" customFormat="1" ht="12.5" hidden="1"/>
    <row r="74" s="47" customFormat="1" ht="12.5" hidden="1"/>
    <row r="75" s="47" customFormat="1" ht="12.5" hidden="1"/>
    <row r="76" s="47" customFormat="1" ht="12.5" hidden="1"/>
    <row r="77" s="47" customFormat="1" ht="12.5" hidden="1"/>
    <row r="78" s="47" customFormat="1" ht="12.5" hidden="1"/>
    <row r="79" s="47" customFormat="1" ht="12.5" hidden="1"/>
    <row r="80" s="47" customFormat="1" ht="12.5" hidden="1"/>
    <row r="81" s="47" customFormat="1" ht="12.5" hidden="1"/>
    <row r="82" s="47" customFormat="1" ht="12.5" hidden="1"/>
    <row r="83" s="47" customFormat="1" ht="12.5" hidden="1"/>
    <row r="84" s="47" customFormat="1" ht="12.5" hidden="1"/>
    <row r="85" s="47" customFormat="1" ht="12.5" hidden="1"/>
    <row r="86" s="47" customFormat="1" ht="12.5" hidden="1"/>
    <row r="87" s="47" customFormat="1" ht="12.5" hidden="1"/>
    <row r="88" s="47" customFormat="1" ht="12.5" hidden="1"/>
    <row r="89" s="47" customFormat="1" ht="12.5" hidden="1"/>
    <row r="90" ht="13" hidden="1"/>
  </sheetData>
  <mergeCells count="2">
    <mergeCell ref="C4:I4"/>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5" r:id="rId4" name="Drop Down 5">
              <controlPr defaultSize="0" autoLine="0" autoPict="0">
                <anchor moveWithCells="1">
                  <from>
                    <xdr:col>7</xdr:col>
                    <xdr:colOff>184150</xdr:colOff>
                    <xdr:row>5</xdr:row>
                    <xdr:rowOff>146050</xdr:rowOff>
                  </from>
                  <to>
                    <xdr:col>8</xdr:col>
                    <xdr:colOff>222250</xdr:colOff>
                    <xdr:row>6</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5A116-7A84-48B6-AFB1-25ED37B5659B}">
  <sheetPr codeName="Sheet1"/>
  <dimension ref="A1:M61"/>
  <sheetViews>
    <sheetView showGridLines="0" showRowColHeaders="0" workbookViewId="0"/>
  </sheetViews>
  <sheetFormatPr defaultRowHeight="12.5"/>
  <cols>
    <col min="1" max="1" width="4.1796875" customWidth="1"/>
    <col min="2" max="2" width="2.54296875" customWidth="1"/>
    <col min="3" max="3" width="18.81640625" bestFit="1" customWidth="1"/>
    <col min="4" max="4" width="11.453125" bestFit="1" customWidth="1"/>
    <col min="5" max="5" width="17.1796875" customWidth="1"/>
    <col min="6" max="6" width="25" customWidth="1"/>
    <col min="7" max="7" width="26.1796875" customWidth="1"/>
    <col min="9" max="9" width="12.1796875" customWidth="1"/>
    <col min="10" max="10" width="2.1796875" customWidth="1"/>
  </cols>
  <sheetData>
    <row r="1" spans="1:13">
      <c r="C1" s="181"/>
      <c r="D1" s="181"/>
      <c r="E1" s="181"/>
      <c r="F1" s="181"/>
      <c r="G1" s="181"/>
      <c r="H1" s="181"/>
      <c r="I1" s="181"/>
      <c r="J1" s="181"/>
      <c r="K1" s="181"/>
      <c r="L1" s="182"/>
    </row>
    <row r="2" spans="1:13">
      <c r="C2" s="181"/>
      <c r="D2" s="181"/>
      <c r="E2" s="181"/>
      <c r="F2" s="181"/>
      <c r="G2" s="181"/>
      <c r="H2" s="181"/>
      <c r="I2" s="181"/>
      <c r="J2" s="181"/>
      <c r="K2" s="181"/>
      <c r="L2" s="182"/>
    </row>
    <row r="3" spans="1:13" ht="12.75" customHeight="1" thickBot="1">
      <c r="A3" s="61"/>
      <c r="B3" s="61"/>
      <c r="C3" s="61"/>
      <c r="D3" s="61"/>
      <c r="E3" s="61"/>
      <c r="G3" s="61"/>
      <c r="H3" s="61"/>
      <c r="I3" s="61"/>
      <c r="J3" s="61"/>
      <c r="K3" s="61"/>
      <c r="L3" s="61"/>
      <c r="M3" s="61"/>
    </row>
    <row r="4" spans="1:13" ht="18.5">
      <c r="A4" s="61"/>
      <c r="B4" s="69"/>
      <c r="C4" s="70"/>
      <c r="D4" s="70"/>
      <c r="E4" s="70"/>
      <c r="F4" s="71"/>
      <c r="G4" s="71"/>
      <c r="H4" s="71"/>
      <c r="I4" s="71"/>
      <c r="J4" s="71"/>
      <c r="K4" s="71"/>
      <c r="L4" s="72"/>
      <c r="M4" s="61"/>
    </row>
    <row r="5" spans="1:13">
      <c r="A5" s="61"/>
      <c r="B5" s="73"/>
      <c r="C5" s="95" t="s">
        <v>67</v>
      </c>
      <c r="D5" s="61"/>
      <c r="E5" s="61"/>
      <c r="F5" s="61"/>
      <c r="G5" s="61"/>
      <c r="H5" s="61"/>
      <c r="I5" s="61"/>
      <c r="J5" s="95" t="s">
        <v>68</v>
      </c>
      <c r="L5" s="74"/>
      <c r="M5" s="61"/>
    </row>
    <row r="6" spans="1:13">
      <c r="A6" s="61"/>
      <c r="B6" s="73"/>
      <c r="C6" s="61"/>
      <c r="D6" s="61"/>
      <c r="E6" s="61"/>
      <c r="F6" s="61"/>
      <c r="G6" s="61"/>
      <c r="H6" s="61"/>
      <c r="I6" s="61"/>
      <c r="J6" s="61"/>
      <c r="K6" s="61"/>
      <c r="L6" s="74"/>
      <c r="M6" s="61"/>
    </row>
    <row r="7" spans="1:13">
      <c r="A7" s="61"/>
      <c r="B7" s="73"/>
      <c r="C7" s="61"/>
      <c r="D7" s="61"/>
      <c r="E7" s="61"/>
      <c r="F7" s="61"/>
      <c r="G7" s="61"/>
      <c r="H7" s="61"/>
      <c r="I7" s="61"/>
      <c r="J7" s="61"/>
      <c r="K7" s="61"/>
      <c r="L7" s="74"/>
      <c r="M7" s="61"/>
    </row>
    <row r="8" spans="1:13" ht="13">
      <c r="A8" s="61"/>
      <c r="B8" s="73"/>
      <c r="C8" s="75"/>
      <c r="D8" s="76"/>
      <c r="E8" s="61"/>
      <c r="F8" s="61"/>
      <c r="G8" s="61"/>
      <c r="H8" s="61"/>
      <c r="I8" s="61"/>
      <c r="J8" s="61"/>
      <c r="K8" s="61"/>
      <c r="L8" s="74"/>
      <c r="M8" s="61"/>
    </row>
    <row r="9" spans="1:13" ht="13">
      <c r="A9" s="61"/>
      <c r="B9" s="73"/>
      <c r="C9" s="75"/>
      <c r="D9" s="77"/>
      <c r="E9" s="61"/>
      <c r="F9" s="61"/>
      <c r="G9" s="61"/>
      <c r="H9" s="61"/>
      <c r="I9" s="61"/>
      <c r="J9" s="61"/>
      <c r="K9" s="61"/>
      <c r="L9" s="74"/>
      <c r="M9" s="61"/>
    </row>
    <row r="10" spans="1:13" ht="13">
      <c r="A10" s="61"/>
      <c r="B10" s="73"/>
      <c r="C10" s="75"/>
      <c r="D10" s="77"/>
      <c r="E10" s="61"/>
      <c r="F10" s="61"/>
      <c r="G10" s="61"/>
      <c r="H10" s="61"/>
      <c r="I10" s="61"/>
      <c r="J10" s="61"/>
      <c r="K10" s="61"/>
      <c r="L10" s="74"/>
      <c r="M10" s="61"/>
    </row>
    <row r="11" spans="1:13">
      <c r="A11" s="61"/>
      <c r="B11" s="73"/>
      <c r="C11" s="61"/>
      <c r="D11" s="61"/>
      <c r="E11" s="61"/>
      <c r="F11" s="61"/>
      <c r="G11" s="61"/>
      <c r="H11" s="61"/>
      <c r="I11" s="61"/>
      <c r="J11" s="61"/>
      <c r="K11" s="61"/>
      <c r="L11" s="74"/>
      <c r="M11" s="61"/>
    </row>
    <row r="12" spans="1:13">
      <c r="A12" s="61"/>
      <c r="B12" s="73"/>
      <c r="C12" s="61"/>
      <c r="D12" s="61"/>
      <c r="E12" s="61"/>
      <c r="F12" s="61"/>
      <c r="G12" s="61"/>
      <c r="H12" s="61"/>
      <c r="I12" s="61"/>
      <c r="J12" s="61"/>
      <c r="K12" s="61"/>
      <c r="L12" s="74"/>
      <c r="M12" s="61"/>
    </row>
    <row r="13" spans="1:13">
      <c r="A13" s="61"/>
      <c r="B13" s="73"/>
      <c r="C13" s="61"/>
      <c r="D13" s="61"/>
      <c r="E13" s="61"/>
      <c r="F13" s="61"/>
      <c r="G13" s="61"/>
      <c r="H13" s="61"/>
      <c r="I13" s="61"/>
      <c r="J13" s="61"/>
      <c r="K13" s="61"/>
      <c r="L13" s="74"/>
      <c r="M13" s="61"/>
    </row>
    <row r="14" spans="1:13">
      <c r="A14" s="61"/>
      <c r="B14" s="73"/>
      <c r="C14" s="61"/>
      <c r="D14" s="61"/>
      <c r="E14" s="61"/>
      <c r="F14" s="61"/>
      <c r="G14" s="61"/>
      <c r="H14" s="61"/>
      <c r="I14" s="61"/>
      <c r="J14" s="61"/>
      <c r="K14" s="61"/>
      <c r="L14" s="74"/>
      <c r="M14" s="61"/>
    </row>
    <row r="15" spans="1:13">
      <c r="A15" s="61"/>
      <c r="B15" s="73"/>
      <c r="C15" s="61"/>
      <c r="D15" s="61"/>
      <c r="E15" s="61"/>
      <c r="F15" s="61"/>
      <c r="G15" s="61"/>
      <c r="H15" s="61"/>
      <c r="I15" s="61"/>
      <c r="J15" s="61"/>
      <c r="K15" s="61"/>
      <c r="L15" s="74"/>
      <c r="M15" s="61"/>
    </row>
    <row r="16" spans="1:13">
      <c r="A16" s="61"/>
      <c r="B16" s="73"/>
      <c r="C16" s="61"/>
      <c r="D16" s="61"/>
      <c r="E16" s="61"/>
      <c r="F16" s="61"/>
      <c r="G16" s="61"/>
      <c r="H16" s="61"/>
      <c r="I16" s="61"/>
      <c r="J16" s="61"/>
      <c r="K16" s="61"/>
      <c r="L16" s="74"/>
      <c r="M16" s="61"/>
    </row>
    <row r="17" spans="1:13">
      <c r="A17" s="61"/>
      <c r="B17" s="73"/>
      <c r="C17" s="61"/>
      <c r="D17" s="61"/>
      <c r="E17" s="61"/>
      <c r="F17" s="61"/>
      <c r="G17" s="61"/>
      <c r="H17" s="61"/>
      <c r="I17" s="61"/>
      <c r="J17" s="61"/>
      <c r="K17" s="61"/>
      <c r="L17" s="74"/>
      <c r="M17" s="61"/>
    </row>
    <row r="18" spans="1:13">
      <c r="A18" s="61"/>
      <c r="B18" s="73"/>
      <c r="C18" s="61"/>
      <c r="D18" s="61"/>
      <c r="E18" s="61"/>
      <c r="F18" s="61"/>
      <c r="G18" s="61"/>
      <c r="H18" s="61"/>
      <c r="I18" s="61"/>
      <c r="J18" s="61"/>
      <c r="K18" s="61"/>
      <c r="L18" s="74"/>
      <c r="M18" s="61"/>
    </row>
    <row r="19" spans="1:13">
      <c r="A19" s="61"/>
      <c r="B19" s="73"/>
      <c r="C19" s="61"/>
      <c r="D19" s="61"/>
      <c r="E19" s="61"/>
      <c r="F19" s="61"/>
      <c r="G19" s="61"/>
      <c r="H19" s="61"/>
      <c r="I19" s="61"/>
      <c r="J19" s="61"/>
      <c r="K19" s="61"/>
      <c r="L19" s="74"/>
      <c r="M19" s="61"/>
    </row>
    <row r="20" spans="1:13">
      <c r="A20" s="61"/>
      <c r="B20" s="73"/>
      <c r="C20" s="61"/>
      <c r="D20" s="61"/>
      <c r="E20" s="61"/>
      <c r="F20" s="61"/>
      <c r="G20" s="61"/>
      <c r="H20" s="61"/>
      <c r="I20" s="61"/>
      <c r="J20" s="61"/>
      <c r="K20" s="61"/>
      <c r="L20" s="74"/>
      <c r="M20" s="61"/>
    </row>
    <row r="21" spans="1:13">
      <c r="A21" s="61"/>
      <c r="B21" s="73"/>
      <c r="C21" s="61"/>
      <c r="D21" s="61"/>
      <c r="E21" s="61"/>
      <c r="F21" s="61"/>
      <c r="G21" s="61"/>
      <c r="H21" s="61"/>
      <c r="I21" s="61"/>
      <c r="J21" s="61"/>
      <c r="K21" s="61"/>
      <c r="L21" s="74"/>
      <c r="M21" s="61"/>
    </row>
    <row r="22" spans="1:13">
      <c r="A22" s="61"/>
      <c r="B22" s="73"/>
      <c r="C22" s="61"/>
      <c r="D22" s="61"/>
      <c r="E22" s="61"/>
      <c r="F22" s="61"/>
      <c r="G22" s="61"/>
      <c r="H22" s="61"/>
      <c r="I22" s="61"/>
      <c r="J22" s="61"/>
      <c r="K22" s="61"/>
      <c r="L22" s="74"/>
      <c r="M22" s="61"/>
    </row>
    <row r="23" spans="1:13">
      <c r="A23" s="61"/>
      <c r="B23" s="73"/>
      <c r="C23" s="61"/>
      <c r="D23" s="61"/>
      <c r="E23" s="61"/>
      <c r="F23" s="61"/>
      <c r="G23" s="61"/>
      <c r="H23" s="61"/>
      <c r="I23" s="61"/>
      <c r="J23" s="61"/>
      <c r="K23" s="61"/>
      <c r="L23" s="74"/>
      <c r="M23" s="61"/>
    </row>
    <row r="24" spans="1:13">
      <c r="A24" s="61"/>
      <c r="B24" s="73"/>
      <c r="C24" s="61"/>
      <c r="D24" s="61"/>
      <c r="E24" s="61"/>
      <c r="F24" s="61"/>
      <c r="G24" s="61"/>
      <c r="H24" s="61"/>
      <c r="I24" s="61"/>
      <c r="J24" s="61"/>
      <c r="K24" s="61"/>
      <c r="L24" s="74"/>
      <c r="M24" s="61"/>
    </row>
    <row r="25" spans="1:13">
      <c r="A25" s="61"/>
      <c r="B25" s="73"/>
      <c r="C25" s="61"/>
      <c r="D25" s="61"/>
      <c r="E25" s="61"/>
      <c r="F25" s="61"/>
      <c r="G25" s="61"/>
      <c r="H25" s="61"/>
      <c r="I25" s="61"/>
      <c r="J25" s="61"/>
      <c r="K25" s="61"/>
      <c r="L25" s="74"/>
      <c r="M25" s="61"/>
    </row>
    <row r="26" spans="1:13">
      <c r="A26" s="61"/>
      <c r="B26" s="73"/>
      <c r="C26" s="61"/>
      <c r="D26" s="61"/>
      <c r="E26" s="61"/>
      <c r="F26" s="61"/>
      <c r="G26" s="61"/>
      <c r="H26" s="61"/>
      <c r="I26" s="61"/>
      <c r="J26" s="61"/>
      <c r="K26" s="61"/>
      <c r="L26" s="74"/>
      <c r="M26" s="61"/>
    </row>
    <row r="27" spans="1:13">
      <c r="A27" s="61"/>
      <c r="B27" s="73"/>
      <c r="C27" s="61"/>
      <c r="D27" s="61"/>
      <c r="E27" s="61"/>
      <c r="F27" s="61"/>
      <c r="G27" s="61"/>
      <c r="H27" s="61"/>
      <c r="I27" s="61"/>
      <c r="J27" s="61"/>
      <c r="K27" s="61"/>
      <c r="L27" s="74"/>
      <c r="M27" s="61"/>
    </row>
    <row r="28" spans="1:13">
      <c r="A28" s="61"/>
      <c r="B28" s="73"/>
      <c r="C28" s="61"/>
      <c r="D28" s="61"/>
      <c r="E28" s="61"/>
      <c r="F28" s="61"/>
      <c r="G28" s="61"/>
      <c r="H28" s="61"/>
      <c r="I28" s="61"/>
      <c r="J28" s="61"/>
      <c r="K28" s="61"/>
      <c r="L28" s="74"/>
      <c r="M28" s="61"/>
    </row>
    <row r="29" spans="1:13">
      <c r="A29" s="61"/>
      <c r="B29" s="73"/>
      <c r="C29" s="61"/>
      <c r="D29" s="61"/>
      <c r="E29" s="61"/>
      <c r="F29" s="61"/>
      <c r="G29" s="61"/>
      <c r="H29" s="61"/>
      <c r="I29" s="61"/>
      <c r="J29" s="61"/>
      <c r="K29" s="61"/>
      <c r="L29" s="74"/>
      <c r="M29" s="61"/>
    </row>
    <row r="30" spans="1:13">
      <c r="A30" s="61"/>
      <c r="B30" s="73"/>
      <c r="C30" s="61"/>
      <c r="D30" s="61"/>
      <c r="E30" s="61"/>
      <c r="F30" s="61"/>
      <c r="G30" s="61"/>
      <c r="H30" s="61"/>
      <c r="I30" s="61"/>
      <c r="J30" s="61"/>
      <c r="K30" s="61"/>
      <c r="L30" s="74"/>
      <c r="M30" s="61"/>
    </row>
    <row r="31" spans="1:13">
      <c r="A31" s="61"/>
      <c r="B31" s="73"/>
      <c r="C31" s="61"/>
      <c r="D31" s="61"/>
      <c r="E31" s="61"/>
      <c r="F31" s="61"/>
      <c r="G31" s="61"/>
      <c r="H31" s="61"/>
      <c r="I31" s="61"/>
      <c r="J31" s="61"/>
      <c r="K31" s="61"/>
      <c r="L31" s="74"/>
      <c r="M31" s="61"/>
    </row>
    <row r="32" spans="1:13">
      <c r="A32" s="61"/>
      <c r="B32" s="73"/>
      <c r="C32" s="61"/>
      <c r="D32" s="61"/>
      <c r="E32" s="61"/>
      <c r="F32" s="61"/>
      <c r="G32" s="61"/>
      <c r="H32" s="61"/>
      <c r="I32" s="61"/>
      <c r="J32" s="61"/>
      <c r="K32" s="61"/>
      <c r="L32" s="74"/>
      <c r="M32" s="61"/>
    </row>
    <row r="33" spans="1:13" s="65" customFormat="1" ht="26">
      <c r="A33" s="79"/>
      <c r="B33" s="78"/>
      <c r="C33" s="63" t="s">
        <v>121</v>
      </c>
      <c r="D33" s="63" t="s">
        <v>13</v>
      </c>
      <c r="E33" s="63" t="s">
        <v>11</v>
      </c>
      <c r="F33" s="64" t="s">
        <v>4</v>
      </c>
      <c r="G33" s="64" t="s">
        <v>3</v>
      </c>
      <c r="H33" s="80" t="s">
        <v>8</v>
      </c>
      <c r="I33" s="79"/>
      <c r="J33" s="79"/>
      <c r="K33" s="79"/>
      <c r="L33" s="81"/>
      <c r="M33" s="79"/>
    </row>
    <row r="34" spans="1:13" ht="13">
      <c r="A34" s="61"/>
      <c r="B34" s="73"/>
      <c r="C34" s="34" t="s">
        <v>45</v>
      </c>
      <c r="D34" s="83">
        <f>tables!G6</f>
        <v>2246</v>
      </c>
      <c r="E34" s="83">
        <f>tables!H6</f>
        <v>4070.3541667</v>
      </c>
      <c r="F34" s="84">
        <f>tables!I6</f>
        <v>1.8122681062999999</v>
      </c>
      <c r="G34" s="84">
        <f>tables!J6</f>
        <v>1.374116296</v>
      </c>
      <c r="H34" s="85">
        <f>$G$54</f>
        <v>1.3188441862</v>
      </c>
      <c r="I34" s="61"/>
      <c r="J34" s="61"/>
      <c r="K34" s="61"/>
      <c r="L34" s="74"/>
      <c r="M34" s="61"/>
    </row>
    <row r="35" spans="1:13" ht="13">
      <c r="A35" s="61"/>
      <c r="B35" s="73"/>
      <c r="C35" s="34" t="s">
        <v>46</v>
      </c>
      <c r="D35" s="83">
        <f>tables!G7</f>
        <v>1254</v>
      </c>
      <c r="E35" s="83">
        <f>tables!H7</f>
        <v>1425.6458333</v>
      </c>
      <c r="F35" s="84">
        <f>tables!I7</f>
        <v>1.1368786550000001</v>
      </c>
      <c r="G35" s="84">
        <f>tables!J7</f>
        <v>1.3655360533000001</v>
      </c>
      <c r="H35" s="85">
        <f t="shared" ref="H35:H53" si="0">$G$54</f>
        <v>1.3188441862</v>
      </c>
      <c r="I35" s="61"/>
      <c r="J35" s="61"/>
      <c r="K35" s="61"/>
      <c r="L35" s="74"/>
      <c r="M35" s="61"/>
    </row>
    <row r="36" spans="1:13" ht="13">
      <c r="A36" s="61"/>
      <c r="B36" s="73"/>
      <c r="C36" s="34" t="s">
        <v>47</v>
      </c>
      <c r="D36" s="83">
        <f>tables!G8</f>
        <v>1031</v>
      </c>
      <c r="E36" s="83">
        <f>tables!H8</f>
        <v>1499.5416667</v>
      </c>
      <c r="F36" s="84">
        <f>tables!I8</f>
        <v>1.4544536049000001</v>
      </c>
      <c r="G36" s="84">
        <f>tables!J8</f>
        <v>1.3214353662</v>
      </c>
      <c r="H36" s="85">
        <f t="shared" si="0"/>
        <v>1.3188441862</v>
      </c>
      <c r="I36" s="61"/>
      <c r="J36" s="61"/>
      <c r="K36" s="61"/>
      <c r="L36" s="74"/>
      <c r="M36" s="61"/>
    </row>
    <row r="37" spans="1:13" ht="13">
      <c r="A37" s="61"/>
      <c r="B37" s="73"/>
      <c r="C37" s="34" t="s">
        <v>120</v>
      </c>
      <c r="D37" s="83">
        <f>tables!G9</f>
        <v>1942</v>
      </c>
      <c r="E37" s="83">
        <f>tables!H9</f>
        <v>2987.9791667</v>
      </c>
      <c r="F37" s="84">
        <f>tables!I9</f>
        <v>1.5386092516000001</v>
      </c>
      <c r="G37" s="84">
        <f>tables!J9</f>
        <v>1.2550560929000001</v>
      </c>
      <c r="H37" s="85">
        <f t="shared" si="0"/>
        <v>1.3188441862</v>
      </c>
      <c r="I37" s="61"/>
      <c r="J37" s="61"/>
      <c r="K37" s="61"/>
      <c r="L37" s="74"/>
      <c r="M37" s="61"/>
    </row>
    <row r="38" spans="1:13" ht="13">
      <c r="A38" s="61"/>
      <c r="B38" s="73"/>
      <c r="C38" s="34" t="s">
        <v>48</v>
      </c>
      <c r="D38" s="83">
        <f>tables!G10</f>
        <v>1468</v>
      </c>
      <c r="E38" s="83">
        <f>tables!H10</f>
        <v>1702.1666667</v>
      </c>
      <c r="F38" s="84">
        <f>tables!I10</f>
        <v>1.1595140781</v>
      </c>
      <c r="G38" s="84">
        <f>tables!J10</f>
        <v>1.3210881859000001</v>
      </c>
      <c r="H38" s="85">
        <f t="shared" si="0"/>
        <v>1.3188441862</v>
      </c>
      <c r="I38" s="61"/>
      <c r="J38" s="61"/>
      <c r="K38" s="61"/>
      <c r="L38" s="74"/>
      <c r="M38" s="61"/>
    </row>
    <row r="39" spans="1:13" ht="13">
      <c r="A39" s="61"/>
      <c r="B39" s="73"/>
      <c r="C39" s="34" t="s">
        <v>102</v>
      </c>
      <c r="D39" s="83">
        <f>tables!G11</f>
        <v>879</v>
      </c>
      <c r="E39" s="83">
        <f>tables!H11</f>
        <v>1157.6666667</v>
      </c>
      <c r="F39" s="84">
        <f>tables!I11</f>
        <v>1.3170269244999999</v>
      </c>
      <c r="G39" s="84">
        <f>tables!J11</f>
        <v>1.2988077118000001</v>
      </c>
      <c r="H39" s="85">
        <f t="shared" si="0"/>
        <v>1.3188441862</v>
      </c>
      <c r="I39" s="61"/>
      <c r="J39" s="61"/>
      <c r="K39" s="61"/>
      <c r="L39" s="74"/>
      <c r="M39" s="61"/>
    </row>
    <row r="40" spans="1:13" ht="13">
      <c r="A40" s="61"/>
      <c r="B40" s="73"/>
      <c r="C40" s="34" t="s">
        <v>50</v>
      </c>
      <c r="D40" s="83">
        <f>tables!G12</f>
        <v>1008</v>
      </c>
      <c r="E40" s="83">
        <f>tables!H12</f>
        <v>891.33333332999996</v>
      </c>
      <c r="F40" s="84">
        <f>tables!I12</f>
        <v>0.88425925930000004</v>
      </c>
      <c r="G40" s="84">
        <f>tables!J12</f>
        <v>1.0670508516999999</v>
      </c>
      <c r="H40" s="85">
        <f t="shared" si="0"/>
        <v>1.3188441862</v>
      </c>
      <c r="I40" s="61"/>
      <c r="J40" s="61"/>
      <c r="K40" s="61"/>
      <c r="L40" s="74"/>
      <c r="M40" s="61"/>
    </row>
    <row r="41" spans="1:13" ht="13">
      <c r="A41" s="61"/>
      <c r="B41" s="73"/>
      <c r="C41" s="34" t="s">
        <v>51</v>
      </c>
      <c r="D41" s="83">
        <f>tables!G13</f>
        <v>706</v>
      </c>
      <c r="E41" s="83">
        <f>tables!H13</f>
        <v>894.22916667000004</v>
      </c>
      <c r="F41" s="84">
        <f>tables!I13</f>
        <v>1.2666135505</v>
      </c>
      <c r="G41" s="84">
        <f>tables!J13</f>
        <v>1.4018766238</v>
      </c>
      <c r="H41" s="85">
        <f t="shared" si="0"/>
        <v>1.3188441862</v>
      </c>
      <c r="I41" s="61"/>
      <c r="J41" s="61"/>
      <c r="K41" s="61"/>
      <c r="L41" s="74"/>
      <c r="M41" s="61"/>
    </row>
    <row r="42" spans="1:13" ht="13">
      <c r="A42" s="61"/>
      <c r="B42" s="73"/>
      <c r="C42" s="34" t="s">
        <v>52</v>
      </c>
      <c r="D42" s="83">
        <f>tables!G14</f>
        <v>318</v>
      </c>
      <c r="E42" s="83">
        <f>tables!H14</f>
        <v>288.25</v>
      </c>
      <c r="F42" s="84">
        <f>tables!I14</f>
        <v>0.90644654089999999</v>
      </c>
      <c r="G42" s="84">
        <f>tables!J14</f>
        <v>1.1014821027999999</v>
      </c>
      <c r="H42" s="85">
        <f t="shared" si="0"/>
        <v>1.3188441862</v>
      </c>
      <c r="I42" s="61"/>
      <c r="J42" s="61"/>
      <c r="K42" s="61"/>
      <c r="L42" s="74"/>
      <c r="M42" s="61"/>
    </row>
    <row r="43" spans="1:13" ht="13">
      <c r="A43" s="61"/>
      <c r="B43" s="73"/>
      <c r="C43" s="34" t="s">
        <v>53</v>
      </c>
      <c r="D43" s="83">
        <f>tables!G15</f>
        <v>149</v>
      </c>
      <c r="E43" s="83">
        <f>tables!H15</f>
        <v>102.4375</v>
      </c>
      <c r="F43" s="84">
        <f>tables!I15</f>
        <v>0.6875</v>
      </c>
      <c r="G43" s="84">
        <f>tables!J15</f>
        <v>0.95521935950000003</v>
      </c>
      <c r="H43" s="85">
        <f t="shared" si="0"/>
        <v>1.3188441862</v>
      </c>
      <c r="I43" s="61"/>
      <c r="J43" s="61"/>
      <c r="K43" s="61"/>
      <c r="L43" s="74"/>
      <c r="M43" s="61"/>
    </row>
    <row r="44" spans="1:13" ht="13">
      <c r="A44" s="61"/>
      <c r="B44" s="73"/>
      <c r="C44" s="34" t="s">
        <v>54</v>
      </c>
      <c r="D44" s="83">
        <f>tables!G16</f>
        <v>681</v>
      </c>
      <c r="E44" s="83">
        <f>tables!H16</f>
        <v>894.91666667000004</v>
      </c>
      <c r="F44" s="84">
        <f>tables!I16</f>
        <v>1.3141213901</v>
      </c>
      <c r="G44" s="84">
        <f>tables!J16</f>
        <v>1.2687960044</v>
      </c>
      <c r="H44" s="85">
        <f t="shared" si="0"/>
        <v>1.3188441862</v>
      </c>
      <c r="I44" s="61"/>
      <c r="J44" s="61"/>
      <c r="K44" s="61"/>
      <c r="L44" s="74"/>
      <c r="M44" s="61"/>
    </row>
    <row r="45" spans="1:13" ht="13">
      <c r="A45" s="61"/>
      <c r="B45" s="73"/>
      <c r="C45" s="34" t="s">
        <v>104</v>
      </c>
      <c r="D45" s="83">
        <f>tables!G17</f>
        <v>519</v>
      </c>
      <c r="E45" s="83">
        <f>tables!H17</f>
        <v>517.20833332999996</v>
      </c>
      <c r="F45" s="84">
        <f>tables!I17</f>
        <v>0.99654784839999999</v>
      </c>
      <c r="G45" s="84">
        <f>tables!J17</f>
        <v>1.3410307510999999</v>
      </c>
      <c r="H45" s="85">
        <f t="shared" si="0"/>
        <v>1.3188441862</v>
      </c>
      <c r="I45" s="61"/>
      <c r="J45" s="61"/>
      <c r="K45" s="61"/>
      <c r="L45" s="74"/>
      <c r="M45" s="61"/>
    </row>
    <row r="46" spans="1:13" ht="13">
      <c r="A46" s="61"/>
      <c r="B46" s="73"/>
      <c r="C46" s="34" t="s">
        <v>56</v>
      </c>
      <c r="D46" s="83">
        <f>tables!G18</f>
        <v>435</v>
      </c>
      <c r="E46" s="83">
        <f>tables!H18</f>
        <v>547.8125</v>
      </c>
      <c r="F46" s="84">
        <f>tables!I18</f>
        <v>1.2593390805</v>
      </c>
      <c r="G46" s="84">
        <f>tables!J18</f>
        <v>1.3808661864</v>
      </c>
      <c r="H46" s="85">
        <f t="shared" si="0"/>
        <v>1.3188441862</v>
      </c>
      <c r="I46" s="61"/>
      <c r="J46" s="61"/>
      <c r="K46" s="61"/>
      <c r="L46" s="74"/>
      <c r="M46" s="61"/>
    </row>
    <row r="47" spans="1:13" ht="13">
      <c r="A47" s="61"/>
      <c r="B47" s="73"/>
      <c r="C47" s="36" t="s">
        <v>132</v>
      </c>
      <c r="D47" s="83">
        <f>tables!G19</f>
        <v>1695</v>
      </c>
      <c r="E47" s="83">
        <f>tables!H19</f>
        <v>1718.0833333</v>
      </c>
      <c r="F47" s="84">
        <f>tables!I19</f>
        <v>1.0136184856999999</v>
      </c>
      <c r="G47" s="84">
        <f>tables!J19</f>
        <v>1.3336734181000001</v>
      </c>
      <c r="H47" s="85">
        <f t="shared" si="0"/>
        <v>1.3188441862</v>
      </c>
      <c r="I47" s="61"/>
      <c r="J47" s="61"/>
      <c r="K47" s="61"/>
      <c r="L47" s="74"/>
      <c r="M47" s="61"/>
    </row>
    <row r="48" spans="1:13" ht="13">
      <c r="A48" s="61"/>
      <c r="B48" s="73"/>
      <c r="C48" s="34" t="s">
        <v>57</v>
      </c>
      <c r="D48" s="83">
        <f>tables!G20</f>
        <v>2388</v>
      </c>
      <c r="E48" s="83">
        <f>tables!H20</f>
        <v>3544.5416667</v>
      </c>
      <c r="F48" s="84">
        <f>tables!I20</f>
        <v>1.4843139308</v>
      </c>
      <c r="G48" s="84">
        <f>tables!J20</f>
        <v>1.3892296555000001</v>
      </c>
      <c r="H48" s="85">
        <f t="shared" si="0"/>
        <v>1.3188441862</v>
      </c>
      <c r="I48" s="61"/>
      <c r="J48" s="61"/>
      <c r="K48" s="61"/>
      <c r="L48" s="74"/>
      <c r="M48" s="61"/>
    </row>
    <row r="49" spans="1:13" ht="13">
      <c r="A49" s="61"/>
      <c r="B49" s="73"/>
      <c r="C49" s="34" t="s">
        <v>58</v>
      </c>
      <c r="D49" s="83">
        <f>tables!G21</f>
        <v>151</v>
      </c>
      <c r="E49" s="83">
        <f>tables!H21</f>
        <v>106.95833333</v>
      </c>
      <c r="F49" s="84">
        <f>tables!I21</f>
        <v>0.70833333330000003</v>
      </c>
      <c r="G49" s="84">
        <f>tables!J21</f>
        <v>0.98727695689999995</v>
      </c>
      <c r="H49" s="85">
        <f t="shared" si="0"/>
        <v>1.3188441862</v>
      </c>
      <c r="I49" s="61"/>
      <c r="J49" s="61"/>
      <c r="K49" s="61"/>
      <c r="L49" s="74"/>
      <c r="M49" s="61"/>
    </row>
    <row r="50" spans="1:13" ht="13">
      <c r="A50" s="61"/>
      <c r="B50" s="73"/>
      <c r="C50" s="34" t="s">
        <v>103</v>
      </c>
      <c r="D50" s="83">
        <f>tables!G22</f>
        <v>934</v>
      </c>
      <c r="E50" s="83">
        <f>tables!H22</f>
        <v>1394.6458333</v>
      </c>
      <c r="F50" s="84">
        <f>tables!I22</f>
        <v>1.4931968237</v>
      </c>
      <c r="G50" s="84">
        <f>tables!J22</f>
        <v>1.3645037061</v>
      </c>
      <c r="H50" s="85">
        <f t="shared" si="0"/>
        <v>1.3188441862</v>
      </c>
      <c r="I50" s="61"/>
      <c r="J50" s="61"/>
      <c r="K50" s="61"/>
      <c r="L50" s="74"/>
      <c r="M50" s="61"/>
    </row>
    <row r="51" spans="1:13" ht="13">
      <c r="A51" s="61"/>
      <c r="B51" s="73"/>
      <c r="C51" s="34" t="s">
        <v>60</v>
      </c>
      <c r="D51" s="83">
        <f>tables!G23</f>
        <v>70</v>
      </c>
      <c r="E51" s="83">
        <f>tables!H23</f>
        <v>37.9375</v>
      </c>
      <c r="F51" s="84">
        <f>tables!I23</f>
        <v>0.54196428569999999</v>
      </c>
      <c r="G51" s="84">
        <f>tables!J23</f>
        <v>1.0656724712000001</v>
      </c>
      <c r="H51" s="85">
        <f t="shared" si="0"/>
        <v>1.3188441862</v>
      </c>
      <c r="I51" s="61"/>
      <c r="J51" s="61"/>
      <c r="K51" s="61"/>
      <c r="L51" s="74"/>
      <c r="M51" s="61"/>
    </row>
    <row r="52" spans="1:13" ht="13">
      <c r="A52" s="61"/>
      <c r="B52" s="73"/>
      <c r="C52" s="34" t="s">
        <v>61</v>
      </c>
      <c r="D52" s="83">
        <f>tables!G24</f>
        <v>353</v>
      </c>
      <c r="E52" s="83">
        <f>tables!H24</f>
        <v>354.47916666999998</v>
      </c>
      <c r="F52" s="84">
        <f>tables!I24</f>
        <v>1.0041902737999999</v>
      </c>
      <c r="G52" s="84">
        <f>tables!J24</f>
        <v>1.3430015200000001</v>
      </c>
      <c r="H52" s="85">
        <f t="shared" si="0"/>
        <v>1.3188441862</v>
      </c>
      <c r="I52" s="61"/>
      <c r="J52" s="61"/>
      <c r="K52" s="61"/>
      <c r="L52" s="74"/>
      <c r="M52" s="61"/>
    </row>
    <row r="53" spans="1:13" ht="13.5" thickBot="1">
      <c r="A53" s="61"/>
      <c r="B53" s="73"/>
      <c r="C53" s="43"/>
      <c r="D53" s="67"/>
      <c r="E53" s="67"/>
      <c r="F53" s="68"/>
      <c r="G53" s="68"/>
      <c r="H53" s="85">
        <f t="shared" si="0"/>
        <v>1.3188441862</v>
      </c>
      <c r="I53" s="61"/>
      <c r="J53" s="61"/>
      <c r="K53" s="61"/>
      <c r="L53" s="74"/>
      <c r="M53" s="61"/>
    </row>
    <row r="54" spans="1:13" ht="13.5" thickTop="1">
      <c r="A54" s="61"/>
      <c r="B54" s="73"/>
      <c r="C54" s="82" t="s">
        <v>0</v>
      </c>
      <c r="D54" s="83">
        <f>tables!G25</f>
        <v>18227</v>
      </c>
      <c r="E54" s="83">
        <f>tables!H25</f>
        <v>24136.1875</v>
      </c>
      <c r="F54" s="84">
        <f>tables!I25</f>
        <v>1.3241996762999999</v>
      </c>
      <c r="G54" s="84">
        <f>tables!J25</f>
        <v>1.3188441862</v>
      </c>
      <c r="H54" s="85">
        <f>$G$54</f>
        <v>1.3188441862</v>
      </c>
      <c r="I54" s="61"/>
      <c r="J54" s="61"/>
      <c r="K54" s="61"/>
      <c r="L54" s="74"/>
      <c r="M54" s="61"/>
    </row>
    <row r="55" spans="1:13" ht="13" thickBot="1">
      <c r="A55" s="61"/>
      <c r="B55" s="86"/>
      <c r="C55" s="87"/>
      <c r="D55" s="87"/>
      <c r="E55" s="87"/>
      <c r="F55" s="87"/>
      <c r="G55" s="87"/>
      <c r="H55" s="87"/>
      <c r="I55" s="87"/>
      <c r="J55" s="87"/>
      <c r="K55" s="87"/>
      <c r="L55" s="88"/>
      <c r="M55" s="61"/>
    </row>
    <row r="56" spans="1:13">
      <c r="A56" s="61"/>
      <c r="B56" s="61"/>
      <c r="C56" s="61"/>
      <c r="D56" s="61"/>
      <c r="E56" s="61"/>
      <c r="F56" s="61"/>
      <c r="G56" s="61"/>
      <c r="H56" s="61"/>
      <c r="I56" s="61"/>
      <c r="J56" s="61"/>
      <c r="K56" s="61"/>
      <c r="L56" s="61"/>
      <c r="M56" s="61"/>
    </row>
    <row r="57" spans="1:13">
      <c r="A57" s="61"/>
      <c r="B57" s="61"/>
      <c r="C57" s="61"/>
      <c r="D57" s="61"/>
      <c r="E57" s="61"/>
      <c r="F57" s="61"/>
      <c r="G57" s="61"/>
      <c r="H57" s="61"/>
      <c r="I57" s="61"/>
      <c r="J57" s="61"/>
      <c r="K57" s="61"/>
      <c r="L57" s="61"/>
      <c r="M57" s="61"/>
    </row>
    <row r="58" spans="1:13">
      <c r="A58" s="61"/>
      <c r="B58" s="61"/>
      <c r="C58" s="61"/>
      <c r="D58" s="61"/>
      <c r="E58" s="61"/>
      <c r="F58" s="61"/>
      <c r="G58" s="61"/>
      <c r="H58" s="61"/>
      <c r="I58" s="61"/>
      <c r="J58" s="61"/>
      <c r="K58" s="61"/>
      <c r="L58" s="61"/>
      <c r="M58" s="61"/>
    </row>
    <row r="59" spans="1:13">
      <c r="A59" s="61"/>
      <c r="B59" s="61"/>
      <c r="C59" s="61"/>
      <c r="D59" s="61"/>
      <c r="E59" s="61"/>
      <c r="F59" s="61"/>
      <c r="G59" s="61"/>
      <c r="H59" s="61"/>
      <c r="I59" s="61"/>
      <c r="J59" s="61"/>
      <c r="K59" s="61"/>
      <c r="L59" s="61"/>
      <c r="M59" s="61"/>
    </row>
    <row r="60" spans="1:13">
      <c r="A60" s="61"/>
      <c r="B60" s="61"/>
      <c r="C60" s="61"/>
      <c r="D60" s="61"/>
      <c r="E60" s="61"/>
      <c r="F60" s="61"/>
      <c r="G60" s="61"/>
      <c r="H60" s="61"/>
      <c r="I60" s="61"/>
      <c r="J60" s="61"/>
      <c r="K60" s="61"/>
      <c r="L60" s="61"/>
      <c r="M60" s="61"/>
    </row>
    <row r="61" spans="1:13">
      <c r="A61" s="61"/>
      <c r="B61" s="61"/>
      <c r="C61" s="61"/>
      <c r="D61" s="61"/>
      <c r="E61" s="61"/>
      <c r="F61" s="61"/>
      <c r="G61" s="61"/>
      <c r="H61" s="61"/>
      <c r="I61" s="61"/>
      <c r="J61" s="61"/>
      <c r="K61" s="61"/>
      <c r="L61" s="61"/>
      <c r="M61" s="61"/>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Drop Down 2">
              <controlPr locked="0" defaultSize="0" autoLine="0" autoPict="0">
                <anchor moveWithCells="1">
                  <from>
                    <xdr:col>2</xdr:col>
                    <xdr:colOff>31750</xdr:colOff>
                    <xdr:row>5</xdr:row>
                    <xdr:rowOff>38100</xdr:rowOff>
                  </from>
                  <to>
                    <xdr:col>3</xdr:col>
                    <xdr:colOff>69850</xdr:colOff>
                    <xdr:row>6</xdr:row>
                    <xdr:rowOff>76200</xdr:rowOff>
                  </to>
                </anchor>
              </controlPr>
            </control>
          </mc:Choice>
        </mc:AlternateContent>
        <mc:AlternateContent xmlns:mc="http://schemas.openxmlformats.org/markup-compatibility/2006">
          <mc:Choice Requires="x14">
            <control shapeId="15361" r:id="rId5" name="Drop Down 1">
              <controlPr defaultSize="0" autoLine="0" autoPict="0">
                <anchor moveWithCells="1">
                  <from>
                    <xdr:col>8</xdr:col>
                    <xdr:colOff>812800</xdr:colOff>
                    <xdr:row>5</xdr:row>
                    <xdr:rowOff>31750</xdr:rowOff>
                  </from>
                  <to>
                    <xdr:col>11</xdr:col>
                    <xdr:colOff>469900</xdr:colOff>
                    <xdr:row>6</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F2D84-7979-4E4D-A642-A590FE130B68}">
  <sheetPr codeName="Sheet2"/>
  <dimension ref="A1:L64"/>
  <sheetViews>
    <sheetView showGridLines="0" showRowColHeaders="0" workbookViewId="0"/>
  </sheetViews>
  <sheetFormatPr defaultRowHeight="12.5"/>
  <cols>
    <col min="1" max="1" width="3.453125" customWidth="1"/>
    <col min="2" max="2" width="2" bestFit="1" customWidth="1"/>
    <col min="3" max="3" width="18.81640625" bestFit="1" customWidth="1"/>
    <col min="4" max="4" width="11.453125" bestFit="1" customWidth="1"/>
    <col min="5" max="5" width="17.1796875" customWidth="1"/>
    <col min="6" max="6" width="25" customWidth="1"/>
    <col min="7" max="7" width="26.1796875" customWidth="1"/>
    <col min="8" max="8" width="11.453125" bestFit="1" customWidth="1"/>
  </cols>
  <sheetData>
    <row r="1" spans="1:12">
      <c r="C1" s="181"/>
      <c r="D1" s="181"/>
      <c r="E1" s="181"/>
      <c r="F1" s="181"/>
      <c r="G1" s="181"/>
      <c r="H1" s="181"/>
      <c r="I1" s="181"/>
      <c r="J1" s="181"/>
      <c r="K1" s="181"/>
      <c r="L1" s="182"/>
    </row>
    <row r="2" spans="1:12">
      <c r="C2" s="181"/>
      <c r="D2" s="181"/>
      <c r="E2" s="181"/>
      <c r="F2" s="181"/>
      <c r="G2" s="181"/>
      <c r="H2" s="181"/>
      <c r="I2" s="181"/>
      <c r="J2" s="181"/>
      <c r="K2" s="181"/>
      <c r="L2" s="182"/>
    </row>
    <row r="3" spans="1:12" ht="19" thickBot="1">
      <c r="F3" s="91"/>
    </row>
    <row r="4" spans="1:12" ht="18.5">
      <c r="A4" s="61"/>
      <c r="B4" s="69"/>
      <c r="C4" s="70"/>
      <c r="D4" s="70"/>
      <c r="E4" s="70"/>
      <c r="F4" s="71"/>
      <c r="G4" s="71"/>
      <c r="H4" s="71"/>
      <c r="I4" s="71"/>
      <c r="J4" s="71"/>
      <c r="K4" s="71"/>
      <c r="L4" s="72"/>
    </row>
    <row r="5" spans="1:12">
      <c r="A5" s="61"/>
      <c r="B5" s="73"/>
      <c r="C5" s="95" t="s">
        <v>67</v>
      </c>
      <c r="D5" s="61"/>
      <c r="E5" s="61"/>
      <c r="F5" s="61"/>
      <c r="G5" s="61"/>
      <c r="H5" s="61"/>
      <c r="I5" s="94" t="s">
        <v>81</v>
      </c>
      <c r="J5" s="61"/>
      <c r="K5" s="61"/>
      <c r="L5" s="74"/>
    </row>
    <row r="6" spans="1:12">
      <c r="A6" s="61"/>
      <c r="B6" s="73"/>
      <c r="C6" s="61"/>
      <c r="D6" s="61"/>
      <c r="E6" s="61"/>
      <c r="F6" s="61"/>
      <c r="G6" s="61"/>
      <c r="H6" s="61"/>
      <c r="I6" s="61"/>
      <c r="J6" s="61"/>
      <c r="K6" s="61"/>
      <c r="L6" s="74"/>
    </row>
    <row r="7" spans="1:12">
      <c r="A7" s="61"/>
      <c r="B7" s="73"/>
      <c r="C7" s="61"/>
      <c r="D7" s="61"/>
      <c r="E7" s="61"/>
      <c r="F7" s="61"/>
      <c r="G7" s="61"/>
      <c r="H7" s="61"/>
      <c r="I7" s="61"/>
      <c r="J7" s="61"/>
      <c r="K7" s="61"/>
      <c r="L7" s="74"/>
    </row>
    <row r="8" spans="1:12" ht="13">
      <c r="A8" s="61"/>
      <c r="B8" s="73"/>
      <c r="C8" s="75"/>
      <c r="D8" s="76"/>
      <c r="E8" s="61"/>
      <c r="F8" s="61"/>
      <c r="G8" s="61"/>
      <c r="H8" s="61"/>
      <c r="I8" s="61"/>
      <c r="J8" s="61"/>
      <c r="K8" s="61"/>
      <c r="L8" s="74"/>
    </row>
    <row r="9" spans="1:12" ht="13">
      <c r="A9" s="61"/>
      <c r="B9" s="73"/>
      <c r="C9" s="75"/>
      <c r="D9" s="77"/>
      <c r="E9" s="61"/>
      <c r="F9" s="61"/>
      <c r="G9" s="61"/>
      <c r="H9" s="61"/>
      <c r="I9" s="61"/>
      <c r="J9" s="61"/>
      <c r="K9" s="61"/>
      <c r="L9" s="74"/>
    </row>
    <row r="10" spans="1:12" ht="13">
      <c r="A10" s="61"/>
      <c r="B10" s="73"/>
      <c r="C10" s="75"/>
      <c r="D10" s="77"/>
      <c r="E10" s="61"/>
      <c r="F10" s="61"/>
      <c r="G10" s="61"/>
      <c r="H10" s="61"/>
      <c r="I10" s="61"/>
      <c r="J10" s="61"/>
      <c r="K10" s="61"/>
      <c r="L10" s="74"/>
    </row>
    <row r="11" spans="1:12">
      <c r="A11" s="61"/>
      <c r="B11" s="73"/>
      <c r="C11" s="61"/>
      <c r="D11" s="61"/>
      <c r="E11" s="61"/>
      <c r="F11" s="61"/>
      <c r="G11" s="61"/>
      <c r="H11" s="61"/>
      <c r="I11" s="61"/>
      <c r="J11" s="61"/>
      <c r="K11" s="61"/>
      <c r="L11" s="74"/>
    </row>
    <row r="12" spans="1:12">
      <c r="A12" s="61"/>
      <c r="B12" s="73"/>
      <c r="C12" s="61"/>
      <c r="D12" s="61"/>
      <c r="E12" s="61"/>
      <c r="F12" s="61"/>
      <c r="G12" s="61"/>
      <c r="H12" s="61"/>
      <c r="I12" s="61"/>
      <c r="J12" s="61"/>
      <c r="K12" s="61"/>
      <c r="L12" s="74"/>
    </row>
    <row r="13" spans="1:12">
      <c r="A13" s="61"/>
      <c r="B13" s="73"/>
      <c r="C13" s="61"/>
      <c r="D13" s="61"/>
      <c r="E13" s="61"/>
      <c r="F13" s="61"/>
      <c r="G13" s="61"/>
      <c r="H13" s="61"/>
      <c r="I13" s="61"/>
      <c r="J13" s="61"/>
      <c r="K13" s="61"/>
      <c r="L13" s="74"/>
    </row>
    <row r="14" spans="1:12">
      <c r="A14" s="61"/>
      <c r="B14" s="73"/>
      <c r="C14" s="61"/>
      <c r="D14" s="61"/>
      <c r="E14" s="61"/>
      <c r="F14" s="61"/>
      <c r="G14" s="61"/>
      <c r="H14" s="61"/>
      <c r="I14" s="61"/>
      <c r="J14" s="61"/>
      <c r="K14" s="61"/>
      <c r="L14" s="74"/>
    </row>
    <row r="15" spans="1:12">
      <c r="A15" s="61"/>
      <c r="B15" s="73"/>
      <c r="C15" s="61"/>
      <c r="D15" s="61"/>
      <c r="E15" s="61"/>
      <c r="F15" s="61"/>
      <c r="G15" s="61"/>
      <c r="H15" s="61"/>
      <c r="I15" s="61"/>
      <c r="J15" s="61"/>
      <c r="K15" s="61"/>
      <c r="L15" s="74"/>
    </row>
    <row r="16" spans="1:12">
      <c r="A16" s="61"/>
      <c r="B16" s="73"/>
      <c r="C16" s="61"/>
      <c r="D16" s="61"/>
      <c r="E16" s="61"/>
      <c r="F16" s="61"/>
      <c r="G16" s="61"/>
      <c r="H16" s="61"/>
      <c r="I16" s="61"/>
      <c r="J16" s="61"/>
      <c r="K16" s="61"/>
      <c r="L16" s="74"/>
    </row>
    <row r="17" spans="1:12">
      <c r="A17" s="61"/>
      <c r="B17" s="73"/>
      <c r="C17" s="61"/>
      <c r="D17" s="61"/>
      <c r="E17" s="61"/>
      <c r="F17" s="61"/>
      <c r="G17" s="61"/>
      <c r="H17" s="61"/>
      <c r="I17" s="61"/>
      <c r="J17" s="61"/>
      <c r="K17" s="61"/>
      <c r="L17" s="74"/>
    </row>
    <row r="18" spans="1:12">
      <c r="A18" s="61"/>
      <c r="B18" s="73"/>
      <c r="C18" s="61"/>
      <c r="D18" s="61"/>
      <c r="E18" s="61"/>
      <c r="F18" s="61"/>
      <c r="G18" s="61"/>
      <c r="H18" s="61"/>
      <c r="I18" s="61"/>
      <c r="J18" s="61"/>
      <c r="K18" s="61"/>
      <c r="L18" s="74"/>
    </row>
    <row r="19" spans="1:12">
      <c r="A19" s="61"/>
      <c r="B19" s="73"/>
      <c r="C19" s="61"/>
      <c r="D19" s="61"/>
      <c r="E19" s="61"/>
      <c r="F19" s="61"/>
      <c r="G19" s="61"/>
      <c r="H19" s="61"/>
      <c r="I19" s="61"/>
      <c r="J19" s="61"/>
      <c r="K19" s="61"/>
      <c r="L19" s="74"/>
    </row>
    <row r="20" spans="1:12">
      <c r="A20" s="61"/>
      <c r="B20" s="73"/>
      <c r="C20" s="61"/>
      <c r="D20" s="61"/>
      <c r="E20" s="61"/>
      <c r="F20" s="61"/>
      <c r="G20" s="61"/>
      <c r="H20" s="61"/>
      <c r="I20" s="61"/>
      <c r="J20" s="61"/>
      <c r="K20" s="61"/>
      <c r="L20" s="74"/>
    </row>
    <row r="21" spans="1:12">
      <c r="A21" s="61"/>
      <c r="B21" s="73"/>
      <c r="C21" s="61"/>
      <c r="D21" s="61"/>
      <c r="E21" s="61"/>
      <c r="F21" s="61"/>
      <c r="G21" s="61"/>
      <c r="H21" s="61"/>
      <c r="I21" s="61"/>
      <c r="J21" s="61"/>
      <c r="K21" s="61"/>
      <c r="L21" s="74"/>
    </row>
    <row r="22" spans="1:12">
      <c r="A22" s="61"/>
      <c r="B22" s="73"/>
      <c r="C22" s="61"/>
      <c r="D22" s="61"/>
      <c r="E22" s="61"/>
      <c r="F22" s="61"/>
      <c r="G22" s="61"/>
      <c r="H22" s="61"/>
      <c r="I22" s="61"/>
      <c r="J22" s="61"/>
      <c r="K22" s="61"/>
      <c r="L22" s="74"/>
    </row>
    <row r="23" spans="1:12">
      <c r="A23" s="61"/>
      <c r="B23" s="73"/>
      <c r="C23" s="61"/>
      <c r="D23" s="61"/>
      <c r="E23" s="61"/>
      <c r="F23" s="61"/>
      <c r="G23" s="61"/>
      <c r="H23" s="61"/>
      <c r="I23" s="61"/>
      <c r="J23" s="61"/>
      <c r="K23" s="61"/>
      <c r="L23" s="74"/>
    </row>
    <row r="24" spans="1:12">
      <c r="A24" s="61"/>
      <c r="B24" s="73"/>
      <c r="C24" s="61"/>
      <c r="D24" s="61"/>
      <c r="E24" s="61"/>
      <c r="F24" s="61"/>
      <c r="G24" s="61"/>
      <c r="H24" s="61"/>
      <c r="I24" s="61"/>
      <c r="J24" s="61"/>
      <c r="K24" s="61"/>
      <c r="L24" s="74"/>
    </row>
    <row r="25" spans="1:12">
      <c r="A25" s="61"/>
      <c r="B25" s="73"/>
      <c r="C25" s="61"/>
      <c r="D25" s="61"/>
      <c r="E25" s="61"/>
      <c r="F25" s="61"/>
      <c r="G25" s="61"/>
      <c r="H25" s="61"/>
      <c r="I25" s="61"/>
      <c r="J25" s="61"/>
      <c r="K25" s="61"/>
      <c r="L25" s="74"/>
    </row>
    <row r="26" spans="1:12">
      <c r="A26" s="61"/>
      <c r="B26" s="73"/>
      <c r="C26" s="61"/>
      <c r="D26" s="61"/>
      <c r="E26" s="61"/>
      <c r="F26" s="61"/>
      <c r="G26" s="61"/>
      <c r="H26" s="61"/>
      <c r="I26" s="61"/>
      <c r="J26" s="61"/>
      <c r="K26" s="61"/>
      <c r="L26" s="74"/>
    </row>
    <row r="27" spans="1:12">
      <c r="A27" s="61"/>
      <c r="B27" s="73"/>
      <c r="C27" s="61"/>
      <c r="D27" s="61"/>
      <c r="E27" s="61"/>
      <c r="F27" s="61"/>
      <c r="G27" s="61"/>
      <c r="H27" s="61"/>
      <c r="I27" s="61"/>
      <c r="J27" s="61"/>
      <c r="K27" s="61"/>
      <c r="L27" s="74"/>
    </row>
    <row r="28" spans="1:12">
      <c r="A28" s="61"/>
      <c r="B28" s="73"/>
      <c r="C28" s="61"/>
      <c r="D28" s="61"/>
      <c r="E28" s="61"/>
      <c r="F28" s="61"/>
      <c r="G28" s="61"/>
      <c r="H28" s="61"/>
      <c r="I28" s="61"/>
      <c r="J28" s="61"/>
      <c r="K28" s="61"/>
      <c r="L28" s="74"/>
    </row>
    <row r="29" spans="1:12">
      <c r="A29" s="61"/>
      <c r="B29" s="73"/>
      <c r="C29" s="61"/>
      <c r="D29" s="61"/>
      <c r="E29" s="61"/>
      <c r="F29" s="61"/>
      <c r="G29" s="61"/>
      <c r="H29" s="61"/>
      <c r="I29" s="61"/>
      <c r="J29" s="61"/>
      <c r="K29" s="61"/>
      <c r="L29" s="74"/>
    </row>
    <row r="30" spans="1:12">
      <c r="A30" s="61"/>
      <c r="B30" s="73"/>
      <c r="C30" s="61"/>
      <c r="D30" s="61"/>
      <c r="E30" s="61"/>
      <c r="F30" s="61"/>
      <c r="G30" s="61"/>
      <c r="H30" s="61"/>
      <c r="I30" s="61"/>
      <c r="J30" s="61"/>
      <c r="K30" s="61"/>
      <c r="L30" s="74"/>
    </row>
    <row r="31" spans="1:12">
      <c r="A31" s="61"/>
      <c r="B31" s="73"/>
      <c r="C31" s="61"/>
      <c r="D31" s="61"/>
      <c r="E31" s="61"/>
      <c r="F31" s="61"/>
      <c r="G31" s="61"/>
      <c r="H31" s="61"/>
      <c r="I31" s="61"/>
      <c r="J31" s="61"/>
      <c r="K31" s="61"/>
      <c r="L31" s="74"/>
    </row>
    <row r="32" spans="1:12">
      <c r="A32" s="61"/>
      <c r="B32" s="73"/>
      <c r="C32" s="61"/>
      <c r="D32" s="61"/>
      <c r="E32" s="61"/>
      <c r="F32" s="61"/>
      <c r="G32" s="61"/>
      <c r="H32" s="61"/>
      <c r="I32" s="61"/>
      <c r="J32" s="61"/>
      <c r="K32" s="61"/>
      <c r="L32" s="74"/>
    </row>
    <row r="33" spans="1:12" s="65" customFormat="1" ht="27.65" customHeight="1">
      <c r="A33" s="79"/>
      <c r="B33" s="78"/>
      <c r="C33" s="63" t="s">
        <v>121</v>
      </c>
      <c r="D33" s="63" t="s">
        <v>13</v>
      </c>
      <c r="E33" s="63" t="s">
        <v>11</v>
      </c>
      <c r="F33" s="64" t="s">
        <v>4</v>
      </c>
      <c r="G33" s="64" t="s">
        <v>3</v>
      </c>
      <c r="H33" s="80" t="s">
        <v>8</v>
      </c>
      <c r="I33" s="79"/>
      <c r="J33" s="79"/>
      <c r="K33" s="79"/>
      <c r="L33" s="81"/>
    </row>
    <row r="34" spans="1:12" ht="13">
      <c r="A34" s="61"/>
      <c r="B34" s="73"/>
      <c r="C34" s="34" t="s">
        <v>45</v>
      </c>
      <c r="D34" s="89">
        <f>tables!L6</f>
        <v>15907</v>
      </c>
      <c r="E34" s="89">
        <f>tables!M6</f>
        <v>47254.979166999998</v>
      </c>
      <c r="F34" s="90">
        <f>tables!N6</f>
        <v>2.9707034115000002</v>
      </c>
      <c r="G34" s="90">
        <f>tables!O6</f>
        <v>2.6891992694</v>
      </c>
      <c r="H34" s="159">
        <f>$G$54</f>
        <v>2.6769006334999998</v>
      </c>
      <c r="I34" s="61"/>
      <c r="J34" s="61"/>
      <c r="K34" s="61"/>
      <c r="L34" s="74"/>
    </row>
    <row r="35" spans="1:12" ht="13">
      <c r="A35" s="61"/>
      <c r="B35" s="73"/>
      <c r="C35" s="34" t="s">
        <v>46</v>
      </c>
      <c r="D35" s="89">
        <f>tables!L7</f>
        <v>9686</v>
      </c>
      <c r="E35" s="89">
        <f>tables!M7</f>
        <v>24742.604167000001</v>
      </c>
      <c r="F35" s="90">
        <f>tables!N7</f>
        <v>2.5544707997999998</v>
      </c>
      <c r="G35" s="90">
        <f>tables!O7</f>
        <v>2.7285105984000002</v>
      </c>
      <c r="H35" s="159">
        <f t="shared" ref="H35:H54" si="0">$G$54</f>
        <v>2.6769006334999998</v>
      </c>
      <c r="I35" s="61"/>
      <c r="J35" s="61"/>
      <c r="K35" s="61"/>
      <c r="L35" s="74"/>
    </row>
    <row r="36" spans="1:12" ht="13">
      <c r="A36" s="61"/>
      <c r="B36" s="73"/>
      <c r="C36" s="34" t="s">
        <v>47</v>
      </c>
      <c r="D36" s="89">
        <f>tables!L8</f>
        <v>4935</v>
      </c>
      <c r="E36" s="89">
        <f>tables!M8</f>
        <v>16462.416667000001</v>
      </c>
      <c r="F36" s="90">
        <f>tables!N8</f>
        <v>3.3358493752</v>
      </c>
      <c r="G36" s="90">
        <f>tables!O8</f>
        <v>2.4930303779999998</v>
      </c>
      <c r="H36" s="159">
        <f t="shared" si="0"/>
        <v>2.6769006334999998</v>
      </c>
      <c r="I36" s="61"/>
      <c r="J36" s="61"/>
      <c r="K36" s="61"/>
      <c r="L36" s="74"/>
    </row>
    <row r="37" spans="1:12" ht="13">
      <c r="A37" s="61"/>
      <c r="B37" s="73"/>
      <c r="C37" s="34" t="s">
        <v>120</v>
      </c>
      <c r="D37" s="89">
        <f>tables!L9</f>
        <v>9587</v>
      </c>
      <c r="E37" s="89">
        <f>tables!M9</f>
        <v>21092.291667000001</v>
      </c>
      <c r="F37" s="90">
        <f>tables!N9</f>
        <v>2.2000930079000001</v>
      </c>
      <c r="G37" s="90">
        <f>tables!O9</f>
        <v>2.3433076848000001</v>
      </c>
      <c r="H37" s="159">
        <f t="shared" si="0"/>
        <v>2.6769006334999998</v>
      </c>
      <c r="I37" s="61"/>
      <c r="J37" s="61"/>
      <c r="K37" s="61"/>
      <c r="L37" s="74"/>
    </row>
    <row r="38" spans="1:12" ht="13">
      <c r="A38" s="61"/>
      <c r="B38" s="73"/>
      <c r="C38" s="34" t="s">
        <v>48</v>
      </c>
      <c r="D38" s="89">
        <f>tables!L10</f>
        <v>28590</v>
      </c>
      <c r="E38" s="89">
        <f>tables!M10</f>
        <v>81983.791666999998</v>
      </c>
      <c r="F38" s="90">
        <f>tables!N10</f>
        <v>2.8675687885999999</v>
      </c>
      <c r="G38" s="90">
        <f>tables!O10</f>
        <v>2.8007919466</v>
      </c>
      <c r="H38" s="159">
        <f t="shared" si="0"/>
        <v>2.6769006334999998</v>
      </c>
      <c r="I38" s="61"/>
      <c r="J38" s="61"/>
      <c r="K38" s="61"/>
      <c r="L38" s="74"/>
    </row>
    <row r="39" spans="1:12" ht="13">
      <c r="A39" s="61"/>
      <c r="B39" s="73"/>
      <c r="C39" s="34" t="s">
        <v>102</v>
      </c>
      <c r="D39" s="89">
        <f>tables!L11</f>
        <v>9843</v>
      </c>
      <c r="E39" s="89">
        <f>tables!M11</f>
        <v>23900.6875</v>
      </c>
      <c r="F39" s="90">
        <f>tables!N11</f>
        <v>2.4281913543</v>
      </c>
      <c r="G39" s="90">
        <f>tables!O11</f>
        <v>2.5573935510000001</v>
      </c>
      <c r="H39" s="159">
        <f t="shared" si="0"/>
        <v>2.6769006334999998</v>
      </c>
      <c r="I39" s="61"/>
      <c r="J39" s="61"/>
      <c r="K39" s="61"/>
      <c r="L39" s="74"/>
    </row>
    <row r="40" spans="1:12" ht="13">
      <c r="A40" s="61"/>
      <c r="B40" s="73"/>
      <c r="C40" s="34" t="s">
        <v>50</v>
      </c>
      <c r="D40" s="89">
        <f>tables!L12</f>
        <v>8023</v>
      </c>
      <c r="E40" s="89">
        <f>tables!M12</f>
        <v>19802.375</v>
      </c>
      <c r="F40" s="90">
        <f>tables!N12</f>
        <v>2.4682007976999998</v>
      </c>
      <c r="G40" s="90">
        <f>tables!O12</f>
        <v>2.5673907728000001</v>
      </c>
      <c r="H40" s="159">
        <f t="shared" si="0"/>
        <v>2.6769006334999998</v>
      </c>
      <c r="I40" s="61"/>
      <c r="J40" s="61"/>
      <c r="K40" s="61"/>
      <c r="L40" s="74"/>
    </row>
    <row r="41" spans="1:12" ht="13">
      <c r="A41" s="61"/>
      <c r="B41" s="73"/>
      <c r="C41" s="34" t="s">
        <v>51</v>
      </c>
      <c r="D41" s="89">
        <f>tables!L13</f>
        <v>6577</v>
      </c>
      <c r="E41" s="89">
        <f>tables!M13</f>
        <v>21995.166667000001</v>
      </c>
      <c r="F41" s="90">
        <f>tables!N13</f>
        <v>3.3442552329000002</v>
      </c>
      <c r="G41" s="90">
        <f>tables!O13</f>
        <v>3.1983585298000001</v>
      </c>
      <c r="H41" s="159">
        <f t="shared" si="0"/>
        <v>2.6769006334999998</v>
      </c>
      <c r="I41" s="61"/>
      <c r="J41" s="61"/>
      <c r="K41" s="61"/>
      <c r="L41" s="74"/>
    </row>
    <row r="42" spans="1:12" ht="13">
      <c r="A42" s="61"/>
      <c r="B42" s="73"/>
      <c r="C42" s="34" t="s">
        <v>52</v>
      </c>
      <c r="D42" s="89">
        <f>tables!L14</f>
        <v>342</v>
      </c>
      <c r="E42" s="89">
        <f>tables!M14</f>
        <v>649.29166667000004</v>
      </c>
      <c r="F42" s="90">
        <f>tables!N14</f>
        <v>1.8985136452</v>
      </c>
      <c r="G42" s="90">
        <f>tables!O14</f>
        <v>2.4916299621000002</v>
      </c>
      <c r="H42" s="159">
        <f t="shared" si="0"/>
        <v>2.6769006334999998</v>
      </c>
      <c r="I42" s="61"/>
      <c r="J42" s="61"/>
      <c r="K42" s="61"/>
      <c r="L42" s="74"/>
    </row>
    <row r="43" spans="1:12" ht="13">
      <c r="A43" s="61"/>
      <c r="B43" s="73"/>
      <c r="C43" s="34" t="s">
        <v>53</v>
      </c>
      <c r="D43" s="89">
        <f>tables!L15</f>
        <v>514</v>
      </c>
      <c r="E43" s="89">
        <f>tables!M15</f>
        <v>1635.0416667</v>
      </c>
      <c r="F43" s="90">
        <f>tables!N15</f>
        <v>3.1810149157000001</v>
      </c>
      <c r="G43" s="90">
        <f>tables!O15</f>
        <v>3.0271720221999998</v>
      </c>
      <c r="H43" s="159">
        <f t="shared" si="0"/>
        <v>2.6769006334999998</v>
      </c>
      <c r="I43" s="61"/>
      <c r="J43" s="61"/>
      <c r="K43" s="61"/>
      <c r="L43" s="74"/>
    </row>
    <row r="44" spans="1:12" ht="13">
      <c r="A44" s="61"/>
      <c r="B44" s="73"/>
      <c r="C44" s="34" t="s">
        <v>54</v>
      </c>
      <c r="D44" s="89">
        <f>tables!L16</f>
        <v>7168</v>
      </c>
      <c r="E44" s="89">
        <f>tables!M16</f>
        <v>16306.895833</v>
      </c>
      <c r="F44" s="90">
        <f>tables!N16</f>
        <v>2.2749575659999999</v>
      </c>
      <c r="G44" s="90">
        <f>tables!O16</f>
        <v>2.5579763520999999</v>
      </c>
      <c r="H44" s="159">
        <f t="shared" si="0"/>
        <v>2.6769006334999998</v>
      </c>
      <c r="I44" s="61"/>
      <c r="J44" s="61"/>
      <c r="K44" s="61"/>
      <c r="L44" s="74"/>
    </row>
    <row r="45" spans="1:12" ht="13">
      <c r="A45" s="61"/>
      <c r="B45" s="73"/>
      <c r="C45" s="34" t="s">
        <v>104</v>
      </c>
      <c r="D45" s="89">
        <f>tables!L17</f>
        <v>4633</v>
      </c>
      <c r="E45" s="89">
        <f>tables!M17</f>
        <v>11495.3125</v>
      </c>
      <c r="F45" s="90">
        <f>tables!N17</f>
        <v>2.4811812001</v>
      </c>
      <c r="G45" s="90">
        <f>tables!O17</f>
        <v>2.5967915810000002</v>
      </c>
      <c r="H45" s="159">
        <f t="shared" si="0"/>
        <v>2.6769006334999998</v>
      </c>
      <c r="I45" s="61"/>
      <c r="J45" s="61"/>
      <c r="K45" s="61"/>
      <c r="L45" s="74"/>
    </row>
    <row r="46" spans="1:12" ht="13">
      <c r="A46" s="61"/>
      <c r="B46" s="73"/>
      <c r="C46" s="34" t="s">
        <v>56</v>
      </c>
      <c r="D46" s="89">
        <f>tables!L18</f>
        <v>5497</v>
      </c>
      <c r="E46" s="89">
        <f>tables!M18</f>
        <v>14082.895833</v>
      </c>
      <c r="F46" s="90">
        <f>tables!N18</f>
        <v>2.5619239282000001</v>
      </c>
      <c r="G46" s="90">
        <f>tables!O18</f>
        <v>2.8351055565999999</v>
      </c>
      <c r="H46" s="159">
        <f t="shared" si="0"/>
        <v>2.6769006334999998</v>
      </c>
      <c r="I46" s="61"/>
      <c r="J46" s="61"/>
      <c r="K46" s="61"/>
      <c r="L46" s="74"/>
    </row>
    <row r="47" spans="1:12" ht="13">
      <c r="A47" s="61"/>
      <c r="B47" s="73"/>
      <c r="C47" s="36" t="s">
        <v>132</v>
      </c>
      <c r="D47" s="89">
        <f>tables!L19</f>
        <v>14622</v>
      </c>
      <c r="E47" s="89">
        <f>tables!M19</f>
        <v>35808.104166999998</v>
      </c>
      <c r="F47" s="90">
        <f>tables!N19</f>
        <v>2.4489197213999998</v>
      </c>
      <c r="G47" s="90">
        <f>tables!O19</f>
        <v>2.7671899922000001</v>
      </c>
      <c r="H47" s="159">
        <f t="shared" si="0"/>
        <v>2.6769006334999998</v>
      </c>
      <c r="I47" s="61"/>
      <c r="J47" s="61"/>
      <c r="K47" s="61"/>
      <c r="L47" s="74"/>
    </row>
    <row r="48" spans="1:12" ht="13">
      <c r="A48" s="61"/>
      <c r="B48" s="73"/>
      <c r="C48" s="34" t="s">
        <v>57</v>
      </c>
      <c r="D48" s="89">
        <f>tables!L20</f>
        <v>21360</v>
      </c>
      <c r="E48" s="89">
        <f>tables!M20</f>
        <v>60836.583333000002</v>
      </c>
      <c r="F48" s="90">
        <f>tables!N20</f>
        <v>2.8481546504000002</v>
      </c>
      <c r="G48" s="90">
        <f>tables!O20</f>
        <v>2.6628748773000002</v>
      </c>
      <c r="H48" s="159">
        <f t="shared" si="0"/>
        <v>2.6769006334999998</v>
      </c>
      <c r="I48" s="61"/>
      <c r="J48" s="61"/>
      <c r="K48" s="61"/>
      <c r="L48" s="74"/>
    </row>
    <row r="49" spans="1:12" ht="13">
      <c r="A49" s="61"/>
      <c r="B49" s="73"/>
      <c r="C49" s="34" t="s">
        <v>58</v>
      </c>
      <c r="D49" s="89">
        <f>tables!L21</f>
        <v>723</v>
      </c>
      <c r="E49" s="89">
        <f>tables!M21</f>
        <v>1802.625</v>
      </c>
      <c r="F49" s="90">
        <f>tables!N21</f>
        <v>2.4932572614000001</v>
      </c>
      <c r="G49" s="90">
        <f>tables!O21</f>
        <v>2.6536893097999998</v>
      </c>
      <c r="H49" s="159">
        <f t="shared" si="0"/>
        <v>2.6769006334999998</v>
      </c>
      <c r="I49" s="61"/>
      <c r="J49" s="61"/>
      <c r="K49" s="61"/>
      <c r="L49" s="74"/>
    </row>
    <row r="50" spans="1:12" ht="13">
      <c r="A50" s="61"/>
      <c r="B50" s="73"/>
      <c r="C50" s="34" t="s">
        <v>103</v>
      </c>
      <c r="D50" s="89">
        <f>tables!L22</f>
        <v>6877</v>
      </c>
      <c r="E50" s="89">
        <f>tables!M22</f>
        <v>16475</v>
      </c>
      <c r="F50" s="90">
        <f>tables!N22</f>
        <v>2.3956667151</v>
      </c>
      <c r="G50" s="90">
        <f>tables!O22</f>
        <v>2.6186689000999999</v>
      </c>
      <c r="H50" s="159">
        <f t="shared" si="0"/>
        <v>2.6769006334999998</v>
      </c>
      <c r="I50" s="61"/>
      <c r="J50" s="61"/>
      <c r="K50" s="61"/>
      <c r="L50" s="74"/>
    </row>
    <row r="51" spans="1:12" ht="13">
      <c r="A51" s="61"/>
      <c r="B51" s="73"/>
      <c r="C51" s="34" t="s">
        <v>60</v>
      </c>
      <c r="D51" s="89">
        <f>tables!L23</f>
        <v>1397</v>
      </c>
      <c r="E51" s="89">
        <f>tables!M23</f>
        <v>2405.6666667</v>
      </c>
      <c r="F51" s="90">
        <f>tables!N23</f>
        <v>1.7220233834000001</v>
      </c>
      <c r="G51" s="90">
        <f>tables!O23</f>
        <v>2.0029609390999998</v>
      </c>
      <c r="H51" s="159">
        <f t="shared" si="0"/>
        <v>2.6769006334999998</v>
      </c>
      <c r="I51" s="61"/>
      <c r="J51" s="61"/>
      <c r="K51" s="61"/>
      <c r="L51" s="74"/>
    </row>
    <row r="52" spans="1:12" ht="13">
      <c r="A52" s="61"/>
      <c r="B52" s="73"/>
      <c r="C52" s="34" t="s">
        <v>61</v>
      </c>
      <c r="D52" s="89">
        <f>tables!L24</f>
        <v>6764</v>
      </c>
      <c r="E52" s="89">
        <f>tables!M24</f>
        <v>14307.375</v>
      </c>
      <c r="F52" s="90">
        <f>tables!N24</f>
        <v>2.1152239799000001</v>
      </c>
      <c r="G52" s="90">
        <f>tables!O24</f>
        <v>2.4715587991999999</v>
      </c>
      <c r="H52" s="159">
        <f t="shared" si="0"/>
        <v>2.6769006334999998</v>
      </c>
      <c r="I52" s="61"/>
      <c r="J52" s="61"/>
      <c r="K52" s="61"/>
      <c r="L52" s="74"/>
    </row>
    <row r="53" spans="1:12" ht="13.5" thickBot="1">
      <c r="A53" s="61"/>
      <c r="B53" s="73"/>
      <c r="C53" s="66"/>
      <c r="D53" s="92"/>
      <c r="E53" s="92"/>
      <c r="F53" s="93"/>
      <c r="G53" s="93"/>
      <c r="H53" s="159">
        <f t="shared" si="0"/>
        <v>2.6769006334999998</v>
      </c>
      <c r="I53" s="61"/>
      <c r="J53" s="61"/>
      <c r="K53" s="61"/>
      <c r="L53" s="74"/>
    </row>
    <row r="54" spans="1:12" ht="13.5" thickTop="1">
      <c r="A54" s="61"/>
      <c r="B54" s="73"/>
      <c r="C54" s="82" t="s">
        <v>117</v>
      </c>
      <c r="D54" s="89">
        <f>tables!L25</f>
        <v>163045</v>
      </c>
      <c r="E54" s="89">
        <f>tables!M25</f>
        <v>433039.10417000001</v>
      </c>
      <c r="F54" s="90">
        <f>tables!N25</f>
        <v>2.6559483834000002</v>
      </c>
      <c r="G54" s="90">
        <f>tables!O25</f>
        <v>2.6769006334999998</v>
      </c>
      <c r="H54" s="159">
        <f t="shared" si="0"/>
        <v>2.6769006334999998</v>
      </c>
      <c r="I54" s="61"/>
      <c r="J54" s="61"/>
      <c r="K54" s="61"/>
      <c r="L54" s="74"/>
    </row>
    <row r="55" spans="1:12" ht="13" thickBot="1">
      <c r="A55" s="61"/>
      <c r="B55" s="86"/>
      <c r="C55" s="87"/>
      <c r="D55" s="87"/>
      <c r="E55" s="87"/>
      <c r="F55" s="87"/>
      <c r="G55" s="87"/>
      <c r="H55" s="87"/>
      <c r="I55" s="87"/>
      <c r="J55" s="87"/>
      <c r="K55" s="87"/>
      <c r="L55" s="88"/>
    </row>
    <row r="56" spans="1:12">
      <c r="A56" s="61"/>
      <c r="B56" s="61"/>
      <c r="C56" s="61"/>
      <c r="D56" s="61"/>
      <c r="E56" s="61"/>
      <c r="F56" s="61"/>
      <c r="G56" s="61"/>
      <c r="H56" s="61"/>
      <c r="I56" s="61"/>
      <c r="J56" s="61"/>
      <c r="K56" s="61"/>
      <c r="L56" s="61"/>
    </row>
    <row r="57" spans="1:12" ht="13">
      <c r="B57" s="3"/>
      <c r="C57" s="120" t="s">
        <v>92</v>
      </c>
      <c r="D57" s="121"/>
      <c r="E57" s="121"/>
      <c r="F57" s="121"/>
      <c r="G57" s="122"/>
      <c r="H57" s="117"/>
      <c r="I57" s="117"/>
      <c r="J57" s="25"/>
      <c r="K57" s="25"/>
      <c r="L57" s="25"/>
    </row>
    <row r="58" spans="1:12" ht="13">
      <c r="B58" s="32"/>
      <c r="C58" s="117"/>
      <c r="D58" s="117"/>
      <c r="E58" s="117"/>
      <c r="F58" s="117"/>
      <c r="G58" s="123"/>
      <c r="H58" s="117"/>
      <c r="I58" s="117"/>
      <c r="J58" s="25"/>
      <c r="K58" s="25"/>
      <c r="L58" s="25"/>
    </row>
    <row r="59" spans="1:12" ht="13">
      <c r="B59" s="32"/>
      <c r="C59" s="117" t="s">
        <v>93</v>
      </c>
      <c r="D59" s="117"/>
      <c r="E59" s="117"/>
      <c r="F59" s="117"/>
      <c r="G59" s="123"/>
      <c r="H59" s="117"/>
      <c r="I59" s="117"/>
      <c r="J59" s="25"/>
      <c r="K59" s="25"/>
      <c r="L59" s="25"/>
    </row>
    <row r="60" spans="1:12" ht="13">
      <c r="B60" s="32"/>
      <c r="C60" s="117" t="s">
        <v>88</v>
      </c>
      <c r="D60" s="117"/>
      <c r="E60" s="117"/>
      <c r="F60" s="117"/>
      <c r="G60" s="123"/>
      <c r="H60" s="117"/>
      <c r="I60" s="117"/>
      <c r="J60" s="25"/>
      <c r="K60" s="25"/>
      <c r="L60" s="25"/>
    </row>
    <row r="61" spans="1:12" ht="13">
      <c r="B61" s="32"/>
      <c r="C61" s="117" t="s">
        <v>89</v>
      </c>
      <c r="D61" s="117"/>
      <c r="E61" s="117"/>
      <c r="F61" s="117"/>
      <c r="G61" s="123"/>
      <c r="H61" s="117"/>
      <c r="I61" s="117"/>
      <c r="J61" s="25"/>
      <c r="K61" s="25"/>
      <c r="L61" s="25"/>
    </row>
    <row r="62" spans="1:12" ht="13">
      <c r="B62" s="32"/>
      <c r="C62" s="117" t="s">
        <v>90</v>
      </c>
      <c r="D62" s="117"/>
      <c r="E62" s="117"/>
      <c r="F62" s="117"/>
      <c r="G62" s="123"/>
      <c r="H62" s="117"/>
      <c r="I62" s="117"/>
      <c r="J62" s="25"/>
      <c r="K62" s="25"/>
      <c r="L62" s="25"/>
    </row>
    <row r="63" spans="1:12" ht="13">
      <c r="B63" s="32"/>
      <c r="C63" s="117" t="s">
        <v>91</v>
      </c>
      <c r="D63" s="117"/>
      <c r="E63" s="117"/>
      <c r="F63" s="117"/>
      <c r="G63" s="123"/>
      <c r="H63" s="117"/>
      <c r="I63" s="117"/>
      <c r="J63" s="25"/>
      <c r="K63" s="25"/>
      <c r="L63" s="25"/>
    </row>
    <row r="64" spans="1:12" ht="13">
      <c r="B64" s="10"/>
      <c r="C64" s="16"/>
      <c r="D64" s="16"/>
      <c r="E64" s="16"/>
      <c r="F64" s="16"/>
      <c r="G64" s="17"/>
      <c r="H64" s="25"/>
      <c r="I64" s="25"/>
      <c r="J64" s="25"/>
      <c r="K64" s="25"/>
      <c r="L64" s="25"/>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locked="0" defaultSize="0" autoLine="0" autoPict="0">
                <anchor moveWithCells="1">
                  <from>
                    <xdr:col>1</xdr:col>
                    <xdr:colOff>107950</xdr:colOff>
                    <xdr:row>5</xdr:row>
                    <xdr:rowOff>69850</xdr:rowOff>
                  </from>
                  <to>
                    <xdr:col>3</xdr:col>
                    <xdr:colOff>0</xdr:colOff>
                    <xdr:row>6</xdr:row>
                    <xdr:rowOff>107950</xdr:rowOff>
                  </to>
                </anchor>
              </controlPr>
            </control>
          </mc:Choice>
        </mc:AlternateContent>
        <mc:AlternateContent xmlns:mc="http://schemas.openxmlformats.org/markup-compatibility/2006">
          <mc:Choice Requires="x14">
            <control shapeId="24579" r:id="rId5" name="Drop Down 3">
              <controlPr locked="0" defaultSize="0" autoLine="0" autoPict="0">
                <anchor moveWithCells="1">
                  <from>
                    <xdr:col>8</xdr:col>
                    <xdr:colOff>31750</xdr:colOff>
                    <xdr:row>5</xdr:row>
                    <xdr:rowOff>69850</xdr:rowOff>
                  </from>
                  <to>
                    <xdr:col>10</xdr:col>
                    <xdr:colOff>393700</xdr:colOff>
                    <xdr:row>6</xdr:row>
                    <xdr:rowOff>146050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96CF6-87FC-4172-A16F-2D95C9C1CF70}">
  <dimension ref="A1:P417"/>
  <sheetViews>
    <sheetView zoomScale="110" zoomScaleNormal="110" workbookViewId="0"/>
  </sheetViews>
  <sheetFormatPr defaultRowHeight="12.5"/>
  <cols>
    <col min="1" max="1" width="14.81640625" bestFit="1" customWidth="1"/>
    <col min="2" max="2" width="8.54296875" bestFit="1" customWidth="1"/>
    <col min="3" max="3" width="7.81640625" bestFit="1" customWidth="1"/>
    <col min="4" max="4" width="32.1796875" customWidth="1"/>
    <col min="5" max="5" width="14.1796875" style="141" bestFit="1" customWidth="1"/>
    <col min="6" max="6" width="18" style="141" bestFit="1" customWidth="1"/>
    <col min="7" max="7" width="11.453125" style="142" bestFit="1" customWidth="1"/>
    <col min="8" max="9" width="12" style="141" bestFit="1" customWidth="1"/>
    <col min="10" max="10" width="12.54296875" style="141" bestFit="1" customWidth="1"/>
    <col min="11" max="11" width="13.1796875" style="141" bestFit="1" customWidth="1"/>
    <col min="12" max="12" width="13.81640625" bestFit="1" customWidth="1"/>
  </cols>
  <sheetData>
    <row r="1" spans="1:13" s="129" customFormat="1" ht="14.5">
      <c r="A1" s="165" t="s">
        <v>9</v>
      </c>
      <c r="B1" s="165" t="s">
        <v>75</v>
      </c>
      <c r="C1" s="165" t="s">
        <v>105</v>
      </c>
      <c r="D1" s="165" t="s">
        <v>130</v>
      </c>
      <c r="E1" s="166" t="s">
        <v>10</v>
      </c>
      <c r="F1" s="166" t="s">
        <v>7</v>
      </c>
      <c r="G1" s="166" t="s">
        <v>12</v>
      </c>
      <c r="H1" s="166" t="s">
        <v>106</v>
      </c>
      <c r="I1" s="166" t="s">
        <v>107</v>
      </c>
      <c r="J1" s="166" t="s">
        <v>108</v>
      </c>
      <c r="K1" s="166" t="s">
        <v>109</v>
      </c>
      <c r="L1" s="129" t="s">
        <v>119</v>
      </c>
      <c r="M1" s="173" t="s">
        <v>121</v>
      </c>
    </row>
    <row r="2" spans="1:13">
      <c r="A2" t="s">
        <v>5</v>
      </c>
      <c r="B2" t="s">
        <v>131</v>
      </c>
      <c r="C2" t="s">
        <v>131</v>
      </c>
      <c r="D2" t="s">
        <v>45</v>
      </c>
      <c r="E2">
        <v>5546417.5</v>
      </c>
      <c r="F2">
        <v>5644369.9309999999</v>
      </c>
      <c r="G2">
        <v>86294</v>
      </c>
      <c r="H2">
        <v>2.6780625438999999</v>
      </c>
      <c r="I2">
        <v>2.6673834329999999</v>
      </c>
      <c r="J2">
        <v>2.6210936443000001</v>
      </c>
      <c r="K2">
        <v>231100.72917000001</v>
      </c>
      <c r="L2" s="167" t="str">
        <f>B2</f>
        <v>All</v>
      </c>
      <c r="M2" t="str">
        <f>D2</f>
        <v>Auckland</v>
      </c>
    </row>
    <row r="3" spans="1:13">
      <c r="A3" t="s">
        <v>5</v>
      </c>
      <c r="B3" t="s">
        <v>131</v>
      </c>
      <c r="C3" t="s">
        <v>131</v>
      </c>
      <c r="D3" t="s">
        <v>46</v>
      </c>
      <c r="E3">
        <v>2421684.5</v>
      </c>
      <c r="F3">
        <v>2298789.6348000001</v>
      </c>
      <c r="G3">
        <v>37502</v>
      </c>
      <c r="H3">
        <v>2.6906170559999998</v>
      </c>
      <c r="I3">
        <v>2.6673834329999999</v>
      </c>
      <c r="J3">
        <v>2.8099835745999999</v>
      </c>
      <c r="K3">
        <v>100903.52082999999</v>
      </c>
      <c r="L3" s="167" t="str">
        <f t="shared" ref="L3:L66" si="0">B3</f>
        <v>All</v>
      </c>
      <c r="M3" t="str">
        <f t="shared" ref="M3:M66" si="1">D3</f>
        <v>Bay of Plenty</v>
      </c>
    </row>
    <row r="4" spans="1:13">
      <c r="A4" t="s">
        <v>5</v>
      </c>
      <c r="B4" t="s">
        <v>131</v>
      </c>
      <c r="C4" t="s">
        <v>131</v>
      </c>
      <c r="D4" t="s">
        <v>47</v>
      </c>
      <c r="E4">
        <v>4495854</v>
      </c>
      <c r="F4">
        <v>4897121.4313000003</v>
      </c>
      <c r="G4">
        <v>57607</v>
      </c>
      <c r="H4">
        <v>3.2518140156999999</v>
      </c>
      <c r="I4">
        <v>2.6673834329999999</v>
      </c>
      <c r="J4">
        <v>2.4488195044999999</v>
      </c>
      <c r="K4">
        <v>187327.25</v>
      </c>
      <c r="L4" s="167" t="str">
        <f t="shared" si="0"/>
        <v>All</v>
      </c>
      <c r="M4" t="str">
        <f t="shared" si="1"/>
        <v>Canterbury</v>
      </c>
    </row>
    <row r="5" spans="1:13">
      <c r="A5" t="s">
        <v>5</v>
      </c>
      <c r="B5" t="s">
        <v>131</v>
      </c>
      <c r="C5" t="s">
        <v>131</v>
      </c>
      <c r="D5" t="s">
        <v>120</v>
      </c>
      <c r="E5">
        <v>3380483.5</v>
      </c>
      <c r="F5">
        <v>3653154.8898</v>
      </c>
      <c r="G5">
        <v>65461</v>
      </c>
      <c r="H5">
        <v>2.1517159708000002</v>
      </c>
      <c r="I5">
        <v>2.6673834329999999</v>
      </c>
      <c r="J5">
        <v>2.4682900002000001</v>
      </c>
      <c r="K5">
        <v>140853.47917000001</v>
      </c>
      <c r="L5" s="167" t="str">
        <f t="shared" si="0"/>
        <v>All</v>
      </c>
      <c r="M5" t="str">
        <f t="shared" si="1"/>
        <v>Capital, Coast and Hutt Valley</v>
      </c>
    </row>
    <row r="6" spans="1:13">
      <c r="A6" t="s">
        <v>5</v>
      </c>
      <c r="B6" t="s">
        <v>131</v>
      </c>
      <c r="C6" t="s">
        <v>131</v>
      </c>
      <c r="D6" t="s">
        <v>48</v>
      </c>
      <c r="E6">
        <v>4589123.5</v>
      </c>
      <c r="F6">
        <v>4185660.3739</v>
      </c>
      <c r="G6">
        <v>62754</v>
      </c>
      <c r="H6">
        <v>3.0470325264999998</v>
      </c>
      <c r="I6">
        <v>2.6673834329999999</v>
      </c>
      <c r="J6">
        <v>2.9244971886000002</v>
      </c>
      <c r="K6">
        <v>191213.47917000001</v>
      </c>
      <c r="L6" s="167" t="str">
        <f t="shared" si="0"/>
        <v>All</v>
      </c>
      <c r="M6" t="str">
        <f t="shared" si="1"/>
        <v>Counties Manukau</v>
      </c>
    </row>
    <row r="7" spans="1:13">
      <c r="A7" t="s">
        <v>5</v>
      </c>
      <c r="B7" t="s">
        <v>131</v>
      </c>
      <c r="C7" t="s">
        <v>131</v>
      </c>
      <c r="D7" t="s">
        <v>49</v>
      </c>
      <c r="E7">
        <v>1672981.5</v>
      </c>
      <c r="F7">
        <v>1636857.4765999999</v>
      </c>
      <c r="G7">
        <v>26424</v>
      </c>
      <c r="H7">
        <v>2.6380397554999999</v>
      </c>
      <c r="I7">
        <v>2.6673834329999999</v>
      </c>
      <c r="J7">
        <v>2.7262502694999999</v>
      </c>
      <c r="K7">
        <v>69707.5625</v>
      </c>
      <c r="L7" s="167" t="str">
        <f t="shared" si="0"/>
        <v>All</v>
      </c>
      <c r="M7" t="str">
        <f t="shared" si="1"/>
        <v>Hawkes Bay</v>
      </c>
    </row>
    <row r="8" spans="1:13">
      <c r="A8" t="s">
        <v>5</v>
      </c>
      <c r="B8" t="s">
        <v>131</v>
      </c>
      <c r="C8" t="s">
        <v>131</v>
      </c>
      <c r="D8" t="s">
        <v>50</v>
      </c>
      <c r="E8">
        <v>1017650.5</v>
      </c>
      <c r="F8">
        <v>1053937.0149000001</v>
      </c>
      <c r="G8">
        <v>17156</v>
      </c>
      <c r="H8">
        <v>2.4715612128000002</v>
      </c>
      <c r="I8">
        <v>2.6673834329999999</v>
      </c>
      <c r="J8">
        <v>2.5755467793000002</v>
      </c>
      <c r="K8">
        <v>42402.104166999998</v>
      </c>
      <c r="L8" s="167" t="str">
        <f t="shared" si="0"/>
        <v>All</v>
      </c>
      <c r="M8" t="str">
        <f t="shared" si="1"/>
        <v>Lakes</v>
      </c>
    </row>
    <row r="9" spans="1:13">
      <c r="A9" t="s">
        <v>5</v>
      </c>
      <c r="B9" t="s">
        <v>131</v>
      </c>
      <c r="C9" t="s">
        <v>131</v>
      </c>
      <c r="D9" t="s">
        <v>51</v>
      </c>
      <c r="E9">
        <v>1625239</v>
      </c>
      <c r="F9">
        <v>1382105.0725</v>
      </c>
      <c r="G9">
        <v>21503</v>
      </c>
      <c r="H9">
        <v>3.1492485545000002</v>
      </c>
      <c r="I9">
        <v>2.6673834329999999</v>
      </c>
      <c r="J9">
        <v>3.136617953</v>
      </c>
      <c r="K9">
        <v>67718.291666999998</v>
      </c>
      <c r="L9" s="167" t="str">
        <f t="shared" si="0"/>
        <v>All</v>
      </c>
      <c r="M9" t="str">
        <f t="shared" si="1"/>
        <v>MidCentral</v>
      </c>
    </row>
    <row r="10" spans="1:13">
      <c r="A10" t="s">
        <v>5</v>
      </c>
      <c r="B10" t="s">
        <v>131</v>
      </c>
      <c r="C10" t="s">
        <v>131</v>
      </c>
      <c r="D10" t="s">
        <v>52</v>
      </c>
      <c r="E10">
        <v>1015452.5</v>
      </c>
      <c r="F10">
        <v>1152211.2116</v>
      </c>
      <c r="G10">
        <v>21232</v>
      </c>
      <c r="H10">
        <v>1.9927713278999999</v>
      </c>
      <c r="I10">
        <v>2.6673834329999999</v>
      </c>
      <c r="J10">
        <v>2.3507852971999998</v>
      </c>
      <c r="K10">
        <v>42310.520833000002</v>
      </c>
      <c r="L10" s="167" t="str">
        <f t="shared" si="0"/>
        <v>All</v>
      </c>
      <c r="M10" t="str">
        <f t="shared" si="1"/>
        <v>Nelson Marlborough</v>
      </c>
    </row>
    <row r="11" spans="1:13">
      <c r="A11" t="s">
        <v>5</v>
      </c>
      <c r="B11" t="s">
        <v>131</v>
      </c>
      <c r="C11" t="s">
        <v>131</v>
      </c>
      <c r="D11" t="s">
        <v>53</v>
      </c>
      <c r="E11">
        <v>506030.5</v>
      </c>
      <c r="F11">
        <v>477836.63222999999</v>
      </c>
      <c r="G11">
        <v>7932</v>
      </c>
      <c r="H11">
        <v>2.6581699655</v>
      </c>
      <c r="I11">
        <v>2.6673834329999999</v>
      </c>
      <c r="J11">
        <v>2.8247674649999999</v>
      </c>
      <c r="K11">
        <v>21084.604167000001</v>
      </c>
      <c r="L11" s="167" t="str">
        <f t="shared" si="0"/>
        <v>All</v>
      </c>
      <c r="M11" t="str">
        <f t="shared" si="1"/>
        <v>South Canterbury</v>
      </c>
    </row>
    <row r="12" spans="1:13">
      <c r="A12" t="s">
        <v>5</v>
      </c>
      <c r="B12" t="s">
        <v>131</v>
      </c>
      <c r="C12" t="s">
        <v>131</v>
      </c>
      <c r="D12" t="s">
        <v>54</v>
      </c>
      <c r="E12">
        <v>2332648.5</v>
      </c>
      <c r="F12">
        <v>2474088.7165999999</v>
      </c>
      <c r="G12">
        <v>39071</v>
      </c>
      <c r="H12">
        <v>2.4876170945</v>
      </c>
      <c r="I12">
        <v>2.6673834329999999</v>
      </c>
      <c r="J12">
        <v>2.5148928258000001</v>
      </c>
      <c r="K12">
        <v>97193.6875</v>
      </c>
      <c r="L12" s="167" t="str">
        <f t="shared" si="0"/>
        <v>All</v>
      </c>
      <c r="M12" t="str">
        <f t="shared" si="1"/>
        <v>Southern</v>
      </c>
    </row>
    <row r="13" spans="1:13">
      <c r="A13" t="s">
        <v>5</v>
      </c>
      <c r="B13" t="s">
        <v>131</v>
      </c>
      <c r="C13" t="s">
        <v>131</v>
      </c>
      <c r="D13" t="s">
        <v>55</v>
      </c>
      <c r="E13">
        <v>436507</v>
      </c>
      <c r="F13">
        <v>439266.44615999999</v>
      </c>
      <c r="G13">
        <v>7144</v>
      </c>
      <c r="H13">
        <v>2.5458834920000002</v>
      </c>
      <c r="I13">
        <v>2.6673834329999999</v>
      </c>
      <c r="J13">
        <v>2.6506270861000001</v>
      </c>
      <c r="K13">
        <v>18187.791667000001</v>
      </c>
      <c r="L13" s="167" t="str">
        <f t="shared" si="0"/>
        <v>All</v>
      </c>
      <c r="M13" t="s">
        <v>104</v>
      </c>
    </row>
    <row r="14" spans="1:13">
      <c r="A14" t="s">
        <v>5</v>
      </c>
      <c r="B14" t="s">
        <v>131</v>
      </c>
      <c r="C14" t="s">
        <v>131</v>
      </c>
      <c r="D14" t="s">
        <v>56</v>
      </c>
      <c r="E14">
        <v>1156704.5</v>
      </c>
      <c r="F14">
        <v>1073616.3581000001</v>
      </c>
      <c r="G14">
        <v>19447</v>
      </c>
      <c r="H14">
        <v>2.4783267770999999</v>
      </c>
      <c r="I14">
        <v>2.6673834329999999</v>
      </c>
      <c r="J14">
        <v>2.8738146518000001</v>
      </c>
      <c r="K14">
        <v>48196.020833000002</v>
      </c>
      <c r="L14" s="167" t="str">
        <f t="shared" si="0"/>
        <v>All</v>
      </c>
      <c r="M14" t="str">
        <f t="shared" si="1"/>
        <v>Taranaki</v>
      </c>
    </row>
    <row r="15" spans="1:13">
      <c r="A15" t="s">
        <v>5</v>
      </c>
      <c r="B15" t="s">
        <v>131</v>
      </c>
      <c r="C15" t="s">
        <v>131</v>
      </c>
      <c r="D15" t="s">
        <v>132</v>
      </c>
      <c r="E15">
        <v>1744165.5</v>
      </c>
      <c r="F15">
        <v>1644175.8836000001</v>
      </c>
      <c r="G15">
        <v>29781</v>
      </c>
      <c r="H15">
        <v>2.4402660253000001</v>
      </c>
      <c r="I15">
        <v>2.6673834329999999</v>
      </c>
      <c r="J15">
        <v>2.8295988315999998</v>
      </c>
      <c r="K15">
        <v>72673.5625</v>
      </c>
      <c r="L15" s="167" t="str">
        <f t="shared" si="0"/>
        <v>All</v>
      </c>
      <c r="M15" t="str">
        <f t="shared" si="1"/>
        <v>Te Tai Tokerau</v>
      </c>
    </row>
    <row r="16" spans="1:13">
      <c r="A16" t="s">
        <v>5</v>
      </c>
      <c r="B16" t="s">
        <v>131</v>
      </c>
      <c r="C16" t="s">
        <v>131</v>
      </c>
      <c r="D16" t="s">
        <v>57</v>
      </c>
      <c r="E16">
        <v>4288197.5</v>
      </c>
      <c r="F16">
        <v>4245639.8627000004</v>
      </c>
      <c r="G16">
        <v>62876</v>
      </c>
      <c r="H16">
        <v>2.8417026501999998</v>
      </c>
      <c r="I16">
        <v>2.6673834329999999</v>
      </c>
      <c r="J16">
        <v>2.6941208720000001</v>
      </c>
      <c r="K16">
        <v>178674.89582999999</v>
      </c>
      <c r="L16" s="167" t="str">
        <f t="shared" si="0"/>
        <v>All</v>
      </c>
      <c r="M16" t="str">
        <f t="shared" si="1"/>
        <v>Waikato</v>
      </c>
    </row>
    <row r="17" spans="1:13">
      <c r="A17" t="s">
        <v>5</v>
      </c>
      <c r="B17" t="s">
        <v>131</v>
      </c>
      <c r="C17" t="s">
        <v>131</v>
      </c>
      <c r="D17" t="s">
        <v>58</v>
      </c>
      <c r="E17">
        <v>258578</v>
      </c>
      <c r="F17">
        <v>249885.45223</v>
      </c>
      <c r="G17">
        <v>4349</v>
      </c>
      <c r="H17">
        <v>2.4773702766999999</v>
      </c>
      <c r="I17">
        <v>2.6673834329999999</v>
      </c>
      <c r="J17">
        <v>2.7601713793</v>
      </c>
      <c r="K17">
        <v>10774.083333</v>
      </c>
      <c r="L17" s="167" t="str">
        <f t="shared" si="0"/>
        <v>All</v>
      </c>
      <c r="M17" t="str">
        <f t="shared" si="1"/>
        <v>Wairarapa</v>
      </c>
    </row>
    <row r="18" spans="1:13">
      <c r="A18" t="s">
        <v>5</v>
      </c>
      <c r="B18" t="s">
        <v>131</v>
      </c>
      <c r="C18" t="s">
        <v>131</v>
      </c>
      <c r="D18" t="s">
        <v>59</v>
      </c>
      <c r="E18">
        <v>4610617.5</v>
      </c>
      <c r="F18">
        <v>4487374.4014999997</v>
      </c>
      <c r="G18">
        <v>71106</v>
      </c>
      <c r="H18">
        <v>2.7017278780999998</v>
      </c>
      <c r="I18">
        <v>2.6673834329999999</v>
      </c>
      <c r="J18">
        <v>2.7406415500999999</v>
      </c>
      <c r="K18">
        <v>192109.0625</v>
      </c>
      <c r="L18" s="167" t="str">
        <f t="shared" si="0"/>
        <v>All</v>
      </c>
      <c r="M18" t="s">
        <v>103</v>
      </c>
    </row>
    <row r="19" spans="1:13">
      <c r="A19" t="s">
        <v>5</v>
      </c>
      <c r="B19" t="s">
        <v>131</v>
      </c>
      <c r="C19" t="s">
        <v>131</v>
      </c>
      <c r="D19" t="s">
        <v>60</v>
      </c>
      <c r="E19">
        <v>166903.5</v>
      </c>
      <c r="F19">
        <v>225018.27817000001</v>
      </c>
      <c r="G19">
        <v>4253</v>
      </c>
      <c r="H19">
        <v>1.6351545968000001</v>
      </c>
      <c r="I19">
        <v>2.6673834329999999</v>
      </c>
      <c r="J19">
        <v>1.9784865230999999</v>
      </c>
      <c r="K19">
        <v>6954.3125</v>
      </c>
      <c r="L19" s="167" t="str">
        <f t="shared" si="0"/>
        <v>All</v>
      </c>
      <c r="M19" t="str">
        <f t="shared" si="1"/>
        <v>West Coast</v>
      </c>
    </row>
    <row r="20" spans="1:13">
      <c r="A20" t="s">
        <v>5</v>
      </c>
      <c r="B20" t="s">
        <v>131</v>
      </c>
      <c r="C20" t="s">
        <v>131</v>
      </c>
      <c r="D20" t="s">
        <v>61</v>
      </c>
      <c r="E20">
        <v>578325</v>
      </c>
      <c r="F20">
        <v>622454.93218</v>
      </c>
      <c r="G20">
        <v>11738</v>
      </c>
      <c r="H20">
        <v>2.0528944454000002</v>
      </c>
      <c r="I20">
        <v>2.6673834329999999</v>
      </c>
      <c r="J20">
        <v>2.4782750432</v>
      </c>
      <c r="K20">
        <v>24096.875</v>
      </c>
      <c r="L20" s="167" t="str">
        <f t="shared" si="0"/>
        <v>All</v>
      </c>
      <c r="M20" t="str">
        <f t="shared" si="1"/>
        <v>Whanganui</v>
      </c>
    </row>
    <row r="21" spans="1:13">
      <c r="A21" t="s">
        <v>5</v>
      </c>
      <c r="B21" t="s">
        <v>131</v>
      </c>
      <c r="C21" t="s">
        <v>131</v>
      </c>
      <c r="D21" t="s">
        <v>133</v>
      </c>
      <c r="E21">
        <v>41843564</v>
      </c>
      <c r="F21">
        <v>41843564</v>
      </c>
      <c r="G21">
        <v>653630</v>
      </c>
      <c r="H21">
        <v>2.6673834329999999</v>
      </c>
      <c r="I21">
        <v>2.6673834329999999</v>
      </c>
      <c r="J21">
        <v>2.6673834329999999</v>
      </c>
      <c r="K21">
        <v>1743481.8333000001</v>
      </c>
      <c r="L21" s="167" t="str">
        <f t="shared" si="0"/>
        <v>All</v>
      </c>
      <c r="M21" t="str">
        <f t="shared" si="1"/>
        <v>NATIONAL</v>
      </c>
    </row>
    <row r="22" spans="1:13">
      <c r="A22" t="s">
        <v>5</v>
      </c>
      <c r="B22" t="s">
        <v>131</v>
      </c>
      <c r="C22" t="s">
        <v>110</v>
      </c>
      <c r="D22" t="s">
        <v>45</v>
      </c>
      <c r="E22">
        <v>675635.5</v>
      </c>
      <c r="F22">
        <v>730689.98886000004</v>
      </c>
      <c r="G22">
        <v>11927</v>
      </c>
      <c r="H22">
        <v>2.3603151811999998</v>
      </c>
      <c r="I22">
        <v>2.5757080638000001</v>
      </c>
      <c r="J22">
        <v>2.3816390425999998</v>
      </c>
      <c r="K22">
        <v>28151.479167000001</v>
      </c>
      <c r="L22" s="167" t="str">
        <f t="shared" si="0"/>
        <v>All</v>
      </c>
      <c r="M22" t="str">
        <f t="shared" si="1"/>
        <v>Auckland</v>
      </c>
    </row>
    <row r="23" spans="1:13">
      <c r="A23" t="s">
        <v>5</v>
      </c>
      <c r="B23" t="s">
        <v>131</v>
      </c>
      <c r="C23" t="s">
        <v>110</v>
      </c>
      <c r="D23" t="s">
        <v>46</v>
      </c>
      <c r="E23">
        <v>334733.5</v>
      </c>
      <c r="F23">
        <v>300699.02340000001</v>
      </c>
      <c r="G23">
        <v>4596</v>
      </c>
      <c r="H23">
        <v>3.0346451624999999</v>
      </c>
      <c r="I23">
        <v>2.5757080638000001</v>
      </c>
      <c r="J23">
        <v>2.8672383615000001</v>
      </c>
      <c r="K23">
        <v>13947.229167</v>
      </c>
      <c r="L23" s="167" t="str">
        <f t="shared" si="0"/>
        <v>All</v>
      </c>
      <c r="M23" t="str">
        <f t="shared" si="1"/>
        <v>Bay of Plenty</v>
      </c>
    </row>
    <row r="24" spans="1:13">
      <c r="A24" t="s">
        <v>5</v>
      </c>
      <c r="B24" t="s">
        <v>131</v>
      </c>
      <c r="C24" t="s">
        <v>110</v>
      </c>
      <c r="D24" t="s">
        <v>47</v>
      </c>
      <c r="E24">
        <v>1162259.5</v>
      </c>
      <c r="F24">
        <v>1290855.9279</v>
      </c>
      <c r="G24">
        <v>15888</v>
      </c>
      <c r="H24">
        <v>3.0480538247000002</v>
      </c>
      <c r="I24">
        <v>2.5757080638000001</v>
      </c>
      <c r="J24">
        <v>2.3191133119999998</v>
      </c>
      <c r="K24">
        <v>48427.479166999998</v>
      </c>
      <c r="L24" s="167" t="str">
        <f t="shared" si="0"/>
        <v>All</v>
      </c>
      <c r="M24" t="str">
        <f t="shared" si="1"/>
        <v>Canterbury</v>
      </c>
    </row>
    <row r="25" spans="1:13">
      <c r="A25" t="s">
        <v>5</v>
      </c>
      <c r="B25" t="s">
        <v>131</v>
      </c>
      <c r="C25" t="s">
        <v>110</v>
      </c>
      <c r="D25" t="s">
        <v>120</v>
      </c>
      <c r="E25">
        <v>808009.5</v>
      </c>
      <c r="F25">
        <v>865642.43801000004</v>
      </c>
      <c r="G25">
        <v>15852</v>
      </c>
      <c r="H25">
        <v>2.1238368975999999</v>
      </c>
      <c r="I25">
        <v>2.5757080638000001</v>
      </c>
      <c r="J25">
        <v>2.4042219897999999</v>
      </c>
      <c r="K25">
        <v>33667.0625</v>
      </c>
      <c r="L25" s="167" t="str">
        <f t="shared" si="0"/>
        <v>All</v>
      </c>
      <c r="M25" t="str">
        <f t="shared" si="1"/>
        <v>Capital, Coast and Hutt Valley</v>
      </c>
    </row>
    <row r="26" spans="1:13">
      <c r="A26" t="s">
        <v>5</v>
      </c>
      <c r="B26" t="s">
        <v>131</v>
      </c>
      <c r="C26" t="s">
        <v>110</v>
      </c>
      <c r="D26" t="s">
        <v>48</v>
      </c>
      <c r="E26">
        <v>457864.5</v>
      </c>
      <c r="F26">
        <v>401073.70870999998</v>
      </c>
      <c r="G26">
        <v>5828</v>
      </c>
      <c r="H26">
        <v>3.2734535861</v>
      </c>
      <c r="I26">
        <v>2.5757080638000001</v>
      </c>
      <c r="J26">
        <v>2.9404203245999998</v>
      </c>
      <c r="K26">
        <v>19077.6875</v>
      </c>
      <c r="L26" s="167" t="str">
        <f t="shared" si="0"/>
        <v>All</v>
      </c>
      <c r="M26" t="str">
        <f t="shared" si="1"/>
        <v>Counties Manukau</v>
      </c>
    </row>
    <row r="27" spans="1:13">
      <c r="A27" t="s">
        <v>5</v>
      </c>
      <c r="B27" t="s">
        <v>131</v>
      </c>
      <c r="C27" t="s">
        <v>110</v>
      </c>
      <c r="D27" t="s">
        <v>49</v>
      </c>
      <c r="E27">
        <v>214670</v>
      </c>
      <c r="F27">
        <v>210981.93702000001</v>
      </c>
      <c r="G27">
        <v>3333</v>
      </c>
      <c r="H27">
        <v>2.6836433642999999</v>
      </c>
      <c r="I27">
        <v>2.5757080638000001</v>
      </c>
      <c r="J27">
        <v>2.6207326459</v>
      </c>
      <c r="K27">
        <v>8944.5833332999991</v>
      </c>
      <c r="L27" s="167" t="str">
        <f t="shared" si="0"/>
        <v>All</v>
      </c>
      <c r="M27" t="str">
        <f t="shared" si="1"/>
        <v>Hawkes Bay</v>
      </c>
    </row>
    <row r="28" spans="1:13">
      <c r="A28" t="s">
        <v>5</v>
      </c>
      <c r="B28" t="s">
        <v>131</v>
      </c>
      <c r="C28" t="s">
        <v>110</v>
      </c>
      <c r="D28" t="s">
        <v>50</v>
      </c>
      <c r="E28">
        <v>66772.5</v>
      </c>
      <c r="F28">
        <v>66548.145174000005</v>
      </c>
      <c r="G28">
        <v>1138</v>
      </c>
      <c r="H28">
        <v>2.4448044814999998</v>
      </c>
      <c r="I28">
        <v>2.5757080638000001</v>
      </c>
      <c r="J28">
        <v>2.5843915896</v>
      </c>
      <c r="K28">
        <v>2782.1875</v>
      </c>
      <c r="L28" s="167" t="str">
        <f t="shared" si="0"/>
        <v>All</v>
      </c>
      <c r="M28" t="str">
        <f t="shared" si="1"/>
        <v>Lakes</v>
      </c>
    </row>
    <row r="29" spans="1:13">
      <c r="A29" t="s">
        <v>5</v>
      </c>
      <c r="B29" t="s">
        <v>131</v>
      </c>
      <c r="C29" t="s">
        <v>110</v>
      </c>
      <c r="D29" t="s">
        <v>51</v>
      </c>
      <c r="E29">
        <v>107453.5</v>
      </c>
      <c r="F29">
        <v>99404.879516999994</v>
      </c>
      <c r="G29">
        <v>1593</v>
      </c>
      <c r="H29">
        <v>2.8105644486000001</v>
      </c>
      <c r="I29">
        <v>2.5757080638000001</v>
      </c>
      <c r="J29">
        <v>2.7842581548999998</v>
      </c>
      <c r="K29">
        <v>4477.2291667</v>
      </c>
      <c r="L29" s="167" t="str">
        <f t="shared" si="0"/>
        <v>All</v>
      </c>
      <c r="M29" t="str">
        <f t="shared" si="1"/>
        <v>MidCentral</v>
      </c>
    </row>
    <row r="30" spans="1:13">
      <c r="A30" t="s">
        <v>5</v>
      </c>
      <c r="B30" t="s">
        <v>131</v>
      </c>
      <c r="C30" t="s">
        <v>110</v>
      </c>
      <c r="D30" t="s">
        <v>52</v>
      </c>
      <c r="E30">
        <v>176539.5</v>
      </c>
      <c r="F30">
        <v>201001.30497999999</v>
      </c>
      <c r="G30">
        <v>3903</v>
      </c>
      <c r="H30">
        <v>1.8846560338</v>
      </c>
      <c r="I30">
        <v>2.5757080638000001</v>
      </c>
      <c r="J30">
        <v>2.2622450823000002</v>
      </c>
      <c r="K30">
        <v>7355.8125</v>
      </c>
      <c r="L30" s="167" t="str">
        <f t="shared" si="0"/>
        <v>All</v>
      </c>
      <c r="M30" t="str">
        <f t="shared" si="1"/>
        <v>Nelson Marlborough</v>
      </c>
    </row>
    <row r="31" spans="1:13">
      <c r="A31" t="s">
        <v>5</v>
      </c>
      <c r="B31" t="s">
        <v>131</v>
      </c>
      <c r="C31" t="s">
        <v>110</v>
      </c>
      <c r="D31" t="s">
        <v>53</v>
      </c>
      <c r="E31">
        <v>61396.5</v>
      </c>
      <c r="F31">
        <v>57130.340453999997</v>
      </c>
      <c r="G31">
        <v>971</v>
      </c>
      <c r="H31">
        <v>2.6345906281999998</v>
      </c>
      <c r="I31">
        <v>2.5757080638000001</v>
      </c>
      <c r="J31">
        <v>2.7680468711000001</v>
      </c>
      <c r="K31">
        <v>2558.1875</v>
      </c>
      <c r="L31" s="167" t="str">
        <f t="shared" si="0"/>
        <v>All</v>
      </c>
      <c r="M31" t="str">
        <f t="shared" si="1"/>
        <v>South Canterbury</v>
      </c>
    </row>
    <row r="32" spans="1:13">
      <c r="A32" t="s">
        <v>5</v>
      </c>
      <c r="B32" t="s">
        <v>131</v>
      </c>
      <c r="C32" t="s">
        <v>110</v>
      </c>
      <c r="D32" t="s">
        <v>54</v>
      </c>
      <c r="E32">
        <v>370617.5</v>
      </c>
      <c r="F32">
        <v>408004.65120999998</v>
      </c>
      <c r="G32">
        <v>6432</v>
      </c>
      <c r="H32">
        <v>2.4008699990000002</v>
      </c>
      <c r="I32">
        <v>2.5757080638000001</v>
      </c>
      <c r="J32">
        <v>2.3396852964999999</v>
      </c>
      <c r="K32">
        <v>15442.395833</v>
      </c>
      <c r="L32" s="167" t="str">
        <f t="shared" si="0"/>
        <v>All</v>
      </c>
      <c r="M32" t="str">
        <f t="shared" si="1"/>
        <v>Southern</v>
      </c>
    </row>
    <row r="33" spans="1:13">
      <c r="A33" t="s">
        <v>5</v>
      </c>
      <c r="B33" t="s">
        <v>131</v>
      </c>
      <c r="C33" t="s">
        <v>110</v>
      </c>
      <c r="D33" t="s">
        <v>55</v>
      </c>
      <c r="E33">
        <v>10193</v>
      </c>
      <c r="F33">
        <v>12610.974002999999</v>
      </c>
      <c r="G33">
        <v>235</v>
      </c>
      <c r="H33">
        <v>1.8072695034999999</v>
      </c>
      <c r="I33">
        <v>2.5757080638000001</v>
      </c>
      <c r="J33">
        <v>2.0818528599000001</v>
      </c>
      <c r="K33">
        <v>424.70833333000002</v>
      </c>
      <c r="L33" s="167" t="str">
        <f t="shared" si="0"/>
        <v>All</v>
      </c>
      <c r="M33" t="s">
        <v>104</v>
      </c>
    </row>
    <row r="34" spans="1:13">
      <c r="A34" t="s">
        <v>5</v>
      </c>
      <c r="B34" t="s">
        <v>131</v>
      </c>
      <c r="C34" t="s">
        <v>110</v>
      </c>
      <c r="D34" t="s">
        <v>56</v>
      </c>
      <c r="E34">
        <v>96670</v>
      </c>
      <c r="F34">
        <v>92761.761562999993</v>
      </c>
      <c r="G34">
        <v>1771</v>
      </c>
      <c r="H34">
        <v>2.2743741764999998</v>
      </c>
      <c r="I34">
        <v>2.5757080638000001</v>
      </c>
      <c r="J34">
        <v>2.6842277930999998</v>
      </c>
      <c r="K34">
        <v>4027.9166667</v>
      </c>
      <c r="L34" s="167" t="str">
        <f t="shared" si="0"/>
        <v>All</v>
      </c>
      <c r="M34" t="str">
        <f t="shared" si="1"/>
        <v>Taranaki</v>
      </c>
    </row>
    <row r="35" spans="1:13">
      <c r="A35" t="s">
        <v>5</v>
      </c>
      <c r="B35" t="s">
        <v>131</v>
      </c>
      <c r="C35" t="s">
        <v>110</v>
      </c>
      <c r="D35" t="s">
        <v>132</v>
      </c>
      <c r="E35">
        <v>25659.5</v>
      </c>
      <c r="F35">
        <v>25844.558787000002</v>
      </c>
      <c r="G35">
        <v>586</v>
      </c>
      <c r="H35">
        <v>1.8244809443000001</v>
      </c>
      <c r="I35">
        <v>2.5757080638000001</v>
      </c>
      <c r="J35">
        <v>2.5572648234000002</v>
      </c>
      <c r="K35">
        <v>1069.1458333</v>
      </c>
      <c r="L35" s="167" t="str">
        <f t="shared" si="0"/>
        <v>All</v>
      </c>
      <c r="M35" t="str">
        <f t="shared" si="1"/>
        <v>Te Tai Tokerau</v>
      </c>
    </row>
    <row r="36" spans="1:13">
      <c r="A36" t="s">
        <v>5</v>
      </c>
      <c r="B36" t="s">
        <v>131</v>
      </c>
      <c r="C36" t="s">
        <v>110</v>
      </c>
      <c r="D36" t="s">
        <v>57</v>
      </c>
      <c r="E36">
        <v>446141.5</v>
      </c>
      <c r="F36">
        <v>443500.42726000003</v>
      </c>
      <c r="G36">
        <v>6668</v>
      </c>
      <c r="H36">
        <v>2.7878268095999998</v>
      </c>
      <c r="I36">
        <v>2.5757080638000001</v>
      </c>
      <c r="J36">
        <v>2.5910465662000002</v>
      </c>
      <c r="K36">
        <v>18589.229167000001</v>
      </c>
      <c r="L36" s="167" t="str">
        <f t="shared" si="0"/>
        <v>All</v>
      </c>
      <c r="M36" t="str">
        <f t="shared" si="1"/>
        <v>Waikato</v>
      </c>
    </row>
    <row r="37" spans="1:13">
      <c r="A37" t="s">
        <v>5</v>
      </c>
      <c r="B37" t="s">
        <v>131</v>
      </c>
      <c r="C37" t="s">
        <v>110</v>
      </c>
      <c r="D37" t="s">
        <v>58</v>
      </c>
      <c r="E37">
        <v>29878</v>
      </c>
      <c r="F37">
        <v>29224.632882999998</v>
      </c>
      <c r="G37">
        <v>572</v>
      </c>
      <c r="H37">
        <v>2.1764277389000002</v>
      </c>
      <c r="I37">
        <v>2.5757080638000001</v>
      </c>
      <c r="J37">
        <v>2.6332924639000002</v>
      </c>
      <c r="K37">
        <v>1244.9166667</v>
      </c>
      <c r="L37" s="167" t="str">
        <f t="shared" si="0"/>
        <v>All</v>
      </c>
      <c r="M37" t="str">
        <f t="shared" si="1"/>
        <v>Wairarapa</v>
      </c>
    </row>
    <row r="38" spans="1:13">
      <c r="A38" t="s">
        <v>5</v>
      </c>
      <c r="B38" t="s">
        <v>131</v>
      </c>
      <c r="C38" t="s">
        <v>110</v>
      </c>
      <c r="D38" t="s">
        <v>59</v>
      </c>
      <c r="E38">
        <v>952995</v>
      </c>
      <c r="F38">
        <v>933843.73444999999</v>
      </c>
      <c r="G38">
        <v>15497</v>
      </c>
      <c r="H38">
        <v>2.5623104471999998</v>
      </c>
      <c r="I38">
        <v>2.5757080638000001</v>
      </c>
      <c r="J38">
        <v>2.6285306798999999</v>
      </c>
      <c r="K38">
        <v>39708.125</v>
      </c>
      <c r="L38" s="167" t="str">
        <f t="shared" si="0"/>
        <v>All</v>
      </c>
      <c r="M38" t="s">
        <v>103</v>
      </c>
    </row>
    <row r="39" spans="1:13">
      <c r="A39" t="s">
        <v>5</v>
      </c>
      <c r="B39" t="s">
        <v>131</v>
      </c>
      <c r="C39" t="s">
        <v>110</v>
      </c>
      <c r="D39" t="s">
        <v>60</v>
      </c>
      <c r="E39">
        <v>5936.5</v>
      </c>
      <c r="F39">
        <v>9019.3115336999999</v>
      </c>
      <c r="G39">
        <v>214</v>
      </c>
      <c r="H39">
        <v>1.1558605919</v>
      </c>
      <c r="I39">
        <v>2.5757080638000001</v>
      </c>
      <c r="J39">
        <v>1.6953279486999999</v>
      </c>
      <c r="K39">
        <v>247.35416667000001</v>
      </c>
      <c r="L39" s="167" t="str">
        <f t="shared" si="0"/>
        <v>All</v>
      </c>
      <c r="M39" t="str">
        <f t="shared" si="1"/>
        <v>West Coast</v>
      </c>
    </row>
    <row r="40" spans="1:13">
      <c r="A40" t="s">
        <v>5</v>
      </c>
      <c r="B40" t="s">
        <v>131</v>
      </c>
      <c r="C40" t="s">
        <v>110</v>
      </c>
      <c r="D40" t="s">
        <v>61</v>
      </c>
      <c r="E40">
        <v>35847.5</v>
      </c>
      <c r="F40">
        <v>35310.176661999998</v>
      </c>
      <c r="G40">
        <v>692</v>
      </c>
      <c r="H40">
        <v>2.1584477359999998</v>
      </c>
      <c r="I40">
        <v>2.5757080638000001</v>
      </c>
      <c r="J40">
        <v>2.6149032246999999</v>
      </c>
      <c r="K40">
        <v>1493.6458333</v>
      </c>
      <c r="L40" s="167" t="str">
        <f t="shared" si="0"/>
        <v>All</v>
      </c>
      <c r="M40" t="str">
        <f t="shared" si="1"/>
        <v>Whanganui</v>
      </c>
    </row>
    <row r="41" spans="1:13">
      <c r="A41" t="s">
        <v>5</v>
      </c>
      <c r="B41" t="s">
        <v>131</v>
      </c>
      <c r="C41" t="s">
        <v>110</v>
      </c>
      <c r="D41" t="s">
        <v>133</v>
      </c>
      <c r="E41">
        <v>6039273</v>
      </c>
      <c r="F41">
        <v>6214147.9223999996</v>
      </c>
      <c r="G41">
        <v>97696</v>
      </c>
      <c r="H41">
        <v>2.5757080638000001</v>
      </c>
      <c r="I41">
        <v>2.5757080638000001</v>
      </c>
      <c r="J41">
        <v>2.5032239914000001</v>
      </c>
      <c r="K41">
        <v>251636.375</v>
      </c>
      <c r="L41" s="167" t="str">
        <f t="shared" si="0"/>
        <v>All</v>
      </c>
      <c r="M41" t="str">
        <f t="shared" si="1"/>
        <v>NATIONAL</v>
      </c>
    </row>
    <row r="42" spans="1:13">
      <c r="A42" t="s">
        <v>5</v>
      </c>
      <c r="B42" t="s">
        <v>131</v>
      </c>
      <c r="C42" t="s">
        <v>111</v>
      </c>
      <c r="D42" t="s">
        <v>45</v>
      </c>
      <c r="E42">
        <v>1184621.5</v>
      </c>
      <c r="F42">
        <v>1229252.0882999999</v>
      </c>
      <c r="G42">
        <v>19314</v>
      </c>
      <c r="H42">
        <v>2.5556191967999999</v>
      </c>
      <c r="I42">
        <v>2.6826759134999998</v>
      </c>
      <c r="J42">
        <v>2.5852757094999999</v>
      </c>
      <c r="K42">
        <v>49359.229166999998</v>
      </c>
      <c r="L42" s="167" t="str">
        <f t="shared" si="0"/>
        <v>All</v>
      </c>
      <c r="M42" t="str">
        <f t="shared" si="1"/>
        <v>Auckland</v>
      </c>
    </row>
    <row r="43" spans="1:13">
      <c r="A43" t="s">
        <v>5</v>
      </c>
      <c r="B43" t="s">
        <v>131</v>
      </c>
      <c r="C43" t="s">
        <v>111</v>
      </c>
      <c r="D43" t="s">
        <v>46</v>
      </c>
      <c r="E43">
        <v>431906.5</v>
      </c>
      <c r="F43">
        <v>419021.96675999998</v>
      </c>
      <c r="G43">
        <v>7025</v>
      </c>
      <c r="H43">
        <v>2.5617230129999999</v>
      </c>
      <c r="I43">
        <v>2.6826759134999998</v>
      </c>
      <c r="J43">
        <v>2.7651656866000001</v>
      </c>
      <c r="K43">
        <v>17996.104167000001</v>
      </c>
      <c r="L43" s="167" t="str">
        <f t="shared" si="0"/>
        <v>All</v>
      </c>
      <c r="M43" t="str">
        <f t="shared" si="1"/>
        <v>Bay of Plenty</v>
      </c>
    </row>
    <row r="44" spans="1:13">
      <c r="A44" t="s">
        <v>5</v>
      </c>
      <c r="B44" t="s">
        <v>131</v>
      </c>
      <c r="C44" t="s">
        <v>111</v>
      </c>
      <c r="D44" t="s">
        <v>47</v>
      </c>
      <c r="E44">
        <v>1005066.5</v>
      </c>
      <c r="F44">
        <v>1070540.6617999999</v>
      </c>
      <c r="G44">
        <v>12730</v>
      </c>
      <c r="H44">
        <v>3.2896913459000001</v>
      </c>
      <c r="I44">
        <v>2.6826759134999998</v>
      </c>
      <c r="J44">
        <v>2.5186037179</v>
      </c>
      <c r="K44">
        <v>41877.770833000002</v>
      </c>
      <c r="L44" s="167" t="str">
        <f t="shared" si="0"/>
        <v>All</v>
      </c>
      <c r="M44" t="str">
        <f t="shared" si="1"/>
        <v>Canterbury</v>
      </c>
    </row>
    <row r="45" spans="1:13">
      <c r="A45" t="s">
        <v>5</v>
      </c>
      <c r="B45" t="s">
        <v>131</v>
      </c>
      <c r="C45" t="s">
        <v>111</v>
      </c>
      <c r="D45" t="s">
        <v>120</v>
      </c>
      <c r="E45">
        <v>611336.5</v>
      </c>
      <c r="F45">
        <v>643082.23828000005</v>
      </c>
      <c r="G45">
        <v>11748</v>
      </c>
      <c r="H45">
        <v>2.1682289893000002</v>
      </c>
      <c r="I45">
        <v>2.6826759134999998</v>
      </c>
      <c r="J45">
        <v>2.5502456855000002</v>
      </c>
      <c r="K45">
        <v>25472.354167000001</v>
      </c>
      <c r="L45" s="167" t="str">
        <f t="shared" si="0"/>
        <v>All</v>
      </c>
      <c r="M45" t="str">
        <f t="shared" si="1"/>
        <v>Capital, Coast and Hutt Valley</v>
      </c>
    </row>
    <row r="46" spans="1:13">
      <c r="A46" t="s">
        <v>5</v>
      </c>
      <c r="B46" t="s">
        <v>131</v>
      </c>
      <c r="C46" t="s">
        <v>111</v>
      </c>
      <c r="D46" t="s">
        <v>48</v>
      </c>
      <c r="E46">
        <v>643472</v>
      </c>
      <c r="F46">
        <v>579796.46504000004</v>
      </c>
      <c r="G46">
        <v>8854</v>
      </c>
      <c r="H46">
        <v>3.0281605301000001</v>
      </c>
      <c r="I46">
        <v>2.6826759134999998</v>
      </c>
      <c r="J46">
        <v>2.9772979649</v>
      </c>
      <c r="K46">
        <v>26811.333332999999</v>
      </c>
      <c r="L46" s="167" t="str">
        <f t="shared" si="0"/>
        <v>All</v>
      </c>
      <c r="M46" t="str">
        <f t="shared" si="1"/>
        <v>Counties Manukau</v>
      </c>
    </row>
    <row r="47" spans="1:13">
      <c r="A47" t="s">
        <v>5</v>
      </c>
      <c r="B47" t="s">
        <v>131</v>
      </c>
      <c r="C47" t="s">
        <v>111</v>
      </c>
      <c r="D47" t="s">
        <v>49</v>
      </c>
      <c r="E47">
        <v>335432</v>
      </c>
      <c r="F47">
        <v>325032.96838999999</v>
      </c>
      <c r="G47">
        <v>5226</v>
      </c>
      <c r="H47">
        <v>2.6743844877999998</v>
      </c>
      <c r="I47">
        <v>2.6826759134999998</v>
      </c>
      <c r="J47">
        <v>2.7685048426000001</v>
      </c>
      <c r="K47">
        <v>13976.333333</v>
      </c>
      <c r="L47" s="167" t="str">
        <f t="shared" si="0"/>
        <v>All</v>
      </c>
      <c r="M47" t="str">
        <f t="shared" si="1"/>
        <v>Hawkes Bay</v>
      </c>
    </row>
    <row r="48" spans="1:13">
      <c r="A48" t="s">
        <v>5</v>
      </c>
      <c r="B48" t="s">
        <v>131</v>
      </c>
      <c r="C48" t="s">
        <v>111</v>
      </c>
      <c r="D48" t="s">
        <v>50</v>
      </c>
      <c r="E48">
        <v>178288.5</v>
      </c>
      <c r="F48">
        <v>180904.91492000001</v>
      </c>
      <c r="G48">
        <v>2796</v>
      </c>
      <c r="H48">
        <v>2.6568982475</v>
      </c>
      <c r="I48">
        <v>2.6826759134999998</v>
      </c>
      <c r="J48">
        <v>2.6438765625</v>
      </c>
      <c r="K48">
        <v>7428.6875</v>
      </c>
      <c r="L48" s="167" t="str">
        <f t="shared" si="0"/>
        <v>All</v>
      </c>
      <c r="M48" t="str">
        <f t="shared" si="1"/>
        <v>Lakes</v>
      </c>
    </row>
    <row r="49" spans="1:13">
      <c r="A49" t="s">
        <v>5</v>
      </c>
      <c r="B49" t="s">
        <v>131</v>
      </c>
      <c r="C49" t="s">
        <v>111</v>
      </c>
      <c r="D49" t="s">
        <v>51</v>
      </c>
      <c r="E49">
        <v>198116.5</v>
      </c>
      <c r="F49">
        <v>164855.56026</v>
      </c>
      <c r="G49">
        <v>2737</v>
      </c>
      <c r="H49">
        <v>3.0160227133999999</v>
      </c>
      <c r="I49">
        <v>2.6826759134999998</v>
      </c>
      <c r="J49">
        <v>3.2239274293000002</v>
      </c>
      <c r="K49">
        <v>8254.8541667000009</v>
      </c>
      <c r="L49" s="167" t="str">
        <f t="shared" si="0"/>
        <v>All</v>
      </c>
      <c r="M49" t="str">
        <f t="shared" si="1"/>
        <v>MidCentral</v>
      </c>
    </row>
    <row r="50" spans="1:13">
      <c r="A50" t="s">
        <v>5</v>
      </c>
      <c r="B50" t="s">
        <v>131</v>
      </c>
      <c r="C50" t="s">
        <v>111</v>
      </c>
      <c r="D50" t="s">
        <v>52</v>
      </c>
      <c r="E50">
        <v>186175.5</v>
      </c>
      <c r="F50">
        <v>220456.83210999999</v>
      </c>
      <c r="G50">
        <v>4039</v>
      </c>
      <c r="H50">
        <v>1.920602253</v>
      </c>
      <c r="I50">
        <v>2.6826759134999998</v>
      </c>
      <c r="J50">
        <v>2.2655162226000001</v>
      </c>
      <c r="K50">
        <v>7757.3125</v>
      </c>
      <c r="L50" s="167" t="str">
        <f t="shared" si="0"/>
        <v>All</v>
      </c>
      <c r="M50" t="str">
        <f t="shared" si="1"/>
        <v>Nelson Marlborough</v>
      </c>
    </row>
    <row r="51" spans="1:13">
      <c r="A51" t="s">
        <v>5</v>
      </c>
      <c r="B51" t="s">
        <v>131</v>
      </c>
      <c r="C51" t="s">
        <v>111</v>
      </c>
      <c r="D51" t="s">
        <v>53</v>
      </c>
      <c r="E51">
        <v>79061.5</v>
      </c>
      <c r="F51">
        <v>76723.501621999996</v>
      </c>
      <c r="G51">
        <v>1367</v>
      </c>
      <c r="H51">
        <v>2.4098238235</v>
      </c>
      <c r="I51">
        <v>2.6826759134999998</v>
      </c>
      <c r="J51">
        <v>2.7644252053999998</v>
      </c>
      <c r="K51">
        <v>3294.2291667</v>
      </c>
      <c r="L51" s="167" t="str">
        <f t="shared" si="0"/>
        <v>All</v>
      </c>
      <c r="M51" t="str">
        <f t="shared" si="1"/>
        <v>South Canterbury</v>
      </c>
    </row>
    <row r="52" spans="1:13">
      <c r="A52" t="s">
        <v>5</v>
      </c>
      <c r="B52" t="s">
        <v>131</v>
      </c>
      <c r="C52" t="s">
        <v>111</v>
      </c>
      <c r="D52" t="s">
        <v>54</v>
      </c>
      <c r="E52">
        <v>422869</v>
      </c>
      <c r="F52">
        <v>458761.08411</v>
      </c>
      <c r="G52">
        <v>7082</v>
      </c>
      <c r="H52">
        <v>2.4879330227000001</v>
      </c>
      <c r="I52">
        <v>2.6826759134999998</v>
      </c>
      <c r="J52">
        <v>2.4727914379999998</v>
      </c>
      <c r="K52">
        <v>17619.541667000001</v>
      </c>
      <c r="L52" s="167" t="str">
        <f t="shared" si="0"/>
        <v>All</v>
      </c>
      <c r="M52" t="str">
        <f t="shared" si="1"/>
        <v>Southern</v>
      </c>
    </row>
    <row r="53" spans="1:13">
      <c r="A53" t="s">
        <v>5</v>
      </c>
      <c r="B53" t="s">
        <v>131</v>
      </c>
      <c r="C53" t="s">
        <v>111</v>
      </c>
      <c r="D53" t="s">
        <v>55</v>
      </c>
      <c r="E53">
        <v>38054</v>
      </c>
      <c r="F53">
        <v>39458.977325</v>
      </c>
      <c r="G53">
        <v>644</v>
      </c>
      <c r="H53">
        <v>2.4620859212999999</v>
      </c>
      <c r="I53">
        <v>2.6826759134999998</v>
      </c>
      <c r="J53">
        <v>2.5871564883999998</v>
      </c>
      <c r="K53">
        <v>1585.5833333</v>
      </c>
      <c r="L53" s="167" t="str">
        <f t="shared" si="0"/>
        <v>All</v>
      </c>
      <c r="M53" t="s">
        <v>104</v>
      </c>
    </row>
    <row r="54" spans="1:13">
      <c r="A54" t="s">
        <v>5</v>
      </c>
      <c r="B54" t="s">
        <v>131</v>
      </c>
      <c r="C54" t="s">
        <v>111</v>
      </c>
      <c r="D54" t="s">
        <v>56</v>
      </c>
      <c r="E54">
        <v>118810</v>
      </c>
      <c r="F54">
        <v>102398.2968</v>
      </c>
      <c r="G54">
        <v>1927</v>
      </c>
      <c r="H54">
        <v>2.5689759557</v>
      </c>
      <c r="I54">
        <v>2.6826759134999998</v>
      </c>
      <c r="J54">
        <v>3.1126369798</v>
      </c>
      <c r="K54">
        <v>4950.4166667</v>
      </c>
      <c r="L54" s="167" t="str">
        <f t="shared" si="0"/>
        <v>All</v>
      </c>
      <c r="M54" t="str">
        <f t="shared" si="1"/>
        <v>Taranaki</v>
      </c>
    </row>
    <row r="55" spans="1:13">
      <c r="A55" t="s">
        <v>5</v>
      </c>
      <c r="B55" t="s">
        <v>131</v>
      </c>
      <c r="C55" t="s">
        <v>111</v>
      </c>
      <c r="D55" t="s">
        <v>132</v>
      </c>
      <c r="E55">
        <v>146850</v>
      </c>
      <c r="F55">
        <v>125975.88106</v>
      </c>
      <c r="G55">
        <v>2380</v>
      </c>
      <c r="H55">
        <v>2.5709033613000001</v>
      </c>
      <c r="I55">
        <v>2.6826759134999998</v>
      </c>
      <c r="J55">
        <v>3.1271935116999998</v>
      </c>
      <c r="K55">
        <v>6118.75</v>
      </c>
      <c r="L55" s="167" t="str">
        <f t="shared" si="0"/>
        <v>All</v>
      </c>
      <c r="M55" t="str">
        <f t="shared" si="1"/>
        <v>Te Tai Tokerau</v>
      </c>
    </row>
    <row r="56" spans="1:13">
      <c r="A56" t="s">
        <v>5</v>
      </c>
      <c r="B56" t="s">
        <v>131</v>
      </c>
      <c r="C56" t="s">
        <v>111</v>
      </c>
      <c r="D56" t="s">
        <v>57</v>
      </c>
      <c r="E56">
        <v>396388</v>
      </c>
      <c r="F56">
        <v>390248.88016</v>
      </c>
      <c r="G56">
        <v>5700</v>
      </c>
      <c r="H56">
        <v>2.8975730994000002</v>
      </c>
      <c r="I56">
        <v>2.6826759134999998</v>
      </c>
      <c r="J56">
        <v>2.7248778767999999</v>
      </c>
      <c r="K56">
        <v>16516.166667000001</v>
      </c>
      <c r="L56" s="167" t="str">
        <f t="shared" si="0"/>
        <v>All</v>
      </c>
      <c r="M56" t="str">
        <f t="shared" si="1"/>
        <v>Waikato</v>
      </c>
    </row>
    <row r="57" spans="1:13">
      <c r="A57" t="s">
        <v>5</v>
      </c>
      <c r="B57" t="s">
        <v>131</v>
      </c>
      <c r="C57" t="s">
        <v>111</v>
      </c>
      <c r="D57" t="s">
        <v>58</v>
      </c>
      <c r="E57">
        <v>32241.5</v>
      </c>
      <c r="F57">
        <v>33318.831891000002</v>
      </c>
      <c r="G57">
        <v>613</v>
      </c>
      <c r="H57">
        <v>2.1915103317</v>
      </c>
      <c r="I57">
        <v>2.6826759134999998</v>
      </c>
      <c r="J57">
        <v>2.5959342076</v>
      </c>
      <c r="K57">
        <v>1343.3958333</v>
      </c>
      <c r="L57" s="167" t="str">
        <f t="shared" si="0"/>
        <v>All</v>
      </c>
      <c r="M57" t="str">
        <f t="shared" si="1"/>
        <v>Wairarapa</v>
      </c>
    </row>
    <row r="58" spans="1:13">
      <c r="A58" t="s">
        <v>5</v>
      </c>
      <c r="B58" t="s">
        <v>131</v>
      </c>
      <c r="C58" t="s">
        <v>111</v>
      </c>
      <c r="D58" t="s">
        <v>59</v>
      </c>
      <c r="E58">
        <v>1186008.5</v>
      </c>
      <c r="F58">
        <v>1133349.2938000001</v>
      </c>
      <c r="G58">
        <v>17234</v>
      </c>
      <c r="H58">
        <v>2.8674144617000001</v>
      </c>
      <c r="I58">
        <v>2.6826759134999998</v>
      </c>
      <c r="J58">
        <v>2.8073220265000001</v>
      </c>
      <c r="K58">
        <v>49417.020833000002</v>
      </c>
      <c r="L58" s="167" t="str">
        <f t="shared" si="0"/>
        <v>All</v>
      </c>
      <c r="M58" t="s">
        <v>103</v>
      </c>
    </row>
    <row r="59" spans="1:13">
      <c r="A59" t="s">
        <v>5</v>
      </c>
      <c r="B59" t="s">
        <v>131</v>
      </c>
      <c r="C59" t="s">
        <v>111</v>
      </c>
      <c r="D59" t="s">
        <v>60</v>
      </c>
      <c r="E59">
        <v>14947</v>
      </c>
      <c r="F59">
        <v>20508.784824999999</v>
      </c>
      <c r="G59">
        <v>466</v>
      </c>
      <c r="H59">
        <v>1.3364628039999999</v>
      </c>
      <c r="I59">
        <v>2.6826759134999998</v>
      </c>
      <c r="J59">
        <v>1.9551600555999999</v>
      </c>
      <c r="K59">
        <v>622.79166667000004</v>
      </c>
      <c r="L59" s="167" t="str">
        <f t="shared" si="0"/>
        <v>All</v>
      </c>
      <c r="M59" t="str">
        <f t="shared" si="1"/>
        <v>West Coast</v>
      </c>
    </row>
    <row r="60" spans="1:13">
      <c r="A60" t="s">
        <v>5</v>
      </c>
      <c r="B60" t="s">
        <v>131</v>
      </c>
      <c r="C60" t="s">
        <v>111</v>
      </c>
      <c r="D60" t="s">
        <v>61</v>
      </c>
      <c r="E60">
        <v>15488</v>
      </c>
      <c r="F60">
        <v>16609.263115999998</v>
      </c>
      <c r="G60">
        <v>337</v>
      </c>
      <c r="H60">
        <v>1.9149357071999999</v>
      </c>
      <c r="I60">
        <v>2.6826759134999998</v>
      </c>
      <c r="J60">
        <v>2.5015730233000002</v>
      </c>
      <c r="K60">
        <v>645.33333332999996</v>
      </c>
      <c r="L60" s="167" t="str">
        <f t="shared" si="0"/>
        <v>All</v>
      </c>
      <c r="M60" t="str">
        <f t="shared" si="1"/>
        <v>Whanganui</v>
      </c>
    </row>
    <row r="61" spans="1:13">
      <c r="A61" t="s">
        <v>5</v>
      </c>
      <c r="B61" t="s">
        <v>131</v>
      </c>
      <c r="C61" t="s">
        <v>111</v>
      </c>
      <c r="D61" t="s">
        <v>133</v>
      </c>
      <c r="E61">
        <v>7225133</v>
      </c>
      <c r="F61">
        <v>7230296.4905000003</v>
      </c>
      <c r="G61">
        <v>112219</v>
      </c>
      <c r="H61">
        <v>2.6826759134999998</v>
      </c>
      <c r="I61">
        <v>2.6826759134999998</v>
      </c>
      <c r="J61">
        <v>2.6807600900000002</v>
      </c>
      <c r="K61">
        <v>301047.20832999999</v>
      </c>
      <c r="L61" s="167" t="str">
        <f t="shared" si="0"/>
        <v>All</v>
      </c>
      <c r="M61" t="str">
        <f t="shared" si="1"/>
        <v>NATIONAL</v>
      </c>
    </row>
    <row r="62" spans="1:13">
      <c r="A62" t="s">
        <v>5</v>
      </c>
      <c r="B62" t="s">
        <v>131</v>
      </c>
      <c r="C62" t="s">
        <v>112</v>
      </c>
      <c r="D62" t="s">
        <v>45</v>
      </c>
      <c r="E62">
        <v>1336075.5</v>
      </c>
      <c r="F62">
        <v>1333028.7127</v>
      </c>
      <c r="G62">
        <v>19703</v>
      </c>
      <c r="H62">
        <v>2.8254485358000001</v>
      </c>
      <c r="I62">
        <v>2.7266130529999999</v>
      </c>
      <c r="J62">
        <v>2.7328450342999999</v>
      </c>
      <c r="K62">
        <v>55669.8125</v>
      </c>
      <c r="L62" s="167" t="str">
        <f t="shared" si="0"/>
        <v>All</v>
      </c>
      <c r="M62" t="str">
        <f t="shared" si="1"/>
        <v>Auckland</v>
      </c>
    </row>
    <row r="63" spans="1:13">
      <c r="A63" t="s">
        <v>5</v>
      </c>
      <c r="B63" t="s">
        <v>131</v>
      </c>
      <c r="C63" t="s">
        <v>112</v>
      </c>
      <c r="D63" t="s">
        <v>46</v>
      </c>
      <c r="E63">
        <v>455656</v>
      </c>
      <c r="F63">
        <v>440941.87842000002</v>
      </c>
      <c r="G63">
        <v>7070</v>
      </c>
      <c r="H63">
        <v>2.6853842527</v>
      </c>
      <c r="I63">
        <v>2.7266130529999999</v>
      </c>
      <c r="J63">
        <v>2.8175994571</v>
      </c>
      <c r="K63">
        <v>18985.666667000001</v>
      </c>
      <c r="L63" s="167" t="str">
        <f t="shared" si="0"/>
        <v>All</v>
      </c>
      <c r="M63" t="str">
        <f t="shared" si="1"/>
        <v>Bay of Plenty</v>
      </c>
    </row>
    <row r="64" spans="1:13">
      <c r="A64" t="s">
        <v>5</v>
      </c>
      <c r="B64" t="s">
        <v>131</v>
      </c>
      <c r="C64" t="s">
        <v>112</v>
      </c>
      <c r="D64" t="s">
        <v>47</v>
      </c>
      <c r="E64">
        <v>805855.5</v>
      </c>
      <c r="F64">
        <v>863306.93241999997</v>
      </c>
      <c r="G64">
        <v>9718</v>
      </c>
      <c r="H64">
        <v>3.4551669582</v>
      </c>
      <c r="I64">
        <v>2.7266130529999999</v>
      </c>
      <c r="J64">
        <v>2.5451621464</v>
      </c>
      <c r="K64">
        <v>33577.3125</v>
      </c>
      <c r="L64" s="167" t="str">
        <f t="shared" si="0"/>
        <v>All</v>
      </c>
      <c r="M64" t="str">
        <f t="shared" si="1"/>
        <v>Canterbury</v>
      </c>
    </row>
    <row r="65" spans="1:13">
      <c r="A65" t="s">
        <v>5</v>
      </c>
      <c r="B65" t="s">
        <v>131</v>
      </c>
      <c r="C65" t="s">
        <v>112</v>
      </c>
      <c r="D65" t="s">
        <v>120</v>
      </c>
      <c r="E65">
        <v>712396</v>
      </c>
      <c r="F65">
        <v>765057.08794999996</v>
      </c>
      <c r="G65">
        <v>13339</v>
      </c>
      <c r="H65">
        <v>2.2252917509999999</v>
      </c>
      <c r="I65">
        <v>2.7266130529999999</v>
      </c>
      <c r="J65">
        <v>2.5389324053000002</v>
      </c>
      <c r="K65">
        <v>29683.166667000001</v>
      </c>
      <c r="L65" s="167" t="str">
        <f t="shared" si="0"/>
        <v>All</v>
      </c>
      <c r="M65" t="str">
        <f t="shared" si="1"/>
        <v>Capital, Coast and Hutt Valley</v>
      </c>
    </row>
    <row r="66" spans="1:13">
      <c r="A66" t="s">
        <v>5</v>
      </c>
      <c r="B66" t="s">
        <v>131</v>
      </c>
      <c r="C66" t="s">
        <v>112</v>
      </c>
      <c r="D66" t="s">
        <v>48</v>
      </c>
      <c r="E66">
        <v>551753</v>
      </c>
      <c r="F66">
        <v>471972.12381999998</v>
      </c>
      <c r="G66">
        <v>6711</v>
      </c>
      <c r="H66">
        <v>3.4256755078999999</v>
      </c>
      <c r="I66">
        <v>2.7266130529999999</v>
      </c>
      <c r="J66">
        <v>3.1875122615999998</v>
      </c>
      <c r="K66">
        <v>22989.708332999999</v>
      </c>
      <c r="L66" s="167" t="str">
        <f t="shared" si="0"/>
        <v>All</v>
      </c>
      <c r="M66" t="str">
        <f t="shared" si="1"/>
        <v>Counties Manukau</v>
      </c>
    </row>
    <row r="67" spans="1:13">
      <c r="A67" t="s">
        <v>5</v>
      </c>
      <c r="B67" t="s">
        <v>131</v>
      </c>
      <c r="C67" t="s">
        <v>112</v>
      </c>
      <c r="D67" t="s">
        <v>49</v>
      </c>
      <c r="E67">
        <v>162677.5</v>
      </c>
      <c r="F67">
        <v>142278.19868</v>
      </c>
      <c r="G67">
        <v>2111</v>
      </c>
      <c r="H67">
        <v>3.2109091267999998</v>
      </c>
      <c r="I67">
        <v>2.7266130529999999</v>
      </c>
      <c r="J67">
        <v>3.1175443536</v>
      </c>
      <c r="K67">
        <v>6778.2291667</v>
      </c>
      <c r="L67" s="167" t="str">
        <f t="shared" ref="L67:L121" si="2">B67</f>
        <v>All</v>
      </c>
      <c r="M67" t="str">
        <f t="shared" ref="M67:M130" si="3">D67</f>
        <v>Hawkes Bay</v>
      </c>
    </row>
    <row r="68" spans="1:13">
      <c r="A68" t="s">
        <v>5</v>
      </c>
      <c r="B68" t="s">
        <v>131</v>
      </c>
      <c r="C68" t="s">
        <v>112</v>
      </c>
      <c r="D68" t="s">
        <v>50</v>
      </c>
      <c r="E68">
        <v>88699</v>
      </c>
      <c r="F68">
        <v>95873.965861000004</v>
      </c>
      <c r="G68">
        <v>1652</v>
      </c>
      <c r="H68">
        <v>2.2371620258</v>
      </c>
      <c r="I68">
        <v>2.7266130529999999</v>
      </c>
      <c r="J68">
        <v>2.5225602072000002</v>
      </c>
      <c r="K68">
        <v>3695.7916667</v>
      </c>
      <c r="L68" s="167" t="str">
        <f t="shared" si="2"/>
        <v>All</v>
      </c>
      <c r="M68" t="str">
        <f t="shared" si="3"/>
        <v>Lakes</v>
      </c>
    </row>
    <row r="69" spans="1:13">
      <c r="A69" t="s">
        <v>5</v>
      </c>
      <c r="B69" t="s">
        <v>131</v>
      </c>
      <c r="C69" t="s">
        <v>112</v>
      </c>
      <c r="D69" t="s">
        <v>51</v>
      </c>
      <c r="E69">
        <v>355712</v>
      </c>
      <c r="F69">
        <v>309530.87026</v>
      </c>
      <c r="G69">
        <v>4898</v>
      </c>
      <c r="H69">
        <v>3.0259970055999998</v>
      </c>
      <c r="I69">
        <v>2.7266130529999999</v>
      </c>
      <c r="J69">
        <v>3.1334160029999998</v>
      </c>
      <c r="K69">
        <v>14821.333333</v>
      </c>
      <c r="L69" s="167" t="str">
        <f t="shared" si="2"/>
        <v>All</v>
      </c>
      <c r="M69" t="str">
        <f t="shared" si="3"/>
        <v>MidCentral</v>
      </c>
    </row>
    <row r="70" spans="1:13">
      <c r="A70" t="s">
        <v>5</v>
      </c>
      <c r="B70" t="s">
        <v>131</v>
      </c>
      <c r="C70" t="s">
        <v>112</v>
      </c>
      <c r="D70" t="s">
        <v>52</v>
      </c>
      <c r="E70">
        <v>332044.5</v>
      </c>
      <c r="F70">
        <v>374726.55080999999</v>
      </c>
      <c r="G70">
        <v>6879</v>
      </c>
      <c r="H70">
        <v>2.0112207443000001</v>
      </c>
      <c r="I70">
        <v>2.7266130529999999</v>
      </c>
      <c r="J70">
        <v>2.4160467570000002</v>
      </c>
      <c r="K70">
        <v>13835.1875</v>
      </c>
      <c r="L70" s="167" t="str">
        <f t="shared" si="2"/>
        <v>All</v>
      </c>
      <c r="M70" t="str">
        <f t="shared" si="3"/>
        <v>Nelson Marlborough</v>
      </c>
    </row>
    <row r="71" spans="1:13">
      <c r="A71" t="s">
        <v>5</v>
      </c>
      <c r="B71" t="s">
        <v>131</v>
      </c>
      <c r="C71" t="s">
        <v>112</v>
      </c>
      <c r="D71" t="s">
        <v>53</v>
      </c>
      <c r="E71">
        <v>201842</v>
      </c>
      <c r="F71">
        <v>189628.58022</v>
      </c>
      <c r="G71">
        <v>3045</v>
      </c>
      <c r="H71">
        <v>2.7619321291999999</v>
      </c>
      <c r="I71">
        <v>2.7266130529999999</v>
      </c>
      <c r="J71">
        <v>2.9022261896999999</v>
      </c>
      <c r="K71">
        <v>8410.0833332999991</v>
      </c>
      <c r="L71" s="167" t="str">
        <f t="shared" si="2"/>
        <v>All</v>
      </c>
      <c r="M71" t="str">
        <f t="shared" si="3"/>
        <v>South Canterbury</v>
      </c>
    </row>
    <row r="72" spans="1:13">
      <c r="A72" t="s">
        <v>5</v>
      </c>
      <c r="B72" t="s">
        <v>131</v>
      </c>
      <c r="C72" t="s">
        <v>112</v>
      </c>
      <c r="D72" t="s">
        <v>54</v>
      </c>
      <c r="E72">
        <v>490704.5</v>
      </c>
      <c r="F72">
        <v>511051.26834000001</v>
      </c>
      <c r="G72">
        <v>8061</v>
      </c>
      <c r="H72">
        <v>2.5364124592000001</v>
      </c>
      <c r="I72">
        <v>2.7266130529999999</v>
      </c>
      <c r="J72">
        <v>2.6180568912000002</v>
      </c>
      <c r="K72">
        <v>20446.020832999999</v>
      </c>
      <c r="L72" s="167" t="str">
        <f t="shared" si="2"/>
        <v>All</v>
      </c>
      <c r="M72" t="str">
        <f t="shared" si="3"/>
        <v>Southern</v>
      </c>
    </row>
    <row r="73" spans="1:13">
      <c r="A73" t="s">
        <v>5</v>
      </c>
      <c r="B73" t="s">
        <v>131</v>
      </c>
      <c r="C73" t="s">
        <v>112</v>
      </c>
      <c r="D73" t="s">
        <v>55</v>
      </c>
      <c r="E73">
        <v>63471.5</v>
      </c>
      <c r="F73">
        <v>58338.314664999998</v>
      </c>
      <c r="G73">
        <v>911</v>
      </c>
      <c r="H73">
        <v>2.9030140870999999</v>
      </c>
      <c r="I73">
        <v>2.7266130529999999</v>
      </c>
      <c r="J73">
        <v>2.9665275966000002</v>
      </c>
      <c r="K73">
        <v>2644.6458333</v>
      </c>
      <c r="L73" s="167" t="str">
        <f t="shared" si="2"/>
        <v>All</v>
      </c>
      <c r="M73" t="s">
        <v>104</v>
      </c>
    </row>
    <row r="74" spans="1:13">
      <c r="A74" t="s">
        <v>5</v>
      </c>
      <c r="B74" t="s">
        <v>131</v>
      </c>
      <c r="C74" t="s">
        <v>112</v>
      </c>
      <c r="D74" t="s">
        <v>56</v>
      </c>
      <c r="E74">
        <v>245654</v>
      </c>
      <c r="F74">
        <v>231401.20516000001</v>
      </c>
      <c r="G74">
        <v>4216</v>
      </c>
      <c r="H74">
        <v>2.4277949083000001</v>
      </c>
      <c r="I74">
        <v>2.7266130529999999</v>
      </c>
      <c r="J74">
        <v>2.8945545139000002</v>
      </c>
      <c r="K74">
        <v>10235.583333</v>
      </c>
      <c r="L74" s="167" t="str">
        <f t="shared" si="2"/>
        <v>All</v>
      </c>
      <c r="M74" t="str">
        <f t="shared" si="3"/>
        <v>Taranaki</v>
      </c>
    </row>
    <row r="75" spans="1:13">
      <c r="A75" t="s">
        <v>5</v>
      </c>
      <c r="B75" t="s">
        <v>131</v>
      </c>
      <c r="C75" t="s">
        <v>112</v>
      </c>
      <c r="D75" t="s">
        <v>132</v>
      </c>
      <c r="E75">
        <v>360475</v>
      </c>
      <c r="F75">
        <v>326515.33003999997</v>
      </c>
      <c r="G75">
        <v>5834</v>
      </c>
      <c r="H75">
        <v>2.5745271969000001</v>
      </c>
      <c r="I75">
        <v>2.7266130529999999</v>
      </c>
      <c r="J75">
        <v>3.0101981433999998</v>
      </c>
      <c r="K75">
        <v>15019.791667</v>
      </c>
      <c r="L75" s="167" t="str">
        <f t="shared" si="2"/>
        <v>All</v>
      </c>
      <c r="M75" t="str">
        <f t="shared" si="3"/>
        <v>Te Tai Tokerau</v>
      </c>
    </row>
    <row r="76" spans="1:13">
      <c r="A76" t="s">
        <v>5</v>
      </c>
      <c r="B76" t="s">
        <v>131</v>
      </c>
      <c r="C76" t="s">
        <v>112</v>
      </c>
      <c r="D76" t="s">
        <v>57</v>
      </c>
      <c r="E76">
        <v>802747.5</v>
      </c>
      <c r="F76">
        <v>795219.72640000004</v>
      </c>
      <c r="G76">
        <v>12109</v>
      </c>
      <c r="H76">
        <v>2.7622274754</v>
      </c>
      <c r="I76">
        <v>2.7266130529999999</v>
      </c>
      <c r="J76">
        <v>2.7524239389999998</v>
      </c>
      <c r="K76">
        <v>33447.8125</v>
      </c>
      <c r="L76" s="167" t="str">
        <f t="shared" si="2"/>
        <v>All</v>
      </c>
      <c r="M76" t="str">
        <f t="shared" si="3"/>
        <v>Waikato</v>
      </c>
    </row>
    <row r="77" spans="1:13">
      <c r="A77" t="s">
        <v>5</v>
      </c>
      <c r="B77" t="s">
        <v>131</v>
      </c>
      <c r="C77" t="s">
        <v>112</v>
      </c>
      <c r="D77" t="s">
        <v>58</v>
      </c>
      <c r="E77">
        <v>39692</v>
      </c>
      <c r="F77">
        <v>36817.594085999997</v>
      </c>
      <c r="G77">
        <v>626</v>
      </c>
      <c r="H77">
        <v>2.6419062833</v>
      </c>
      <c r="I77">
        <v>2.7266130529999999</v>
      </c>
      <c r="J77">
        <v>2.9394839067</v>
      </c>
      <c r="K77">
        <v>1653.8333333</v>
      </c>
      <c r="L77" s="167" t="str">
        <f t="shared" si="2"/>
        <v>All</v>
      </c>
      <c r="M77" t="str">
        <f t="shared" si="3"/>
        <v>Wairarapa</v>
      </c>
    </row>
    <row r="78" spans="1:13">
      <c r="A78" t="s">
        <v>5</v>
      </c>
      <c r="B78" t="s">
        <v>131</v>
      </c>
      <c r="C78" t="s">
        <v>112</v>
      </c>
      <c r="D78" t="s">
        <v>59</v>
      </c>
      <c r="E78">
        <v>1130187.5</v>
      </c>
      <c r="F78">
        <v>1082748.9569999999</v>
      </c>
      <c r="G78">
        <v>16493</v>
      </c>
      <c r="H78">
        <v>2.8552201439</v>
      </c>
      <c r="I78">
        <v>2.7266130529999999</v>
      </c>
      <c r="J78">
        <v>2.8460743091</v>
      </c>
      <c r="K78">
        <v>47091.145833000002</v>
      </c>
      <c r="L78" s="167" t="str">
        <f t="shared" si="2"/>
        <v>All</v>
      </c>
      <c r="M78" t="s">
        <v>103</v>
      </c>
    </row>
    <row r="79" spans="1:13">
      <c r="A79" t="s">
        <v>5</v>
      </c>
      <c r="B79" t="s">
        <v>131</v>
      </c>
      <c r="C79" t="s">
        <v>112</v>
      </c>
      <c r="D79" t="s">
        <v>60</v>
      </c>
      <c r="E79">
        <v>44645</v>
      </c>
      <c r="F79">
        <v>59780.200026999999</v>
      </c>
      <c r="G79">
        <v>1063</v>
      </c>
      <c r="H79">
        <v>1.7499608028</v>
      </c>
      <c r="I79">
        <v>2.7266130529999999</v>
      </c>
      <c r="J79">
        <v>2.0362869259999998</v>
      </c>
      <c r="K79">
        <v>1860.2083333</v>
      </c>
      <c r="L79" s="167" t="str">
        <f t="shared" si="2"/>
        <v>All</v>
      </c>
      <c r="M79" t="str">
        <f t="shared" si="3"/>
        <v>West Coast</v>
      </c>
    </row>
    <row r="80" spans="1:13">
      <c r="A80" t="s">
        <v>5</v>
      </c>
      <c r="B80" t="s">
        <v>131</v>
      </c>
      <c r="C80" t="s">
        <v>112</v>
      </c>
      <c r="D80" t="s">
        <v>61</v>
      </c>
      <c r="E80">
        <v>102224.5</v>
      </c>
      <c r="F80">
        <v>110855.98166</v>
      </c>
      <c r="G80">
        <v>2130</v>
      </c>
      <c r="H80">
        <v>1.9996967918999999</v>
      </c>
      <c r="I80">
        <v>2.7266130529999999</v>
      </c>
      <c r="J80">
        <v>2.5143131823</v>
      </c>
      <c r="K80">
        <v>4259.3541667</v>
      </c>
      <c r="L80" s="167" t="str">
        <f t="shared" si="2"/>
        <v>All</v>
      </c>
      <c r="M80" t="str">
        <f t="shared" si="3"/>
        <v>Whanganui</v>
      </c>
    </row>
    <row r="81" spans="1:13">
      <c r="A81" t="s">
        <v>5</v>
      </c>
      <c r="B81" t="s">
        <v>131</v>
      </c>
      <c r="C81" t="s">
        <v>112</v>
      </c>
      <c r="D81" t="s">
        <v>133</v>
      </c>
      <c r="E81">
        <v>8282512.5</v>
      </c>
      <c r="F81">
        <v>8199073.4785000002</v>
      </c>
      <c r="G81">
        <v>126569</v>
      </c>
      <c r="H81">
        <v>2.7266130529999999</v>
      </c>
      <c r="I81">
        <v>2.7266130529999999</v>
      </c>
      <c r="J81">
        <v>2.7543608131999999</v>
      </c>
      <c r="K81">
        <v>345104.6875</v>
      </c>
      <c r="L81" s="167" t="str">
        <f t="shared" si="2"/>
        <v>All</v>
      </c>
      <c r="M81" t="str">
        <f t="shared" si="3"/>
        <v>NATIONAL</v>
      </c>
    </row>
    <row r="82" spans="1:13">
      <c r="A82" t="s">
        <v>5</v>
      </c>
      <c r="B82" t="s">
        <v>131</v>
      </c>
      <c r="C82" t="s">
        <v>113</v>
      </c>
      <c r="D82" t="s">
        <v>45</v>
      </c>
      <c r="E82">
        <v>1174743</v>
      </c>
      <c r="F82">
        <v>1187949.7588</v>
      </c>
      <c r="G82">
        <v>18910</v>
      </c>
      <c r="H82">
        <v>2.5884518772999998</v>
      </c>
      <c r="I82">
        <v>2.6769189518999998</v>
      </c>
      <c r="J82">
        <v>2.6471589197999998</v>
      </c>
      <c r="K82">
        <v>48947.625</v>
      </c>
      <c r="L82" s="167" t="str">
        <f t="shared" si="2"/>
        <v>All</v>
      </c>
      <c r="M82" t="str">
        <f t="shared" si="3"/>
        <v>Auckland</v>
      </c>
    </row>
    <row r="83" spans="1:13">
      <c r="A83" t="s">
        <v>5</v>
      </c>
      <c r="B83" t="s">
        <v>131</v>
      </c>
      <c r="C83" t="s">
        <v>113</v>
      </c>
      <c r="D83" t="s">
        <v>46</v>
      </c>
      <c r="E83">
        <v>600239.5</v>
      </c>
      <c r="F83">
        <v>553876.94594999996</v>
      </c>
      <c r="G83">
        <v>9051</v>
      </c>
      <c r="H83">
        <v>2.7632282804999999</v>
      </c>
      <c r="I83">
        <v>2.6769189518999998</v>
      </c>
      <c r="J83">
        <v>2.9009918267999999</v>
      </c>
      <c r="K83">
        <v>25009.979167000001</v>
      </c>
      <c r="L83" s="167" t="str">
        <f t="shared" si="2"/>
        <v>All</v>
      </c>
      <c r="M83" t="str">
        <f t="shared" si="3"/>
        <v>Bay of Plenty</v>
      </c>
    </row>
    <row r="84" spans="1:13">
      <c r="A84" t="s">
        <v>5</v>
      </c>
      <c r="B84" t="s">
        <v>131</v>
      </c>
      <c r="C84" t="s">
        <v>113</v>
      </c>
      <c r="D84" t="s">
        <v>47</v>
      </c>
      <c r="E84">
        <v>1107107.5</v>
      </c>
      <c r="F84">
        <v>1233360.8415999999</v>
      </c>
      <c r="G84">
        <v>14149</v>
      </c>
      <c r="H84">
        <v>3.2602642707</v>
      </c>
      <c r="I84">
        <v>2.6769189518999998</v>
      </c>
      <c r="J84">
        <v>2.4028953641999999</v>
      </c>
      <c r="K84">
        <v>46129.479166999998</v>
      </c>
      <c r="L84" s="167" t="str">
        <f t="shared" si="2"/>
        <v>All</v>
      </c>
      <c r="M84" t="str">
        <f t="shared" si="3"/>
        <v>Canterbury</v>
      </c>
    </row>
    <row r="85" spans="1:13">
      <c r="A85" t="s">
        <v>5</v>
      </c>
      <c r="B85" t="s">
        <v>131</v>
      </c>
      <c r="C85" t="s">
        <v>113</v>
      </c>
      <c r="D85" t="s">
        <v>120</v>
      </c>
      <c r="E85">
        <v>730663.5</v>
      </c>
      <c r="F85">
        <v>793725.98069</v>
      </c>
      <c r="G85">
        <v>14701</v>
      </c>
      <c r="H85">
        <v>2.0709007891</v>
      </c>
      <c r="I85">
        <v>2.6769189518999998</v>
      </c>
      <c r="J85">
        <v>2.4642345320999999</v>
      </c>
      <c r="K85">
        <v>30444.3125</v>
      </c>
      <c r="L85" s="167" t="str">
        <f t="shared" si="2"/>
        <v>All</v>
      </c>
      <c r="M85" t="str">
        <f t="shared" si="3"/>
        <v>Capital, Coast and Hutt Valley</v>
      </c>
    </row>
    <row r="86" spans="1:13">
      <c r="A86" t="s">
        <v>5</v>
      </c>
      <c r="B86" t="s">
        <v>131</v>
      </c>
      <c r="C86" t="s">
        <v>113</v>
      </c>
      <c r="D86" t="s">
        <v>48</v>
      </c>
      <c r="E86">
        <v>954248</v>
      </c>
      <c r="F86">
        <v>852860.38384000002</v>
      </c>
      <c r="G86">
        <v>12570</v>
      </c>
      <c r="H86">
        <v>3.1631132326000002</v>
      </c>
      <c r="I86">
        <v>2.6769189518999998</v>
      </c>
      <c r="J86">
        <v>2.9951497389999999</v>
      </c>
      <c r="K86">
        <v>39760.333333000002</v>
      </c>
      <c r="L86" s="167" t="str">
        <f t="shared" si="2"/>
        <v>All</v>
      </c>
      <c r="M86" t="str">
        <f t="shared" si="3"/>
        <v>Counties Manukau</v>
      </c>
    </row>
    <row r="87" spans="1:13">
      <c r="A87" t="s">
        <v>5</v>
      </c>
      <c r="B87" t="s">
        <v>131</v>
      </c>
      <c r="C87" t="s">
        <v>113</v>
      </c>
      <c r="D87" t="s">
        <v>49</v>
      </c>
      <c r="E87">
        <v>379631</v>
      </c>
      <c r="F87">
        <v>355732.64912000002</v>
      </c>
      <c r="G87">
        <v>5797</v>
      </c>
      <c r="H87">
        <v>2.7286455637999998</v>
      </c>
      <c r="I87">
        <v>2.6769189518999998</v>
      </c>
      <c r="J87">
        <v>2.8567561092</v>
      </c>
      <c r="K87">
        <v>15817.958333</v>
      </c>
      <c r="L87" s="167" t="str">
        <f t="shared" si="2"/>
        <v>All</v>
      </c>
      <c r="M87" t="str">
        <f t="shared" si="3"/>
        <v>Hawkes Bay</v>
      </c>
    </row>
    <row r="88" spans="1:13">
      <c r="A88" t="s">
        <v>5</v>
      </c>
      <c r="B88" t="s">
        <v>131</v>
      </c>
      <c r="C88" t="s">
        <v>113</v>
      </c>
      <c r="D88" t="s">
        <v>50</v>
      </c>
      <c r="E88">
        <v>202879.5</v>
      </c>
      <c r="F88">
        <v>211723.60058</v>
      </c>
      <c r="G88">
        <v>3404</v>
      </c>
      <c r="H88">
        <v>2.4833467978999999</v>
      </c>
      <c r="I88">
        <v>2.6769189518999998</v>
      </c>
      <c r="J88">
        <v>2.5650989167999998</v>
      </c>
      <c r="K88">
        <v>8453.3125</v>
      </c>
      <c r="L88" s="167" t="str">
        <f t="shared" si="2"/>
        <v>All</v>
      </c>
      <c r="M88" t="str">
        <f t="shared" si="3"/>
        <v>Lakes</v>
      </c>
    </row>
    <row r="89" spans="1:13">
      <c r="A89" t="s">
        <v>5</v>
      </c>
      <c r="B89" t="s">
        <v>131</v>
      </c>
      <c r="C89" t="s">
        <v>113</v>
      </c>
      <c r="D89" t="s">
        <v>51</v>
      </c>
      <c r="E89">
        <v>433774.5</v>
      </c>
      <c r="F89">
        <v>367533.07144000003</v>
      </c>
      <c r="G89">
        <v>5654</v>
      </c>
      <c r="H89">
        <v>3.1966638663000002</v>
      </c>
      <c r="I89">
        <v>2.6769189518999998</v>
      </c>
      <c r="J89">
        <v>3.1593869236000001</v>
      </c>
      <c r="K89">
        <v>18073.9375</v>
      </c>
      <c r="L89" s="167" t="str">
        <f t="shared" si="2"/>
        <v>All</v>
      </c>
      <c r="M89" t="str">
        <f t="shared" si="3"/>
        <v>MidCentral</v>
      </c>
    </row>
    <row r="90" spans="1:13">
      <c r="A90" t="s">
        <v>5</v>
      </c>
      <c r="B90" t="s">
        <v>131</v>
      </c>
      <c r="C90" t="s">
        <v>113</v>
      </c>
      <c r="D90" t="s">
        <v>52</v>
      </c>
      <c r="E90">
        <v>293724.5</v>
      </c>
      <c r="F90">
        <v>329335.22344999999</v>
      </c>
      <c r="G90">
        <v>5896</v>
      </c>
      <c r="H90">
        <v>2.0757328414999998</v>
      </c>
      <c r="I90">
        <v>2.6769189518999998</v>
      </c>
      <c r="J90">
        <v>2.3874660974999999</v>
      </c>
      <c r="K90">
        <v>12238.520833</v>
      </c>
      <c r="L90" s="167" t="str">
        <f t="shared" si="2"/>
        <v>All</v>
      </c>
      <c r="M90" t="str">
        <f t="shared" si="3"/>
        <v>Nelson Marlborough</v>
      </c>
    </row>
    <row r="91" spans="1:13">
      <c r="A91" t="s">
        <v>5</v>
      </c>
      <c r="B91" t="s">
        <v>131</v>
      </c>
      <c r="C91" t="s">
        <v>113</v>
      </c>
      <c r="D91" t="s">
        <v>53</v>
      </c>
      <c r="E91">
        <v>121607.5</v>
      </c>
      <c r="F91">
        <v>117080.73275</v>
      </c>
      <c r="G91">
        <v>1984</v>
      </c>
      <c r="H91">
        <v>2.5539209508999998</v>
      </c>
      <c r="I91">
        <v>2.6769189518999998</v>
      </c>
      <c r="J91">
        <v>2.7804183814000001</v>
      </c>
      <c r="K91">
        <v>5066.9791667</v>
      </c>
      <c r="L91" s="167" t="str">
        <f t="shared" si="2"/>
        <v>All</v>
      </c>
      <c r="M91" t="str">
        <f t="shared" si="3"/>
        <v>South Canterbury</v>
      </c>
    </row>
    <row r="92" spans="1:13">
      <c r="A92" t="s">
        <v>5</v>
      </c>
      <c r="B92" t="s">
        <v>131</v>
      </c>
      <c r="C92" t="s">
        <v>113</v>
      </c>
      <c r="D92" t="s">
        <v>54</v>
      </c>
      <c r="E92">
        <v>641675.5</v>
      </c>
      <c r="F92">
        <v>673248.44874000002</v>
      </c>
      <c r="G92">
        <v>10095</v>
      </c>
      <c r="H92">
        <v>2.6484872874000001</v>
      </c>
      <c r="I92">
        <v>2.6769189518999998</v>
      </c>
      <c r="J92">
        <v>2.5513810097</v>
      </c>
      <c r="K92">
        <v>26736.479167000001</v>
      </c>
      <c r="L92" s="167" t="str">
        <f t="shared" si="2"/>
        <v>All</v>
      </c>
      <c r="M92" t="str">
        <f t="shared" si="3"/>
        <v>Southern</v>
      </c>
    </row>
    <row r="93" spans="1:13">
      <c r="A93" t="s">
        <v>5</v>
      </c>
      <c r="B93" t="s">
        <v>131</v>
      </c>
      <c r="C93" t="s">
        <v>113</v>
      </c>
      <c r="D93" t="s">
        <v>55</v>
      </c>
      <c r="E93">
        <v>48412.5</v>
      </c>
      <c r="F93">
        <v>46243.739477000003</v>
      </c>
      <c r="G93">
        <v>711</v>
      </c>
      <c r="H93">
        <v>2.8371132208000001</v>
      </c>
      <c r="I93">
        <v>2.6769189518999998</v>
      </c>
      <c r="J93">
        <v>2.8024623488999998</v>
      </c>
      <c r="K93">
        <v>2017.1875</v>
      </c>
      <c r="L93" s="167" t="str">
        <f t="shared" si="2"/>
        <v>All</v>
      </c>
      <c r="M93" t="s">
        <v>104</v>
      </c>
    </row>
    <row r="94" spans="1:13">
      <c r="A94" t="s">
        <v>5</v>
      </c>
      <c r="B94" t="s">
        <v>131</v>
      </c>
      <c r="C94" t="s">
        <v>113</v>
      </c>
      <c r="D94" t="s">
        <v>56</v>
      </c>
      <c r="E94">
        <v>354997.5</v>
      </c>
      <c r="F94">
        <v>327977.97103999997</v>
      </c>
      <c r="G94">
        <v>5998</v>
      </c>
      <c r="H94">
        <v>2.4660824441</v>
      </c>
      <c r="I94">
        <v>2.6769189518999998</v>
      </c>
      <c r="J94">
        <v>2.8974492786999999</v>
      </c>
      <c r="K94">
        <v>14791.5625</v>
      </c>
      <c r="L94" s="167" t="str">
        <f t="shared" si="2"/>
        <v>All</v>
      </c>
      <c r="M94" t="str">
        <f t="shared" si="3"/>
        <v>Taranaki</v>
      </c>
    </row>
    <row r="95" spans="1:13">
      <c r="A95" t="s">
        <v>5</v>
      </c>
      <c r="B95" t="s">
        <v>131</v>
      </c>
      <c r="C95" t="s">
        <v>113</v>
      </c>
      <c r="D95" t="s">
        <v>132</v>
      </c>
      <c r="E95">
        <v>346381.5</v>
      </c>
      <c r="F95">
        <v>336705.28210999997</v>
      </c>
      <c r="G95">
        <v>6268</v>
      </c>
      <c r="H95">
        <v>2.3025785737</v>
      </c>
      <c r="I95">
        <v>2.6769189518999998</v>
      </c>
      <c r="J95">
        <v>2.7538481016</v>
      </c>
      <c r="K95">
        <v>14432.5625</v>
      </c>
      <c r="L95" s="167" t="str">
        <f t="shared" si="2"/>
        <v>All</v>
      </c>
      <c r="M95" t="str">
        <f t="shared" si="3"/>
        <v>Te Tai Tokerau</v>
      </c>
    </row>
    <row r="96" spans="1:13">
      <c r="A96" t="s">
        <v>5</v>
      </c>
      <c r="B96" t="s">
        <v>131</v>
      </c>
      <c r="C96" t="s">
        <v>113</v>
      </c>
      <c r="D96" t="s">
        <v>57</v>
      </c>
      <c r="E96">
        <v>1177316.5</v>
      </c>
      <c r="F96">
        <v>1153299.5578000001</v>
      </c>
      <c r="G96">
        <v>16930</v>
      </c>
      <c r="H96">
        <v>2.8975105827999998</v>
      </c>
      <c r="I96">
        <v>2.6769189518999998</v>
      </c>
      <c r="J96">
        <v>2.7326645797000002</v>
      </c>
      <c r="K96">
        <v>49054.854166999998</v>
      </c>
      <c r="L96" s="167" t="str">
        <f t="shared" si="2"/>
        <v>All</v>
      </c>
      <c r="M96" t="str">
        <f t="shared" si="3"/>
        <v>Waikato</v>
      </c>
    </row>
    <row r="97" spans="1:13">
      <c r="A97" t="s">
        <v>5</v>
      </c>
      <c r="B97" t="s">
        <v>131</v>
      </c>
      <c r="C97" t="s">
        <v>113</v>
      </c>
      <c r="D97" t="s">
        <v>58</v>
      </c>
      <c r="E97">
        <v>112993</v>
      </c>
      <c r="F97">
        <v>106603.42065</v>
      </c>
      <c r="G97">
        <v>1802</v>
      </c>
      <c r="H97">
        <v>2.6126757306999999</v>
      </c>
      <c r="I97">
        <v>2.6769189518999998</v>
      </c>
      <c r="J97">
        <v>2.8373677063999998</v>
      </c>
      <c r="K97">
        <v>4708.0416667</v>
      </c>
      <c r="L97" s="167" t="str">
        <f t="shared" si="2"/>
        <v>All</v>
      </c>
      <c r="M97" t="str">
        <f t="shared" si="3"/>
        <v>Wairarapa</v>
      </c>
    </row>
    <row r="98" spans="1:13">
      <c r="A98" t="s">
        <v>5</v>
      </c>
      <c r="B98" t="s">
        <v>131</v>
      </c>
      <c r="C98" t="s">
        <v>113</v>
      </c>
      <c r="D98" t="s">
        <v>59</v>
      </c>
      <c r="E98">
        <v>931880.5</v>
      </c>
      <c r="F98">
        <v>919815.47080999997</v>
      </c>
      <c r="G98">
        <v>14744</v>
      </c>
      <c r="H98">
        <v>2.6335020459999998</v>
      </c>
      <c r="I98">
        <v>2.6769189518999998</v>
      </c>
      <c r="J98">
        <v>2.7120315438999998</v>
      </c>
      <c r="K98">
        <v>38828.354166999998</v>
      </c>
      <c r="L98" s="167" t="str">
        <f t="shared" si="2"/>
        <v>All</v>
      </c>
      <c r="M98" t="s">
        <v>103</v>
      </c>
    </row>
    <row r="99" spans="1:13">
      <c r="A99" t="s">
        <v>5</v>
      </c>
      <c r="B99" t="s">
        <v>131</v>
      </c>
      <c r="C99" t="s">
        <v>113</v>
      </c>
      <c r="D99" t="s">
        <v>60</v>
      </c>
      <c r="E99">
        <v>43124.5</v>
      </c>
      <c r="F99">
        <v>58261.324702999998</v>
      </c>
      <c r="G99">
        <v>1079</v>
      </c>
      <c r="H99">
        <v>1.6652957986000001</v>
      </c>
      <c r="I99">
        <v>2.6769189518999998</v>
      </c>
      <c r="J99">
        <v>1.9814309395</v>
      </c>
      <c r="K99">
        <v>1796.8541667</v>
      </c>
      <c r="L99" s="167" t="str">
        <f t="shared" si="2"/>
        <v>All</v>
      </c>
      <c r="M99" t="str">
        <f t="shared" si="3"/>
        <v>West Coast</v>
      </c>
    </row>
    <row r="100" spans="1:13">
      <c r="A100" t="s">
        <v>5</v>
      </c>
      <c r="B100" t="s">
        <v>131</v>
      </c>
      <c r="C100" t="s">
        <v>113</v>
      </c>
      <c r="D100" t="s">
        <v>61</v>
      </c>
      <c r="E100">
        <v>78841</v>
      </c>
      <c r="F100">
        <v>88593.193255999999</v>
      </c>
      <c r="G100">
        <v>1772</v>
      </c>
      <c r="H100">
        <v>1.8538609856999999</v>
      </c>
      <c r="I100">
        <v>2.6769189518999998</v>
      </c>
      <c r="J100">
        <v>2.3822481087999998</v>
      </c>
      <c r="K100">
        <v>3285.0416667</v>
      </c>
      <c r="L100" s="167" t="str">
        <f t="shared" si="2"/>
        <v>All</v>
      </c>
      <c r="M100" t="str">
        <f t="shared" si="3"/>
        <v>Whanganui</v>
      </c>
    </row>
    <row r="101" spans="1:13">
      <c r="A101" t="s">
        <v>5</v>
      </c>
      <c r="B101" t="s">
        <v>131</v>
      </c>
      <c r="C101" t="s">
        <v>113</v>
      </c>
      <c r="D101" t="s">
        <v>133</v>
      </c>
      <c r="E101">
        <v>9734241</v>
      </c>
      <c r="F101">
        <v>9713927.5967999995</v>
      </c>
      <c r="G101">
        <v>151515</v>
      </c>
      <c r="H101">
        <v>2.6769189518999998</v>
      </c>
      <c r="I101">
        <v>2.6769189518999998</v>
      </c>
      <c r="J101">
        <v>2.682516825</v>
      </c>
      <c r="K101">
        <v>405593.375</v>
      </c>
      <c r="L101" s="167" t="str">
        <f t="shared" si="2"/>
        <v>All</v>
      </c>
      <c r="M101" t="str">
        <f t="shared" si="3"/>
        <v>NATIONAL</v>
      </c>
    </row>
    <row r="102" spans="1:13">
      <c r="A102" t="s">
        <v>5</v>
      </c>
      <c r="B102" t="s">
        <v>131</v>
      </c>
      <c r="C102" t="s">
        <v>114</v>
      </c>
      <c r="D102" t="s">
        <v>45</v>
      </c>
      <c r="E102">
        <v>1134119.5</v>
      </c>
      <c r="F102">
        <v>1120096.5606</v>
      </c>
      <c r="G102">
        <v>15907</v>
      </c>
      <c r="H102">
        <v>2.9707034115000002</v>
      </c>
      <c r="I102">
        <v>2.6559483834000002</v>
      </c>
      <c r="J102">
        <v>2.6891992694</v>
      </c>
      <c r="K102">
        <v>47254.979166999998</v>
      </c>
      <c r="L102" s="167" t="str">
        <f t="shared" si="2"/>
        <v>All</v>
      </c>
      <c r="M102" t="str">
        <f t="shared" si="3"/>
        <v>Auckland</v>
      </c>
    </row>
    <row r="103" spans="1:13">
      <c r="A103" t="s">
        <v>5</v>
      </c>
      <c r="B103" t="s">
        <v>131</v>
      </c>
      <c r="C103" t="s">
        <v>114</v>
      </c>
      <c r="D103" t="s">
        <v>46</v>
      </c>
      <c r="E103">
        <v>593822.5</v>
      </c>
      <c r="F103">
        <v>578030.34001000004</v>
      </c>
      <c r="G103">
        <v>9686</v>
      </c>
      <c r="H103">
        <v>2.5544707997999998</v>
      </c>
      <c r="I103">
        <v>2.6559483834000002</v>
      </c>
      <c r="J103">
        <v>2.7285105984000002</v>
      </c>
      <c r="K103">
        <v>24742.604167000001</v>
      </c>
      <c r="L103" s="167" t="str">
        <f t="shared" si="2"/>
        <v>All</v>
      </c>
      <c r="M103" t="str">
        <f t="shared" si="3"/>
        <v>Bay of Plenty</v>
      </c>
    </row>
    <row r="104" spans="1:13">
      <c r="A104" t="s">
        <v>5</v>
      </c>
      <c r="B104" t="s">
        <v>131</v>
      </c>
      <c r="C104" t="s">
        <v>114</v>
      </c>
      <c r="D104" t="s">
        <v>47</v>
      </c>
      <c r="E104">
        <v>395098</v>
      </c>
      <c r="F104">
        <v>420917.41184000002</v>
      </c>
      <c r="G104">
        <v>4935</v>
      </c>
      <c r="H104">
        <v>3.3358493752</v>
      </c>
      <c r="I104">
        <v>2.6559483834000002</v>
      </c>
      <c r="J104">
        <v>2.4930303779999998</v>
      </c>
      <c r="K104">
        <v>16462.416667000001</v>
      </c>
      <c r="L104" s="167" t="str">
        <f t="shared" si="2"/>
        <v>All</v>
      </c>
      <c r="M104" t="str">
        <f t="shared" si="3"/>
        <v>Canterbury</v>
      </c>
    </row>
    <row r="105" spans="1:13">
      <c r="A105" t="s">
        <v>5</v>
      </c>
      <c r="B105" t="s">
        <v>131</v>
      </c>
      <c r="C105" t="s">
        <v>114</v>
      </c>
      <c r="D105" t="s">
        <v>120</v>
      </c>
      <c r="E105">
        <v>506215</v>
      </c>
      <c r="F105">
        <v>573753.46805999998</v>
      </c>
      <c r="G105">
        <v>9587</v>
      </c>
      <c r="H105">
        <v>2.2000930079000001</v>
      </c>
      <c r="I105">
        <v>2.6559483834000002</v>
      </c>
      <c r="J105">
        <v>2.3433076848000001</v>
      </c>
      <c r="K105">
        <v>21092.291667000001</v>
      </c>
      <c r="L105" s="167" t="str">
        <f t="shared" si="2"/>
        <v>All</v>
      </c>
      <c r="M105" t="str">
        <f t="shared" si="3"/>
        <v>Capital, Coast and Hutt Valley</v>
      </c>
    </row>
    <row r="106" spans="1:13">
      <c r="A106" t="s">
        <v>5</v>
      </c>
      <c r="B106" t="s">
        <v>131</v>
      </c>
      <c r="C106" t="s">
        <v>114</v>
      </c>
      <c r="D106" t="s">
        <v>48</v>
      </c>
      <c r="E106">
        <v>1967611</v>
      </c>
      <c r="F106">
        <v>1865855.5702</v>
      </c>
      <c r="G106">
        <v>28590</v>
      </c>
      <c r="H106">
        <v>2.8675687885999999</v>
      </c>
      <c r="I106">
        <v>2.6559483834000002</v>
      </c>
      <c r="J106">
        <v>2.8007919466</v>
      </c>
      <c r="K106">
        <v>81983.791666999998</v>
      </c>
      <c r="L106" s="167" t="str">
        <f t="shared" si="2"/>
        <v>All</v>
      </c>
      <c r="M106" t="str">
        <f t="shared" si="3"/>
        <v>Counties Manukau</v>
      </c>
    </row>
    <row r="107" spans="1:13">
      <c r="A107" t="s">
        <v>5</v>
      </c>
      <c r="B107" t="s">
        <v>131</v>
      </c>
      <c r="C107" t="s">
        <v>114</v>
      </c>
      <c r="D107" t="s">
        <v>49</v>
      </c>
      <c r="E107">
        <v>573616.5</v>
      </c>
      <c r="F107">
        <v>595722.08401999995</v>
      </c>
      <c r="G107">
        <v>9843</v>
      </c>
      <c r="H107">
        <v>2.4281913543</v>
      </c>
      <c r="I107">
        <v>2.6559483834000002</v>
      </c>
      <c r="J107">
        <v>2.5573935510000001</v>
      </c>
      <c r="K107">
        <v>23900.6875</v>
      </c>
      <c r="L107" s="167" t="str">
        <f t="shared" si="2"/>
        <v>All</v>
      </c>
      <c r="M107" t="str">
        <f t="shared" si="3"/>
        <v>Hawkes Bay</v>
      </c>
    </row>
    <row r="108" spans="1:13">
      <c r="A108" t="s">
        <v>5</v>
      </c>
      <c r="B108" t="s">
        <v>131</v>
      </c>
      <c r="C108" t="s">
        <v>114</v>
      </c>
      <c r="D108" t="s">
        <v>50</v>
      </c>
      <c r="E108">
        <v>475257</v>
      </c>
      <c r="F108">
        <v>491650.15087999997</v>
      </c>
      <c r="G108">
        <v>8023</v>
      </c>
      <c r="H108">
        <v>2.4682007976999998</v>
      </c>
      <c r="I108">
        <v>2.6559483834000002</v>
      </c>
      <c r="J108">
        <v>2.5673907728000001</v>
      </c>
      <c r="K108">
        <v>19802.375</v>
      </c>
      <c r="L108" s="167" t="str">
        <f t="shared" si="2"/>
        <v>All</v>
      </c>
      <c r="M108" t="str">
        <f t="shared" si="3"/>
        <v>Lakes</v>
      </c>
    </row>
    <row r="109" spans="1:13">
      <c r="A109" t="s">
        <v>5</v>
      </c>
      <c r="B109" t="s">
        <v>131</v>
      </c>
      <c r="C109" t="s">
        <v>114</v>
      </c>
      <c r="D109" t="s">
        <v>51</v>
      </c>
      <c r="E109">
        <v>527884</v>
      </c>
      <c r="F109">
        <v>438360.06605999998</v>
      </c>
      <c r="G109">
        <v>6577</v>
      </c>
      <c r="H109">
        <v>3.3442552329000002</v>
      </c>
      <c r="I109">
        <v>2.6559483834000002</v>
      </c>
      <c r="J109">
        <v>3.1983585298000001</v>
      </c>
      <c r="K109">
        <v>21995.166667000001</v>
      </c>
      <c r="L109" s="167" t="str">
        <f t="shared" si="2"/>
        <v>All</v>
      </c>
      <c r="M109" t="str">
        <f t="shared" si="3"/>
        <v>MidCentral</v>
      </c>
    </row>
    <row r="110" spans="1:13">
      <c r="A110" t="s">
        <v>5</v>
      </c>
      <c r="B110" t="s">
        <v>131</v>
      </c>
      <c r="C110" t="s">
        <v>114</v>
      </c>
      <c r="D110" t="s">
        <v>52</v>
      </c>
      <c r="E110">
        <v>15583</v>
      </c>
      <c r="F110">
        <v>16610.670238999999</v>
      </c>
      <c r="G110">
        <v>342</v>
      </c>
      <c r="H110">
        <v>1.8985136452</v>
      </c>
      <c r="I110">
        <v>2.6559483834000002</v>
      </c>
      <c r="J110">
        <v>2.4916299621000002</v>
      </c>
      <c r="K110">
        <v>649.29166667000004</v>
      </c>
      <c r="L110" s="167" t="str">
        <f t="shared" si="2"/>
        <v>All</v>
      </c>
      <c r="M110" t="str">
        <f t="shared" si="3"/>
        <v>Nelson Marlborough</v>
      </c>
    </row>
    <row r="111" spans="1:13">
      <c r="A111" t="s">
        <v>5</v>
      </c>
      <c r="B111" t="s">
        <v>131</v>
      </c>
      <c r="C111" t="s">
        <v>114</v>
      </c>
      <c r="D111" t="s">
        <v>53</v>
      </c>
      <c r="E111">
        <v>39241</v>
      </c>
      <c r="F111">
        <v>34428.856288000003</v>
      </c>
      <c r="G111">
        <v>514</v>
      </c>
      <c r="H111">
        <v>3.1810149157000001</v>
      </c>
      <c r="I111">
        <v>2.6559483834000002</v>
      </c>
      <c r="J111">
        <v>3.0271720221999998</v>
      </c>
      <c r="K111">
        <v>1635.0416667</v>
      </c>
      <c r="L111" s="167" t="str">
        <f t="shared" si="2"/>
        <v>All</v>
      </c>
      <c r="M111" t="str">
        <f t="shared" si="3"/>
        <v>South Canterbury</v>
      </c>
    </row>
    <row r="112" spans="1:13">
      <c r="A112" t="s">
        <v>5</v>
      </c>
      <c r="B112" t="s">
        <v>131</v>
      </c>
      <c r="C112" t="s">
        <v>114</v>
      </c>
      <c r="D112" t="s">
        <v>54</v>
      </c>
      <c r="E112">
        <v>391365.5</v>
      </c>
      <c r="F112">
        <v>406355.03380999999</v>
      </c>
      <c r="G112">
        <v>7168</v>
      </c>
      <c r="H112">
        <v>2.2749575659999999</v>
      </c>
      <c r="I112">
        <v>2.6559483834000002</v>
      </c>
      <c r="J112">
        <v>2.5579763520999999</v>
      </c>
      <c r="K112">
        <v>16306.895833</v>
      </c>
      <c r="L112" s="167" t="str">
        <f t="shared" si="2"/>
        <v>All</v>
      </c>
      <c r="M112" t="str">
        <f t="shared" si="3"/>
        <v>Southern</v>
      </c>
    </row>
    <row r="113" spans="1:13">
      <c r="A113" t="s">
        <v>5</v>
      </c>
      <c r="B113" t="s">
        <v>131</v>
      </c>
      <c r="C113" t="s">
        <v>114</v>
      </c>
      <c r="D113" t="s">
        <v>55</v>
      </c>
      <c r="E113">
        <v>275887.5</v>
      </c>
      <c r="F113">
        <v>282172.41806</v>
      </c>
      <c r="G113">
        <v>4633</v>
      </c>
      <c r="H113">
        <v>2.4811812001</v>
      </c>
      <c r="I113">
        <v>2.6559483834000002</v>
      </c>
      <c r="J113">
        <v>2.5967915810000002</v>
      </c>
      <c r="K113">
        <v>11495.3125</v>
      </c>
      <c r="L113" s="167" t="str">
        <f t="shared" si="2"/>
        <v>All</v>
      </c>
      <c r="M113" t="s">
        <v>104</v>
      </c>
    </row>
    <row r="114" spans="1:13">
      <c r="A114" t="s">
        <v>5</v>
      </c>
      <c r="B114" t="s">
        <v>131</v>
      </c>
      <c r="C114" t="s">
        <v>114</v>
      </c>
      <c r="D114" t="s">
        <v>56</v>
      </c>
      <c r="E114">
        <v>337989.5</v>
      </c>
      <c r="F114">
        <v>316631.12650000001</v>
      </c>
      <c r="G114">
        <v>5497</v>
      </c>
      <c r="H114">
        <v>2.5619239282000001</v>
      </c>
      <c r="I114">
        <v>2.6559483834000002</v>
      </c>
      <c r="J114">
        <v>2.8351055565999999</v>
      </c>
      <c r="K114">
        <v>14082.895833</v>
      </c>
      <c r="L114" s="167" t="str">
        <f t="shared" si="2"/>
        <v>All</v>
      </c>
      <c r="M114" t="str">
        <f t="shared" si="3"/>
        <v>Taranaki</v>
      </c>
    </row>
    <row r="115" spans="1:13">
      <c r="A115" t="s">
        <v>5</v>
      </c>
      <c r="B115" t="s">
        <v>131</v>
      </c>
      <c r="C115" t="s">
        <v>114</v>
      </c>
      <c r="D115" t="s">
        <v>132</v>
      </c>
      <c r="E115">
        <v>859394.5</v>
      </c>
      <c r="F115">
        <v>824846.66373000003</v>
      </c>
      <c r="G115">
        <v>14622</v>
      </c>
      <c r="H115">
        <v>2.4489197213999998</v>
      </c>
      <c r="I115">
        <v>2.6559483834000002</v>
      </c>
      <c r="J115">
        <v>2.7671899922000001</v>
      </c>
      <c r="K115">
        <v>35808.104166999998</v>
      </c>
      <c r="L115" s="167" t="str">
        <f t="shared" si="2"/>
        <v>All</v>
      </c>
      <c r="M115" t="str">
        <f t="shared" si="3"/>
        <v>Te Tai Tokerau</v>
      </c>
    </row>
    <row r="116" spans="1:13">
      <c r="A116" t="s">
        <v>5</v>
      </c>
      <c r="B116" t="s">
        <v>131</v>
      </c>
      <c r="C116" t="s">
        <v>114</v>
      </c>
      <c r="D116" t="s">
        <v>57</v>
      </c>
      <c r="E116">
        <v>1460078</v>
      </c>
      <c r="F116">
        <v>1456280.1417</v>
      </c>
      <c r="G116">
        <v>21360</v>
      </c>
      <c r="H116">
        <v>2.8481546504000002</v>
      </c>
      <c r="I116">
        <v>2.6559483834000002</v>
      </c>
      <c r="J116">
        <v>2.6628748773000002</v>
      </c>
      <c r="K116">
        <v>60836.583333000002</v>
      </c>
      <c r="L116" s="167" t="str">
        <f t="shared" si="2"/>
        <v>All</v>
      </c>
      <c r="M116" t="str">
        <f t="shared" si="3"/>
        <v>Waikato</v>
      </c>
    </row>
    <row r="117" spans="1:13">
      <c r="A117" t="s">
        <v>5</v>
      </c>
      <c r="B117" t="s">
        <v>131</v>
      </c>
      <c r="C117" t="s">
        <v>114</v>
      </c>
      <c r="D117" t="s">
        <v>58</v>
      </c>
      <c r="E117">
        <v>43263</v>
      </c>
      <c r="F117">
        <v>43299.829594000003</v>
      </c>
      <c r="G117">
        <v>723</v>
      </c>
      <c r="H117">
        <v>2.4932572614000001</v>
      </c>
      <c r="I117">
        <v>2.6559483834000002</v>
      </c>
      <c r="J117">
        <v>2.6536893097999998</v>
      </c>
      <c r="K117">
        <v>1802.625</v>
      </c>
      <c r="L117" s="167" t="str">
        <f t="shared" si="2"/>
        <v>All</v>
      </c>
      <c r="M117" t="str">
        <f t="shared" si="3"/>
        <v>Wairarapa</v>
      </c>
    </row>
    <row r="118" spans="1:13">
      <c r="A118" t="s">
        <v>5</v>
      </c>
      <c r="B118" t="s">
        <v>131</v>
      </c>
      <c r="C118" t="s">
        <v>114</v>
      </c>
      <c r="D118" t="s">
        <v>59</v>
      </c>
      <c r="E118">
        <v>395400</v>
      </c>
      <c r="F118">
        <v>401028.93143</v>
      </c>
      <c r="G118">
        <v>6877</v>
      </c>
      <c r="H118">
        <v>2.3956667151</v>
      </c>
      <c r="I118">
        <v>2.6559483834000002</v>
      </c>
      <c r="J118">
        <v>2.6186689000999999</v>
      </c>
      <c r="K118">
        <v>16475</v>
      </c>
      <c r="L118" s="167" t="str">
        <f t="shared" si="2"/>
        <v>All</v>
      </c>
      <c r="M118" t="s">
        <v>103</v>
      </c>
    </row>
    <row r="119" spans="1:13">
      <c r="A119" t="s">
        <v>5</v>
      </c>
      <c r="B119" t="s">
        <v>131</v>
      </c>
      <c r="C119" t="s">
        <v>114</v>
      </c>
      <c r="D119" t="s">
        <v>60</v>
      </c>
      <c r="E119">
        <v>57736</v>
      </c>
      <c r="F119">
        <v>76558.575291000001</v>
      </c>
      <c r="G119">
        <v>1397</v>
      </c>
      <c r="H119">
        <v>1.7220233834000001</v>
      </c>
      <c r="I119">
        <v>2.6559483834000002</v>
      </c>
      <c r="J119">
        <v>2.0029609390999998</v>
      </c>
      <c r="K119">
        <v>2405.6666667</v>
      </c>
      <c r="L119" s="167" t="str">
        <f t="shared" si="2"/>
        <v>All</v>
      </c>
      <c r="M119" t="str">
        <f t="shared" si="3"/>
        <v>West Coast</v>
      </c>
    </row>
    <row r="120" spans="1:13">
      <c r="A120" t="s">
        <v>5</v>
      </c>
      <c r="B120" t="s">
        <v>131</v>
      </c>
      <c r="C120" t="s">
        <v>114</v>
      </c>
      <c r="D120" t="s">
        <v>61</v>
      </c>
      <c r="E120">
        <v>343377</v>
      </c>
      <c r="F120">
        <v>368994.49381000001</v>
      </c>
      <c r="G120">
        <v>6764</v>
      </c>
      <c r="H120">
        <v>2.1152239799000001</v>
      </c>
      <c r="I120">
        <v>2.6559483834000002</v>
      </c>
      <c r="J120">
        <v>2.4715587991999999</v>
      </c>
      <c r="K120">
        <v>14307.375</v>
      </c>
      <c r="L120" s="167" t="str">
        <f t="shared" si="2"/>
        <v>All</v>
      </c>
      <c r="M120" t="str">
        <f t="shared" si="3"/>
        <v>Whanganui</v>
      </c>
    </row>
    <row r="121" spans="1:13">
      <c r="A121" t="s">
        <v>5</v>
      </c>
      <c r="B121" t="s">
        <v>131</v>
      </c>
      <c r="C121" t="s">
        <v>114</v>
      </c>
      <c r="D121" t="s">
        <v>133</v>
      </c>
      <c r="E121">
        <v>10392938.5</v>
      </c>
      <c r="F121">
        <v>10311592.392000001</v>
      </c>
      <c r="G121">
        <v>163045</v>
      </c>
      <c r="H121">
        <v>2.6559483834000002</v>
      </c>
      <c r="I121">
        <v>2.6559483834000002</v>
      </c>
      <c r="J121">
        <v>2.6769006334999998</v>
      </c>
      <c r="K121">
        <v>433039.10417000001</v>
      </c>
      <c r="L121" s="167" t="str">
        <f t="shared" si="2"/>
        <v>All</v>
      </c>
      <c r="M121" t="str">
        <f t="shared" si="3"/>
        <v>NATIONAL</v>
      </c>
    </row>
    <row r="122" spans="1:13">
      <c r="A122" t="s">
        <v>5</v>
      </c>
      <c r="B122" t="s">
        <v>69</v>
      </c>
      <c r="C122" t="s">
        <v>131</v>
      </c>
      <c r="D122" t="s">
        <v>45</v>
      </c>
      <c r="E122">
        <v>767088.5</v>
      </c>
      <c r="F122">
        <v>752763.89480999997</v>
      </c>
      <c r="G122">
        <v>10926</v>
      </c>
      <c r="H122">
        <v>2.9253176672999999</v>
      </c>
      <c r="I122">
        <v>2.3497574397999998</v>
      </c>
      <c r="J122">
        <v>2.3944717889999998</v>
      </c>
      <c r="K122">
        <v>31962.020832999999</v>
      </c>
      <c r="L122" s="167" t="s">
        <v>118</v>
      </c>
      <c r="M122" t="str">
        <f t="shared" si="3"/>
        <v>Auckland</v>
      </c>
    </row>
    <row r="123" spans="1:13">
      <c r="A123" t="s">
        <v>5</v>
      </c>
      <c r="B123" t="s">
        <v>69</v>
      </c>
      <c r="C123" t="s">
        <v>131</v>
      </c>
      <c r="D123" t="s">
        <v>46</v>
      </c>
      <c r="E123">
        <v>541454.5</v>
      </c>
      <c r="F123">
        <v>580851.93281000003</v>
      </c>
      <c r="G123">
        <v>10592</v>
      </c>
      <c r="H123">
        <v>2.1299664054999998</v>
      </c>
      <c r="I123">
        <v>2.3497574397999998</v>
      </c>
      <c r="J123">
        <v>2.1903804874000001</v>
      </c>
      <c r="K123">
        <v>22560.604167000001</v>
      </c>
      <c r="L123" s="167" t="s">
        <v>118</v>
      </c>
      <c r="M123" t="str">
        <f t="shared" si="3"/>
        <v>Bay of Plenty</v>
      </c>
    </row>
    <row r="124" spans="1:13">
      <c r="A124" t="s">
        <v>5</v>
      </c>
      <c r="B124" t="s">
        <v>69</v>
      </c>
      <c r="C124" t="s">
        <v>131</v>
      </c>
      <c r="D124" t="s">
        <v>47</v>
      </c>
      <c r="E124">
        <v>460953</v>
      </c>
      <c r="F124">
        <v>492446.99391000002</v>
      </c>
      <c r="G124">
        <v>6575</v>
      </c>
      <c r="H124">
        <v>2.921121673</v>
      </c>
      <c r="I124">
        <v>2.3497574397999998</v>
      </c>
      <c r="J124">
        <v>2.1994808671000001</v>
      </c>
      <c r="K124">
        <v>19206.375</v>
      </c>
      <c r="L124" s="167" t="s">
        <v>118</v>
      </c>
      <c r="M124" t="str">
        <f t="shared" si="3"/>
        <v>Canterbury</v>
      </c>
    </row>
    <row r="125" spans="1:13">
      <c r="A125" t="s">
        <v>5</v>
      </c>
      <c r="B125" t="s">
        <v>69</v>
      </c>
      <c r="C125" t="s">
        <v>131</v>
      </c>
      <c r="D125" t="s">
        <v>120</v>
      </c>
      <c r="E125">
        <v>510356.5</v>
      </c>
      <c r="F125">
        <v>580072.96207999997</v>
      </c>
      <c r="G125">
        <v>11070</v>
      </c>
      <c r="H125">
        <v>1.9209443691999999</v>
      </c>
      <c r="I125">
        <v>2.3497574397999998</v>
      </c>
      <c r="J125">
        <v>2.0673502494</v>
      </c>
      <c r="K125">
        <v>21264.854167000001</v>
      </c>
      <c r="L125" s="167" t="s">
        <v>118</v>
      </c>
      <c r="M125" t="str">
        <f t="shared" si="3"/>
        <v>Capital, Coast and Hutt Valley</v>
      </c>
    </row>
    <row r="126" spans="1:13">
      <c r="A126" t="s">
        <v>5</v>
      </c>
      <c r="B126" t="s">
        <v>69</v>
      </c>
      <c r="C126" t="s">
        <v>131</v>
      </c>
      <c r="D126" t="s">
        <v>48</v>
      </c>
      <c r="E126">
        <v>789556</v>
      </c>
      <c r="F126">
        <v>768612.98702</v>
      </c>
      <c r="G126">
        <v>11770</v>
      </c>
      <c r="H126">
        <v>2.7950863778000001</v>
      </c>
      <c r="I126">
        <v>2.3497574397999998</v>
      </c>
      <c r="J126">
        <v>2.4137831607</v>
      </c>
      <c r="K126">
        <v>32898.166666999998</v>
      </c>
      <c r="L126" s="167" t="s">
        <v>118</v>
      </c>
      <c r="M126" t="str">
        <f t="shared" si="3"/>
        <v>Counties Manukau</v>
      </c>
    </row>
    <row r="127" spans="1:13">
      <c r="A127" t="s">
        <v>5</v>
      </c>
      <c r="B127" t="s">
        <v>69</v>
      </c>
      <c r="C127" t="s">
        <v>131</v>
      </c>
      <c r="D127" t="s">
        <v>49</v>
      </c>
      <c r="E127">
        <v>424284</v>
      </c>
      <c r="F127">
        <v>462364.46123000002</v>
      </c>
      <c r="G127">
        <v>7918</v>
      </c>
      <c r="H127">
        <v>2.2326976509000001</v>
      </c>
      <c r="I127">
        <v>2.3497574397999998</v>
      </c>
      <c r="J127">
        <v>2.1562307859000001</v>
      </c>
      <c r="K127">
        <v>17678.5</v>
      </c>
      <c r="L127" s="167" t="s">
        <v>118</v>
      </c>
      <c r="M127" t="str">
        <f t="shared" si="3"/>
        <v>Hawkes Bay</v>
      </c>
    </row>
    <row r="128" spans="1:13">
      <c r="A128" t="s">
        <v>5</v>
      </c>
      <c r="B128" t="s">
        <v>69</v>
      </c>
      <c r="C128" t="s">
        <v>131</v>
      </c>
      <c r="D128" t="s">
        <v>50</v>
      </c>
      <c r="E128">
        <v>367423</v>
      </c>
      <c r="F128">
        <v>411489.03421000001</v>
      </c>
      <c r="G128">
        <v>7095</v>
      </c>
      <c r="H128">
        <v>2.1577578107000002</v>
      </c>
      <c r="I128">
        <v>2.3497574397999998</v>
      </c>
      <c r="J128">
        <v>2.0981237797999999</v>
      </c>
      <c r="K128">
        <v>15309.291667</v>
      </c>
      <c r="L128" s="167" t="s">
        <v>118</v>
      </c>
      <c r="M128" t="str">
        <f t="shared" si="3"/>
        <v>Lakes</v>
      </c>
    </row>
    <row r="129" spans="1:13">
      <c r="A129" t="s">
        <v>5</v>
      </c>
      <c r="B129" t="s">
        <v>69</v>
      </c>
      <c r="C129" t="s">
        <v>131</v>
      </c>
      <c r="D129" t="s">
        <v>51</v>
      </c>
      <c r="E129">
        <v>263366</v>
      </c>
      <c r="F129">
        <v>249186.95095999999</v>
      </c>
      <c r="G129">
        <v>4366</v>
      </c>
      <c r="H129">
        <v>2.5134180791</v>
      </c>
      <c r="I129">
        <v>2.3497574397999998</v>
      </c>
      <c r="J129">
        <v>2.4834615757999998</v>
      </c>
      <c r="K129">
        <v>10973.583333</v>
      </c>
      <c r="L129" s="167" t="s">
        <v>118</v>
      </c>
      <c r="M129" t="str">
        <f t="shared" si="3"/>
        <v>MidCentral</v>
      </c>
    </row>
    <row r="130" spans="1:13">
      <c r="A130" t="s">
        <v>5</v>
      </c>
      <c r="B130" t="s">
        <v>69</v>
      </c>
      <c r="C130" t="s">
        <v>131</v>
      </c>
      <c r="D130" t="s">
        <v>52</v>
      </c>
      <c r="E130">
        <v>92068</v>
      </c>
      <c r="F130">
        <v>115620.86216</v>
      </c>
      <c r="G130">
        <v>2459</v>
      </c>
      <c r="H130">
        <v>1.5600515115</v>
      </c>
      <c r="I130">
        <v>2.3497574397999998</v>
      </c>
      <c r="J130">
        <v>1.8710937103</v>
      </c>
      <c r="K130">
        <v>3836.1666667</v>
      </c>
      <c r="L130" s="167" t="s">
        <v>118</v>
      </c>
      <c r="M130" t="str">
        <f t="shared" si="3"/>
        <v>Nelson Marlborough</v>
      </c>
    </row>
    <row r="131" spans="1:13">
      <c r="A131" t="s">
        <v>5</v>
      </c>
      <c r="B131" t="s">
        <v>69</v>
      </c>
      <c r="C131" t="s">
        <v>131</v>
      </c>
      <c r="D131" t="s">
        <v>53</v>
      </c>
      <c r="E131">
        <v>23641</v>
      </c>
      <c r="F131">
        <v>29134.549616</v>
      </c>
      <c r="G131">
        <v>606</v>
      </c>
      <c r="H131">
        <v>1.6254812981</v>
      </c>
      <c r="I131">
        <v>2.3497574397999998</v>
      </c>
      <c r="J131">
        <v>1.9066921016</v>
      </c>
      <c r="K131">
        <v>985.04166667000004</v>
      </c>
      <c r="L131" s="167" t="s">
        <v>118</v>
      </c>
      <c r="M131" t="str">
        <f t="shared" ref="M131:M194" si="4">D131</f>
        <v>South Canterbury</v>
      </c>
    </row>
    <row r="132" spans="1:13">
      <c r="A132" t="s">
        <v>5</v>
      </c>
      <c r="B132" t="s">
        <v>69</v>
      </c>
      <c r="C132" t="s">
        <v>131</v>
      </c>
      <c r="D132" t="s">
        <v>54</v>
      </c>
      <c r="E132">
        <v>204458.5</v>
      </c>
      <c r="F132">
        <v>237525.03486000001</v>
      </c>
      <c r="G132">
        <v>4564</v>
      </c>
      <c r="H132">
        <v>1.8665872406999999</v>
      </c>
      <c r="I132">
        <v>2.3497574397999998</v>
      </c>
      <c r="J132">
        <v>2.0226410315000001</v>
      </c>
      <c r="K132">
        <v>8519.1041667000009</v>
      </c>
      <c r="L132" s="167" t="s">
        <v>118</v>
      </c>
      <c r="M132" t="str">
        <f t="shared" si="4"/>
        <v>Southern</v>
      </c>
    </row>
    <row r="133" spans="1:13">
      <c r="A133" t="s">
        <v>5</v>
      </c>
      <c r="B133" t="s">
        <v>69</v>
      </c>
      <c r="C133" t="s">
        <v>131</v>
      </c>
      <c r="D133" t="s">
        <v>55</v>
      </c>
      <c r="E133">
        <v>206473.5</v>
      </c>
      <c r="F133">
        <v>230524.82139999999</v>
      </c>
      <c r="G133">
        <v>3814</v>
      </c>
      <c r="H133">
        <v>2.2556535134</v>
      </c>
      <c r="I133">
        <v>2.3497574397999998</v>
      </c>
      <c r="J133">
        <v>2.1046004495999999</v>
      </c>
      <c r="K133">
        <v>8603.0625</v>
      </c>
      <c r="L133" s="167" t="s">
        <v>118</v>
      </c>
      <c r="M133" t="s">
        <v>104</v>
      </c>
    </row>
    <row r="134" spans="1:13">
      <c r="A134" t="s">
        <v>5</v>
      </c>
      <c r="B134" t="s">
        <v>69</v>
      </c>
      <c r="C134" t="s">
        <v>131</v>
      </c>
      <c r="D134" t="s">
        <v>56</v>
      </c>
      <c r="E134">
        <v>195982</v>
      </c>
      <c r="F134">
        <v>192363.15492</v>
      </c>
      <c r="G134">
        <v>3885</v>
      </c>
      <c r="H134">
        <v>2.1019090518999999</v>
      </c>
      <c r="I134">
        <v>2.3497574397999998</v>
      </c>
      <c r="J134">
        <v>2.3939624133000001</v>
      </c>
      <c r="K134">
        <v>8165.9166667</v>
      </c>
      <c r="L134" s="167" t="s">
        <v>118</v>
      </c>
      <c r="M134" t="str">
        <f t="shared" si="4"/>
        <v>Taranaki</v>
      </c>
    </row>
    <row r="135" spans="1:13">
      <c r="A135" t="s">
        <v>5</v>
      </c>
      <c r="B135" t="s">
        <v>69</v>
      </c>
      <c r="C135" t="s">
        <v>131</v>
      </c>
      <c r="D135" t="s">
        <v>132</v>
      </c>
      <c r="E135">
        <v>574511</v>
      </c>
      <c r="F135">
        <v>582137.93845999998</v>
      </c>
      <c r="G135">
        <v>11223</v>
      </c>
      <c r="H135">
        <v>2.1329375687000001</v>
      </c>
      <c r="I135">
        <v>2.3497574397999998</v>
      </c>
      <c r="J135">
        <v>2.3189718575999998</v>
      </c>
      <c r="K135">
        <v>23937.958332999999</v>
      </c>
      <c r="L135" s="167" t="s">
        <v>118</v>
      </c>
      <c r="M135" t="str">
        <f t="shared" si="4"/>
        <v>Te Tai Tokerau</v>
      </c>
    </row>
    <row r="136" spans="1:13">
      <c r="A136" t="s">
        <v>5</v>
      </c>
      <c r="B136" t="s">
        <v>69</v>
      </c>
      <c r="C136" t="s">
        <v>131</v>
      </c>
      <c r="D136" t="s">
        <v>57</v>
      </c>
      <c r="E136">
        <v>1116041</v>
      </c>
      <c r="F136">
        <v>1189900.3373</v>
      </c>
      <c r="G136">
        <v>17313</v>
      </c>
      <c r="H136">
        <v>2.6859416816000001</v>
      </c>
      <c r="I136">
        <v>2.3497574397999998</v>
      </c>
      <c r="J136">
        <v>2.2039036049999998</v>
      </c>
      <c r="K136">
        <v>46501.708333000002</v>
      </c>
      <c r="L136" s="167" t="s">
        <v>118</v>
      </c>
      <c r="M136" t="str">
        <f t="shared" si="4"/>
        <v>Waikato</v>
      </c>
    </row>
    <row r="137" spans="1:13">
      <c r="A137" t="s">
        <v>5</v>
      </c>
      <c r="B137" t="s">
        <v>69</v>
      </c>
      <c r="C137" t="s">
        <v>131</v>
      </c>
      <c r="D137" t="s">
        <v>58</v>
      </c>
      <c r="E137">
        <v>40209.5</v>
      </c>
      <c r="F137">
        <v>39668.794404</v>
      </c>
      <c r="G137">
        <v>809</v>
      </c>
      <c r="H137">
        <v>2.0709466419</v>
      </c>
      <c r="I137">
        <v>2.3497574397999998</v>
      </c>
      <c r="J137">
        <v>2.3817858142000001</v>
      </c>
      <c r="K137">
        <v>1675.3958333</v>
      </c>
      <c r="L137" s="167" t="s">
        <v>118</v>
      </c>
      <c r="M137" t="str">
        <f t="shared" si="4"/>
        <v>Wairarapa</v>
      </c>
    </row>
    <row r="138" spans="1:13">
      <c r="A138" t="s">
        <v>5</v>
      </c>
      <c r="B138" t="s">
        <v>69</v>
      </c>
      <c r="C138" t="s">
        <v>131</v>
      </c>
      <c r="D138" t="s">
        <v>59</v>
      </c>
      <c r="E138">
        <v>410784.5</v>
      </c>
      <c r="F138">
        <v>440547.24494</v>
      </c>
      <c r="G138">
        <v>7930</v>
      </c>
      <c r="H138">
        <v>2.1583885035999999</v>
      </c>
      <c r="I138">
        <v>2.3497574397999998</v>
      </c>
      <c r="J138">
        <v>2.1910111711</v>
      </c>
      <c r="K138">
        <v>17116.020832999999</v>
      </c>
      <c r="L138" s="167" t="s">
        <v>118</v>
      </c>
      <c r="M138" t="s">
        <v>103</v>
      </c>
    </row>
    <row r="139" spans="1:13">
      <c r="A139" t="s">
        <v>5</v>
      </c>
      <c r="B139" t="s">
        <v>69</v>
      </c>
      <c r="C139" t="s">
        <v>131</v>
      </c>
      <c r="D139" t="s">
        <v>60</v>
      </c>
      <c r="E139">
        <v>15345.5</v>
      </c>
      <c r="F139">
        <v>22436.63783</v>
      </c>
      <c r="G139">
        <v>521</v>
      </c>
      <c r="H139">
        <v>1.2272472808999999</v>
      </c>
      <c r="I139">
        <v>2.3497574397999998</v>
      </c>
      <c r="J139">
        <v>1.6071125747999999</v>
      </c>
      <c r="K139">
        <v>639.39583332999996</v>
      </c>
      <c r="L139" s="167" t="s">
        <v>118</v>
      </c>
      <c r="M139" t="str">
        <f t="shared" si="4"/>
        <v>West Coast</v>
      </c>
    </row>
    <row r="140" spans="1:13">
      <c r="A140" t="s">
        <v>5</v>
      </c>
      <c r="B140" t="s">
        <v>69</v>
      </c>
      <c r="C140" t="s">
        <v>131</v>
      </c>
      <c r="D140" t="s">
        <v>61</v>
      </c>
      <c r="E140">
        <v>130713.5</v>
      </c>
      <c r="F140">
        <v>148940.29556</v>
      </c>
      <c r="G140">
        <v>3079</v>
      </c>
      <c r="H140">
        <v>1.7688846487000001</v>
      </c>
      <c r="I140">
        <v>2.3497574397999998</v>
      </c>
      <c r="J140">
        <v>2.0622022936</v>
      </c>
      <c r="K140">
        <v>5446.3958333</v>
      </c>
      <c r="L140" s="167" t="s">
        <v>118</v>
      </c>
      <c r="M140" t="str">
        <f t="shared" si="4"/>
        <v>Whanganui</v>
      </c>
    </row>
    <row r="141" spans="1:13">
      <c r="A141" t="s">
        <v>5</v>
      </c>
      <c r="B141" t="s">
        <v>69</v>
      </c>
      <c r="C141" t="s">
        <v>131</v>
      </c>
      <c r="D141" t="s">
        <v>133</v>
      </c>
      <c r="E141">
        <v>7134709.5</v>
      </c>
      <c r="F141">
        <v>7526588.8885000004</v>
      </c>
      <c r="G141">
        <v>126515</v>
      </c>
      <c r="H141">
        <v>2.3497574397999998</v>
      </c>
      <c r="I141">
        <v>2.3497574397999998</v>
      </c>
      <c r="J141">
        <v>2.2274149653999999</v>
      </c>
      <c r="K141">
        <v>297279.5625</v>
      </c>
      <c r="L141" s="167" t="s">
        <v>118</v>
      </c>
      <c r="M141" t="str">
        <f t="shared" si="4"/>
        <v>NATIONAL</v>
      </c>
    </row>
    <row r="142" spans="1:13">
      <c r="A142" t="s">
        <v>5</v>
      </c>
      <c r="B142" t="s">
        <v>71</v>
      </c>
      <c r="C142" t="s">
        <v>131</v>
      </c>
      <c r="D142" t="s">
        <v>45</v>
      </c>
      <c r="E142">
        <v>3810909.5</v>
      </c>
      <c r="F142">
        <v>3921496.1024000002</v>
      </c>
      <c r="G142">
        <v>61509</v>
      </c>
      <c r="H142">
        <v>2.5815392192000002</v>
      </c>
      <c r="I142">
        <v>2.7660928216</v>
      </c>
      <c r="J142">
        <v>2.6880887132</v>
      </c>
      <c r="K142">
        <v>158787.89582999999</v>
      </c>
      <c r="L142" s="167" t="str">
        <f t="shared" ref="L142:L194" si="5">B142</f>
        <v>Other</v>
      </c>
      <c r="M142" t="str">
        <f t="shared" si="4"/>
        <v>Auckland</v>
      </c>
    </row>
    <row r="143" spans="1:13">
      <c r="A143" t="s">
        <v>5</v>
      </c>
      <c r="B143" t="s">
        <v>71</v>
      </c>
      <c r="C143" t="s">
        <v>131</v>
      </c>
      <c r="D143" t="s">
        <v>46</v>
      </c>
      <c r="E143">
        <v>1849455</v>
      </c>
      <c r="F143">
        <v>1684407.8193999999</v>
      </c>
      <c r="G143">
        <v>26202</v>
      </c>
      <c r="H143">
        <v>2.9410207235999999</v>
      </c>
      <c r="I143">
        <v>2.7660928216</v>
      </c>
      <c r="J143">
        <v>3.0371292155999998</v>
      </c>
      <c r="K143">
        <v>77060.625</v>
      </c>
      <c r="L143" s="167" t="str">
        <f t="shared" si="5"/>
        <v>Other</v>
      </c>
      <c r="M143" t="str">
        <f t="shared" si="4"/>
        <v>Bay of Plenty</v>
      </c>
    </row>
    <row r="144" spans="1:13">
      <c r="A144" t="s">
        <v>5</v>
      </c>
      <c r="B144" t="s">
        <v>71</v>
      </c>
      <c r="C144" t="s">
        <v>131</v>
      </c>
      <c r="D144" t="s">
        <v>47</v>
      </c>
      <c r="E144">
        <v>3903723.5</v>
      </c>
      <c r="F144">
        <v>4255021.9562999997</v>
      </c>
      <c r="G144">
        <v>49024</v>
      </c>
      <c r="H144">
        <v>3.3178676940999998</v>
      </c>
      <c r="I144">
        <v>2.7660928216</v>
      </c>
      <c r="J144">
        <v>2.5377216996</v>
      </c>
      <c r="K144">
        <v>162655.14582999999</v>
      </c>
      <c r="L144" s="167" t="str">
        <f t="shared" si="5"/>
        <v>Other</v>
      </c>
      <c r="M144" t="str">
        <f t="shared" si="4"/>
        <v>Canterbury</v>
      </c>
    </row>
    <row r="145" spans="1:13">
      <c r="A145" t="s">
        <v>5</v>
      </c>
      <c r="B145" t="s">
        <v>71</v>
      </c>
      <c r="C145" t="s">
        <v>131</v>
      </c>
      <c r="D145" t="s">
        <v>120</v>
      </c>
      <c r="E145">
        <v>2548228</v>
      </c>
      <c r="F145">
        <v>2707570.0279999999</v>
      </c>
      <c r="G145">
        <v>47969</v>
      </c>
      <c r="H145">
        <v>2.213432981</v>
      </c>
      <c r="I145">
        <v>2.7660928216</v>
      </c>
      <c r="J145">
        <v>2.6033066941</v>
      </c>
      <c r="K145">
        <v>106176.16667000001</v>
      </c>
      <c r="L145" s="167" t="str">
        <f t="shared" si="5"/>
        <v>Other</v>
      </c>
      <c r="M145" t="str">
        <f t="shared" si="4"/>
        <v>Capital, Coast and Hutt Valley</v>
      </c>
    </row>
    <row r="146" spans="1:13">
      <c r="A146" t="s">
        <v>5</v>
      </c>
      <c r="B146" t="s">
        <v>71</v>
      </c>
      <c r="C146" t="s">
        <v>131</v>
      </c>
      <c r="D146" t="s">
        <v>48</v>
      </c>
      <c r="E146">
        <v>2492875</v>
      </c>
      <c r="F146">
        <v>2147844.9630999998</v>
      </c>
      <c r="G146">
        <v>31408</v>
      </c>
      <c r="H146">
        <v>3.3071125721999999</v>
      </c>
      <c r="I146">
        <v>2.7660928216</v>
      </c>
      <c r="J146">
        <v>3.2104382584</v>
      </c>
      <c r="K146">
        <v>103869.79167000001</v>
      </c>
      <c r="L146" s="167" t="str">
        <f t="shared" si="5"/>
        <v>Other</v>
      </c>
      <c r="M146" t="str">
        <f t="shared" si="4"/>
        <v>Counties Manukau</v>
      </c>
    </row>
    <row r="147" spans="1:13">
      <c r="A147" t="s">
        <v>5</v>
      </c>
      <c r="B147" t="s">
        <v>71</v>
      </c>
      <c r="C147" t="s">
        <v>131</v>
      </c>
      <c r="D147" t="s">
        <v>49</v>
      </c>
      <c r="E147">
        <v>1190026</v>
      </c>
      <c r="F147">
        <v>1108682.8478000001</v>
      </c>
      <c r="G147">
        <v>17161</v>
      </c>
      <c r="H147">
        <v>2.8893663928</v>
      </c>
      <c r="I147">
        <v>2.7660928216</v>
      </c>
      <c r="J147">
        <v>2.9690387856</v>
      </c>
      <c r="K147">
        <v>49584.416666999998</v>
      </c>
      <c r="L147" s="167" t="str">
        <f t="shared" si="5"/>
        <v>Other</v>
      </c>
      <c r="M147" t="str">
        <f t="shared" si="4"/>
        <v>Hawkes Bay</v>
      </c>
    </row>
    <row r="148" spans="1:13">
      <c r="A148" t="s">
        <v>5</v>
      </c>
      <c r="B148" t="s">
        <v>71</v>
      </c>
      <c r="C148" t="s">
        <v>131</v>
      </c>
      <c r="D148" t="s">
        <v>50</v>
      </c>
      <c r="E148">
        <v>625665</v>
      </c>
      <c r="F148">
        <v>613443.33316000004</v>
      </c>
      <c r="G148">
        <v>9583</v>
      </c>
      <c r="H148">
        <v>2.7203772305</v>
      </c>
      <c r="I148">
        <v>2.7660928216</v>
      </c>
      <c r="J148">
        <v>2.8212018480999999</v>
      </c>
      <c r="K148">
        <v>26069.375</v>
      </c>
      <c r="L148" s="167" t="str">
        <f t="shared" si="5"/>
        <v>Other</v>
      </c>
      <c r="M148" t="str">
        <f t="shared" si="4"/>
        <v>Lakes</v>
      </c>
    </row>
    <row r="149" spans="1:13">
      <c r="A149" t="s">
        <v>5</v>
      </c>
      <c r="B149" t="s">
        <v>71</v>
      </c>
      <c r="C149" t="s">
        <v>131</v>
      </c>
      <c r="D149" t="s">
        <v>51</v>
      </c>
      <c r="E149">
        <v>1323645.5</v>
      </c>
      <c r="F149">
        <v>1095967.807</v>
      </c>
      <c r="G149">
        <v>16473</v>
      </c>
      <c r="H149">
        <v>3.3480177159000002</v>
      </c>
      <c r="I149">
        <v>2.7660928216</v>
      </c>
      <c r="J149">
        <v>3.3407243281999999</v>
      </c>
      <c r="K149">
        <v>55151.895833000002</v>
      </c>
      <c r="L149" s="167" t="str">
        <f t="shared" si="5"/>
        <v>Other</v>
      </c>
      <c r="M149" t="str">
        <f t="shared" si="4"/>
        <v>MidCentral</v>
      </c>
    </row>
    <row r="150" spans="1:13">
      <c r="A150" t="s">
        <v>5</v>
      </c>
      <c r="B150" t="s">
        <v>71</v>
      </c>
      <c r="C150" t="s">
        <v>131</v>
      </c>
      <c r="D150" t="s">
        <v>52</v>
      </c>
      <c r="E150">
        <v>908698.5</v>
      </c>
      <c r="F150">
        <v>1018483.7985</v>
      </c>
      <c r="G150">
        <v>18306</v>
      </c>
      <c r="H150">
        <v>2.0683075221</v>
      </c>
      <c r="I150">
        <v>2.7660928216</v>
      </c>
      <c r="J150">
        <v>2.467927719</v>
      </c>
      <c r="K150">
        <v>37862.4375</v>
      </c>
      <c r="L150" s="167" t="str">
        <f t="shared" si="5"/>
        <v>Other</v>
      </c>
      <c r="M150" t="str">
        <f t="shared" si="4"/>
        <v>Nelson Marlborough</v>
      </c>
    </row>
    <row r="151" spans="1:13">
      <c r="A151" t="s">
        <v>5</v>
      </c>
      <c r="B151" t="s">
        <v>71</v>
      </c>
      <c r="C151" t="s">
        <v>131</v>
      </c>
      <c r="D151" t="s">
        <v>53</v>
      </c>
      <c r="E151">
        <v>475306</v>
      </c>
      <c r="F151">
        <v>441804.51442000002</v>
      </c>
      <c r="G151">
        <v>7152</v>
      </c>
      <c r="H151">
        <v>2.7690739187000002</v>
      </c>
      <c r="I151">
        <v>2.7660928216</v>
      </c>
      <c r="J151">
        <v>2.975842192</v>
      </c>
      <c r="K151">
        <v>19804.416667000001</v>
      </c>
      <c r="L151" s="167" t="str">
        <f t="shared" si="5"/>
        <v>Other</v>
      </c>
      <c r="M151" t="str">
        <f t="shared" si="4"/>
        <v>South Canterbury</v>
      </c>
    </row>
    <row r="152" spans="1:13">
      <c r="A152" t="s">
        <v>5</v>
      </c>
      <c r="B152" t="s">
        <v>71</v>
      </c>
      <c r="C152" t="s">
        <v>131</v>
      </c>
      <c r="D152" t="s">
        <v>54</v>
      </c>
      <c r="E152">
        <v>2073120</v>
      </c>
      <c r="F152">
        <v>2173991.9092000001</v>
      </c>
      <c r="G152">
        <v>33327</v>
      </c>
      <c r="H152">
        <v>2.5918924595999999</v>
      </c>
      <c r="I152">
        <v>2.7660928216</v>
      </c>
      <c r="J152">
        <v>2.6377477883</v>
      </c>
      <c r="K152">
        <v>86380</v>
      </c>
      <c r="L152" s="167" t="str">
        <f t="shared" si="5"/>
        <v>Other</v>
      </c>
      <c r="M152" t="str">
        <f t="shared" si="4"/>
        <v>Southern</v>
      </c>
    </row>
    <row r="153" spans="1:13">
      <c r="A153" t="s">
        <v>5</v>
      </c>
      <c r="B153" t="s">
        <v>71</v>
      </c>
      <c r="C153" t="s">
        <v>131</v>
      </c>
      <c r="D153" t="s">
        <v>55</v>
      </c>
      <c r="E153">
        <v>220337.5</v>
      </c>
      <c r="F153">
        <v>199193.09343000001</v>
      </c>
      <c r="G153">
        <v>3159</v>
      </c>
      <c r="H153">
        <v>2.906213728</v>
      </c>
      <c r="I153">
        <v>2.7660928216</v>
      </c>
      <c r="J153">
        <v>3.0597144036000001</v>
      </c>
      <c r="K153">
        <v>9180.7291667000009</v>
      </c>
      <c r="L153" s="167" t="str">
        <f t="shared" si="5"/>
        <v>Other</v>
      </c>
      <c r="M153" t="s">
        <v>104</v>
      </c>
    </row>
    <row r="154" spans="1:13">
      <c r="A154" t="s">
        <v>5</v>
      </c>
      <c r="B154" t="s">
        <v>71</v>
      </c>
      <c r="C154" t="s">
        <v>131</v>
      </c>
      <c r="D154" t="s">
        <v>56</v>
      </c>
      <c r="E154">
        <v>948979</v>
      </c>
      <c r="F154">
        <v>868950.88457999995</v>
      </c>
      <c r="G154">
        <v>15315</v>
      </c>
      <c r="H154">
        <v>2.5818342583999998</v>
      </c>
      <c r="I154">
        <v>2.7660928216</v>
      </c>
      <c r="J154">
        <v>3.0208427729</v>
      </c>
      <c r="K154">
        <v>39540.791666999998</v>
      </c>
      <c r="L154" s="167" t="str">
        <f t="shared" si="5"/>
        <v>Other</v>
      </c>
      <c r="M154" t="str">
        <f t="shared" si="4"/>
        <v>Taranaki</v>
      </c>
    </row>
    <row r="155" spans="1:13">
      <c r="A155" t="s">
        <v>5</v>
      </c>
      <c r="B155" t="s">
        <v>71</v>
      </c>
      <c r="C155" t="s">
        <v>131</v>
      </c>
      <c r="D155" t="s">
        <v>132</v>
      </c>
      <c r="E155">
        <v>1145697</v>
      </c>
      <c r="F155">
        <v>1035768.6552</v>
      </c>
      <c r="G155">
        <v>17987</v>
      </c>
      <c r="H155">
        <v>2.6539931616999999</v>
      </c>
      <c r="I155">
        <v>2.7660928216</v>
      </c>
      <c r="J155">
        <v>3.0596641743999999</v>
      </c>
      <c r="K155">
        <v>47737.375</v>
      </c>
      <c r="L155" s="167" t="str">
        <f t="shared" si="5"/>
        <v>Other</v>
      </c>
      <c r="M155" t="str">
        <f t="shared" si="4"/>
        <v>Te Tai Tokerau</v>
      </c>
    </row>
    <row r="156" spans="1:13">
      <c r="A156" t="s">
        <v>5</v>
      </c>
      <c r="B156" t="s">
        <v>71</v>
      </c>
      <c r="C156" t="s">
        <v>131</v>
      </c>
      <c r="D156" t="s">
        <v>57</v>
      </c>
      <c r="E156">
        <v>3036334.5</v>
      </c>
      <c r="F156">
        <v>2930058.7878999999</v>
      </c>
      <c r="G156">
        <v>43439</v>
      </c>
      <c r="H156">
        <v>2.9124505052999998</v>
      </c>
      <c r="I156">
        <v>2.7660928216</v>
      </c>
      <c r="J156">
        <v>2.8664213491999999</v>
      </c>
      <c r="K156">
        <v>126513.9375</v>
      </c>
      <c r="L156" s="167" t="str">
        <f t="shared" si="5"/>
        <v>Other</v>
      </c>
      <c r="M156" t="str">
        <f t="shared" si="4"/>
        <v>Waikato</v>
      </c>
    </row>
    <row r="157" spans="1:13">
      <c r="A157" t="s">
        <v>5</v>
      </c>
      <c r="B157" t="s">
        <v>71</v>
      </c>
      <c r="C157" t="s">
        <v>131</v>
      </c>
      <c r="D157" t="s">
        <v>58</v>
      </c>
      <c r="E157">
        <v>215095</v>
      </c>
      <c r="F157">
        <v>206529.56623999999</v>
      </c>
      <c r="G157">
        <v>3464</v>
      </c>
      <c r="H157">
        <v>2.5872666473999999</v>
      </c>
      <c r="I157">
        <v>2.7660928216</v>
      </c>
      <c r="J157">
        <v>2.8808114319999998</v>
      </c>
      <c r="K157">
        <v>8962.2916667000009</v>
      </c>
      <c r="L157" s="167" t="str">
        <f t="shared" si="5"/>
        <v>Other</v>
      </c>
      <c r="M157" t="str">
        <f t="shared" si="4"/>
        <v>Wairarapa</v>
      </c>
    </row>
    <row r="158" spans="1:13">
      <c r="A158" t="s">
        <v>5</v>
      </c>
      <c r="B158" t="s">
        <v>71</v>
      </c>
      <c r="C158" t="s">
        <v>131</v>
      </c>
      <c r="D158" t="s">
        <v>59</v>
      </c>
      <c r="E158">
        <v>3780284.5</v>
      </c>
      <c r="F158">
        <v>3595607.3451999999</v>
      </c>
      <c r="G158">
        <v>55489</v>
      </c>
      <c r="H158">
        <v>2.8386140345999999</v>
      </c>
      <c r="I158">
        <v>2.7660928216</v>
      </c>
      <c r="J158">
        <v>2.9081645505</v>
      </c>
      <c r="K158">
        <v>157511.85417000001</v>
      </c>
      <c r="L158" s="167" t="str">
        <f t="shared" si="5"/>
        <v>Other</v>
      </c>
      <c r="M158" t="s">
        <v>103</v>
      </c>
    </row>
    <row r="159" spans="1:13">
      <c r="A159" t="s">
        <v>5</v>
      </c>
      <c r="B159" t="s">
        <v>71</v>
      </c>
      <c r="C159" t="s">
        <v>131</v>
      </c>
      <c r="D159" t="s">
        <v>60</v>
      </c>
      <c r="E159">
        <v>150534</v>
      </c>
      <c r="F159">
        <v>200671.50516999999</v>
      </c>
      <c r="G159">
        <v>3692</v>
      </c>
      <c r="H159">
        <v>1.698875948</v>
      </c>
      <c r="I159">
        <v>2.7660928216</v>
      </c>
      <c r="J159">
        <v>2.0749882571999998</v>
      </c>
      <c r="K159">
        <v>6272.25</v>
      </c>
      <c r="L159" s="167" t="str">
        <f t="shared" si="5"/>
        <v>Other</v>
      </c>
      <c r="M159" t="str">
        <f t="shared" si="4"/>
        <v>West Coast</v>
      </c>
    </row>
    <row r="160" spans="1:13">
      <c r="A160" t="s">
        <v>5</v>
      </c>
      <c r="B160" t="s">
        <v>71</v>
      </c>
      <c r="C160" t="s">
        <v>131</v>
      </c>
      <c r="D160" t="s">
        <v>61</v>
      </c>
      <c r="E160">
        <v>438152.5</v>
      </c>
      <c r="F160">
        <v>461602.84461999999</v>
      </c>
      <c r="G160">
        <v>8370</v>
      </c>
      <c r="H160">
        <v>2.1811653724000002</v>
      </c>
      <c r="I160">
        <v>2.7660928216</v>
      </c>
      <c r="J160">
        <v>2.6255697925999999</v>
      </c>
      <c r="K160">
        <v>18256.354167000001</v>
      </c>
      <c r="L160" s="167" t="str">
        <f t="shared" si="5"/>
        <v>Other</v>
      </c>
      <c r="M160" t="str">
        <f t="shared" si="4"/>
        <v>Whanganui</v>
      </c>
    </row>
    <row r="161" spans="1:13">
      <c r="A161" t="s">
        <v>5</v>
      </c>
      <c r="B161" t="s">
        <v>71</v>
      </c>
      <c r="C161" t="s">
        <v>131</v>
      </c>
      <c r="D161" t="s">
        <v>133</v>
      </c>
      <c r="E161">
        <v>31137066</v>
      </c>
      <c r="F161">
        <v>30667097.761999998</v>
      </c>
      <c r="G161">
        <v>469029</v>
      </c>
      <c r="H161">
        <v>2.7660928216</v>
      </c>
      <c r="I161">
        <v>2.7660928216</v>
      </c>
      <c r="J161">
        <v>2.8084827399000001</v>
      </c>
      <c r="K161">
        <v>1297377.75</v>
      </c>
      <c r="L161" s="167" t="str">
        <f t="shared" si="5"/>
        <v>Other</v>
      </c>
      <c r="M161" t="str">
        <f t="shared" si="4"/>
        <v>NATIONAL</v>
      </c>
    </row>
    <row r="162" spans="1:13">
      <c r="A162" t="s">
        <v>5</v>
      </c>
      <c r="B162" t="s">
        <v>70</v>
      </c>
      <c r="C162" t="s">
        <v>131</v>
      </c>
      <c r="D162" t="s">
        <v>45</v>
      </c>
      <c r="E162">
        <v>968419.5</v>
      </c>
      <c r="F162">
        <v>970109.93379000004</v>
      </c>
      <c r="G162">
        <v>13859</v>
      </c>
      <c r="H162">
        <v>2.9115240998999998</v>
      </c>
      <c r="I162">
        <v>2.5621409776999999</v>
      </c>
      <c r="J162">
        <v>2.5576764016000002</v>
      </c>
      <c r="K162">
        <v>40350.8125</v>
      </c>
      <c r="L162" s="167" t="str">
        <f t="shared" si="5"/>
        <v>Pacific</v>
      </c>
      <c r="M162" t="str">
        <f t="shared" si="4"/>
        <v>Auckland</v>
      </c>
    </row>
    <row r="163" spans="1:13">
      <c r="A163" t="s">
        <v>5</v>
      </c>
      <c r="B163" t="s">
        <v>70</v>
      </c>
      <c r="C163" t="s">
        <v>131</v>
      </c>
      <c r="D163" t="s">
        <v>46</v>
      </c>
      <c r="E163">
        <v>30775</v>
      </c>
      <c r="F163">
        <v>33529.882596000003</v>
      </c>
      <c r="G163">
        <v>708</v>
      </c>
      <c r="H163">
        <v>1.8111464218</v>
      </c>
      <c r="I163">
        <v>2.5621409776999999</v>
      </c>
      <c r="J163">
        <v>2.3516303215000001</v>
      </c>
      <c r="K163">
        <v>1282.2916667</v>
      </c>
      <c r="L163" s="167" t="str">
        <f t="shared" si="5"/>
        <v>Pacific</v>
      </c>
      <c r="M163" t="str">
        <f t="shared" si="4"/>
        <v>Bay of Plenty</v>
      </c>
    </row>
    <row r="164" spans="1:13">
      <c r="A164" t="s">
        <v>5</v>
      </c>
      <c r="B164" t="s">
        <v>70</v>
      </c>
      <c r="C164" t="s">
        <v>131</v>
      </c>
      <c r="D164" t="s">
        <v>47</v>
      </c>
      <c r="E164">
        <v>131177.5</v>
      </c>
      <c r="F164">
        <v>149652.48108</v>
      </c>
      <c r="G164">
        <v>2008</v>
      </c>
      <c r="H164">
        <v>2.7219766766000002</v>
      </c>
      <c r="I164">
        <v>2.5621409776999999</v>
      </c>
      <c r="J164">
        <v>2.2458381289</v>
      </c>
      <c r="K164">
        <v>5465.7291667</v>
      </c>
      <c r="L164" s="167" t="str">
        <f t="shared" si="5"/>
        <v>Pacific</v>
      </c>
      <c r="M164" t="str">
        <f t="shared" si="4"/>
        <v>Canterbury</v>
      </c>
    </row>
    <row r="165" spans="1:13">
      <c r="A165" t="s">
        <v>5</v>
      </c>
      <c r="B165" t="s">
        <v>70</v>
      </c>
      <c r="C165" t="s">
        <v>131</v>
      </c>
      <c r="D165" t="s">
        <v>120</v>
      </c>
      <c r="E165">
        <v>321899</v>
      </c>
      <c r="F165">
        <v>365511.89974000002</v>
      </c>
      <c r="G165">
        <v>6422</v>
      </c>
      <c r="H165">
        <v>2.0885173361999998</v>
      </c>
      <c r="I165">
        <v>2.5621409776999999</v>
      </c>
      <c r="J165">
        <v>2.2564261769999998</v>
      </c>
      <c r="K165">
        <v>13412.458333</v>
      </c>
      <c r="L165" s="167" t="str">
        <f t="shared" si="5"/>
        <v>Pacific</v>
      </c>
      <c r="M165" t="str">
        <f t="shared" si="4"/>
        <v>Capital, Coast and Hutt Valley</v>
      </c>
    </row>
    <row r="166" spans="1:13">
      <c r="A166" t="s">
        <v>5</v>
      </c>
      <c r="B166" t="s">
        <v>70</v>
      </c>
      <c r="C166" t="s">
        <v>131</v>
      </c>
      <c r="D166" t="s">
        <v>48</v>
      </c>
      <c r="E166">
        <v>1306692.5</v>
      </c>
      <c r="F166">
        <v>1269202.4238</v>
      </c>
      <c r="G166">
        <v>19576</v>
      </c>
      <c r="H166">
        <v>2.7812382935</v>
      </c>
      <c r="I166">
        <v>2.5621409776999999</v>
      </c>
      <c r="J166">
        <v>2.6378222549000001</v>
      </c>
      <c r="K166">
        <v>54445.520833000002</v>
      </c>
      <c r="L166" s="167" t="str">
        <f t="shared" si="5"/>
        <v>Pacific</v>
      </c>
      <c r="M166" t="str">
        <f t="shared" si="4"/>
        <v>Counties Manukau</v>
      </c>
    </row>
    <row r="167" spans="1:13">
      <c r="A167" t="s">
        <v>5</v>
      </c>
      <c r="B167" t="s">
        <v>70</v>
      </c>
      <c r="C167" t="s">
        <v>131</v>
      </c>
      <c r="D167" t="s">
        <v>49</v>
      </c>
      <c r="E167">
        <v>58671.5</v>
      </c>
      <c r="F167">
        <v>65810.167593999999</v>
      </c>
      <c r="G167">
        <v>1345</v>
      </c>
      <c r="H167">
        <v>1.8175805452</v>
      </c>
      <c r="I167">
        <v>2.5621409776999999</v>
      </c>
      <c r="J167">
        <v>2.2842162521999998</v>
      </c>
      <c r="K167">
        <v>2444.6458333</v>
      </c>
      <c r="L167" s="167" t="str">
        <f t="shared" si="5"/>
        <v>Pacific</v>
      </c>
      <c r="M167" t="str">
        <f t="shared" si="4"/>
        <v>Hawkes Bay</v>
      </c>
    </row>
    <row r="168" spans="1:13">
      <c r="A168" t="s">
        <v>5</v>
      </c>
      <c r="B168" t="s">
        <v>70</v>
      </c>
      <c r="C168" t="s">
        <v>131</v>
      </c>
      <c r="D168" t="s">
        <v>50</v>
      </c>
      <c r="E168">
        <v>24562.5</v>
      </c>
      <c r="F168">
        <v>29004.647534</v>
      </c>
      <c r="G168">
        <v>478</v>
      </c>
      <c r="H168">
        <v>2.1410826360000002</v>
      </c>
      <c r="I168">
        <v>2.5621409776999999</v>
      </c>
      <c r="J168">
        <v>2.1697415109999998</v>
      </c>
      <c r="K168">
        <v>1023.4375</v>
      </c>
      <c r="L168" s="167" t="str">
        <f t="shared" si="5"/>
        <v>Pacific</v>
      </c>
      <c r="M168" t="str">
        <f t="shared" si="4"/>
        <v>Lakes</v>
      </c>
    </row>
    <row r="169" spans="1:13">
      <c r="A169" t="s">
        <v>5</v>
      </c>
      <c r="B169" t="s">
        <v>70</v>
      </c>
      <c r="C169" t="s">
        <v>131</v>
      </c>
      <c r="D169" t="s">
        <v>51</v>
      </c>
      <c r="E169">
        <v>38227.5</v>
      </c>
      <c r="F169">
        <v>36950.314515999999</v>
      </c>
      <c r="G169">
        <v>664</v>
      </c>
      <c r="H169">
        <v>2.3988140059999998</v>
      </c>
      <c r="I169">
        <v>2.5621409776999999</v>
      </c>
      <c r="J169">
        <v>2.6507012324999999</v>
      </c>
      <c r="K169">
        <v>1592.8125</v>
      </c>
      <c r="L169" s="167" t="str">
        <f t="shared" si="5"/>
        <v>Pacific</v>
      </c>
      <c r="M169" t="str">
        <f t="shared" si="4"/>
        <v>MidCentral</v>
      </c>
    </row>
    <row r="170" spans="1:13">
      <c r="A170" t="s">
        <v>5</v>
      </c>
      <c r="B170" t="s">
        <v>70</v>
      </c>
      <c r="C170" t="s">
        <v>131</v>
      </c>
      <c r="D170" t="s">
        <v>52</v>
      </c>
      <c r="E170">
        <v>14686</v>
      </c>
      <c r="F170">
        <v>18106.550930000001</v>
      </c>
      <c r="G170">
        <v>467</v>
      </c>
      <c r="H170">
        <v>1.3103140614</v>
      </c>
      <c r="I170">
        <v>2.5621409776999999</v>
      </c>
      <c r="J170">
        <v>2.0781209267</v>
      </c>
      <c r="K170">
        <v>611.91666667000004</v>
      </c>
      <c r="L170" s="167" t="str">
        <f t="shared" si="5"/>
        <v>Pacific</v>
      </c>
      <c r="M170" t="str">
        <f t="shared" si="4"/>
        <v>Nelson Marlborough</v>
      </c>
    </row>
    <row r="171" spans="1:13">
      <c r="A171" t="s">
        <v>5</v>
      </c>
      <c r="B171" t="s">
        <v>70</v>
      </c>
      <c r="C171" t="s">
        <v>131</v>
      </c>
      <c r="D171" t="s">
        <v>53</v>
      </c>
      <c r="E171">
        <v>7083.5</v>
      </c>
      <c r="F171">
        <v>6897.5681898000003</v>
      </c>
      <c r="G171">
        <v>174</v>
      </c>
      <c r="H171">
        <v>1.6962404215</v>
      </c>
      <c r="I171">
        <v>2.5621409776999999</v>
      </c>
      <c r="J171">
        <v>2.6312064073000001</v>
      </c>
      <c r="K171">
        <v>295.14583333000002</v>
      </c>
      <c r="L171" s="167" t="str">
        <f t="shared" si="5"/>
        <v>Pacific</v>
      </c>
      <c r="M171" t="str">
        <f t="shared" si="4"/>
        <v>South Canterbury</v>
      </c>
    </row>
    <row r="172" spans="1:13">
      <c r="A172" t="s">
        <v>5</v>
      </c>
      <c r="B172" t="s">
        <v>70</v>
      </c>
      <c r="C172" t="s">
        <v>131</v>
      </c>
      <c r="D172" t="s">
        <v>54</v>
      </c>
      <c r="E172">
        <v>55070</v>
      </c>
      <c r="F172">
        <v>62571.772615000002</v>
      </c>
      <c r="G172">
        <v>1180</v>
      </c>
      <c r="H172">
        <v>1.9445621469000001</v>
      </c>
      <c r="I172">
        <v>2.5621409776999999</v>
      </c>
      <c r="J172">
        <v>2.2549641435000001</v>
      </c>
      <c r="K172">
        <v>2294.5833333</v>
      </c>
      <c r="L172" s="167" t="str">
        <f t="shared" si="5"/>
        <v>Pacific</v>
      </c>
      <c r="M172" t="str">
        <f t="shared" si="4"/>
        <v>Southern</v>
      </c>
    </row>
    <row r="173" spans="1:13">
      <c r="A173" t="s">
        <v>5</v>
      </c>
      <c r="B173" t="s">
        <v>70</v>
      </c>
      <c r="C173" t="s">
        <v>131</v>
      </c>
      <c r="D173" t="s">
        <v>55</v>
      </c>
      <c r="E173">
        <v>9696</v>
      </c>
      <c r="F173">
        <v>9548.5313272000003</v>
      </c>
      <c r="G173">
        <v>171</v>
      </c>
      <c r="H173">
        <v>2.3625730994</v>
      </c>
      <c r="I173">
        <v>2.5621409776999999</v>
      </c>
      <c r="J173">
        <v>2.6017109929000002</v>
      </c>
      <c r="K173">
        <v>404</v>
      </c>
      <c r="L173" s="167" t="str">
        <f t="shared" si="5"/>
        <v>Pacific</v>
      </c>
      <c r="M173" t="s">
        <v>104</v>
      </c>
    </row>
    <row r="174" spans="1:13">
      <c r="A174" t="s">
        <v>5</v>
      </c>
      <c r="B174" t="s">
        <v>70</v>
      </c>
      <c r="C174" t="s">
        <v>131</v>
      </c>
      <c r="D174" t="s">
        <v>56</v>
      </c>
      <c r="E174">
        <v>11743.5</v>
      </c>
      <c r="F174">
        <v>12302.318579000001</v>
      </c>
      <c r="G174">
        <v>247</v>
      </c>
      <c r="H174">
        <v>1.9810222672</v>
      </c>
      <c r="I174">
        <v>2.5621409776999999</v>
      </c>
      <c r="J174">
        <v>2.4457586900999999</v>
      </c>
      <c r="K174">
        <v>489.3125</v>
      </c>
      <c r="L174" s="167" t="str">
        <f t="shared" si="5"/>
        <v>Pacific</v>
      </c>
      <c r="M174" t="str">
        <f t="shared" si="4"/>
        <v>Taranaki</v>
      </c>
    </row>
    <row r="175" spans="1:13">
      <c r="A175" t="s">
        <v>5</v>
      </c>
      <c r="B175" t="s">
        <v>70</v>
      </c>
      <c r="C175" t="s">
        <v>131</v>
      </c>
      <c r="D175" t="s">
        <v>132</v>
      </c>
      <c r="E175">
        <v>23957.5</v>
      </c>
      <c r="F175">
        <v>26269.289934</v>
      </c>
      <c r="G175">
        <v>571</v>
      </c>
      <c r="H175">
        <v>1.7482122008000001</v>
      </c>
      <c r="I175">
        <v>2.5621409776999999</v>
      </c>
      <c r="J175">
        <v>2.3366635577000001</v>
      </c>
      <c r="K175">
        <v>998.22916667000004</v>
      </c>
      <c r="L175" s="167" t="str">
        <f t="shared" si="5"/>
        <v>Pacific</v>
      </c>
      <c r="M175" t="str">
        <f t="shared" si="4"/>
        <v>Te Tai Tokerau</v>
      </c>
    </row>
    <row r="176" spans="1:13">
      <c r="A176" t="s">
        <v>5</v>
      </c>
      <c r="B176" t="s">
        <v>70</v>
      </c>
      <c r="C176" t="s">
        <v>131</v>
      </c>
      <c r="D176" t="s">
        <v>57</v>
      </c>
      <c r="E176">
        <v>135822</v>
      </c>
      <c r="F176">
        <v>125680.73742999999</v>
      </c>
      <c r="G176">
        <v>2124</v>
      </c>
      <c r="H176">
        <v>2.6644303202000001</v>
      </c>
      <c r="I176">
        <v>2.5621409776999999</v>
      </c>
      <c r="J176">
        <v>2.7688818428999999</v>
      </c>
      <c r="K176">
        <v>5659.25</v>
      </c>
      <c r="L176" s="167" t="str">
        <f t="shared" si="5"/>
        <v>Pacific</v>
      </c>
      <c r="M176" t="str">
        <f t="shared" si="4"/>
        <v>Waikato</v>
      </c>
    </row>
    <row r="177" spans="1:13">
      <c r="A177" t="s">
        <v>5</v>
      </c>
      <c r="B177" t="s">
        <v>70</v>
      </c>
      <c r="C177" t="s">
        <v>131</v>
      </c>
      <c r="D177" t="s">
        <v>58</v>
      </c>
      <c r="E177">
        <v>3273.5</v>
      </c>
      <c r="F177">
        <v>3687.0915933000001</v>
      </c>
      <c r="G177">
        <v>76</v>
      </c>
      <c r="H177">
        <v>1.7946820175</v>
      </c>
      <c r="I177">
        <v>2.5621409776999999</v>
      </c>
      <c r="J177">
        <v>2.2747383074999998</v>
      </c>
      <c r="K177">
        <v>136.39583332999999</v>
      </c>
      <c r="L177" s="167" t="str">
        <f t="shared" si="5"/>
        <v>Pacific</v>
      </c>
      <c r="M177" t="str">
        <f t="shared" si="4"/>
        <v>Wairarapa</v>
      </c>
    </row>
    <row r="178" spans="1:13">
      <c r="A178" t="s">
        <v>5</v>
      </c>
      <c r="B178" t="s">
        <v>70</v>
      </c>
      <c r="C178" t="s">
        <v>131</v>
      </c>
      <c r="D178" t="s">
        <v>59</v>
      </c>
      <c r="E178">
        <v>419548.5</v>
      </c>
      <c r="F178">
        <v>451219.81140000001</v>
      </c>
      <c r="G178">
        <v>7687</v>
      </c>
      <c r="H178">
        <v>2.2741235201999999</v>
      </c>
      <c r="I178">
        <v>2.5621409776999999</v>
      </c>
      <c r="J178">
        <v>2.3823032075000001</v>
      </c>
      <c r="K178">
        <v>17481.1875</v>
      </c>
      <c r="L178" s="167" t="str">
        <f t="shared" si="5"/>
        <v>Pacific</v>
      </c>
      <c r="M178" t="s">
        <v>103</v>
      </c>
    </row>
    <row r="179" spans="1:13">
      <c r="A179" t="s">
        <v>5</v>
      </c>
      <c r="B179" t="s">
        <v>70</v>
      </c>
      <c r="C179" t="s">
        <v>131</v>
      </c>
      <c r="D179" t="s">
        <v>60</v>
      </c>
      <c r="E179">
        <v>1024</v>
      </c>
      <c r="F179">
        <v>1910.1351709</v>
      </c>
      <c r="G179">
        <v>40</v>
      </c>
      <c r="H179">
        <v>1.0666666667</v>
      </c>
      <c r="I179">
        <v>2.5621409776999999</v>
      </c>
      <c r="J179">
        <v>1.3735323034</v>
      </c>
      <c r="K179">
        <v>42.666666667000001</v>
      </c>
      <c r="L179" s="167" t="str">
        <f t="shared" si="5"/>
        <v>Pacific</v>
      </c>
      <c r="M179" t="str">
        <f t="shared" si="4"/>
        <v>West Coast</v>
      </c>
    </row>
    <row r="180" spans="1:13">
      <c r="A180" t="s">
        <v>5</v>
      </c>
      <c r="B180" t="s">
        <v>70</v>
      </c>
      <c r="C180" t="s">
        <v>131</v>
      </c>
      <c r="D180" t="s">
        <v>61</v>
      </c>
      <c r="E180">
        <v>9459</v>
      </c>
      <c r="F180">
        <v>11911.792003</v>
      </c>
      <c r="G180">
        <v>289</v>
      </c>
      <c r="H180">
        <v>1.3637543253</v>
      </c>
      <c r="I180">
        <v>2.5621409776999999</v>
      </c>
      <c r="J180">
        <v>2.0345630198000002</v>
      </c>
      <c r="K180">
        <v>394.125</v>
      </c>
      <c r="L180" s="167" t="str">
        <f t="shared" si="5"/>
        <v>Pacific</v>
      </c>
      <c r="M180" t="str">
        <f t="shared" si="4"/>
        <v>Whanganui</v>
      </c>
    </row>
    <row r="181" spans="1:13">
      <c r="A181" t="s">
        <v>5</v>
      </c>
      <c r="B181" t="s">
        <v>70</v>
      </c>
      <c r="C181" t="s">
        <v>131</v>
      </c>
      <c r="D181" t="s">
        <v>133</v>
      </c>
      <c r="E181">
        <v>3571788.5</v>
      </c>
      <c r="F181">
        <v>3649877.3498999998</v>
      </c>
      <c r="G181">
        <v>58086</v>
      </c>
      <c r="H181">
        <v>2.5621409776999999</v>
      </c>
      <c r="I181">
        <v>2.5621409776999999</v>
      </c>
      <c r="J181">
        <v>2.5073241653</v>
      </c>
      <c r="K181">
        <v>148824.52082999999</v>
      </c>
      <c r="L181" s="167" t="str">
        <f t="shared" si="5"/>
        <v>Pacific</v>
      </c>
      <c r="M181" t="str">
        <f t="shared" si="4"/>
        <v>NATIONAL</v>
      </c>
    </row>
    <row r="182" spans="1:13">
      <c r="A182" t="s">
        <v>6</v>
      </c>
      <c r="B182" t="s">
        <v>131</v>
      </c>
      <c r="C182" t="s">
        <v>131</v>
      </c>
      <c r="D182" t="s">
        <v>45</v>
      </c>
      <c r="E182">
        <v>736697.5</v>
      </c>
      <c r="F182">
        <v>709846.93308999995</v>
      </c>
      <c r="G182">
        <v>20143</v>
      </c>
      <c r="H182">
        <v>1.5238906403000001</v>
      </c>
      <c r="I182">
        <v>1.3819534682000001</v>
      </c>
      <c r="J182">
        <v>1.4342270392000001</v>
      </c>
      <c r="K182">
        <v>30695.729167000001</v>
      </c>
      <c r="L182" s="167" t="str">
        <f t="shared" si="5"/>
        <v>All</v>
      </c>
      <c r="M182" t="str">
        <f t="shared" si="4"/>
        <v>Auckland</v>
      </c>
    </row>
    <row r="183" spans="1:13">
      <c r="A183" t="s">
        <v>6</v>
      </c>
      <c r="B183" t="s">
        <v>131</v>
      </c>
      <c r="C183" t="s">
        <v>131</v>
      </c>
      <c r="D183" t="s">
        <v>46</v>
      </c>
      <c r="E183">
        <v>170424</v>
      </c>
      <c r="F183">
        <v>166172.94553</v>
      </c>
      <c r="G183">
        <v>5668</v>
      </c>
      <c r="H183">
        <v>1.2528228652</v>
      </c>
      <c r="I183">
        <v>1.3819534682000001</v>
      </c>
      <c r="J183">
        <v>1.4173067530000001</v>
      </c>
      <c r="K183">
        <v>7101</v>
      </c>
      <c r="L183" s="167" t="str">
        <f t="shared" si="5"/>
        <v>All</v>
      </c>
      <c r="M183" t="str">
        <f t="shared" si="4"/>
        <v>Bay of Plenty</v>
      </c>
    </row>
    <row r="184" spans="1:13">
      <c r="A184" t="s">
        <v>6</v>
      </c>
      <c r="B184" t="s">
        <v>131</v>
      </c>
      <c r="C184" t="s">
        <v>131</v>
      </c>
      <c r="D184" t="s">
        <v>47</v>
      </c>
      <c r="E184">
        <v>471289.5</v>
      </c>
      <c r="F184">
        <v>469277.11664999998</v>
      </c>
      <c r="G184">
        <v>11907</v>
      </c>
      <c r="H184">
        <v>1.6492031998000001</v>
      </c>
      <c r="I184">
        <v>1.3819534682000001</v>
      </c>
      <c r="J184">
        <v>1.3878796470999999</v>
      </c>
      <c r="K184">
        <v>19637.0625</v>
      </c>
      <c r="L184" s="167" t="str">
        <f t="shared" si="5"/>
        <v>All</v>
      </c>
      <c r="M184" t="str">
        <f t="shared" si="4"/>
        <v>Canterbury</v>
      </c>
    </row>
    <row r="185" spans="1:13">
      <c r="A185" t="s">
        <v>6</v>
      </c>
      <c r="B185" t="s">
        <v>131</v>
      </c>
      <c r="C185" t="s">
        <v>131</v>
      </c>
      <c r="D185" t="s">
        <v>120</v>
      </c>
      <c r="E185">
        <v>519081.5</v>
      </c>
      <c r="F185">
        <v>508988.90373999998</v>
      </c>
      <c r="G185">
        <v>13680</v>
      </c>
      <c r="H185">
        <v>1.5810230872</v>
      </c>
      <c r="I185">
        <v>1.3819534682000001</v>
      </c>
      <c r="J185">
        <v>1.4093558306</v>
      </c>
      <c r="K185">
        <v>21628.395832999999</v>
      </c>
      <c r="L185" s="167" t="str">
        <f t="shared" si="5"/>
        <v>All</v>
      </c>
      <c r="M185" t="str">
        <f t="shared" si="4"/>
        <v>Capital, Coast and Hutt Valley</v>
      </c>
    </row>
    <row r="186" spans="1:13">
      <c r="A186" t="s">
        <v>6</v>
      </c>
      <c r="B186" t="s">
        <v>131</v>
      </c>
      <c r="C186" t="s">
        <v>131</v>
      </c>
      <c r="D186" t="s">
        <v>48</v>
      </c>
      <c r="E186">
        <v>301682.5</v>
      </c>
      <c r="F186">
        <v>303434.84311999998</v>
      </c>
      <c r="G186">
        <v>11494</v>
      </c>
      <c r="H186">
        <v>1.0936231221999999</v>
      </c>
      <c r="I186">
        <v>1.3819534682000001</v>
      </c>
      <c r="J186">
        <v>1.3739726555</v>
      </c>
      <c r="K186">
        <v>12570.104167</v>
      </c>
      <c r="L186" s="167" t="str">
        <f t="shared" si="5"/>
        <v>All</v>
      </c>
      <c r="M186" t="str">
        <f t="shared" si="4"/>
        <v>Counties Manukau</v>
      </c>
    </row>
    <row r="187" spans="1:13">
      <c r="A187" t="s">
        <v>6</v>
      </c>
      <c r="B187" t="s">
        <v>131</v>
      </c>
      <c r="C187" t="s">
        <v>131</v>
      </c>
      <c r="D187" t="s">
        <v>49</v>
      </c>
      <c r="E187">
        <v>133371.5</v>
      </c>
      <c r="F187">
        <v>126907.35603</v>
      </c>
      <c r="G187">
        <v>3967</v>
      </c>
      <c r="H187">
        <v>1.4008434165000001</v>
      </c>
      <c r="I187">
        <v>1.3819534682000001</v>
      </c>
      <c r="J187">
        <v>1.4523445506999999</v>
      </c>
      <c r="K187">
        <v>5557.1458333</v>
      </c>
      <c r="L187" s="167" t="str">
        <f t="shared" si="5"/>
        <v>All</v>
      </c>
      <c r="M187" t="str">
        <f t="shared" si="4"/>
        <v>Hawkes Bay</v>
      </c>
    </row>
    <row r="188" spans="1:13">
      <c r="A188" t="s">
        <v>6</v>
      </c>
      <c r="B188" t="s">
        <v>131</v>
      </c>
      <c r="C188" t="s">
        <v>131</v>
      </c>
      <c r="D188" t="s">
        <v>50</v>
      </c>
      <c r="E188">
        <v>83196</v>
      </c>
      <c r="F188">
        <v>96167.234962999995</v>
      </c>
      <c r="G188">
        <v>3223</v>
      </c>
      <c r="H188">
        <v>1.0755507290999999</v>
      </c>
      <c r="I188">
        <v>1.3819534682000001</v>
      </c>
      <c r="J188">
        <v>1.1955527346000001</v>
      </c>
      <c r="K188">
        <v>3466.5</v>
      </c>
      <c r="L188" s="167" t="str">
        <f t="shared" si="5"/>
        <v>All</v>
      </c>
      <c r="M188" t="str">
        <f t="shared" si="4"/>
        <v>Lakes</v>
      </c>
    </row>
    <row r="189" spans="1:13">
      <c r="A189" t="s">
        <v>6</v>
      </c>
      <c r="B189" t="s">
        <v>131</v>
      </c>
      <c r="C189" t="s">
        <v>131</v>
      </c>
      <c r="D189" t="s">
        <v>51</v>
      </c>
      <c r="E189">
        <v>159121</v>
      </c>
      <c r="F189">
        <v>143948.10269999999</v>
      </c>
      <c r="G189">
        <v>4510</v>
      </c>
      <c r="H189">
        <v>1.4700757576000001</v>
      </c>
      <c r="I189">
        <v>1.3819534682000001</v>
      </c>
      <c r="J189">
        <v>1.5276187297999999</v>
      </c>
      <c r="K189">
        <v>6630.0416667</v>
      </c>
      <c r="L189" s="167" t="str">
        <f t="shared" si="5"/>
        <v>All</v>
      </c>
      <c r="M189" t="str">
        <f t="shared" si="4"/>
        <v>MidCentral</v>
      </c>
    </row>
    <row r="190" spans="1:13">
      <c r="A190" t="s">
        <v>6</v>
      </c>
      <c r="B190" t="s">
        <v>131</v>
      </c>
      <c r="C190" t="s">
        <v>131</v>
      </c>
      <c r="D190" t="s">
        <v>52</v>
      </c>
      <c r="E190">
        <v>100343</v>
      </c>
      <c r="F190">
        <v>111202.97481</v>
      </c>
      <c r="G190">
        <v>3788</v>
      </c>
      <c r="H190">
        <v>1.1037376804000001</v>
      </c>
      <c r="I190">
        <v>1.3819534682000001</v>
      </c>
      <c r="J190">
        <v>1.246993231</v>
      </c>
      <c r="K190">
        <v>4180.9583333</v>
      </c>
      <c r="L190" s="167" t="str">
        <f t="shared" si="5"/>
        <v>All</v>
      </c>
      <c r="M190" t="str">
        <f t="shared" si="4"/>
        <v>Nelson Marlborough</v>
      </c>
    </row>
    <row r="191" spans="1:13">
      <c r="A191" t="s">
        <v>6</v>
      </c>
      <c r="B191" t="s">
        <v>131</v>
      </c>
      <c r="C191" t="s">
        <v>131</v>
      </c>
      <c r="D191" t="s">
        <v>53</v>
      </c>
      <c r="E191">
        <v>46184</v>
      </c>
      <c r="F191">
        <v>57679.623141999997</v>
      </c>
      <c r="G191">
        <v>2241</v>
      </c>
      <c r="H191">
        <v>0.8586940354</v>
      </c>
      <c r="I191">
        <v>1.3819534682000001</v>
      </c>
      <c r="J191">
        <v>1.106528363</v>
      </c>
      <c r="K191">
        <v>1924.3333333</v>
      </c>
      <c r="L191" s="167" t="str">
        <f t="shared" si="5"/>
        <v>All</v>
      </c>
      <c r="M191" t="str">
        <f t="shared" si="4"/>
        <v>South Canterbury</v>
      </c>
    </row>
    <row r="192" spans="1:13">
      <c r="A192" t="s">
        <v>6</v>
      </c>
      <c r="B192" t="s">
        <v>131</v>
      </c>
      <c r="C192" t="s">
        <v>131</v>
      </c>
      <c r="D192" t="s">
        <v>54</v>
      </c>
      <c r="E192">
        <v>265350.5</v>
      </c>
      <c r="F192">
        <v>284033.62624999997</v>
      </c>
      <c r="G192">
        <v>7982</v>
      </c>
      <c r="H192">
        <v>1.3851504427000001</v>
      </c>
      <c r="I192">
        <v>1.3819534682000001</v>
      </c>
      <c r="J192">
        <v>1.2910515159</v>
      </c>
      <c r="K192">
        <v>11056.270833</v>
      </c>
      <c r="L192" s="167" t="str">
        <f t="shared" si="5"/>
        <v>All</v>
      </c>
      <c r="M192" t="str">
        <f t="shared" si="4"/>
        <v>Southern</v>
      </c>
    </row>
    <row r="193" spans="1:13">
      <c r="A193" t="s">
        <v>6</v>
      </c>
      <c r="B193" t="s">
        <v>131</v>
      </c>
      <c r="C193" t="s">
        <v>131</v>
      </c>
      <c r="D193" t="s">
        <v>55</v>
      </c>
      <c r="E193">
        <v>35087</v>
      </c>
      <c r="F193">
        <v>32224.422331000002</v>
      </c>
      <c r="G193">
        <v>1238</v>
      </c>
      <c r="H193">
        <v>1.1809033387000001</v>
      </c>
      <c r="I193">
        <v>1.3819534682000001</v>
      </c>
      <c r="J193">
        <v>1.5047159213000001</v>
      </c>
      <c r="K193">
        <v>1461.9583333</v>
      </c>
      <c r="L193" s="167" t="str">
        <f t="shared" si="5"/>
        <v>All</v>
      </c>
      <c r="M193" t="s">
        <v>104</v>
      </c>
    </row>
    <row r="194" spans="1:13">
      <c r="A194" t="s">
        <v>6</v>
      </c>
      <c r="B194" t="s">
        <v>131</v>
      </c>
      <c r="C194" t="s">
        <v>131</v>
      </c>
      <c r="D194" t="s">
        <v>56</v>
      </c>
      <c r="E194">
        <v>94073</v>
      </c>
      <c r="F194">
        <v>95637.038535999993</v>
      </c>
      <c r="G194">
        <v>3029</v>
      </c>
      <c r="H194">
        <v>1.2940601959</v>
      </c>
      <c r="I194">
        <v>1.3819534682000001</v>
      </c>
      <c r="J194">
        <v>1.3593531398000001</v>
      </c>
      <c r="K194">
        <v>3919.7083333</v>
      </c>
      <c r="L194" s="167" t="str">
        <f t="shared" si="5"/>
        <v>All</v>
      </c>
      <c r="M194" t="str">
        <f t="shared" si="4"/>
        <v>Taranaki</v>
      </c>
    </row>
    <row r="195" spans="1:13">
      <c r="A195" t="s">
        <v>6</v>
      </c>
      <c r="B195" t="s">
        <v>131</v>
      </c>
      <c r="C195" t="s">
        <v>131</v>
      </c>
      <c r="D195" t="s">
        <v>132</v>
      </c>
      <c r="E195">
        <v>162141.5</v>
      </c>
      <c r="F195">
        <v>158026.59612999999</v>
      </c>
      <c r="G195">
        <v>5879</v>
      </c>
      <c r="H195">
        <v>1.1491573113</v>
      </c>
      <c r="I195">
        <v>1.3819534682000001</v>
      </c>
      <c r="J195">
        <v>1.417938586</v>
      </c>
      <c r="K195">
        <v>6755.8958333</v>
      </c>
      <c r="L195" s="167" t="str">
        <f t="shared" ref="L195:L258" si="6">B195</f>
        <v>All</v>
      </c>
      <c r="M195" t="str">
        <f t="shared" ref="M195:M257" si="7">D195</f>
        <v>Te Tai Tokerau</v>
      </c>
    </row>
    <row r="196" spans="1:13">
      <c r="A196" t="s">
        <v>6</v>
      </c>
      <c r="B196" t="s">
        <v>131</v>
      </c>
      <c r="C196" t="s">
        <v>131</v>
      </c>
      <c r="D196" t="s">
        <v>57</v>
      </c>
      <c r="E196">
        <v>399081.5</v>
      </c>
      <c r="F196">
        <v>377028.63040999998</v>
      </c>
      <c r="G196">
        <v>11464</v>
      </c>
      <c r="H196">
        <v>1.4504881221999999</v>
      </c>
      <c r="I196">
        <v>1.3819534682000001</v>
      </c>
      <c r="J196">
        <v>1.4627856309</v>
      </c>
      <c r="K196">
        <v>16628.395832999999</v>
      </c>
      <c r="L196" s="167" t="str">
        <f t="shared" si="6"/>
        <v>All</v>
      </c>
      <c r="M196" t="str">
        <f t="shared" si="7"/>
        <v>Waikato</v>
      </c>
    </row>
    <row r="197" spans="1:13">
      <c r="A197" t="s">
        <v>6</v>
      </c>
      <c r="B197" t="s">
        <v>131</v>
      </c>
      <c r="C197" t="s">
        <v>131</v>
      </c>
      <c r="D197" t="s">
        <v>58</v>
      </c>
      <c r="E197">
        <v>21287.5</v>
      </c>
      <c r="F197">
        <v>25516.726428000002</v>
      </c>
      <c r="G197">
        <v>1177</v>
      </c>
      <c r="H197">
        <v>0.75359317469999998</v>
      </c>
      <c r="I197">
        <v>1.3819534682000001</v>
      </c>
      <c r="J197">
        <v>1.1529039406999999</v>
      </c>
      <c r="K197">
        <v>886.97916667000004</v>
      </c>
      <c r="L197" s="167" t="str">
        <f t="shared" si="6"/>
        <v>All</v>
      </c>
      <c r="M197" t="str">
        <f t="shared" si="7"/>
        <v>Wairarapa</v>
      </c>
    </row>
    <row r="198" spans="1:13">
      <c r="A198" t="s">
        <v>6</v>
      </c>
      <c r="B198" t="s">
        <v>131</v>
      </c>
      <c r="C198" t="s">
        <v>131</v>
      </c>
      <c r="D198" t="s">
        <v>59</v>
      </c>
      <c r="E198">
        <v>394383.5</v>
      </c>
      <c r="F198">
        <v>426538.93515999999</v>
      </c>
      <c r="G198">
        <v>11334</v>
      </c>
      <c r="H198">
        <v>1.4498540526999999</v>
      </c>
      <c r="I198">
        <v>1.3819534682000001</v>
      </c>
      <c r="J198">
        <v>1.2777723219999999</v>
      </c>
      <c r="K198">
        <v>16432.645832999999</v>
      </c>
      <c r="L198" s="167" t="str">
        <f t="shared" si="6"/>
        <v>All</v>
      </c>
      <c r="M198" t="s">
        <v>103</v>
      </c>
    </row>
    <row r="199" spans="1:13">
      <c r="A199" t="s">
        <v>6</v>
      </c>
      <c r="B199" t="s">
        <v>131</v>
      </c>
      <c r="C199" t="s">
        <v>131</v>
      </c>
      <c r="D199" t="s">
        <v>60</v>
      </c>
      <c r="E199">
        <v>13681</v>
      </c>
      <c r="F199">
        <v>17809.157555999998</v>
      </c>
      <c r="G199">
        <v>896</v>
      </c>
      <c r="H199">
        <v>0.63620721729999996</v>
      </c>
      <c r="I199">
        <v>1.3819534682000001</v>
      </c>
      <c r="J199">
        <v>1.0616170550999999</v>
      </c>
      <c r="K199">
        <v>570.04166667000004</v>
      </c>
      <c r="L199" s="167" t="str">
        <f t="shared" si="6"/>
        <v>All</v>
      </c>
      <c r="M199" t="str">
        <f t="shared" si="7"/>
        <v>West Coast</v>
      </c>
    </row>
    <row r="200" spans="1:13">
      <c r="A200" t="s">
        <v>6</v>
      </c>
      <c r="B200" t="s">
        <v>131</v>
      </c>
      <c r="C200" t="s">
        <v>131</v>
      </c>
      <c r="D200" t="s">
        <v>61</v>
      </c>
      <c r="E200">
        <v>54011</v>
      </c>
      <c r="F200">
        <v>50045.833431999999</v>
      </c>
      <c r="G200">
        <v>1821</v>
      </c>
      <c r="H200">
        <v>1.2358365366999999</v>
      </c>
      <c r="I200">
        <v>1.3819534682000001</v>
      </c>
      <c r="J200">
        <v>1.4914466129999999</v>
      </c>
      <c r="K200">
        <v>2250.4583333</v>
      </c>
      <c r="L200" s="167" t="str">
        <f t="shared" si="6"/>
        <v>All</v>
      </c>
      <c r="M200" t="str">
        <f t="shared" si="7"/>
        <v>Whanganui</v>
      </c>
    </row>
    <row r="201" spans="1:13">
      <c r="A201" t="s">
        <v>6</v>
      </c>
      <c r="B201" t="s">
        <v>131</v>
      </c>
      <c r="C201" t="s">
        <v>131</v>
      </c>
      <c r="D201" t="s">
        <v>133</v>
      </c>
      <c r="E201">
        <v>4160487</v>
      </c>
      <c r="F201">
        <v>4160487</v>
      </c>
      <c r="G201">
        <v>125441</v>
      </c>
      <c r="H201">
        <v>1.3819534682000001</v>
      </c>
      <c r="I201">
        <v>1.3819534682000001</v>
      </c>
      <c r="J201">
        <v>1.3819534682000001</v>
      </c>
      <c r="K201">
        <v>173353.625</v>
      </c>
      <c r="L201" s="167" t="str">
        <f t="shared" si="6"/>
        <v>All</v>
      </c>
      <c r="M201" t="str">
        <f t="shared" si="7"/>
        <v>NATIONAL</v>
      </c>
    </row>
    <row r="202" spans="1:13">
      <c r="A202" t="s">
        <v>6</v>
      </c>
      <c r="B202" t="s">
        <v>131</v>
      </c>
      <c r="C202" t="s">
        <v>110</v>
      </c>
      <c r="D202" t="s">
        <v>45</v>
      </c>
      <c r="E202">
        <v>97667</v>
      </c>
      <c r="F202">
        <v>97440.406851000007</v>
      </c>
      <c r="G202">
        <v>2928</v>
      </c>
      <c r="H202">
        <v>1.389842327</v>
      </c>
      <c r="I202">
        <v>1.37572001</v>
      </c>
      <c r="J202">
        <v>1.3789191831000001</v>
      </c>
      <c r="K202">
        <v>4069.4583333</v>
      </c>
      <c r="L202" s="167" t="str">
        <f t="shared" si="6"/>
        <v>All</v>
      </c>
      <c r="M202" t="str">
        <f t="shared" si="7"/>
        <v>Auckland</v>
      </c>
    </row>
    <row r="203" spans="1:13">
      <c r="A203" t="s">
        <v>6</v>
      </c>
      <c r="B203" t="s">
        <v>131</v>
      </c>
      <c r="C203" t="s">
        <v>110</v>
      </c>
      <c r="D203" t="s">
        <v>46</v>
      </c>
      <c r="E203">
        <v>21473</v>
      </c>
      <c r="F203">
        <v>21234.985393999999</v>
      </c>
      <c r="G203">
        <v>668</v>
      </c>
      <c r="H203">
        <v>1.3393837325</v>
      </c>
      <c r="I203">
        <v>1.37572001</v>
      </c>
      <c r="J203">
        <v>1.3911399149000001</v>
      </c>
      <c r="K203">
        <v>894.70833332999996</v>
      </c>
      <c r="L203" s="167" t="str">
        <f t="shared" si="6"/>
        <v>All</v>
      </c>
      <c r="M203" t="str">
        <f t="shared" si="7"/>
        <v>Bay of Plenty</v>
      </c>
    </row>
    <row r="204" spans="1:13">
      <c r="A204" t="s">
        <v>6</v>
      </c>
      <c r="B204" t="s">
        <v>131</v>
      </c>
      <c r="C204" t="s">
        <v>110</v>
      </c>
      <c r="D204" t="s">
        <v>47</v>
      </c>
      <c r="E204">
        <v>126359.5</v>
      </c>
      <c r="F204">
        <v>128673.32965</v>
      </c>
      <c r="G204">
        <v>3270</v>
      </c>
      <c r="H204">
        <v>1.6100853720999999</v>
      </c>
      <c r="I204">
        <v>1.37572001</v>
      </c>
      <c r="J204">
        <v>1.3509815366</v>
      </c>
      <c r="K204">
        <v>5264.9791667</v>
      </c>
      <c r="L204" s="167" t="str">
        <f t="shared" si="6"/>
        <v>All</v>
      </c>
      <c r="M204" t="str">
        <f t="shared" si="7"/>
        <v>Canterbury</v>
      </c>
    </row>
    <row r="205" spans="1:13">
      <c r="A205" t="s">
        <v>6</v>
      </c>
      <c r="B205" t="s">
        <v>131</v>
      </c>
      <c r="C205" t="s">
        <v>110</v>
      </c>
      <c r="D205" t="s">
        <v>120</v>
      </c>
      <c r="E205">
        <v>120701.5</v>
      </c>
      <c r="F205">
        <v>123774.9301</v>
      </c>
      <c r="G205">
        <v>3263</v>
      </c>
      <c r="H205">
        <v>1.5412899683000001</v>
      </c>
      <c r="I205">
        <v>1.37572001</v>
      </c>
      <c r="J205">
        <v>1.3415597864</v>
      </c>
      <c r="K205">
        <v>5029.2291667</v>
      </c>
      <c r="L205" s="167" t="str">
        <f t="shared" si="6"/>
        <v>All</v>
      </c>
      <c r="M205" t="str">
        <f t="shared" si="7"/>
        <v>Capital, Coast and Hutt Valley</v>
      </c>
    </row>
    <row r="206" spans="1:13">
      <c r="A206" t="s">
        <v>6</v>
      </c>
      <c r="B206" t="s">
        <v>131</v>
      </c>
      <c r="C206" t="s">
        <v>110</v>
      </c>
      <c r="D206" t="s">
        <v>48</v>
      </c>
      <c r="E206">
        <v>38314</v>
      </c>
      <c r="F206">
        <v>38566.083956000002</v>
      </c>
      <c r="G206">
        <v>1443</v>
      </c>
      <c r="H206">
        <v>1.1063178563</v>
      </c>
      <c r="I206">
        <v>1.37572001</v>
      </c>
      <c r="J206">
        <v>1.3667277322</v>
      </c>
      <c r="K206">
        <v>1596.4166667</v>
      </c>
      <c r="L206" s="167" t="str">
        <f t="shared" si="6"/>
        <v>All</v>
      </c>
      <c r="M206" t="str">
        <f t="shared" si="7"/>
        <v>Counties Manukau</v>
      </c>
    </row>
    <row r="207" spans="1:13">
      <c r="A207" t="s">
        <v>6</v>
      </c>
      <c r="B207" t="s">
        <v>131</v>
      </c>
      <c r="C207" t="s">
        <v>110</v>
      </c>
      <c r="D207" t="s">
        <v>49</v>
      </c>
      <c r="E207">
        <v>18376.5</v>
      </c>
      <c r="F207">
        <v>18976.584576000001</v>
      </c>
      <c r="G207">
        <v>570</v>
      </c>
      <c r="H207">
        <v>1.3433114035</v>
      </c>
      <c r="I207">
        <v>1.37572001</v>
      </c>
      <c r="J207">
        <v>1.3322164830000001</v>
      </c>
      <c r="K207">
        <v>765.6875</v>
      </c>
      <c r="L207" s="167" t="str">
        <f t="shared" si="6"/>
        <v>All</v>
      </c>
      <c r="M207" t="str">
        <f t="shared" si="7"/>
        <v>Hawkes Bay</v>
      </c>
    </row>
    <row r="208" spans="1:13">
      <c r="A208" t="s">
        <v>6</v>
      </c>
      <c r="B208" t="s">
        <v>131</v>
      </c>
      <c r="C208" t="s">
        <v>110</v>
      </c>
      <c r="D208" t="s">
        <v>50</v>
      </c>
      <c r="E208">
        <v>6016.5</v>
      </c>
      <c r="F208">
        <v>6825.8191359000002</v>
      </c>
      <c r="G208">
        <v>244</v>
      </c>
      <c r="H208">
        <v>1.0274077869</v>
      </c>
      <c r="I208">
        <v>1.37572001</v>
      </c>
      <c r="J208">
        <v>1.2126045644000001</v>
      </c>
      <c r="K208">
        <v>250.6875</v>
      </c>
      <c r="L208" s="167" t="str">
        <f t="shared" si="6"/>
        <v>All</v>
      </c>
      <c r="M208" t="str">
        <f t="shared" si="7"/>
        <v>Lakes</v>
      </c>
    </row>
    <row r="209" spans="1:13">
      <c r="A209" t="s">
        <v>6</v>
      </c>
      <c r="B209" t="s">
        <v>131</v>
      </c>
      <c r="C209" t="s">
        <v>110</v>
      </c>
      <c r="D209" t="s">
        <v>51</v>
      </c>
      <c r="E209">
        <v>12217.5</v>
      </c>
      <c r="F209">
        <v>11173.881282</v>
      </c>
      <c r="G209">
        <v>360</v>
      </c>
      <c r="H209">
        <v>1.4140625</v>
      </c>
      <c r="I209">
        <v>1.37572001</v>
      </c>
      <c r="J209">
        <v>1.5042095758</v>
      </c>
      <c r="K209">
        <v>509.0625</v>
      </c>
      <c r="L209" s="167" t="str">
        <f t="shared" si="6"/>
        <v>All</v>
      </c>
      <c r="M209" t="str">
        <f t="shared" si="7"/>
        <v>MidCentral</v>
      </c>
    </row>
    <row r="210" spans="1:13">
      <c r="A210" t="s">
        <v>6</v>
      </c>
      <c r="B210" t="s">
        <v>131</v>
      </c>
      <c r="C210" t="s">
        <v>110</v>
      </c>
      <c r="D210" t="s">
        <v>52</v>
      </c>
      <c r="E210">
        <v>17677.5</v>
      </c>
      <c r="F210">
        <v>20424.560860000001</v>
      </c>
      <c r="G210">
        <v>704</v>
      </c>
      <c r="H210">
        <v>1.0462535511</v>
      </c>
      <c r="I210">
        <v>1.37572001</v>
      </c>
      <c r="J210">
        <v>1.1906885363999999</v>
      </c>
      <c r="K210">
        <v>736.5625</v>
      </c>
      <c r="L210" s="167" t="str">
        <f t="shared" si="6"/>
        <v>All</v>
      </c>
      <c r="M210" t="str">
        <f t="shared" si="7"/>
        <v>Nelson Marlborough</v>
      </c>
    </row>
    <row r="211" spans="1:13">
      <c r="A211" t="s">
        <v>6</v>
      </c>
      <c r="B211" t="s">
        <v>131</v>
      </c>
      <c r="C211" t="s">
        <v>110</v>
      </c>
      <c r="D211" t="s">
        <v>53</v>
      </c>
      <c r="E211">
        <v>5090</v>
      </c>
      <c r="F211">
        <v>6420.3131145999996</v>
      </c>
      <c r="G211">
        <v>262</v>
      </c>
      <c r="H211">
        <v>0.80947837150000002</v>
      </c>
      <c r="I211">
        <v>1.37572001</v>
      </c>
      <c r="J211">
        <v>1.0906656305</v>
      </c>
      <c r="K211">
        <v>212.08333332999999</v>
      </c>
      <c r="L211" s="167" t="str">
        <f t="shared" si="6"/>
        <v>All</v>
      </c>
      <c r="M211" t="str">
        <f t="shared" si="7"/>
        <v>South Canterbury</v>
      </c>
    </row>
    <row r="212" spans="1:13">
      <c r="A212" t="s">
        <v>6</v>
      </c>
      <c r="B212" t="s">
        <v>131</v>
      </c>
      <c r="C212" t="s">
        <v>110</v>
      </c>
      <c r="D212" t="s">
        <v>54</v>
      </c>
      <c r="E212">
        <v>48380</v>
      </c>
      <c r="F212">
        <v>57068.413740000004</v>
      </c>
      <c r="G212">
        <v>1622</v>
      </c>
      <c r="H212">
        <v>1.2428072339</v>
      </c>
      <c r="I212">
        <v>1.37572001</v>
      </c>
      <c r="J212">
        <v>1.1662727194</v>
      </c>
      <c r="K212">
        <v>2015.8333333</v>
      </c>
      <c r="L212" s="167" t="str">
        <f t="shared" si="6"/>
        <v>All</v>
      </c>
      <c r="M212" t="str">
        <f t="shared" si="7"/>
        <v>Southern</v>
      </c>
    </row>
    <row r="213" spans="1:13">
      <c r="A213" t="s">
        <v>6</v>
      </c>
      <c r="B213" t="s">
        <v>131</v>
      </c>
      <c r="C213" t="s">
        <v>110</v>
      </c>
      <c r="D213" t="s">
        <v>55</v>
      </c>
      <c r="E213">
        <v>1190</v>
      </c>
      <c r="F213">
        <v>1319.2837572000001</v>
      </c>
      <c r="G213">
        <v>47</v>
      </c>
      <c r="H213">
        <v>1.054964539</v>
      </c>
      <c r="I213">
        <v>1.37572001</v>
      </c>
      <c r="J213">
        <v>1.2409057589000001</v>
      </c>
      <c r="K213">
        <v>49.583333332999999</v>
      </c>
      <c r="L213" s="167" t="str">
        <f t="shared" si="6"/>
        <v>All</v>
      </c>
      <c r="M213" t="s">
        <v>104</v>
      </c>
    </row>
    <row r="214" spans="1:13">
      <c r="A214" t="s">
        <v>6</v>
      </c>
      <c r="B214" t="s">
        <v>131</v>
      </c>
      <c r="C214" t="s">
        <v>110</v>
      </c>
      <c r="D214" t="s">
        <v>56</v>
      </c>
      <c r="E214">
        <v>8067.5</v>
      </c>
      <c r="F214">
        <v>9229.3763892999996</v>
      </c>
      <c r="G214">
        <v>295</v>
      </c>
      <c r="H214">
        <v>1.1394774011</v>
      </c>
      <c r="I214">
        <v>1.37572001</v>
      </c>
      <c r="J214">
        <v>1.2025320794000001</v>
      </c>
      <c r="K214">
        <v>336.14583333000002</v>
      </c>
      <c r="L214" s="167" t="str">
        <f t="shared" si="6"/>
        <v>All</v>
      </c>
      <c r="M214" t="str">
        <f t="shared" si="7"/>
        <v>Taranaki</v>
      </c>
    </row>
    <row r="215" spans="1:13">
      <c r="A215" t="s">
        <v>6</v>
      </c>
      <c r="B215" t="s">
        <v>131</v>
      </c>
      <c r="C215" t="s">
        <v>110</v>
      </c>
      <c r="D215" t="s">
        <v>132</v>
      </c>
      <c r="E215">
        <v>1531</v>
      </c>
      <c r="F215">
        <v>1543.2500129</v>
      </c>
      <c r="G215">
        <v>66</v>
      </c>
      <c r="H215">
        <v>0.96654040399999996</v>
      </c>
      <c r="I215">
        <v>1.37572001</v>
      </c>
      <c r="J215">
        <v>1.3647998171</v>
      </c>
      <c r="K215">
        <v>63.791666667000001</v>
      </c>
      <c r="L215" s="167" t="str">
        <f t="shared" si="6"/>
        <v>All</v>
      </c>
      <c r="M215" t="str">
        <f t="shared" si="7"/>
        <v>Te Tai Tokerau</v>
      </c>
    </row>
    <row r="216" spans="1:13">
      <c r="A216" t="s">
        <v>6</v>
      </c>
      <c r="B216" t="s">
        <v>131</v>
      </c>
      <c r="C216" t="s">
        <v>110</v>
      </c>
      <c r="D216" t="s">
        <v>57</v>
      </c>
      <c r="E216">
        <v>39313.5</v>
      </c>
      <c r="F216">
        <v>38129.581434</v>
      </c>
      <c r="G216">
        <v>1143</v>
      </c>
      <c r="H216">
        <v>1.4331255467999999</v>
      </c>
      <c r="I216">
        <v>1.37572001</v>
      </c>
      <c r="J216">
        <v>1.4184359382</v>
      </c>
      <c r="K216">
        <v>1638.0625</v>
      </c>
      <c r="L216" s="167" t="str">
        <f t="shared" si="6"/>
        <v>All</v>
      </c>
      <c r="M216" t="str">
        <f t="shared" si="7"/>
        <v>Waikato</v>
      </c>
    </row>
    <row r="217" spans="1:13">
      <c r="A217" t="s">
        <v>6</v>
      </c>
      <c r="B217" t="s">
        <v>131</v>
      </c>
      <c r="C217" t="s">
        <v>110</v>
      </c>
      <c r="D217" t="s">
        <v>58</v>
      </c>
      <c r="E217">
        <v>3156.5</v>
      </c>
      <c r="F217">
        <v>4097.7761743000001</v>
      </c>
      <c r="G217">
        <v>172</v>
      </c>
      <c r="H217">
        <v>0.76465600779999998</v>
      </c>
      <c r="I217">
        <v>1.37572001</v>
      </c>
      <c r="J217">
        <v>1.0597114208</v>
      </c>
      <c r="K217">
        <v>131.52083332999999</v>
      </c>
      <c r="L217" s="167" t="str">
        <f t="shared" si="6"/>
        <v>All</v>
      </c>
      <c r="M217" t="str">
        <f t="shared" si="7"/>
        <v>Wairarapa</v>
      </c>
    </row>
    <row r="218" spans="1:13">
      <c r="A218" t="s">
        <v>6</v>
      </c>
      <c r="B218" t="s">
        <v>131</v>
      </c>
      <c r="C218" t="s">
        <v>110</v>
      </c>
      <c r="D218" t="s">
        <v>59</v>
      </c>
      <c r="E218">
        <v>88674</v>
      </c>
      <c r="F218">
        <v>101779.24145</v>
      </c>
      <c r="G218">
        <v>2756</v>
      </c>
      <c r="H218">
        <v>1.3406204643999999</v>
      </c>
      <c r="I218">
        <v>1.37572001</v>
      </c>
      <c r="J218">
        <v>1.1985803236999999</v>
      </c>
      <c r="K218">
        <v>3694.75</v>
      </c>
      <c r="L218" s="167" t="str">
        <f t="shared" si="6"/>
        <v>All</v>
      </c>
      <c r="M218" t="s">
        <v>103</v>
      </c>
    </row>
    <row r="219" spans="1:13">
      <c r="A219" t="s">
        <v>6</v>
      </c>
      <c r="B219" t="s">
        <v>131</v>
      </c>
      <c r="C219" t="s">
        <v>110</v>
      </c>
      <c r="D219" t="s">
        <v>60</v>
      </c>
      <c r="E219">
        <v>377</v>
      </c>
      <c r="F219">
        <v>475.15598274000001</v>
      </c>
      <c r="G219">
        <v>31</v>
      </c>
      <c r="H219">
        <v>0.50672043010000001</v>
      </c>
      <c r="I219">
        <v>1.37572001</v>
      </c>
      <c r="J219">
        <v>1.0915288086999999</v>
      </c>
      <c r="K219">
        <v>15.708333333000001</v>
      </c>
      <c r="L219" s="167" t="str">
        <f t="shared" si="6"/>
        <v>All</v>
      </c>
      <c r="M219" t="str">
        <f t="shared" si="7"/>
        <v>West Coast</v>
      </c>
    </row>
    <row r="220" spans="1:13">
      <c r="A220" t="s">
        <v>6</v>
      </c>
      <c r="B220" t="s">
        <v>131</v>
      </c>
      <c r="C220" t="s">
        <v>110</v>
      </c>
      <c r="D220" t="s">
        <v>61</v>
      </c>
      <c r="E220">
        <v>4607.5</v>
      </c>
      <c r="F220">
        <v>3777.8366796</v>
      </c>
      <c r="G220">
        <v>121</v>
      </c>
      <c r="H220">
        <v>1.5866046832</v>
      </c>
      <c r="I220">
        <v>1.37572001</v>
      </c>
      <c r="J220">
        <v>1.6778464724</v>
      </c>
      <c r="K220">
        <v>191.97916667000001</v>
      </c>
      <c r="L220" s="167" t="str">
        <f t="shared" si="6"/>
        <v>All</v>
      </c>
      <c r="M220" t="str">
        <f t="shared" si="7"/>
        <v>Whanganui</v>
      </c>
    </row>
    <row r="221" spans="1:13">
      <c r="A221" t="s">
        <v>6</v>
      </c>
      <c r="B221" t="s">
        <v>131</v>
      </c>
      <c r="C221" t="s">
        <v>110</v>
      </c>
      <c r="D221" t="s">
        <v>133</v>
      </c>
      <c r="E221">
        <v>659190</v>
      </c>
      <c r="F221">
        <v>690930.81053999998</v>
      </c>
      <c r="G221">
        <v>19965</v>
      </c>
      <c r="H221">
        <v>1.37572001</v>
      </c>
      <c r="I221">
        <v>1.37572001</v>
      </c>
      <c r="J221">
        <v>1.3125205297</v>
      </c>
      <c r="K221">
        <v>27466.25</v>
      </c>
      <c r="L221" s="167" t="str">
        <f t="shared" si="6"/>
        <v>All</v>
      </c>
      <c r="M221" t="str">
        <f t="shared" si="7"/>
        <v>NATIONAL</v>
      </c>
    </row>
    <row r="222" spans="1:13">
      <c r="A222" t="s">
        <v>6</v>
      </c>
      <c r="B222" t="s">
        <v>131</v>
      </c>
      <c r="C222" t="s">
        <v>111</v>
      </c>
      <c r="D222" t="s">
        <v>45</v>
      </c>
      <c r="E222">
        <v>158954.5</v>
      </c>
      <c r="F222">
        <v>153538.33301999999</v>
      </c>
      <c r="G222">
        <v>4400</v>
      </c>
      <c r="H222">
        <v>1.505250947</v>
      </c>
      <c r="I222">
        <v>1.4121763579</v>
      </c>
      <c r="J222">
        <v>1.4619918196999999</v>
      </c>
      <c r="K222">
        <v>6623.1041667</v>
      </c>
      <c r="L222" s="167" t="str">
        <f t="shared" si="6"/>
        <v>All</v>
      </c>
      <c r="M222" t="str">
        <f t="shared" si="7"/>
        <v>Auckland</v>
      </c>
    </row>
    <row r="223" spans="1:13">
      <c r="A223" t="s">
        <v>6</v>
      </c>
      <c r="B223" t="s">
        <v>131</v>
      </c>
      <c r="C223" t="s">
        <v>111</v>
      </c>
      <c r="D223" t="s">
        <v>46</v>
      </c>
      <c r="E223">
        <v>37139</v>
      </c>
      <c r="F223">
        <v>37672.7952</v>
      </c>
      <c r="G223">
        <v>1147</v>
      </c>
      <c r="H223">
        <v>1.3491354256999999</v>
      </c>
      <c r="I223">
        <v>1.4121763579</v>
      </c>
      <c r="J223">
        <v>1.39216688</v>
      </c>
      <c r="K223">
        <v>1547.4583333</v>
      </c>
      <c r="L223" s="167" t="str">
        <f t="shared" si="6"/>
        <v>All</v>
      </c>
      <c r="M223" t="str">
        <f t="shared" si="7"/>
        <v>Bay of Plenty</v>
      </c>
    </row>
    <row r="224" spans="1:13">
      <c r="A224" t="s">
        <v>6</v>
      </c>
      <c r="B224" t="s">
        <v>131</v>
      </c>
      <c r="C224" t="s">
        <v>111</v>
      </c>
      <c r="D224" t="s">
        <v>47</v>
      </c>
      <c r="E224">
        <v>109679.5</v>
      </c>
      <c r="F224">
        <v>111238.23015</v>
      </c>
      <c r="G224">
        <v>2761</v>
      </c>
      <c r="H224">
        <v>1.6551898466999999</v>
      </c>
      <c r="I224">
        <v>1.4121763579</v>
      </c>
      <c r="J224">
        <v>1.3923881802</v>
      </c>
      <c r="K224">
        <v>4569.9791667</v>
      </c>
      <c r="L224" s="167" t="str">
        <f t="shared" si="6"/>
        <v>All</v>
      </c>
      <c r="M224" t="str">
        <f t="shared" si="7"/>
        <v>Canterbury</v>
      </c>
    </row>
    <row r="225" spans="1:13">
      <c r="A225" t="s">
        <v>6</v>
      </c>
      <c r="B225" t="s">
        <v>131</v>
      </c>
      <c r="C225" t="s">
        <v>111</v>
      </c>
      <c r="D225" t="s">
        <v>120</v>
      </c>
      <c r="E225">
        <v>96522</v>
      </c>
      <c r="F225">
        <v>94462.432847000004</v>
      </c>
      <c r="G225">
        <v>2596</v>
      </c>
      <c r="H225">
        <v>1.5492103236000001</v>
      </c>
      <c r="I225">
        <v>1.4121763579</v>
      </c>
      <c r="J225">
        <v>1.4429660797999999</v>
      </c>
      <c r="K225">
        <v>4021.75</v>
      </c>
      <c r="L225" s="167" t="str">
        <f t="shared" si="6"/>
        <v>All</v>
      </c>
      <c r="M225" t="str">
        <f t="shared" si="7"/>
        <v>Capital, Coast and Hutt Valley</v>
      </c>
    </row>
    <row r="226" spans="1:13">
      <c r="A226" t="s">
        <v>6</v>
      </c>
      <c r="B226" t="s">
        <v>131</v>
      </c>
      <c r="C226" t="s">
        <v>111</v>
      </c>
      <c r="D226" t="s">
        <v>48</v>
      </c>
      <c r="E226">
        <v>54045.5</v>
      </c>
      <c r="F226">
        <v>55607.122633999999</v>
      </c>
      <c r="G226">
        <v>2035</v>
      </c>
      <c r="H226">
        <v>1.1065827190999999</v>
      </c>
      <c r="I226">
        <v>1.4121763579</v>
      </c>
      <c r="J226">
        <v>1.3725180108999999</v>
      </c>
      <c r="K226">
        <v>2251.8958333</v>
      </c>
      <c r="L226" s="167" t="str">
        <f t="shared" si="6"/>
        <v>All</v>
      </c>
      <c r="M226" t="str">
        <f t="shared" si="7"/>
        <v>Counties Manukau</v>
      </c>
    </row>
    <row r="227" spans="1:13">
      <c r="A227" t="s">
        <v>6</v>
      </c>
      <c r="B227" t="s">
        <v>131</v>
      </c>
      <c r="C227" t="s">
        <v>111</v>
      </c>
      <c r="D227" t="s">
        <v>49</v>
      </c>
      <c r="E227">
        <v>30037</v>
      </c>
      <c r="F227">
        <v>28760.462501000002</v>
      </c>
      <c r="G227">
        <v>895</v>
      </c>
      <c r="H227">
        <v>1.3983705772999999</v>
      </c>
      <c r="I227">
        <v>1.4121763579</v>
      </c>
      <c r="J227">
        <v>1.4748560201000001</v>
      </c>
      <c r="K227">
        <v>1251.5416667</v>
      </c>
      <c r="L227" s="167" t="str">
        <f t="shared" si="6"/>
        <v>All</v>
      </c>
      <c r="M227" t="str">
        <f t="shared" si="7"/>
        <v>Hawkes Bay</v>
      </c>
    </row>
    <row r="228" spans="1:13">
      <c r="A228" t="s">
        <v>6</v>
      </c>
      <c r="B228" t="s">
        <v>131</v>
      </c>
      <c r="C228" t="s">
        <v>111</v>
      </c>
      <c r="D228" t="s">
        <v>50</v>
      </c>
      <c r="E228">
        <v>15472.5</v>
      </c>
      <c r="F228">
        <v>18276.049588999998</v>
      </c>
      <c r="G228">
        <v>619</v>
      </c>
      <c r="H228">
        <v>1.0414983845000001</v>
      </c>
      <c r="I228">
        <v>1.4121763579</v>
      </c>
      <c r="J228">
        <v>1.1955482278</v>
      </c>
      <c r="K228">
        <v>644.6875</v>
      </c>
      <c r="L228" s="167" t="str">
        <f t="shared" si="6"/>
        <v>All</v>
      </c>
      <c r="M228" t="str">
        <f t="shared" si="7"/>
        <v>Lakes</v>
      </c>
    </row>
    <row r="229" spans="1:13">
      <c r="A229" t="s">
        <v>6</v>
      </c>
      <c r="B229" t="s">
        <v>131</v>
      </c>
      <c r="C229" t="s">
        <v>111</v>
      </c>
      <c r="D229" t="s">
        <v>51</v>
      </c>
      <c r="E229">
        <v>18924</v>
      </c>
      <c r="F229">
        <v>17864.512720999999</v>
      </c>
      <c r="G229">
        <v>574</v>
      </c>
      <c r="H229">
        <v>1.3736933797999999</v>
      </c>
      <c r="I229">
        <v>1.4121763579</v>
      </c>
      <c r="J229">
        <v>1.4959280341000001</v>
      </c>
      <c r="K229">
        <v>788.5</v>
      </c>
      <c r="L229" s="167" t="str">
        <f t="shared" si="6"/>
        <v>All</v>
      </c>
      <c r="M229" t="str">
        <f t="shared" si="7"/>
        <v>MidCentral</v>
      </c>
    </row>
    <row r="230" spans="1:13">
      <c r="A230" t="s">
        <v>6</v>
      </c>
      <c r="B230" t="s">
        <v>131</v>
      </c>
      <c r="C230" t="s">
        <v>111</v>
      </c>
      <c r="D230" t="s">
        <v>52</v>
      </c>
      <c r="E230">
        <v>19118</v>
      </c>
      <c r="F230">
        <v>22353.941973000001</v>
      </c>
      <c r="G230">
        <v>735</v>
      </c>
      <c r="H230">
        <v>1.0837868480999999</v>
      </c>
      <c r="I230">
        <v>1.4121763579</v>
      </c>
      <c r="J230">
        <v>1.2077506348</v>
      </c>
      <c r="K230">
        <v>796.58333332999996</v>
      </c>
      <c r="L230" s="167" t="str">
        <f t="shared" si="6"/>
        <v>All</v>
      </c>
      <c r="M230" t="str">
        <f t="shared" si="7"/>
        <v>Nelson Marlborough</v>
      </c>
    </row>
    <row r="231" spans="1:13">
      <c r="A231" t="s">
        <v>6</v>
      </c>
      <c r="B231" t="s">
        <v>131</v>
      </c>
      <c r="C231" t="s">
        <v>111</v>
      </c>
      <c r="D231" t="s">
        <v>53</v>
      </c>
      <c r="E231">
        <v>8883</v>
      </c>
      <c r="F231">
        <v>11042.365091</v>
      </c>
      <c r="G231">
        <v>379</v>
      </c>
      <c r="H231">
        <v>0.97658311350000004</v>
      </c>
      <c r="I231">
        <v>1.4121763579</v>
      </c>
      <c r="J231">
        <v>1.1360213581</v>
      </c>
      <c r="K231">
        <v>370.125</v>
      </c>
      <c r="L231" s="167" t="str">
        <f t="shared" si="6"/>
        <v>All</v>
      </c>
      <c r="M231" t="str">
        <f t="shared" si="7"/>
        <v>South Canterbury</v>
      </c>
    </row>
    <row r="232" spans="1:13">
      <c r="A232" t="s">
        <v>6</v>
      </c>
      <c r="B232" t="s">
        <v>131</v>
      </c>
      <c r="C232" t="s">
        <v>111</v>
      </c>
      <c r="D232" t="s">
        <v>54</v>
      </c>
      <c r="E232">
        <v>53994.5</v>
      </c>
      <c r="F232">
        <v>57753.751129999997</v>
      </c>
      <c r="G232">
        <v>1584</v>
      </c>
      <c r="H232">
        <v>1.4203098695</v>
      </c>
      <c r="I232">
        <v>1.4121763579</v>
      </c>
      <c r="J232">
        <v>1.3202563446</v>
      </c>
      <c r="K232">
        <v>2249.7708333</v>
      </c>
      <c r="L232" s="167" t="str">
        <f t="shared" si="6"/>
        <v>All</v>
      </c>
      <c r="M232" t="str">
        <f t="shared" si="7"/>
        <v>Southern</v>
      </c>
    </row>
    <row r="233" spans="1:13">
      <c r="A233" t="s">
        <v>6</v>
      </c>
      <c r="B233" t="s">
        <v>131</v>
      </c>
      <c r="C233" t="s">
        <v>111</v>
      </c>
      <c r="D233" t="s">
        <v>55</v>
      </c>
      <c r="E233">
        <v>4784</v>
      </c>
      <c r="F233">
        <v>4436.1472984000002</v>
      </c>
      <c r="G233">
        <v>168</v>
      </c>
      <c r="H233">
        <v>1.1865079365</v>
      </c>
      <c r="I233">
        <v>1.4121763579</v>
      </c>
      <c r="J233">
        <v>1.5229096875000001</v>
      </c>
      <c r="K233">
        <v>199.33333332999999</v>
      </c>
      <c r="L233" s="167" t="str">
        <f t="shared" si="6"/>
        <v>All</v>
      </c>
      <c r="M233" t="s">
        <v>104</v>
      </c>
    </row>
    <row r="234" spans="1:13">
      <c r="A234" t="s">
        <v>6</v>
      </c>
      <c r="B234" t="s">
        <v>131</v>
      </c>
      <c r="C234" t="s">
        <v>111</v>
      </c>
      <c r="D234" t="s">
        <v>56</v>
      </c>
      <c r="E234">
        <v>8865.5</v>
      </c>
      <c r="F234">
        <v>9981.0456696000001</v>
      </c>
      <c r="G234">
        <v>316</v>
      </c>
      <c r="H234">
        <v>1.1689741561</v>
      </c>
      <c r="I234">
        <v>1.4121763579</v>
      </c>
      <c r="J234">
        <v>1.2543424722000001</v>
      </c>
      <c r="K234">
        <v>369.39583333000002</v>
      </c>
      <c r="L234" s="167" t="str">
        <f t="shared" si="6"/>
        <v>All</v>
      </c>
      <c r="M234" t="str">
        <f t="shared" si="7"/>
        <v>Taranaki</v>
      </c>
    </row>
    <row r="235" spans="1:13">
      <c r="A235" t="s">
        <v>6</v>
      </c>
      <c r="B235" t="s">
        <v>131</v>
      </c>
      <c r="C235" t="s">
        <v>111</v>
      </c>
      <c r="D235" t="s">
        <v>132</v>
      </c>
      <c r="E235">
        <v>11625</v>
      </c>
      <c r="F235">
        <v>11860.580341000001</v>
      </c>
      <c r="G235">
        <v>393</v>
      </c>
      <c r="H235">
        <v>1.2325063613</v>
      </c>
      <c r="I235">
        <v>1.4121763579</v>
      </c>
      <c r="J235">
        <v>1.3841270568999999</v>
      </c>
      <c r="K235">
        <v>484.375</v>
      </c>
      <c r="L235" s="167" t="str">
        <f t="shared" si="6"/>
        <v>All</v>
      </c>
      <c r="M235" t="str">
        <f t="shared" si="7"/>
        <v>Te Tai Tokerau</v>
      </c>
    </row>
    <row r="236" spans="1:13">
      <c r="A236" t="s">
        <v>6</v>
      </c>
      <c r="B236" t="s">
        <v>131</v>
      </c>
      <c r="C236" t="s">
        <v>111</v>
      </c>
      <c r="D236" t="s">
        <v>57</v>
      </c>
      <c r="E236">
        <v>43071</v>
      </c>
      <c r="F236">
        <v>40186.472615999999</v>
      </c>
      <c r="G236">
        <v>1163</v>
      </c>
      <c r="H236">
        <v>1.5430997420000001</v>
      </c>
      <c r="I236">
        <v>1.4121763579</v>
      </c>
      <c r="J236">
        <v>1.5135403519999999</v>
      </c>
      <c r="K236">
        <v>1794.625</v>
      </c>
      <c r="L236" s="167" t="str">
        <f t="shared" si="6"/>
        <v>All</v>
      </c>
      <c r="M236" t="str">
        <f t="shared" si="7"/>
        <v>Waikato</v>
      </c>
    </row>
    <row r="237" spans="1:13">
      <c r="A237" t="s">
        <v>6</v>
      </c>
      <c r="B237" t="s">
        <v>131</v>
      </c>
      <c r="C237" t="s">
        <v>111</v>
      </c>
      <c r="D237" t="s">
        <v>58</v>
      </c>
      <c r="E237">
        <v>3823</v>
      </c>
      <c r="F237">
        <v>4306.0646838000002</v>
      </c>
      <c r="G237">
        <v>203</v>
      </c>
      <c r="H237">
        <v>0.78468801310000003</v>
      </c>
      <c r="I237">
        <v>1.4121763579</v>
      </c>
      <c r="J237">
        <v>1.2537550205000001</v>
      </c>
      <c r="K237">
        <v>159.29166667000001</v>
      </c>
      <c r="L237" s="167" t="str">
        <f t="shared" si="6"/>
        <v>All</v>
      </c>
      <c r="M237" t="str">
        <f t="shared" si="7"/>
        <v>Wairarapa</v>
      </c>
    </row>
    <row r="238" spans="1:13">
      <c r="A238" t="s">
        <v>6</v>
      </c>
      <c r="B238" t="s">
        <v>131</v>
      </c>
      <c r="C238" t="s">
        <v>111</v>
      </c>
      <c r="D238" t="s">
        <v>59</v>
      </c>
      <c r="E238">
        <v>103425.5</v>
      </c>
      <c r="F238">
        <v>110495.10460999999</v>
      </c>
      <c r="G238">
        <v>2934</v>
      </c>
      <c r="H238">
        <v>1.4687784025999999</v>
      </c>
      <c r="I238">
        <v>1.4121763579</v>
      </c>
      <c r="J238">
        <v>1.3218236808999999</v>
      </c>
      <c r="K238">
        <v>4309.3958333</v>
      </c>
      <c r="L238" s="167" t="str">
        <f t="shared" si="6"/>
        <v>All</v>
      </c>
      <c r="M238" t="s">
        <v>103</v>
      </c>
    </row>
    <row r="239" spans="1:13">
      <c r="A239" t="s">
        <v>6</v>
      </c>
      <c r="B239" t="s">
        <v>131</v>
      </c>
      <c r="C239" t="s">
        <v>111</v>
      </c>
      <c r="D239" t="s">
        <v>60</v>
      </c>
      <c r="E239">
        <v>1217</v>
      </c>
      <c r="F239">
        <v>1774.2925740000001</v>
      </c>
      <c r="G239">
        <v>82</v>
      </c>
      <c r="H239">
        <v>0.61839430890000002</v>
      </c>
      <c r="I239">
        <v>1.4121763579</v>
      </c>
      <c r="J239">
        <v>0.96862189060000004</v>
      </c>
      <c r="K239">
        <v>50.708333332999999</v>
      </c>
      <c r="L239" s="167" t="str">
        <f t="shared" si="6"/>
        <v>All</v>
      </c>
      <c r="M239" t="str">
        <f t="shared" si="7"/>
        <v>West Coast</v>
      </c>
    </row>
    <row r="240" spans="1:13">
      <c r="A240" t="s">
        <v>6</v>
      </c>
      <c r="B240" t="s">
        <v>131</v>
      </c>
      <c r="C240" t="s">
        <v>111</v>
      </c>
      <c r="D240" t="s">
        <v>61</v>
      </c>
      <c r="E240">
        <v>1466</v>
      </c>
      <c r="F240">
        <v>1530.8351964999999</v>
      </c>
      <c r="G240">
        <v>61</v>
      </c>
      <c r="H240">
        <v>1.0013661201999999</v>
      </c>
      <c r="I240">
        <v>1.4121763579</v>
      </c>
      <c r="J240">
        <v>1.3523666985</v>
      </c>
      <c r="K240">
        <v>61.083333332999999</v>
      </c>
      <c r="L240" s="167" t="str">
        <f t="shared" si="6"/>
        <v>All</v>
      </c>
      <c r="M240" t="str">
        <f t="shared" si="7"/>
        <v>Whanganui</v>
      </c>
    </row>
    <row r="241" spans="1:13">
      <c r="A241" t="s">
        <v>6</v>
      </c>
      <c r="B241" t="s">
        <v>131</v>
      </c>
      <c r="C241" t="s">
        <v>111</v>
      </c>
      <c r="D241" t="s">
        <v>133</v>
      </c>
      <c r="E241">
        <v>781046.5</v>
      </c>
      <c r="F241">
        <v>793140.53983999998</v>
      </c>
      <c r="G241">
        <v>23045</v>
      </c>
      <c r="H241">
        <v>1.4121763579</v>
      </c>
      <c r="I241">
        <v>1.4121763579</v>
      </c>
      <c r="J241">
        <v>1.3906430781000001</v>
      </c>
      <c r="K241">
        <v>32543.604167000001</v>
      </c>
      <c r="L241" s="167" t="str">
        <f t="shared" si="6"/>
        <v>All</v>
      </c>
      <c r="M241" t="str">
        <f t="shared" si="7"/>
        <v>NATIONAL</v>
      </c>
    </row>
    <row r="242" spans="1:13">
      <c r="A242" t="s">
        <v>6</v>
      </c>
      <c r="B242" t="s">
        <v>131</v>
      </c>
      <c r="C242" t="s">
        <v>112</v>
      </c>
      <c r="D242" t="s">
        <v>45</v>
      </c>
      <c r="E242">
        <v>160020</v>
      </c>
      <c r="F242">
        <v>154505.95744</v>
      </c>
      <c r="G242">
        <v>4759</v>
      </c>
      <c r="H242">
        <v>1.4010296281000001</v>
      </c>
      <c r="I242">
        <v>1.4002340503999999</v>
      </c>
      <c r="J242">
        <v>1.4502059109000001</v>
      </c>
      <c r="K242">
        <v>6667.5</v>
      </c>
      <c r="L242" s="167" t="str">
        <f t="shared" si="6"/>
        <v>All</v>
      </c>
      <c r="M242" t="str">
        <f t="shared" si="7"/>
        <v>Auckland</v>
      </c>
    </row>
    <row r="243" spans="1:13">
      <c r="A243" t="s">
        <v>6</v>
      </c>
      <c r="B243" t="s">
        <v>131</v>
      </c>
      <c r="C243" t="s">
        <v>112</v>
      </c>
      <c r="D243" t="s">
        <v>46</v>
      </c>
      <c r="E243">
        <v>32593.5</v>
      </c>
      <c r="F243">
        <v>32894.635057</v>
      </c>
      <c r="G243">
        <v>1138</v>
      </c>
      <c r="H243">
        <v>1.1933765378000001</v>
      </c>
      <c r="I243">
        <v>1.4002340503999999</v>
      </c>
      <c r="J243">
        <v>1.3874155601</v>
      </c>
      <c r="K243">
        <v>1358.0625</v>
      </c>
      <c r="L243" s="167" t="str">
        <f t="shared" si="6"/>
        <v>All</v>
      </c>
      <c r="M243" t="str">
        <f t="shared" si="7"/>
        <v>Bay of Plenty</v>
      </c>
    </row>
    <row r="244" spans="1:13">
      <c r="A244" t="s">
        <v>6</v>
      </c>
      <c r="B244" t="s">
        <v>131</v>
      </c>
      <c r="C244" t="s">
        <v>112</v>
      </c>
      <c r="D244" t="s">
        <v>47</v>
      </c>
      <c r="E244">
        <v>90692.5</v>
      </c>
      <c r="F244">
        <v>88085.053012999997</v>
      </c>
      <c r="G244">
        <v>2117</v>
      </c>
      <c r="H244">
        <v>1.78500433</v>
      </c>
      <c r="I244">
        <v>1.4002340503999999</v>
      </c>
      <c r="J244">
        <v>1.4416830355000001</v>
      </c>
      <c r="K244">
        <v>3778.8541667</v>
      </c>
      <c r="L244" s="167" t="str">
        <f t="shared" si="6"/>
        <v>All</v>
      </c>
      <c r="M244" t="str">
        <f t="shared" si="7"/>
        <v>Canterbury</v>
      </c>
    </row>
    <row r="245" spans="1:13">
      <c r="A245" t="s">
        <v>6</v>
      </c>
      <c r="B245" t="s">
        <v>131</v>
      </c>
      <c r="C245" t="s">
        <v>112</v>
      </c>
      <c r="D245" t="s">
        <v>120</v>
      </c>
      <c r="E245">
        <v>119157.5</v>
      </c>
      <c r="F245">
        <v>105805.18704999999</v>
      </c>
      <c r="G245">
        <v>2787</v>
      </c>
      <c r="H245">
        <v>1.7814480923</v>
      </c>
      <c r="I245">
        <v>1.4002340503999999</v>
      </c>
      <c r="J245">
        <v>1.5769395954000001</v>
      </c>
      <c r="K245">
        <v>4964.8958333</v>
      </c>
      <c r="L245" s="167" t="str">
        <f t="shared" si="6"/>
        <v>All</v>
      </c>
      <c r="M245" t="str">
        <f t="shared" si="7"/>
        <v>Capital, Coast and Hutt Valley</v>
      </c>
    </row>
    <row r="246" spans="1:13">
      <c r="A246" t="s">
        <v>6</v>
      </c>
      <c r="B246" t="s">
        <v>131</v>
      </c>
      <c r="C246" t="s">
        <v>112</v>
      </c>
      <c r="D246" t="s">
        <v>48</v>
      </c>
      <c r="E246">
        <v>44450</v>
      </c>
      <c r="F246">
        <v>46225.264217999997</v>
      </c>
      <c r="G246">
        <v>1579</v>
      </c>
      <c r="H246">
        <v>1.1729470128999999</v>
      </c>
      <c r="I246">
        <v>1.4002340503999999</v>
      </c>
      <c r="J246">
        <v>1.3464585783</v>
      </c>
      <c r="K246">
        <v>1852.0833333</v>
      </c>
      <c r="L246" s="167" t="str">
        <f t="shared" si="6"/>
        <v>All</v>
      </c>
      <c r="M246" t="str">
        <f t="shared" si="7"/>
        <v>Counties Manukau</v>
      </c>
    </row>
    <row r="247" spans="1:13">
      <c r="A247" t="s">
        <v>6</v>
      </c>
      <c r="B247" t="s">
        <v>131</v>
      </c>
      <c r="C247" t="s">
        <v>112</v>
      </c>
      <c r="D247" t="s">
        <v>49</v>
      </c>
      <c r="E247">
        <v>12911.5</v>
      </c>
      <c r="F247">
        <v>11354.985984000001</v>
      </c>
      <c r="G247">
        <v>329</v>
      </c>
      <c r="H247">
        <v>1.6351950355</v>
      </c>
      <c r="I247">
        <v>1.4002340503999999</v>
      </c>
      <c r="J247">
        <v>1.5921747475000001</v>
      </c>
      <c r="K247">
        <v>537.97916667000004</v>
      </c>
      <c r="L247" s="167" t="str">
        <f t="shared" si="6"/>
        <v>All</v>
      </c>
      <c r="M247" t="str">
        <f t="shared" si="7"/>
        <v>Hawkes Bay</v>
      </c>
    </row>
    <row r="248" spans="1:13">
      <c r="A248" t="s">
        <v>6</v>
      </c>
      <c r="B248" t="s">
        <v>131</v>
      </c>
      <c r="C248" t="s">
        <v>112</v>
      </c>
      <c r="D248" t="s">
        <v>50</v>
      </c>
      <c r="E248">
        <v>8645</v>
      </c>
      <c r="F248">
        <v>10591.917938000001</v>
      </c>
      <c r="G248">
        <v>323</v>
      </c>
      <c r="H248">
        <v>1.1151960783999999</v>
      </c>
      <c r="I248">
        <v>1.4002340503999999</v>
      </c>
      <c r="J248">
        <v>1.1428547158</v>
      </c>
      <c r="K248">
        <v>360.20833333000002</v>
      </c>
      <c r="L248" s="167" t="str">
        <f t="shared" si="6"/>
        <v>All</v>
      </c>
      <c r="M248" t="str">
        <f t="shared" si="7"/>
        <v>Lakes</v>
      </c>
    </row>
    <row r="249" spans="1:13">
      <c r="A249" t="s">
        <v>6</v>
      </c>
      <c r="B249" t="s">
        <v>131</v>
      </c>
      <c r="C249" t="s">
        <v>112</v>
      </c>
      <c r="D249" t="s">
        <v>51</v>
      </c>
      <c r="E249">
        <v>37908.5</v>
      </c>
      <c r="F249">
        <v>34039.233762999997</v>
      </c>
      <c r="G249">
        <v>1088</v>
      </c>
      <c r="H249">
        <v>1.4517654717999999</v>
      </c>
      <c r="I249">
        <v>1.4002340503999999</v>
      </c>
      <c r="J249">
        <v>1.5593997464</v>
      </c>
      <c r="K249">
        <v>1579.5208333</v>
      </c>
      <c r="L249" s="167" t="str">
        <f t="shared" si="6"/>
        <v>All</v>
      </c>
      <c r="M249" t="str">
        <f t="shared" si="7"/>
        <v>MidCentral</v>
      </c>
    </row>
    <row r="250" spans="1:13">
      <c r="A250" t="s">
        <v>6</v>
      </c>
      <c r="B250" t="s">
        <v>131</v>
      </c>
      <c r="C250" t="s">
        <v>112</v>
      </c>
      <c r="D250" t="s">
        <v>52</v>
      </c>
      <c r="E250">
        <v>35436</v>
      </c>
      <c r="F250">
        <v>37419.553284000001</v>
      </c>
      <c r="G250">
        <v>1307</v>
      </c>
      <c r="H250">
        <v>1.1296863045000001</v>
      </c>
      <c r="I250">
        <v>1.4002340503999999</v>
      </c>
      <c r="J250">
        <v>1.3260097850999999</v>
      </c>
      <c r="K250">
        <v>1476.5</v>
      </c>
      <c r="L250" s="167" t="str">
        <f t="shared" si="6"/>
        <v>All</v>
      </c>
      <c r="M250" t="str">
        <f t="shared" si="7"/>
        <v>Nelson Marlborough</v>
      </c>
    </row>
    <row r="251" spans="1:13">
      <c r="A251" t="s">
        <v>6</v>
      </c>
      <c r="B251" t="s">
        <v>131</v>
      </c>
      <c r="C251" t="s">
        <v>112</v>
      </c>
      <c r="D251" t="s">
        <v>53</v>
      </c>
      <c r="E251">
        <v>17812</v>
      </c>
      <c r="F251">
        <v>23808.126042</v>
      </c>
      <c r="G251">
        <v>917</v>
      </c>
      <c r="H251">
        <v>0.80934205739999998</v>
      </c>
      <c r="I251">
        <v>1.4002340503999999</v>
      </c>
      <c r="J251">
        <v>1.0475821936</v>
      </c>
      <c r="K251">
        <v>742.16666667000004</v>
      </c>
      <c r="L251" s="167" t="str">
        <f t="shared" si="6"/>
        <v>All</v>
      </c>
      <c r="M251" t="str">
        <f t="shared" si="7"/>
        <v>South Canterbury</v>
      </c>
    </row>
    <row r="252" spans="1:13">
      <c r="A252" t="s">
        <v>6</v>
      </c>
      <c r="B252" t="s">
        <v>131</v>
      </c>
      <c r="C252" t="s">
        <v>112</v>
      </c>
      <c r="D252" t="s">
        <v>54</v>
      </c>
      <c r="E252">
        <v>56905.5</v>
      </c>
      <c r="F252">
        <v>61216.151205000002</v>
      </c>
      <c r="G252">
        <v>1676</v>
      </c>
      <c r="H252">
        <v>1.4147150955000001</v>
      </c>
      <c r="I252">
        <v>1.4002340503999999</v>
      </c>
      <c r="J252">
        <v>1.3016339183000001</v>
      </c>
      <c r="K252">
        <v>2371.0625</v>
      </c>
      <c r="L252" s="167" t="str">
        <f t="shared" si="6"/>
        <v>All</v>
      </c>
      <c r="M252" t="str">
        <f t="shared" si="7"/>
        <v>Southern</v>
      </c>
    </row>
    <row r="253" spans="1:13">
      <c r="A253" t="s">
        <v>6</v>
      </c>
      <c r="B253" t="s">
        <v>131</v>
      </c>
      <c r="C253" t="s">
        <v>112</v>
      </c>
      <c r="D253" t="s">
        <v>55</v>
      </c>
      <c r="E253">
        <v>5640.5</v>
      </c>
      <c r="F253">
        <v>4283.4887975000001</v>
      </c>
      <c r="G253">
        <v>175</v>
      </c>
      <c r="H253">
        <v>1.3429761904999999</v>
      </c>
      <c r="I253">
        <v>1.4002340503999999</v>
      </c>
      <c r="J253">
        <v>1.8438288355000001</v>
      </c>
      <c r="K253">
        <v>235.02083332999999</v>
      </c>
      <c r="L253" s="167" t="str">
        <f t="shared" si="6"/>
        <v>All</v>
      </c>
      <c r="M253" t="s">
        <v>104</v>
      </c>
    </row>
    <row r="254" spans="1:13">
      <c r="A254" t="s">
        <v>6</v>
      </c>
      <c r="B254" t="s">
        <v>131</v>
      </c>
      <c r="C254" t="s">
        <v>112</v>
      </c>
      <c r="D254" t="s">
        <v>56</v>
      </c>
      <c r="E254">
        <v>24402</v>
      </c>
      <c r="F254">
        <v>24022.372171999999</v>
      </c>
      <c r="G254">
        <v>729</v>
      </c>
      <c r="H254">
        <v>1.3947187929</v>
      </c>
      <c r="I254">
        <v>1.4002340503999999</v>
      </c>
      <c r="J254">
        <v>1.422362082</v>
      </c>
      <c r="K254">
        <v>1016.75</v>
      </c>
      <c r="L254" s="167" t="str">
        <f t="shared" si="6"/>
        <v>All</v>
      </c>
      <c r="M254" t="str">
        <f t="shared" si="7"/>
        <v>Taranaki</v>
      </c>
    </row>
    <row r="255" spans="1:13">
      <c r="A255" t="s">
        <v>6</v>
      </c>
      <c r="B255" t="s">
        <v>131</v>
      </c>
      <c r="C255" t="s">
        <v>112</v>
      </c>
      <c r="D255" t="s">
        <v>132</v>
      </c>
      <c r="E255">
        <v>37721</v>
      </c>
      <c r="F255">
        <v>36289.538482999997</v>
      </c>
      <c r="G255">
        <v>1298</v>
      </c>
      <c r="H255">
        <v>1.2108692861000001</v>
      </c>
      <c r="I255">
        <v>1.4002340503999999</v>
      </c>
      <c r="J255">
        <v>1.4554670801</v>
      </c>
      <c r="K255">
        <v>1571.7083333</v>
      </c>
      <c r="L255" s="167" t="str">
        <f t="shared" si="6"/>
        <v>All</v>
      </c>
      <c r="M255" t="str">
        <f t="shared" si="7"/>
        <v>Te Tai Tokerau</v>
      </c>
    </row>
    <row r="256" spans="1:13">
      <c r="A256" t="s">
        <v>6</v>
      </c>
      <c r="B256" t="s">
        <v>131</v>
      </c>
      <c r="C256" t="s">
        <v>112</v>
      </c>
      <c r="D256" t="s">
        <v>57</v>
      </c>
      <c r="E256">
        <v>84473</v>
      </c>
      <c r="F256">
        <v>82815.637220000004</v>
      </c>
      <c r="G256">
        <v>2476</v>
      </c>
      <c r="H256">
        <v>1.4215300215</v>
      </c>
      <c r="I256">
        <v>1.4002340503999999</v>
      </c>
      <c r="J256">
        <v>1.4282564851999999</v>
      </c>
      <c r="K256">
        <v>3519.7083333</v>
      </c>
      <c r="L256" s="167" t="str">
        <f t="shared" si="6"/>
        <v>All</v>
      </c>
      <c r="M256" t="str">
        <f t="shared" si="7"/>
        <v>Waikato</v>
      </c>
    </row>
    <row r="257" spans="1:13">
      <c r="A257" t="s">
        <v>6</v>
      </c>
      <c r="B257" t="s">
        <v>131</v>
      </c>
      <c r="C257" t="s">
        <v>112</v>
      </c>
      <c r="D257" t="s">
        <v>58</v>
      </c>
      <c r="E257">
        <v>3274</v>
      </c>
      <c r="F257">
        <v>3516.5486581999999</v>
      </c>
      <c r="G257">
        <v>158</v>
      </c>
      <c r="H257">
        <v>0.86339662449999999</v>
      </c>
      <c r="I257">
        <v>1.4002340503999999</v>
      </c>
      <c r="J257">
        <v>1.3036550113000001</v>
      </c>
      <c r="K257">
        <v>136.41666667000001</v>
      </c>
      <c r="L257" s="167" t="str">
        <f t="shared" si="6"/>
        <v>All</v>
      </c>
      <c r="M257" t="str">
        <f t="shared" si="7"/>
        <v>Wairarapa</v>
      </c>
    </row>
    <row r="258" spans="1:13">
      <c r="A258" t="s">
        <v>6</v>
      </c>
      <c r="B258" t="s">
        <v>131</v>
      </c>
      <c r="C258" t="s">
        <v>112</v>
      </c>
      <c r="D258" t="s">
        <v>59</v>
      </c>
      <c r="E258">
        <v>97903</v>
      </c>
      <c r="F258">
        <v>107479.17283</v>
      </c>
      <c r="G258">
        <v>2829</v>
      </c>
      <c r="H258">
        <v>1.4419553435000001</v>
      </c>
      <c r="I258">
        <v>1.4002340503999999</v>
      </c>
      <c r="J258">
        <v>1.2754760816999999</v>
      </c>
      <c r="K258">
        <v>4079.2916667</v>
      </c>
      <c r="L258" s="167" t="str">
        <f t="shared" si="6"/>
        <v>All</v>
      </c>
      <c r="M258" t="s">
        <v>103</v>
      </c>
    </row>
    <row r="259" spans="1:13">
      <c r="A259" t="s">
        <v>6</v>
      </c>
      <c r="B259" t="s">
        <v>131</v>
      </c>
      <c r="C259" t="s">
        <v>112</v>
      </c>
      <c r="D259" t="s">
        <v>60</v>
      </c>
      <c r="E259">
        <v>3454</v>
      </c>
      <c r="F259">
        <v>4627.6071638000003</v>
      </c>
      <c r="G259">
        <v>249</v>
      </c>
      <c r="H259">
        <v>0.57797858099999999</v>
      </c>
      <c r="I259">
        <v>1.4002340503999999</v>
      </c>
      <c r="J259">
        <v>1.0451207803</v>
      </c>
      <c r="K259">
        <v>143.91666667000001</v>
      </c>
      <c r="L259" s="167" t="str">
        <f t="shared" ref="L259:L322" si="8">B259</f>
        <v>All</v>
      </c>
      <c r="M259" t="str">
        <f t="shared" ref="M259:M322" si="9">D259</f>
        <v>West Coast</v>
      </c>
    </row>
    <row r="260" spans="1:13">
      <c r="A260" t="s">
        <v>6</v>
      </c>
      <c r="B260" t="s">
        <v>131</v>
      </c>
      <c r="C260" t="s">
        <v>112</v>
      </c>
      <c r="D260" t="s">
        <v>61</v>
      </c>
      <c r="E260">
        <v>10831.5</v>
      </c>
      <c r="F260">
        <v>9978.1741535000001</v>
      </c>
      <c r="G260">
        <v>378</v>
      </c>
      <c r="H260">
        <v>1.1939484127</v>
      </c>
      <c r="I260">
        <v>1.4002340503999999</v>
      </c>
      <c r="J260">
        <v>1.5199809988999999</v>
      </c>
      <c r="K260">
        <v>451.3125</v>
      </c>
      <c r="L260" s="167" t="str">
        <f t="shared" si="8"/>
        <v>All</v>
      </c>
      <c r="M260" t="str">
        <f t="shared" si="9"/>
        <v>Whanganui</v>
      </c>
    </row>
    <row r="261" spans="1:13">
      <c r="A261" t="s">
        <v>6</v>
      </c>
      <c r="B261" t="s">
        <v>131</v>
      </c>
      <c r="C261" t="s">
        <v>112</v>
      </c>
      <c r="D261" t="s">
        <v>133</v>
      </c>
      <c r="E261">
        <v>884231</v>
      </c>
      <c r="F261">
        <v>878958.60447000002</v>
      </c>
      <c r="G261">
        <v>26312</v>
      </c>
      <c r="H261">
        <v>1.4002340503999999</v>
      </c>
      <c r="I261">
        <v>1.4002340503999999</v>
      </c>
      <c r="J261">
        <v>1.4086332942999999</v>
      </c>
      <c r="K261">
        <v>36842.958333000002</v>
      </c>
      <c r="L261" s="167" t="str">
        <f t="shared" si="8"/>
        <v>All</v>
      </c>
      <c r="M261" t="str">
        <f t="shared" si="9"/>
        <v>NATIONAL</v>
      </c>
    </row>
    <row r="262" spans="1:13">
      <c r="A262" t="s">
        <v>6</v>
      </c>
      <c r="B262" t="s">
        <v>131</v>
      </c>
      <c r="C262" t="s">
        <v>113</v>
      </c>
      <c r="D262" t="s">
        <v>45</v>
      </c>
      <c r="E262">
        <v>151402.5</v>
      </c>
      <c r="F262">
        <v>145715.62964999999</v>
      </c>
      <c r="G262">
        <v>4143</v>
      </c>
      <c r="H262">
        <v>1.5226737871</v>
      </c>
      <c r="I262">
        <v>1.3623829712</v>
      </c>
      <c r="J262">
        <v>1.4155529389999999</v>
      </c>
      <c r="K262">
        <v>6308.4375</v>
      </c>
      <c r="L262" s="167" t="str">
        <f t="shared" si="8"/>
        <v>All</v>
      </c>
      <c r="M262" t="str">
        <f t="shared" si="9"/>
        <v>Auckland</v>
      </c>
    </row>
    <row r="263" spans="1:13">
      <c r="A263" t="s">
        <v>6</v>
      </c>
      <c r="B263" t="s">
        <v>131</v>
      </c>
      <c r="C263" t="s">
        <v>113</v>
      </c>
      <c r="D263" t="s">
        <v>46</v>
      </c>
      <c r="E263">
        <v>39203.5</v>
      </c>
      <c r="F263">
        <v>36716.861133999999</v>
      </c>
      <c r="G263">
        <v>1346</v>
      </c>
      <c r="H263">
        <v>1.2135803616</v>
      </c>
      <c r="I263">
        <v>1.3623829712</v>
      </c>
      <c r="J263">
        <v>1.4546499663000001</v>
      </c>
      <c r="K263">
        <v>1633.4791667</v>
      </c>
      <c r="L263" s="167" t="str">
        <f t="shared" si="8"/>
        <v>All</v>
      </c>
      <c r="M263" t="str">
        <f t="shared" si="9"/>
        <v>Bay of Plenty</v>
      </c>
    </row>
    <row r="264" spans="1:13">
      <c r="A264" t="s">
        <v>6</v>
      </c>
      <c r="B264" t="s">
        <v>131</v>
      </c>
      <c r="C264" t="s">
        <v>113</v>
      </c>
      <c r="D264" t="s">
        <v>47</v>
      </c>
      <c r="E264">
        <v>106476</v>
      </c>
      <c r="F264">
        <v>103373.33695</v>
      </c>
      <c r="G264">
        <v>2792</v>
      </c>
      <c r="H264">
        <v>1.5890042980000001</v>
      </c>
      <c r="I264">
        <v>1.3623829712</v>
      </c>
      <c r="J264">
        <v>1.4032737408</v>
      </c>
      <c r="K264">
        <v>4436.5</v>
      </c>
      <c r="L264" s="167" t="str">
        <f t="shared" si="8"/>
        <v>All</v>
      </c>
      <c r="M264" t="str">
        <f t="shared" si="9"/>
        <v>Canterbury</v>
      </c>
    </row>
    <row r="265" spans="1:13">
      <c r="A265" t="s">
        <v>6</v>
      </c>
      <c r="B265" t="s">
        <v>131</v>
      </c>
      <c r="C265" t="s">
        <v>113</v>
      </c>
      <c r="D265" t="s">
        <v>120</v>
      </c>
      <c r="E265">
        <v>97930</v>
      </c>
      <c r="F265">
        <v>100937.12085000001</v>
      </c>
      <c r="G265">
        <v>2931</v>
      </c>
      <c r="H265">
        <v>1.3921585352000001</v>
      </c>
      <c r="I265">
        <v>1.3623829712</v>
      </c>
      <c r="J265">
        <v>1.3217948287000001</v>
      </c>
      <c r="K265">
        <v>4080.4166667</v>
      </c>
      <c r="L265" s="167" t="str">
        <f t="shared" si="8"/>
        <v>All</v>
      </c>
      <c r="M265" t="str">
        <f t="shared" si="9"/>
        <v>Capital, Coast and Hutt Valley</v>
      </c>
    </row>
    <row r="266" spans="1:13">
      <c r="A266" t="s">
        <v>6</v>
      </c>
      <c r="B266" t="s">
        <v>131</v>
      </c>
      <c r="C266" t="s">
        <v>113</v>
      </c>
      <c r="D266" t="s">
        <v>48</v>
      </c>
      <c r="E266">
        <v>62567</v>
      </c>
      <c r="F266">
        <v>66047.525790999993</v>
      </c>
      <c r="G266">
        <v>2437</v>
      </c>
      <c r="H266">
        <v>1.0697408015000001</v>
      </c>
      <c r="I266">
        <v>1.3623829712</v>
      </c>
      <c r="J266">
        <v>1.2905890771999999</v>
      </c>
      <c r="K266">
        <v>2606.9583333</v>
      </c>
      <c r="L266" s="167" t="str">
        <f t="shared" si="8"/>
        <v>All</v>
      </c>
      <c r="M266" t="str">
        <f t="shared" si="9"/>
        <v>Counties Manukau</v>
      </c>
    </row>
    <row r="267" spans="1:13">
      <c r="A267" t="s">
        <v>6</v>
      </c>
      <c r="B267" t="s">
        <v>131</v>
      </c>
      <c r="C267" t="s">
        <v>113</v>
      </c>
      <c r="D267" t="s">
        <v>49</v>
      </c>
      <c r="E267">
        <v>31734.5</v>
      </c>
      <c r="F267">
        <v>28396.536762</v>
      </c>
      <c r="G267">
        <v>898</v>
      </c>
      <c r="H267">
        <v>1.4724619525</v>
      </c>
      <c r="I267">
        <v>1.3623829712</v>
      </c>
      <c r="J267">
        <v>1.522528707</v>
      </c>
      <c r="K267">
        <v>1322.2708333</v>
      </c>
      <c r="L267" s="167" t="str">
        <f t="shared" si="8"/>
        <v>All</v>
      </c>
      <c r="M267" t="str">
        <f t="shared" si="9"/>
        <v>Hawkes Bay</v>
      </c>
    </row>
    <row r="268" spans="1:13">
      <c r="A268" t="s">
        <v>6</v>
      </c>
      <c r="B268" t="s">
        <v>131</v>
      </c>
      <c r="C268" t="s">
        <v>113</v>
      </c>
      <c r="D268" t="s">
        <v>50</v>
      </c>
      <c r="E268">
        <v>15561</v>
      </c>
      <c r="F268">
        <v>18186.732829</v>
      </c>
      <c r="G268">
        <v>627</v>
      </c>
      <c r="H268">
        <v>1.0340909090999999</v>
      </c>
      <c r="I268">
        <v>1.3623829712</v>
      </c>
      <c r="J268">
        <v>1.1656871861</v>
      </c>
      <c r="K268">
        <v>648.375</v>
      </c>
      <c r="L268" s="167" t="str">
        <f t="shared" si="8"/>
        <v>All</v>
      </c>
      <c r="M268" t="str">
        <f t="shared" si="9"/>
        <v>Lakes</v>
      </c>
    </row>
    <row r="269" spans="1:13">
      <c r="A269" t="s">
        <v>6</v>
      </c>
      <c r="B269" t="s">
        <v>131</v>
      </c>
      <c r="C269" t="s">
        <v>113</v>
      </c>
      <c r="D269" t="s">
        <v>51</v>
      </c>
      <c r="E269">
        <v>43918</v>
      </c>
      <c r="F269">
        <v>37989.734559999997</v>
      </c>
      <c r="G269">
        <v>1122</v>
      </c>
      <c r="H269">
        <v>1.6309417706</v>
      </c>
      <c r="I269">
        <v>1.3623829712</v>
      </c>
      <c r="J269">
        <v>1.5749816634</v>
      </c>
      <c r="K269">
        <v>1829.9166667</v>
      </c>
      <c r="L269" s="167" t="str">
        <f t="shared" si="8"/>
        <v>All</v>
      </c>
      <c r="M269" t="str">
        <f t="shared" si="9"/>
        <v>MidCentral</v>
      </c>
    </row>
    <row r="270" spans="1:13">
      <c r="A270" t="s">
        <v>6</v>
      </c>
      <c r="B270" t="s">
        <v>131</v>
      </c>
      <c r="C270" t="s">
        <v>113</v>
      </c>
      <c r="D270" t="s">
        <v>52</v>
      </c>
      <c r="E270">
        <v>27344</v>
      </c>
      <c r="F270">
        <v>30162.182197999999</v>
      </c>
      <c r="G270">
        <v>1013</v>
      </c>
      <c r="H270">
        <v>1.1247120763</v>
      </c>
      <c r="I270">
        <v>1.3623829712</v>
      </c>
      <c r="J270">
        <v>1.2350896802</v>
      </c>
      <c r="K270">
        <v>1139.3333333</v>
      </c>
      <c r="L270" s="167" t="str">
        <f t="shared" si="8"/>
        <v>All</v>
      </c>
      <c r="M270" t="str">
        <f t="shared" si="9"/>
        <v>Nelson Marlborough</v>
      </c>
    </row>
    <row r="271" spans="1:13">
      <c r="A271" t="s">
        <v>6</v>
      </c>
      <c r="B271" t="s">
        <v>131</v>
      </c>
      <c r="C271" t="s">
        <v>113</v>
      </c>
      <c r="D271" t="s">
        <v>53</v>
      </c>
      <c r="E271">
        <v>10867.5</v>
      </c>
      <c r="F271">
        <v>12657.661086</v>
      </c>
      <c r="G271">
        <v>521</v>
      </c>
      <c r="H271">
        <v>0.86912188099999999</v>
      </c>
      <c r="I271">
        <v>1.3623829712</v>
      </c>
      <c r="J271">
        <v>1.1697024306999999</v>
      </c>
      <c r="K271">
        <v>452.8125</v>
      </c>
      <c r="L271" s="167" t="str">
        <f t="shared" si="8"/>
        <v>All</v>
      </c>
      <c r="M271" t="str">
        <f t="shared" si="9"/>
        <v>South Canterbury</v>
      </c>
    </row>
    <row r="272" spans="1:13">
      <c r="A272" t="s">
        <v>6</v>
      </c>
      <c r="B272" t="s">
        <v>131</v>
      </c>
      <c r="C272" t="s">
        <v>113</v>
      </c>
      <c r="D272" t="s">
        <v>54</v>
      </c>
      <c r="E272">
        <v>73988</v>
      </c>
      <c r="F272">
        <v>73898.017676999996</v>
      </c>
      <c r="G272">
        <v>2085</v>
      </c>
      <c r="H272">
        <v>1.4785771382999999</v>
      </c>
      <c r="I272">
        <v>1.3623829712</v>
      </c>
      <c r="J272">
        <v>1.3640418841999999</v>
      </c>
      <c r="K272">
        <v>3082.8333333</v>
      </c>
      <c r="L272" s="167" t="str">
        <f t="shared" si="8"/>
        <v>All</v>
      </c>
      <c r="M272" t="str">
        <f t="shared" si="9"/>
        <v>Southern</v>
      </c>
    </row>
    <row r="273" spans="1:13">
      <c r="A273" t="s">
        <v>6</v>
      </c>
      <c r="B273" t="s">
        <v>131</v>
      </c>
      <c r="C273" t="s">
        <v>113</v>
      </c>
      <c r="D273" t="s">
        <v>55</v>
      </c>
      <c r="E273">
        <v>3429</v>
      </c>
      <c r="F273">
        <v>2939.4583880999999</v>
      </c>
      <c r="G273">
        <v>109</v>
      </c>
      <c r="H273">
        <v>1.3107798165</v>
      </c>
      <c r="I273">
        <v>1.3623829712</v>
      </c>
      <c r="J273">
        <v>1.5892761834</v>
      </c>
      <c r="K273">
        <v>142.875</v>
      </c>
      <c r="L273" s="167" t="str">
        <f t="shared" si="8"/>
        <v>All</v>
      </c>
      <c r="M273" t="s">
        <v>104</v>
      </c>
    </row>
    <row r="274" spans="1:13">
      <c r="A274" t="s">
        <v>6</v>
      </c>
      <c r="B274" t="s">
        <v>131</v>
      </c>
      <c r="C274" t="s">
        <v>113</v>
      </c>
      <c r="D274" t="s">
        <v>56</v>
      </c>
      <c r="E274">
        <v>25716.5</v>
      </c>
      <c r="F274">
        <v>25624.006673</v>
      </c>
      <c r="G274">
        <v>843</v>
      </c>
      <c r="H274">
        <v>1.2710804666</v>
      </c>
      <c r="I274">
        <v>1.3623829712</v>
      </c>
      <c r="J274">
        <v>1.3673006773</v>
      </c>
      <c r="K274">
        <v>1071.5208333</v>
      </c>
      <c r="L274" s="167" t="str">
        <f t="shared" si="8"/>
        <v>All</v>
      </c>
      <c r="M274" t="str">
        <f t="shared" si="9"/>
        <v>Taranaki</v>
      </c>
    </row>
    <row r="275" spans="1:13">
      <c r="A275" t="s">
        <v>6</v>
      </c>
      <c r="B275" t="s">
        <v>131</v>
      </c>
      <c r="C275" t="s">
        <v>113</v>
      </c>
      <c r="D275" t="s">
        <v>132</v>
      </c>
      <c r="E275">
        <v>36440</v>
      </c>
      <c r="F275">
        <v>35018.825605999999</v>
      </c>
      <c r="G275">
        <v>1237</v>
      </c>
      <c r="H275">
        <v>1.227431959</v>
      </c>
      <c r="I275">
        <v>1.3623829712</v>
      </c>
      <c r="J275">
        <v>1.4176727692</v>
      </c>
      <c r="K275">
        <v>1518.3333333</v>
      </c>
      <c r="L275" s="167" t="str">
        <f t="shared" si="8"/>
        <v>All</v>
      </c>
      <c r="M275" t="str">
        <f t="shared" si="9"/>
        <v>Te Tai Tokerau</v>
      </c>
    </row>
    <row r="276" spans="1:13">
      <c r="A276" t="s">
        <v>6</v>
      </c>
      <c r="B276" t="s">
        <v>131</v>
      </c>
      <c r="C276" t="s">
        <v>113</v>
      </c>
      <c r="D276" t="s">
        <v>57</v>
      </c>
      <c r="E276">
        <v>105105.5</v>
      </c>
      <c r="F276">
        <v>99669.838413999998</v>
      </c>
      <c r="G276">
        <v>3211</v>
      </c>
      <c r="H276">
        <v>1.3638728848999999</v>
      </c>
      <c r="I276">
        <v>1.3623829712</v>
      </c>
      <c r="J276">
        <v>1.4366828085000001</v>
      </c>
      <c r="K276">
        <v>4379.3958333</v>
      </c>
      <c r="L276" s="167" t="str">
        <f t="shared" si="8"/>
        <v>All</v>
      </c>
      <c r="M276" t="str">
        <f t="shared" si="9"/>
        <v>Waikato</v>
      </c>
    </row>
    <row r="277" spans="1:13">
      <c r="A277" t="s">
        <v>6</v>
      </c>
      <c r="B277" t="s">
        <v>131</v>
      </c>
      <c r="C277" t="s">
        <v>113</v>
      </c>
      <c r="D277" t="s">
        <v>58</v>
      </c>
      <c r="E277">
        <v>8204.5</v>
      </c>
      <c r="F277">
        <v>10320.08409</v>
      </c>
      <c r="G277">
        <v>475</v>
      </c>
      <c r="H277">
        <v>0.71969298250000002</v>
      </c>
      <c r="I277">
        <v>1.3623829712</v>
      </c>
      <c r="J277">
        <v>1.0830988381</v>
      </c>
      <c r="K277">
        <v>341.85416666999998</v>
      </c>
      <c r="L277" s="167" t="str">
        <f t="shared" si="8"/>
        <v>All</v>
      </c>
      <c r="M277" t="str">
        <f t="shared" si="9"/>
        <v>Wairarapa</v>
      </c>
    </row>
    <row r="278" spans="1:13">
      <c r="A278" t="s">
        <v>6</v>
      </c>
      <c r="B278" t="s">
        <v>131</v>
      </c>
      <c r="C278" t="s">
        <v>113</v>
      </c>
      <c r="D278" t="s">
        <v>59</v>
      </c>
      <c r="E278">
        <v>73880</v>
      </c>
      <c r="F278">
        <v>75951.025511999993</v>
      </c>
      <c r="G278">
        <v>2006</v>
      </c>
      <c r="H278">
        <v>1.5345629777000001</v>
      </c>
      <c r="I278">
        <v>1.3623829712</v>
      </c>
      <c r="J278">
        <v>1.3252336387999999</v>
      </c>
      <c r="K278">
        <v>3078.3333333</v>
      </c>
      <c r="L278" s="167" t="str">
        <f t="shared" si="8"/>
        <v>All</v>
      </c>
      <c r="M278" t="s">
        <v>103</v>
      </c>
    </row>
    <row r="279" spans="1:13">
      <c r="A279" t="s">
        <v>6</v>
      </c>
      <c r="B279" t="s">
        <v>131</v>
      </c>
      <c r="C279" t="s">
        <v>113</v>
      </c>
      <c r="D279" t="s">
        <v>60</v>
      </c>
      <c r="E279">
        <v>3522</v>
      </c>
      <c r="F279">
        <v>4135.0519653000001</v>
      </c>
      <c r="G279">
        <v>205</v>
      </c>
      <c r="H279">
        <v>0.71585365850000005</v>
      </c>
      <c r="I279">
        <v>1.3623829712</v>
      </c>
      <c r="J279">
        <v>1.1603996431000001</v>
      </c>
      <c r="K279">
        <v>146.75</v>
      </c>
      <c r="L279" s="167" t="str">
        <f t="shared" si="8"/>
        <v>All</v>
      </c>
      <c r="M279" t="str">
        <f t="shared" si="9"/>
        <v>West Coast</v>
      </c>
    </row>
    <row r="280" spans="1:13">
      <c r="A280" t="s">
        <v>6</v>
      </c>
      <c r="B280" t="s">
        <v>131</v>
      </c>
      <c r="C280" t="s">
        <v>113</v>
      </c>
      <c r="D280" t="s">
        <v>61</v>
      </c>
      <c r="E280">
        <v>8204.5</v>
      </c>
      <c r="F280">
        <v>7377.9467322</v>
      </c>
      <c r="G280">
        <v>304</v>
      </c>
      <c r="H280">
        <v>1.1245202851</v>
      </c>
      <c r="I280">
        <v>1.3623829712</v>
      </c>
      <c r="J280">
        <v>1.5150110855000001</v>
      </c>
      <c r="K280">
        <v>341.85416666999998</v>
      </c>
      <c r="L280" s="167" t="str">
        <f t="shared" si="8"/>
        <v>All</v>
      </c>
      <c r="M280" t="str">
        <f t="shared" si="9"/>
        <v>Whanganui</v>
      </c>
    </row>
    <row r="281" spans="1:13">
      <c r="A281" t="s">
        <v>6</v>
      </c>
      <c r="B281" t="s">
        <v>131</v>
      </c>
      <c r="C281" t="s">
        <v>113</v>
      </c>
      <c r="D281" t="s">
        <v>133</v>
      </c>
      <c r="E281">
        <v>925494</v>
      </c>
      <c r="F281">
        <v>915117.57686999999</v>
      </c>
      <c r="G281">
        <v>28305</v>
      </c>
      <c r="H281">
        <v>1.3623829712</v>
      </c>
      <c r="I281">
        <v>1.3623829712</v>
      </c>
      <c r="J281">
        <v>1.3778308902</v>
      </c>
      <c r="K281">
        <v>38562.25</v>
      </c>
      <c r="L281" s="167" t="str">
        <f t="shared" si="8"/>
        <v>All</v>
      </c>
      <c r="M281" t="str">
        <f t="shared" si="9"/>
        <v>NATIONAL</v>
      </c>
    </row>
    <row r="282" spans="1:13">
      <c r="A282" t="s">
        <v>6</v>
      </c>
      <c r="B282" t="s">
        <v>131</v>
      </c>
      <c r="C282" t="s">
        <v>114</v>
      </c>
      <c r="D282" t="s">
        <v>45</v>
      </c>
      <c r="E282">
        <v>167818</v>
      </c>
      <c r="F282">
        <v>157911.78054000001</v>
      </c>
      <c r="G282">
        <v>3893</v>
      </c>
      <c r="H282">
        <v>1.7961512116</v>
      </c>
      <c r="I282">
        <v>1.3617378524999999</v>
      </c>
      <c r="J282">
        <v>1.4471632335</v>
      </c>
      <c r="K282">
        <v>6992.4166667</v>
      </c>
      <c r="L282" s="167" t="str">
        <f t="shared" si="8"/>
        <v>All</v>
      </c>
      <c r="M282" t="str">
        <f t="shared" si="9"/>
        <v>Auckland</v>
      </c>
    </row>
    <row r="283" spans="1:13">
      <c r="A283" t="s">
        <v>6</v>
      </c>
      <c r="B283" t="s">
        <v>131</v>
      </c>
      <c r="C283" t="s">
        <v>114</v>
      </c>
      <c r="D283" t="s">
        <v>46</v>
      </c>
      <c r="E283">
        <v>38822</v>
      </c>
      <c r="F283">
        <v>37235.317207</v>
      </c>
      <c r="G283">
        <v>1365</v>
      </c>
      <c r="H283">
        <v>1.1850427349999999</v>
      </c>
      <c r="I283">
        <v>1.3617378524999999</v>
      </c>
      <c r="J283">
        <v>1.4197646448000001</v>
      </c>
      <c r="K283">
        <v>1617.5833333</v>
      </c>
      <c r="L283" s="167" t="str">
        <f t="shared" si="8"/>
        <v>All</v>
      </c>
      <c r="M283" t="str">
        <f t="shared" si="9"/>
        <v>Bay of Plenty</v>
      </c>
    </row>
    <row r="284" spans="1:13">
      <c r="A284" t="s">
        <v>6</v>
      </c>
      <c r="B284" t="s">
        <v>131</v>
      </c>
      <c r="C284" t="s">
        <v>114</v>
      </c>
      <c r="D284" t="s">
        <v>47</v>
      </c>
      <c r="E284">
        <v>37370.5</v>
      </c>
      <c r="F284">
        <v>37305.319263999998</v>
      </c>
      <c r="G284">
        <v>955</v>
      </c>
      <c r="H284">
        <v>1.6304755672</v>
      </c>
      <c r="I284">
        <v>1.3617378524999999</v>
      </c>
      <c r="J284">
        <v>1.364117113</v>
      </c>
      <c r="K284">
        <v>1557.1041667</v>
      </c>
      <c r="L284" s="167" t="str">
        <f t="shared" si="8"/>
        <v>All</v>
      </c>
      <c r="M284" t="str">
        <f t="shared" si="9"/>
        <v>Canterbury</v>
      </c>
    </row>
    <row r="285" spans="1:13">
      <c r="A285" t="s">
        <v>6</v>
      </c>
      <c r="B285" t="s">
        <v>131</v>
      </c>
      <c r="C285" t="s">
        <v>114</v>
      </c>
      <c r="D285" t="s">
        <v>120</v>
      </c>
      <c r="E285">
        <v>84655</v>
      </c>
      <c r="F285">
        <v>83904.619313999996</v>
      </c>
      <c r="G285">
        <v>2100</v>
      </c>
      <c r="H285">
        <v>1.6796626984</v>
      </c>
      <c r="I285">
        <v>1.3617378524999999</v>
      </c>
      <c r="J285">
        <v>1.3739162259</v>
      </c>
      <c r="K285">
        <v>3527.2916667</v>
      </c>
      <c r="L285" s="167" t="str">
        <f t="shared" si="8"/>
        <v>All</v>
      </c>
      <c r="M285" t="str">
        <f t="shared" si="9"/>
        <v>Capital, Coast and Hutt Valley</v>
      </c>
    </row>
    <row r="286" spans="1:13">
      <c r="A286" t="s">
        <v>6</v>
      </c>
      <c r="B286" t="s">
        <v>131</v>
      </c>
      <c r="C286" t="s">
        <v>114</v>
      </c>
      <c r="D286" t="s">
        <v>48</v>
      </c>
      <c r="E286">
        <v>102249.5</v>
      </c>
      <c r="F286">
        <v>96943.090834999995</v>
      </c>
      <c r="G286">
        <v>3999</v>
      </c>
      <c r="H286">
        <v>1.0653652997</v>
      </c>
      <c r="I286">
        <v>1.3617378524999999</v>
      </c>
      <c r="J286">
        <v>1.4362757918</v>
      </c>
      <c r="K286">
        <v>4260.3958333</v>
      </c>
      <c r="L286" s="167" t="str">
        <f t="shared" si="8"/>
        <v>All</v>
      </c>
      <c r="M286" t="str">
        <f t="shared" si="9"/>
        <v>Counties Manukau</v>
      </c>
    </row>
    <row r="287" spans="1:13">
      <c r="A287" t="s">
        <v>6</v>
      </c>
      <c r="B287" t="s">
        <v>131</v>
      </c>
      <c r="C287" t="s">
        <v>114</v>
      </c>
      <c r="D287" t="s">
        <v>49</v>
      </c>
      <c r="E287">
        <v>40082.5</v>
      </c>
      <c r="F287">
        <v>39228.083888000001</v>
      </c>
      <c r="G287">
        <v>1272</v>
      </c>
      <c r="H287">
        <v>1.3129749738000001</v>
      </c>
      <c r="I287">
        <v>1.3617378524999999</v>
      </c>
      <c r="J287">
        <v>1.3913974902999999</v>
      </c>
      <c r="K287">
        <v>1670.1041667</v>
      </c>
      <c r="L287" s="167" t="str">
        <f t="shared" si="8"/>
        <v>All</v>
      </c>
      <c r="M287" t="str">
        <f t="shared" si="9"/>
        <v>Hawkes Bay</v>
      </c>
    </row>
    <row r="288" spans="1:13">
      <c r="A288" t="s">
        <v>6</v>
      </c>
      <c r="B288" t="s">
        <v>131</v>
      </c>
      <c r="C288" t="s">
        <v>114</v>
      </c>
      <c r="D288" t="s">
        <v>50</v>
      </c>
      <c r="E288">
        <v>37494</v>
      </c>
      <c r="F288">
        <v>42251.878932</v>
      </c>
      <c r="G288">
        <v>1409</v>
      </c>
      <c r="H288">
        <v>1.1087650816000001</v>
      </c>
      <c r="I288">
        <v>1.3617378524999999</v>
      </c>
      <c r="J288">
        <v>1.2083959419000001</v>
      </c>
      <c r="K288">
        <v>1562.25</v>
      </c>
      <c r="L288" s="167" t="str">
        <f t="shared" si="8"/>
        <v>All</v>
      </c>
      <c r="M288" t="str">
        <f t="shared" si="9"/>
        <v>Lakes</v>
      </c>
    </row>
    <row r="289" spans="1:13">
      <c r="A289" t="s">
        <v>6</v>
      </c>
      <c r="B289" t="s">
        <v>131</v>
      </c>
      <c r="C289" t="s">
        <v>114</v>
      </c>
      <c r="D289" t="s">
        <v>51</v>
      </c>
      <c r="E289">
        <v>46061.5</v>
      </c>
      <c r="F289">
        <v>42775.034004000001</v>
      </c>
      <c r="G289">
        <v>1363</v>
      </c>
      <c r="H289">
        <v>1.4080918317</v>
      </c>
      <c r="I289">
        <v>1.3617378524999999</v>
      </c>
      <c r="J289">
        <v>1.466362086</v>
      </c>
      <c r="K289">
        <v>1919.2291667</v>
      </c>
      <c r="L289" s="167" t="str">
        <f t="shared" si="8"/>
        <v>All</v>
      </c>
      <c r="M289" t="str">
        <f t="shared" si="9"/>
        <v>MidCentral</v>
      </c>
    </row>
    <row r="290" spans="1:13">
      <c r="A290" t="s">
        <v>6</v>
      </c>
      <c r="B290" t="s">
        <v>131</v>
      </c>
      <c r="C290" t="s">
        <v>114</v>
      </c>
      <c r="D290" t="s">
        <v>52</v>
      </c>
      <c r="E290">
        <v>762.5</v>
      </c>
      <c r="F290">
        <v>837.71234812</v>
      </c>
      <c r="G290">
        <v>28</v>
      </c>
      <c r="H290">
        <v>1.134672619</v>
      </c>
      <c r="I290">
        <v>1.3617378524999999</v>
      </c>
      <c r="J290">
        <v>1.2394769098</v>
      </c>
      <c r="K290">
        <v>31.770833332999999</v>
      </c>
      <c r="L290" s="167" t="str">
        <f t="shared" si="8"/>
        <v>All</v>
      </c>
      <c r="M290" t="str">
        <f t="shared" si="9"/>
        <v>Nelson Marlborough</v>
      </c>
    </row>
    <row r="291" spans="1:13">
      <c r="A291" t="s">
        <v>6</v>
      </c>
      <c r="B291" t="s">
        <v>131</v>
      </c>
      <c r="C291" t="s">
        <v>114</v>
      </c>
      <c r="D291" t="s">
        <v>53</v>
      </c>
      <c r="E291">
        <v>3525</v>
      </c>
      <c r="F291">
        <v>3737.4153609</v>
      </c>
      <c r="G291">
        <v>161</v>
      </c>
      <c r="H291">
        <v>0.91226708069999995</v>
      </c>
      <c r="I291">
        <v>1.3617378524999999</v>
      </c>
      <c r="J291">
        <v>1.2843437151999999</v>
      </c>
      <c r="K291">
        <v>146.875</v>
      </c>
      <c r="L291" s="167" t="str">
        <f t="shared" si="8"/>
        <v>All</v>
      </c>
      <c r="M291" t="str">
        <f t="shared" si="9"/>
        <v>South Canterbury</v>
      </c>
    </row>
    <row r="292" spans="1:13">
      <c r="A292" t="s">
        <v>6</v>
      </c>
      <c r="B292" t="s">
        <v>131</v>
      </c>
      <c r="C292" t="s">
        <v>114</v>
      </c>
      <c r="D292" t="s">
        <v>54</v>
      </c>
      <c r="E292">
        <v>32082.5</v>
      </c>
      <c r="F292">
        <v>34097.292501999997</v>
      </c>
      <c r="G292">
        <v>1015</v>
      </c>
      <c r="H292">
        <v>1.3170155992999999</v>
      </c>
      <c r="I292">
        <v>1.3617378524999999</v>
      </c>
      <c r="J292">
        <v>1.2812734222</v>
      </c>
      <c r="K292">
        <v>1336.7708333</v>
      </c>
      <c r="L292" s="167" t="str">
        <f t="shared" si="8"/>
        <v>All</v>
      </c>
      <c r="M292" t="str">
        <f t="shared" si="9"/>
        <v>Southern</v>
      </c>
    </row>
    <row r="293" spans="1:13">
      <c r="A293" t="s">
        <v>6</v>
      </c>
      <c r="B293" t="s">
        <v>131</v>
      </c>
      <c r="C293" t="s">
        <v>114</v>
      </c>
      <c r="D293" t="s">
        <v>55</v>
      </c>
      <c r="E293">
        <v>20023</v>
      </c>
      <c r="F293">
        <v>19225.544089999999</v>
      </c>
      <c r="G293">
        <v>738</v>
      </c>
      <c r="H293">
        <v>1.1304765131000001</v>
      </c>
      <c r="I293">
        <v>1.3617378524999999</v>
      </c>
      <c r="J293">
        <v>1.4182213462</v>
      </c>
      <c r="K293">
        <v>834.29166667000004</v>
      </c>
      <c r="L293" s="167" t="str">
        <f t="shared" si="8"/>
        <v>All</v>
      </c>
      <c r="M293" t="s">
        <v>104</v>
      </c>
    </row>
    <row r="294" spans="1:13">
      <c r="A294" t="s">
        <v>6</v>
      </c>
      <c r="B294" t="s">
        <v>131</v>
      </c>
      <c r="C294" t="s">
        <v>114</v>
      </c>
      <c r="D294" t="s">
        <v>56</v>
      </c>
      <c r="E294">
        <v>27000</v>
      </c>
      <c r="F294">
        <v>26763.410046000001</v>
      </c>
      <c r="G294">
        <v>845</v>
      </c>
      <c r="H294">
        <v>1.3313609467</v>
      </c>
      <c r="I294">
        <v>1.3617378524999999</v>
      </c>
      <c r="J294">
        <v>1.3737756868</v>
      </c>
      <c r="K294">
        <v>1125</v>
      </c>
      <c r="L294" s="167" t="str">
        <f t="shared" si="8"/>
        <v>All</v>
      </c>
      <c r="M294" t="str">
        <f t="shared" si="9"/>
        <v>Taranaki</v>
      </c>
    </row>
    <row r="295" spans="1:13">
      <c r="A295" t="s">
        <v>6</v>
      </c>
      <c r="B295" t="s">
        <v>131</v>
      </c>
      <c r="C295" t="s">
        <v>114</v>
      </c>
      <c r="D295" t="s">
        <v>132</v>
      </c>
      <c r="E295">
        <v>74824.5</v>
      </c>
      <c r="F295">
        <v>73314.401683999997</v>
      </c>
      <c r="G295">
        <v>2885</v>
      </c>
      <c r="H295">
        <v>1.0806542460999999</v>
      </c>
      <c r="I295">
        <v>1.3617378524999999</v>
      </c>
      <c r="J295">
        <v>1.3897863394000001</v>
      </c>
      <c r="K295">
        <v>3117.6875</v>
      </c>
      <c r="L295" s="167" t="str">
        <f t="shared" si="8"/>
        <v>All</v>
      </c>
      <c r="M295" t="str">
        <f t="shared" si="9"/>
        <v>Te Tai Tokerau</v>
      </c>
    </row>
    <row r="296" spans="1:13">
      <c r="A296" t="s">
        <v>6</v>
      </c>
      <c r="B296" t="s">
        <v>131</v>
      </c>
      <c r="C296" t="s">
        <v>114</v>
      </c>
      <c r="D296" t="s">
        <v>57</v>
      </c>
      <c r="E296">
        <v>127066.5</v>
      </c>
      <c r="F296">
        <v>116176.79991</v>
      </c>
      <c r="G296">
        <v>3469</v>
      </c>
      <c r="H296">
        <v>1.5262143268999999</v>
      </c>
      <c r="I296">
        <v>1.3617378524999999</v>
      </c>
      <c r="J296">
        <v>1.4893787999000001</v>
      </c>
      <c r="K296">
        <v>5294.4375</v>
      </c>
      <c r="L296" s="167" t="str">
        <f t="shared" si="8"/>
        <v>All</v>
      </c>
      <c r="M296" t="str">
        <f t="shared" si="9"/>
        <v>Waikato</v>
      </c>
    </row>
    <row r="297" spans="1:13">
      <c r="A297" t="s">
        <v>6</v>
      </c>
      <c r="B297" t="s">
        <v>131</v>
      </c>
      <c r="C297" t="s">
        <v>114</v>
      </c>
      <c r="D297" t="s">
        <v>58</v>
      </c>
      <c r="E297">
        <v>2795.5</v>
      </c>
      <c r="F297">
        <v>3231.8601695000002</v>
      </c>
      <c r="G297">
        <v>167</v>
      </c>
      <c r="H297">
        <v>0.69748003989999996</v>
      </c>
      <c r="I297">
        <v>1.3617378524999999</v>
      </c>
      <c r="J297">
        <v>1.1778783632000001</v>
      </c>
      <c r="K297">
        <v>116.47916667</v>
      </c>
      <c r="L297" s="167" t="str">
        <f t="shared" si="8"/>
        <v>All</v>
      </c>
      <c r="M297" t="str">
        <f t="shared" si="9"/>
        <v>Wairarapa</v>
      </c>
    </row>
    <row r="298" spans="1:13">
      <c r="A298" t="s">
        <v>6</v>
      </c>
      <c r="B298" t="s">
        <v>131</v>
      </c>
      <c r="C298" t="s">
        <v>114</v>
      </c>
      <c r="D298" t="s">
        <v>59</v>
      </c>
      <c r="E298">
        <v>30488.5</v>
      </c>
      <c r="F298">
        <v>30801.390454</v>
      </c>
      <c r="G298">
        <v>807</v>
      </c>
      <c r="H298">
        <v>1.5741687319</v>
      </c>
      <c r="I298">
        <v>1.3617378524999999</v>
      </c>
      <c r="J298">
        <v>1.3479048804</v>
      </c>
      <c r="K298">
        <v>1270.3541667</v>
      </c>
      <c r="L298" s="167" t="str">
        <f t="shared" si="8"/>
        <v>All</v>
      </c>
      <c r="M298" t="s">
        <v>103</v>
      </c>
    </row>
    <row r="299" spans="1:13">
      <c r="A299" t="s">
        <v>6</v>
      </c>
      <c r="B299" t="s">
        <v>131</v>
      </c>
      <c r="C299" t="s">
        <v>114</v>
      </c>
      <c r="D299" t="s">
        <v>60</v>
      </c>
      <c r="E299">
        <v>5111</v>
      </c>
      <c r="F299">
        <v>6797.0498704000001</v>
      </c>
      <c r="G299">
        <v>329</v>
      </c>
      <c r="H299">
        <v>0.64728976699999996</v>
      </c>
      <c r="I299">
        <v>1.3617378524999999</v>
      </c>
      <c r="J299">
        <v>1.0239504339000001</v>
      </c>
      <c r="K299">
        <v>212.95833332999999</v>
      </c>
      <c r="L299" s="167" t="str">
        <f t="shared" si="8"/>
        <v>All</v>
      </c>
      <c r="M299" t="str">
        <f t="shared" si="9"/>
        <v>West Coast</v>
      </c>
    </row>
    <row r="300" spans="1:13">
      <c r="A300" t="s">
        <v>6</v>
      </c>
      <c r="B300" t="s">
        <v>131</v>
      </c>
      <c r="C300" t="s">
        <v>114</v>
      </c>
      <c r="D300" t="s">
        <v>61</v>
      </c>
      <c r="E300">
        <v>28881.5</v>
      </c>
      <c r="F300">
        <v>27367.298223000002</v>
      </c>
      <c r="G300">
        <v>956</v>
      </c>
      <c r="H300">
        <v>1.2587822524000001</v>
      </c>
      <c r="I300">
        <v>1.3617378524999999</v>
      </c>
      <c r="J300">
        <v>1.4370812736</v>
      </c>
      <c r="K300">
        <v>1203.3958333</v>
      </c>
      <c r="L300" s="167" t="str">
        <f t="shared" si="8"/>
        <v>All</v>
      </c>
      <c r="M300" t="str">
        <f t="shared" si="9"/>
        <v>Whanganui</v>
      </c>
    </row>
    <row r="301" spans="1:13">
      <c r="A301" t="s">
        <v>6</v>
      </c>
      <c r="B301" t="s">
        <v>131</v>
      </c>
      <c r="C301" t="s">
        <v>114</v>
      </c>
      <c r="D301" t="s">
        <v>133</v>
      </c>
      <c r="E301">
        <v>907113.5</v>
      </c>
      <c r="F301">
        <v>879905.29864000005</v>
      </c>
      <c r="G301">
        <v>27756</v>
      </c>
      <c r="H301">
        <v>1.3617378524999999</v>
      </c>
      <c r="I301">
        <v>1.3617378524999999</v>
      </c>
      <c r="J301">
        <v>1.4038451540000001</v>
      </c>
      <c r="K301">
        <v>37796.395833000002</v>
      </c>
      <c r="L301" s="167" t="str">
        <f t="shared" si="8"/>
        <v>All</v>
      </c>
      <c r="M301" t="str">
        <f t="shared" si="9"/>
        <v>NATIONAL</v>
      </c>
    </row>
    <row r="302" spans="1:13">
      <c r="A302" t="s">
        <v>6</v>
      </c>
      <c r="B302" t="s">
        <v>69</v>
      </c>
      <c r="C302" t="s">
        <v>131</v>
      </c>
      <c r="D302" t="s">
        <v>45</v>
      </c>
      <c r="E302">
        <v>97688.5</v>
      </c>
      <c r="F302">
        <v>94139.834056000007</v>
      </c>
      <c r="G302">
        <v>2246</v>
      </c>
      <c r="H302">
        <v>1.8122681062999999</v>
      </c>
      <c r="I302">
        <v>1.3241996762999999</v>
      </c>
      <c r="J302">
        <v>1.374116296</v>
      </c>
      <c r="K302">
        <v>4070.3541667</v>
      </c>
      <c r="L302" s="167" t="s">
        <v>118</v>
      </c>
      <c r="M302" t="str">
        <f t="shared" si="9"/>
        <v>Auckland</v>
      </c>
    </row>
    <row r="303" spans="1:13">
      <c r="A303" t="s">
        <v>6</v>
      </c>
      <c r="B303" t="s">
        <v>69</v>
      </c>
      <c r="C303" t="s">
        <v>131</v>
      </c>
      <c r="D303" t="s">
        <v>46</v>
      </c>
      <c r="E303">
        <v>34215.5</v>
      </c>
      <c r="F303">
        <v>33179.756708000001</v>
      </c>
      <c r="G303">
        <v>1254</v>
      </c>
      <c r="H303">
        <v>1.1368786550000001</v>
      </c>
      <c r="I303">
        <v>1.3241996762999999</v>
      </c>
      <c r="J303">
        <v>1.3655360533000001</v>
      </c>
      <c r="K303">
        <v>1425.6458333</v>
      </c>
      <c r="L303" s="167" t="s">
        <v>118</v>
      </c>
      <c r="M303" t="str">
        <f t="shared" si="9"/>
        <v>Bay of Plenty</v>
      </c>
    </row>
    <row r="304" spans="1:13">
      <c r="A304" t="s">
        <v>6</v>
      </c>
      <c r="B304" t="s">
        <v>69</v>
      </c>
      <c r="C304" t="s">
        <v>131</v>
      </c>
      <c r="D304" t="s">
        <v>47</v>
      </c>
      <c r="E304">
        <v>35989</v>
      </c>
      <c r="F304">
        <v>36064.285373999999</v>
      </c>
      <c r="G304">
        <v>1031</v>
      </c>
      <c r="H304">
        <v>1.4544536049000001</v>
      </c>
      <c r="I304">
        <v>1.3241996762999999</v>
      </c>
      <c r="J304">
        <v>1.3214353662</v>
      </c>
      <c r="K304">
        <v>1499.5416667</v>
      </c>
      <c r="L304" s="167" t="s">
        <v>118</v>
      </c>
      <c r="M304" t="str">
        <f t="shared" si="9"/>
        <v>Canterbury</v>
      </c>
    </row>
    <row r="305" spans="1:13">
      <c r="A305" t="s">
        <v>6</v>
      </c>
      <c r="B305" t="s">
        <v>69</v>
      </c>
      <c r="C305" t="s">
        <v>131</v>
      </c>
      <c r="D305" t="s">
        <v>120</v>
      </c>
      <c r="E305">
        <v>71711.5</v>
      </c>
      <c r="F305">
        <v>75662.231851000004</v>
      </c>
      <c r="G305">
        <v>1942</v>
      </c>
      <c r="H305">
        <v>1.5386092516000001</v>
      </c>
      <c r="I305">
        <v>1.3241996762999999</v>
      </c>
      <c r="J305">
        <v>1.2550560929000001</v>
      </c>
      <c r="K305">
        <v>2987.9791667</v>
      </c>
      <c r="L305" s="167" t="s">
        <v>118</v>
      </c>
      <c r="M305" t="str">
        <f t="shared" si="9"/>
        <v>Capital, Coast and Hutt Valley</v>
      </c>
    </row>
    <row r="306" spans="1:13">
      <c r="A306" t="s">
        <v>6</v>
      </c>
      <c r="B306" t="s">
        <v>69</v>
      </c>
      <c r="C306" t="s">
        <v>131</v>
      </c>
      <c r="D306" t="s">
        <v>48</v>
      </c>
      <c r="E306">
        <v>40852</v>
      </c>
      <c r="F306">
        <v>40948.216594999998</v>
      </c>
      <c r="G306">
        <v>1468</v>
      </c>
      <c r="H306">
        <v>1.1595140781</v>
      </c>
      <c r="I306">
        <v>1.3241996762999999</v>
      </c>
      <c r="J306">
        <v>1.3210881859000001</v>
      </c>
      <c r="K306">
        <v>1702.1666667</v>
      </c>
      <c r="L306" s="167" t="s">
        <v>118</v>
      </c>
      <c r="M306" t="str">
        <f t="shared" si="9"/>
        <v>Counties Manukau</v>
      </c>
    </row>
    <row r="307" spans="1:13">
      <c r="A307" t="s">
        <v>6</v>
      </c>
      <c r="B307" t="s">
        <v>69</v>
      </c>
      <c r="C307" t="s">
        <v>131</v>
      </c>
      <c r="D307" t="s">
        <v>49</v>
      </c>
      <c r="E307">
        <v>27784</v>
      </c>
      <c r="F307">
        <v>28327.183055000001</v>
      </c>
      <c r="G307">
        <v>879</v>
      </c>
      <c r="H307">
        <v>1.3170269244999999</v>
      </c>
      <c r="I307">
        <v>1.3241996762999999</v>
      </c>
      <c r="J307">
        <v>1.2988077118000001</v>
      </c>
      <c r="K307">
        <v>1157.6666667</v>
      </c>
      <c r="L307" s="167" t="s">
        <v>118</v>
      </c>
      <c r="M307" t="str">
        <f t="shared" si="9"/>
        <v>Hawkes Bay</v>
      </c>
    </row>
    <row r="308" spans="1:13">
      <c r="A308" t="s">
        <v>6</v>
      </c>
      <c r="B308" t="s">
        <v>69</v>
      </c>
      <c r="C308" t="s">
        <v>131</v>
      </c>
      <c r="D308" t="s">
        <v>50</v>
      </c>
      <c r="E308">
        <v>21392</v>
      </c>
      <c r="F308">
        <v>26547.262888000001</v>
      </c>
      <c r="G308">
        <v>1008</v>
      </c>
      <c r="H308">
        <v>0.88425925930000004</v>
      </c>
      <c r="I308">
        <v>1.3241996762999999</v>
      </c>
      <c r="J308">
        <v>1.0670508516999999</v>
      </c>
      <c r="K308">
        <v>891.33333332999996</v>
      </c>
      <c r="L308" s="167" t="s">
        <v>118</v>
      </c>
      <c r="M308" t="str">
        <f t="shared" si="9"/>
        <v>Lakes</v>
      </c>
    </row>
    <row r="309" spans="1:13">
      <c r="A309" t="s">
        <v>6</v>
      </c>
      <c r="B309" t="s">
        <v>69</v>
      </c>
      <c r="C309" t="s">
        <v>131</v>
      </c>
      <c r="D309" t="s">
        <v>51</v>
      </c>
      <c r="E309">
        <v>21461.5</v>
      </c>
      <c r="F309">
        <v>20272.334148000002</v>
      </c>
      <c r="G309">
        <v>706</v>
      </c>
      <c r="H309">
        <v>1.2666135505</v>
      </c>
      <c r="I309">
        <v>1.3241996762999999</v>
      </c>
      <c r="J309">
        <v>1.4018766238</v>
      </c>
      <c r="K309">
        <v>894.22916667000004</v>
      </c>
      <c r="L309" s="167" t="s">
        <v>118</v>
      </c>
      <c r="M309" t="str">
        <f t="shared" si="9"/>
        <v>MidCentral</v>
      </c>
    </row>
    <row r="310" spans="1:13">
      <c r="A310" t="s">
        <v>6</v>
      </c>
      <c r="B310" t="s">
        <v>69</v>
      </c>
      <c r="C310" t="s">
        <v>131</v>
      </c>
      <c r="D310" t="s">
        <v>52</v>
      </c>
      <c r="E310">
        <v>6918</v>
      </c>
      <c r="F310">
        <v>8316.8063624999995</v>
      </c>
      <c r="G310">
        <v>318</v>
      </c>
      <c r="H310">
        <v>0.90644654089999999</v>
      </c>
      <c r="I310">
        <v>1.3241996762999999</v>
      </c>
      <c r="J310">
        <v>1.1014821027999999</v>
      </c>
      <c r="K310">
        <v>288.25</v>
      </c>
      <c r="L310" s="167" t="s">
        <v>118</v>
      </c>
      <c r="M310" t="str">
        <f t="shared" si="9"/>
        <v>Nelson Marlborough</v>
      </c>
    </row>
    <row r="311" spans="1:13">
      <c r="A311" t="s">
        <v>6</v>
      </c>
      <c r="B311" t="s">
        <v>69</v>
      </c>
      <c r="C311" t="s">
        <v>131</v>
      </c>
      <c r="D311" t="s">
        <v>53</v>
      </c>
      <c r="E311">
        <v>2458.5</v>
      </c>
      <c r="F311">
        <v>3408.1647023999999</v>
      </c>
      <c r="G311">
        <v>149</v>
      </c>
      <c r="H311">
        <v>0.6875</v>
      </c>
      <c r="I311">
        <v>1.3241996762999999</v>
      </c>
      <c r="J311">
        <v>0.95521935950000003</v>
      </c>
      <c r="K311">
        <v>102.4375</v>
      </c>
      <c r="L311" s="167" t="s">
        <v>118</v>
      </c>
      <c r="M311" t="str">
        <f t="shared" si="9"/>
        <v>South Canterbury</v>
      </c>
    </row>
    <row r="312" spans="1:13">
      <c r="A312" t="s">
        <v>6</v>
      </c>
      <c r="B312" t="s">
        <v>69</v>
      </c>
      <c r="C312" t="s">
        <v>131</v>
      </c>
      <c r="D312" t="s">
        <v>54</v>
      </c>
      <c r="E312">
        <v>21478</v>
      </c>
      <c r="F312">
        <v>22415.865550999999</v>
      </c>
      <c r="G312">
        <v>681</v>
      </c>
      <c r="H312">
        <v>1.3141213901</v>
      </c>
      <c r="I312">
        <v>1.3241996762999999</v>
      </c>
      <c r="J312">
        <v>1.2687960044</v>
      </c>
      <c r="K312">
        <v>894.91666667000004</v>
      </c>
      <c r="L312" s="167" t="s">
        <v>118</v>
      </c>
      <c r="M312" t="str">
        <f t="shared" si="9"/>
        <v>Southern</v>
      </c>
    </row>
    <row r="313" spans="1:13">
      <c r="A313" t="s">
        <v>6</v>
      </c>
      <c r="B313" t="s">
        <v>69</v>
      </c>
      <c r="C313" t="s">
        <v>131</v>
      </c>
      <c r="D313" t="s">
        <v>55</v>
      </c>
      <c r="E313">
        <v>12413</v>
      </c>
      <c r="F313">
        <v>12257.206308000001</v>
      </c>
      <c r="G313">
        <v>519</v>
      </c>
      <c r="H313">
        <v>0.99654784839999999</v>
      </c>
      <c r="I313">
        <v>1.3241996762999999</v>
      </c>
      <c r="J313">
        <v>1.3410307510999999</v>
      </c>
      <c r="K313">
        <v>517.20833332999996</v>
      </c>
      <c r="L313" s="167" t="s">
        <v>118</v>
      </c>
      <c r="M313" t="s">
        <v>104</v>
      </c>
    </row>
    <row r="314" spans="1:13">
      <c r="A314" t="s">
        <v>6</v>
      </c>
      <c r="B314" t="s">
        <v>69</v>
      </c>
      <c r="C314" t="s">
        <v>131</v>
      </c>
      <c r="D314" t="s">
        <v>56</v>
      </c>
      <c r="E314">
        <v>13147.5</v>
      </c>
      <c r="F314">
        <v>12607.966952000001</v>
      </c>
      <c r="G314">
        <v>435</v>
      </c>
      <c r="H314">
        <v>1.2593390805</v>
      </c>
      <c r="I314">
        <v>1.3241996762999999</v>
      </c>
      <c r="J314">
        <v>1.3808661864</v>
      </c>
      <c r="K314">
        <v>547.8125</v>
      </c>
      <c r="L314" s="167" t="s">
        <v>118</v>
      </c>
      <c r="M314" t="str">
        <f t="shared" si="9"/>
        <v>Taranaki</v>
      </c>
    </row>
    <row r="315" spans="1:13">
      <c r="A315" t="s">
        <v>6</v>
      </c>
      <c r="B315" t="s">
        <v>69</v>
      </c>
      <c r="C315" t="s">
        <v>131</v>
      </c>
      <c r="D315" t="s">
        <v>132</v>
      </c>
      <c r="E315">
        <v>41234</v>
      </c>
      <c r="F315">
        <v>40941.094507000002</v>
      </c>
      <c r="G315">
        <v>1695</v>
      </c>
      <c r="H315">
        <v>1.0136184856999999</v>
      </c>
      <c r="I315">
        <v>1.3241996762999999</v>
      </c>
      <c r="J315">
        <v>1.3336734181000001</v>
      </c>
      <c r="K315">
        <v>1718.0833333</v>
      </c>
      <c r="L315" s="167" t="s">
        <v>118</v>
      </c>
      <c r="M315" t="str">
        <f t="shared" si="9"/>
        <v>Te Tai Tokerau</v>
      </c>
    </row>
    <row r="316" spans="1:13">
      <c r="A316" t="s">
        <v>6</v>
      </c>
      <c r="B316" t="s">
        <v>69</v>
      </c>
      <c r="C316" t="s">
        <v>131</v>
      </c>
      <c r="D316" t="s">
        <v>57</v>
      </c>
      <c r="E316">
        <v>85069</v>
      </c>
      <c r="F316">
        <v>81086.911598000006</v>
      </c>
      <c r="G316">
        <v>2388</v>
      </c>
      <c r="H316">
        <v>1.4843139308</v>
      </c>
      <c r="I316">
        <v>1.3241996762999999</v>
      </c>
      <c r="J316">
        <v>1.3892296555000001</v>
      </c>
      <c r="K316">
        <v>3544.5416667</v>
      </c>
      <c r="L316" s="167" t="s">
        <v>118</v>
      </c>
      <c r="M316" t="str">
        <f t="shared" si="9"/>
        <v>Waikato</v>
      </c>
    </row>
    <row r="317" spans="1:13">
      <c r="A317" t="s">
        <v>6</v>
      </c>
      <c r="B317" t="s">
        <v>69</v>
      </c>
      <c r="C317" t="s">
        <v>131</v>
      </c>
      <c r="D317" t="s">
        <v>58</v>
      </c>
      <c r="E317">
        <v>2567</v>
      </c>
      <c r="F317">
        <v>3443.0263418</v>
      </c>
      <c r="G317">
        <v>151</v>
      </c>
      <c r="H317">
        <v>0.70833333330000003</v>
      </c>
      <c r="I317">
        <v>1.3241996762999999</v>
      </c>
      <c r="J317">
        <v>0.98727695689999995</v>
      </c>
      <c r="K317">
        <v>106.95833333</v>
      </c>
      <c r="L317" s="167" t="s">
        <v>118</v>
      </c>
      <c r="M317" t="str">
        <f t="shared" si="9"/>
        <v>Wairarapa</v>
      </c>
    </row>
    <row r="318" spans="1:13">
      <c r="A318" t="s">
        <v>6</v>
      </c>
      <c r="B318" t="s">
        <v>69</v>
      </c>
      <c r="C318" t="s">
        <v>131</v>
      </c>
      <c r="D318" t="s">
        <v>59</v>
      </c>
      <c r="E318">
        <v>33471.5</v>
      </c>
      <c r="F318">
        <v>32482.835529</v>
      </c>
      <c r="G318">
        <v>934</v>
      </c>
      <c r="H318">
        <v>1.4931968237</v>
      </c>
      <c r="I318">
        <v>1.3241996762999999</v>
      </c>
      <c r="J318">
        <v>1.3645037061</v>
      </c>
      <c r="K318">
        <v>1394.6458333</v>
      </c>
      <c r="L318" s="167" t="s">
        <v>118</v>
      </c>
      <c r="M318" t="s">
        <v>103</v>
      </c>
    </row>
    <row r="319" spans="1:13">
      <c r="A319" t="s">
        <v>6</v>
      </c>
      <c r="B319" t="s">
        <v>69</v>
      </c>
      <c r="C319" t="s">
        <v>131</v>
      </c>
      <c r="D319" t="s">
        <v>60</v>
      </c>
      <c r="E319">
        <v>910.5</v>
      </c>
      <c r="F319">
        <v>1131.3830823999999</v>
      </c>
      <c r="G319">
        <v>70</v>
      </c>
      <c r="H319">
        <v>0.54196428569999999</v>
      </c>
      <c r="I319">
        <v>1.3241996762999999</v>
      </c>
      <c r="J319">
        <v>1.0656724712000001</v>
      </c>
      <c r="K319">
        <v>37.9375</v>
      </c>
      <c r="L319" s="167" t="s">
        <v>118</v>
      </c>
      <c r="M319" t="str">
        <f t="shared" si="9"/>
        <v>West Coast</v>
      </c>
    </row>
    <row r="320" spans="1:13">
      <c r="A320" t="s">
        <v>6</v>
      </c>
      <c r="B320" t="s">
        <v>69</v>
      </c>
      <c r="C320" t="s">
        <v>131</v>
      </c>
      <c r="D320" t="s">
        <v>61</v>
      </c>
      <c r="E320">
        <v>8507.5</v>
      </c>
      <c r="F320">
        <v>8388.3961247999996</v>
      </c>
      <c r="G320">
        <v>353</v>
      </c>
      <c r="H320">
        <v>1.0041902737999999</v>
      </c>
      <c r="I320">
        <v>1.3241996762999999</v>
      </c>
      <c r="J320">
        <v>1.3430015200000001</v>
      </c>
      <c r="K320">
        <v>354.47916666999998</v>
      </c>
      <c r="L320" s="167" t="s">
        <v>118</v>
      </c>
      <c r="M320" t="str">
        <f t="shared" si="9"/>
        <v>Whanganui</v>
      </c>
    </row>
    <row r="321" spans="1:13">
      <c r="A321" t="s">
        <v>6</v>
      </c>
      <c r="B321" t="s">
        <v>69</v>
      </c>
      <c r="C321" t="s">
        <v>131</v>
      </c>
      <c r="D321" t="s">
        <v>133</v>
      </c>
      <c r="E321">
        <v>579268.5</v>
      </c>
      <c r="F321">
        <v>581620.76173000003</v>
      </c>
      <c r="G321">
        <v>18227</v>
      </c>
      <c r="H321">
        <v>1.3241996762999999</v>
      </c>
      <c r="I321">
        <v>1.3241996762999999</v>
      </c>
      <c r="J321">
        <v>1.3188441862</v>
      </c>
      <c r="K321">
        <v>24136.1875</v>
      </c>
      <c r="L321" s="167" t="s">
        <v>118</v>
      </c>
      <c r="M321" t="str">
        <f t="shared" si="9"/>
        <v>NATIONAL</v>
      </c>
    </row>
    <row r="322" spans="1:13">
      <c r="A322" t="s">
        <v>6</v>
      </c>
      <c r="B322" t="s">
        <v>71</v>
      </c>
      <c r="C322" t="s">
        <v>131</v>
      </c>
      <c r="D322" t="s">
        <v>45</v>
      </c>
      <c r="E322">
        <v>537817.5</v>
      </c>
      <c r="F322">
        <v>520427.58659000002</v>
      </c>
      <c r="G322">
        <v>15081</v>
      </c>
      <c r="H322">
        <v>1.4859135667000001</v>
      </c>
      <c r="I322">
        <v>1.4045590416</v>
      </c>
      <c r="J322">
        <v>1.4514919113</v>
      </c>
      <c r="K322">
        <v>22409.0625</v>
      </c>
      <c r="L322" s="167" t="str">
        <f t="shared" si="8"/>
        <v>Other</v>
      </c>
      <c r="M322" t="str">
        <f t="shared" si="9"/>
        <v>Auckland</v>
      </c>
    </row>
    <row r="323" spans="1:13">
      <c r="A323" t="s">
        <v>6</v>
      </c>
      <c r="B323" t="s">
        <v>71</v>
      </c>
      <c r="C323" t="s">
        <v>131</v>
      </c>
      <c r="D323" t="s">
        <v>46</v>
      </c>
      <c r="E323">
        <v>134570.5</v>
      </c>
      <c r="F323">
        <v>131418.56632000001</v>
      </c>
      <c r="G323">
        <v>4339</v>
      </c>
      <c r="H323">
        <v>1.2922572404999999</v>
      </c>
      <c r="I323">
        <v>1.4045590416</v>
      </c>
      <c r="J323">
        <v>1.4382458872999999</v>
      </c>
      <c r="K323">
        <v>5607.1041667</v>
      </c>
      <c r="L323" s="167" t="str">
        <f t="shared" ref="L323:L361" si="10">B323</f>
        <v>Other</v>
      </c>
      <c r="M323" t="str">
        <f t="shared" ref="M323:M361" si="11">D323</f>
        <v>Bay of Plenty</v>
      </c>
    </row>
    <row r="324" spans="1:13">
      <c r="A324" t="s">
        <v>6</v>
      </c>
      <c r="B324" t="s">
        <v>71</v>
      </c>
      <c r="C324" t="s">
        <v>131</v>
      </c>
      <c r="D324" t="s">
        <v>47</v>
      </c>
      <c r="E324">
        <v>425141.5</v>
      </c>
      <c r="F324">
        <v>423421.40299999999</v>
      </c>
      <c r="G324">
        <v>10569</v>
      </c>
      <c r="H324">
        <v>1.6760553663</v>
      </c>
      <c r="I324">
        <v>1.4045590416</v>
      </c>
      <c r="J324">
        <v>1.4102648888</v>
      </c>
      <c r="K324">
        <v>17714.229167000001</v>
      </c>
      <c r="L324" s="167" t="str">
        <f t="shared" si="10"/>
        <v>Other</v>
      </c>
      <c r="M324" t="str">
        <f t="shared" si="11"/>
        <v>Canterbury</v>
      </c>
    </row>
    <row r="325" spans="1:13">
      <c r="A325" t="s">
        <v>6</v>
      </c>
      <c r="B325" t="s">
        <v>71</v>
      </c>
      <c r="C325" t="s">
        <v>131</v>
      </c>
      <c r="D325" t="s">
        <v>120</v>
      </c>
      <c r="E325">
        <v>414899</v>
      </c>
      <c r="F325">
        <v>399848.68953999999</v>
      </c>
      <c r="G325">
        <v>10704</v>
      </c>
      <c r="H325">
        <v>1.6150465558</v>
      </c>
      <c r="I325">
        <v>1.4045590416</v>
      </c>
      <c r="J325">
        <v>1.4574266643</v>
      </c>
      <c r="K325">
        <v>17287.458332999999</v>
      </c>
      <c r="L325" s="167" t="str">
        <f t="shared" si="10"/>
        <v>Other</v>
      </c>
      <c r="M325" t="str">
        <f t="shared" si="11"/>
        <v>Capital, Coast and Hutt Valley</v>
      </c>
    </row>
    <row r="326" spans="1:13">
      <c r="A326" t="s">
        <v>6</v>
      </c>
      <c r="B326" t="s">
        <v>71</v>
      </c>
      <c r="C326" t="s">
        <v>131</v>
      </c>
      <c r="D326" t="s">
        <v>48</v>
      </c>
      <c r="E326">
        <v>202627.5</v>
      </c>
      <c r="F326">
        <v>203204.72472</v>
      </c>
      <c r="G326">
        <v>7449</v>
      </c>
      <c r="H326">
        <v>1.1334155590999999</v>
      </c>
      <c r="I326">
        <v>1.4045590416</v>
      </c>
      <c r="J326">
        <v>1.4005692417</v>
      </c>
      <c r="K326">
        <v>8442.8125</v>
      </c>
      <c r="L326" s="167" t="str">
        <f t="shared" si="10"/>
        <v>Other</v>
      </c>
      <c r="M326" t="str">
        <f t="shared" si="11"/>
        <v>Counties Manukau</v>
      </c>
    </row>
    <row r="327" spans="1:13">
      <c r="A327" t="s">
        <v>6</v>
      </c>
      <c r="B327" t="s">
        <v>71</v>
      </c>
      <c r="C327" t="s">
        <v>131</v>
      </c>
      <c r="D327" t="s">
        <v>49</v>
      </c>
      <c r="E327">
        <v>102681</v>
      </c>
      <c r="F327">
        <v>95309.908741000007</v>
      </c>
      <c r="G327">
        <v>2975</v>
      </c>
      <c r="H327">
        <v>1.4381092437</v>
      </c>
      <c r="I327">
        <v>1.4045590416</v>
      </c>
      <c r="J327">
        <v>1.5131850282999999</v>
      </c>
      <c r="K327">
        <v>4278.375</v>
      </c>
      <c r="L327" s="167" t="str">
        <f t="shared" si="10"/>
        <v>Other</v>
      </c>
      <c r="M327" t="str">
        <f t="shared" si="11"/>
        <v>Hawkes Bay</v>
      </c>
    </row>
    <row r="328" spans="1:13">
      <c r="A328" t="s">
        <v>6</v>
      </c>
      <c r="B328" t="s">
        <v>71</v>
      </c>
      <c r="C328" t="s">
        <v>131</v>
      </c>
      <c r="D328" t="s">
        <v>50</v>
      </c>
      <c r="E328">
        <v>59854.5</v>
      </c>
      <c r="F328">
        <v>67439.408074999999</v>
      </c>
      <c r="G328">
        <v>2129</v>
      </c>
      <c r="H328">
        <v>1.171412635</v>
      </c>
      <c r="I328">
        <v>1.4045590416</v>
      </c>
      <c r="J328">
        <v>1.2465883310000001</v>
      </c>
      <c r="K328">
        <v>2493.9375</v>
      </c>
      <c r="L328" s="167" t="str">
        <f t="shared" si="10"/>
        <v>Other</v>
      </c>
      <c r="M328" t="str">
        <f t="shared" si="11"/>
        <v>Lakes</v>
      </c>
    </row>
    <row r="329" spans="1:13">
      <c r="A329" t="s">
        <v>6</v>
      </c>
      <c r="B329" t="s">
        <v>71</v>
      </c>
      <c r="C329" t="s">
        <v>131</v>
      </c>
      <c r="D329" t="s">
        <v>51</v>
      </c>
      <c r="E329">
        <v>134868.5</v>
      </c>
      <c r="F329">
        <v>121092.14198</v>
      </c>
      <c r="G329">
        <v>3706</v>
      </c>
      <c r="H329">
        <v>1.5163305001</v>
      </c>
      <c r="I329">
        <v>1.4045590416</v>
      </c>
      <c r="J329">
        <v>1.5643523024999999</v>
      </c>
      <c r="K329">
        <v>5619.5208333</v>
      </c>
      <c r="L329" s="167" t="str">
        <f t="shared" si="10"/>
        <v>Other</v>
      </c>
      <c r="M329" t="str">
        <f t="shared" si="11"/>
        <v>MidCentral</v>
      </c>
    </row>
    <row r="330" spans="1:13">
      <c r="A330" t="s">
        <v>6</v>
      </c>
      <c r="B330" t="s">
        <v>71</v>
      </c>
      <c r="C330" t="s">
        <v>131</v>
      </c>
      <c r="D330" t="s">
        <v>52</v>
      </c>
      <c r="E330">
        <v>92459</v>
      </c>
      <c r="F330">
        <v>102116.86891</v>
      </c>
      <c r="G330">
        <v>3432</v>
      </c>
      <c r="H330">
        <v>1.1225111694000001</v>
      </c>
      <c r="I330">
        <v>1.4045590416</v>
      </c>
      <c r="J330">
        <v>1.2717205866000001</v>
      </c>
      <c r="K330">
        <v>3852.4583333</v>
      </c>
      <c r="L330" s="167" t="str">
        <f t="shared" si="10"/>
        <v>Other</v>
      </c>
      <c r="M330" t="str">
        <f t="shared" si="11"/>
        <v>Nelson Marlborough</v>
      </c>
    </row>
    <row r="331" spans="1:13">
      <c r="A331" t="s">
        <v>6</v>
      </c>
      <c r="B331" t="s">
        <v>71</v>
      </c>
      <c r="C331" t="s">
        <v>131</v>
      </c>
      <c r="D331" t="s">
        <v>53</v>
      </c>
      <c r="E331">
        <v>43102.5</v>
      </c>
      <c r="F331">
        <v>53557.237404</v>
      </c>
      <c r="G331">
        <v>2053</v>
      </c>
      <c r="H331">
        <v>0.87478689720000002</v>
      </c>
      <c r="I331">
        <v>1.4045590416</v>
      </c>
      <c r="J331">
        <v>1.1303795533000001</v>
      </c>
      <c r="K331">
        <v>1795.9375</v>
      </c>
      <c r="L331" s="167" t="str">
        <f t="shared" si="10"/>
        <v>Other</v>
      </c>
      <c r="M331" t="str">
        <f t="shared" si="11"/>
        <v>South Canterbury</v>
      </c>
    </row>
    <row r="332" spans="1:13">
      <c r="A332" t="s">
        <v>6</v>
      </c>
      <c r="B332" t="s">
        <v>71</v>
      </c>
      <c r="C332" t="s">
        <v>131</v>
      </c>
      <c r="D332" t="s">
        <v>54</v>
      </c>
      <c r="E332">
        <v>238349.5</v>
      </c>
      <c r="F332">
        <v>255954.51050999999</v>
      </c>
      <c r="G332">
        <v>7141</v>
      </c>
      <c r="H332">
        <v>1.3907336741</v>
      </c>
      <c r="I332">
        <v>1.4045590416</v>
      </c>
      <c r="J332">
        <v>1.3079509504</v>
      </c>
      <c r="K332">
        <v>9931.2291667000009</v>
      </c>
      <c r="L332" s="167" t="str">
        <f t="shared" si="10"/>
        <v>Other</v>
      </c>
      <c r="M332" t="str">
        <f t="shared" si="11"/>
        <v>Southern</v>
      </c>
    </row>
    <row r="333" spans="1:13">
      <c r="A333" t="s">
        <v>6</v>
      </c>
      <c r="B333" t="s">
        <v>71</v>
      </c>
      <c r="C333" t="s">
        <v>131</v>
      </c>
      <c r="D333" t="s">
        <v>55</v>
      </c>
      <c r="E333">
        <v>19986.5</v>
      </c>
      <c r="F333">
        <v>18385.581812</v>
      </c>
      <c r="G333">
        <v>690</v>
      </c>
      <c r="H333">
        <v>1.2069142512</v>
      </c>
      <c r="I333">
        <v>1.4045590416</v>
      </c>
      <c r="J333">
        <v>1.5268605352</v>
      </c>
      <c r="K333">
        <v>832.77083332999996</v>
      </c>
      <c r="L333" s="167" t="str">
        <f t="shared" si="10"/>
        <v>Other</v>
      </c>
      <c r="M333" t="s">
        <v>104</v>
      </c>
    </row>
    <row r="334" spans="1:13">
      <c r="A334" t="s">
        <v>6</v>
      </c>
      <c r="B334" t="s">
        <v>71</v>
      </c>
      <c r="C334" t="s">
        <v>131</v>
      </c>
      <c r="D334" t="s">
        <v>56</v>
      </c>
      <c r="E334">
        <v>80180.5</v>
      </c>
      <c r="F334">
        <v>82082.603463000007</v>
      </c>
      <c r="G334">
        <v>2563</v>
      </c>
      <c r="H334">
        <v>1.3034936273</v>
      </c>
      <c r="I334">
        <v>1.4045590416</v>
      </c>
      <c r="J334">
        <v>1.3720111386</v>
      </c>
      <c r="K334">
        <v>3340.8541667</v>
      </c>
      <c r="L334" s="167" t="str">
        <f t="shared" si="10"/>
        <v>Other</v>
      </c>
      <c r="M334" t="str">
        <f t="shared" si="11"/>
        <v>Taranaki</v>
      </c>
    </row>
    <row r="335" spans="1:13">
      <c r="A335" t="s">
        <v>6</v>
      </c>
      <c r="B335" t="s">
        <v>71</v>
      </c>
      <c r="C335" t="s">
        <v>131</v>
      </c>
      <c r="D335" t="s">
        <v>132</v>
      </c>
      <c r="E335">
        <v>119774.5</v>
      </c>
      <c r="F335">
        <v>115871.66116</v>
      </c>
      <c r="G335">
        <v>4114</v>
      </c>
      <c r="H335">
        <v>1.2130783098</v>
      </c>
      <c r="I335">
        <v>1.4045590416</v>
      </c>
      <c r="J335">
        <v>1.4518679998999999</v>
      </c>
      <c r="K335">
        <v>4990.6041667</v>
      </c>
      <c r="L335" s="167" t="str">
        <f t="shared" si="10"/>
        <v>Other</v>
      </c>
      <c r="M335" t="str">
        <f t="shared" si="11"/>
        <v>Te Tai Tokerau</v>
      </c>
    </row>
    <row r="336" spans="1:13">
      <c r="A336" t="s">
        <v>6</v>
      </c>
      <c r="B336" t="s">
        <v>71</v>
      </c>
      <c r="C336" t="s">
        <v>131</v>
      </c>
      <c r="D336" t="s">
        <v>57</v>
      </c>
      <c r="E336">
        <v>306092.5</v>
      </c>
      <c r="F336">
        <v>288220.74200999999</v>
      </c>
      <c r="G336">
        <v>8791</v>
      </c>
      <c r="H336">
        <v>1.4507853676</v>
      </c>
      <c r="I336">
        <v>1.4045590416</v>
      </c>
      <c r="J336">
        <v>1.4916517994</v>
      </c>
      <c r="K336">
        <v>12753.854167</v>
      </c>
      <c r="L336" s="167" t="str">
        <f t="shared" si="10"/>
        <v>Other</v>
      </c>
      <c r="M336" t="str">
        <f t="shared" si="11"/>
        <v>Waikato</v>
      </c>
    </row>
    <row r="337" spans="1:13">
      <c r="A337" t="s">
        <v>6</v>
      </c>
      <c r="B337" t="s">
        <v>71</v>
      </c>
      <c r="C337" t="s">
        <v>131</v>
      </c>
      <c r="D337" t="s">
        <v>58</v>
      </c>
      <c r="E337">
        <v>18458</v>
      </c>
      <c r="F337">
        <v>21678.229197000001</v>
      </c>
      <c r="G337">
        <v>1001</v>
      </c>
      <c r="H337">
        <v>0.76831501830000004</v>
      </c>
      <c r="I337">
        <v>1.4045590416</v>
      </c>
      <c r="J337">
        <v>1.1959164447999999</v>
      </c>
      <c r="K337">
        <v>769.08333332999996</v>
      </c>
      <c r="L337" s="167" t="str">
        <f t="shared" si="10"/>
        <v>Other</v>
      </c>
      <c r="M337" t="str">
        <f t="shared" si="11"/>
        <v>Wairarapa</v>
      </c>
    </row>
    <row r="338" spans="1:13">
      <c r="A338" t="s">
        <v>6</v>
      </c>
      <c r="B338" t="s">
        <v>71</v>
      </c>
      <c r="C338" t="s">
        <v>131</v>
      </c>
      <c r="D338" t="s">
        <v>59</v>
      </c>
      <c r="E338">
        <v>337477.5</v>
      </c>
      <c r="F338">
        <v>368274.35336000001</v>
      </c>
      <c r="G338">
        <v>9658</v>
      </c>
      <c r="H338">
        <v>1.4559497308</v>
      </c>
      <c r="I338">
        <v>1.4045590416</v>
      </c>
      <c r="J338">
        <v>1.2871031329</v>
      </c>
      <c r="K338">
        <v>14061.5625</v>
      </c>
      <c r="L338" s="167" t="str">
        <f t="shared" si="10"/>
        <v>Other</v>
      </c>
      <c r="M338" t="s">
        <v>103</v>
      </c>
    </row>
    <row r="339" spans="1:13">
      <c r="A339" t="s">
        <v>6</v>
      </c>
      <c r="B339" t="s">
        <v>71</v>
      </c>
      <c r="C339" t="s">
        <v>131</v>
      </c>
      <c r="D339" t="s">
        <v>60</v>
      </c>
      <c r="E339">
        <v>12728.5</v>
      </c>
      <c r="F339">
        <v>16617.508995</v>
      </c>
      <c r="G339">
        <v>821</v>
      </c>
      <c r="H339">
        <v>0.64598558669999995</v>
      </c>
      <c r="I339">
        <v>1.4045590416</v>
      </c>
      <c r="J339">
        <v>1.0758489595</v>
      </c>
      <c r="K339">
        <v>530.35416667000004</v>
      </c>
      <c r="L339" s="167" t="str">
        <f t="shared" si="10"/>
        <v>Other</v>
      </c>
      <c r="M339" t="str">
        <f t="shared" si="11"/>
        <v>West Coast</v>
      </c>
    </row>
    <row r="340" spans="1:13">
      <c r="A340" t="s">
        <v>6</v>
      </c>
      <c r="B340" t="s">
        <v>71</v>
      </c>
      <c r="C340" t="s">
        <v>131</v>
      </c>
      <c r="D340" t="s">
        <v>61</v>
      </c>
      <c r="E340">
        <v>44769.5</v>
      </c>
      <c r="F340">
        <v>41040.225589000001</v>
      </c>
      <c r="G340">
        <v>1446</v>
      </c>
      <c r="H340">
        <v>1.2900386123000001</v>
      </c>
      <c r="I340">
        <v>1.4045590416</v>
      </c>
      <c r="J340">
        <v>1.5321895801000001</v>
      </c>
      <c r="K340">
        <v>1865.3958333</v>
      </c>
      <c r="L340" s="167" t="str">
        <f t="shared" si="10"/>
        <v>Other</v>
      </c>
      <c r="M340" t="str">
        <f t="shared" si="11"/>
        <v>Whanganui</v>
      </c>
    </row>
    <row r="341" spans="1:13">
      <c r="A341" t="s">
        <v>6</v>
      </c>
      <c r="B341" t="s">
        <v>71</v>
      </c>
      <c r="C341" t="s">
        <v>131</v>
      </c>
      <c r="D341" t="s">
        <v>133</v>
      </c>
      <c r="E341">
        <v>3325838.5</v>
      </c>
      <c r="F341">
        <v>3325961.9514000001</v>
      </c>
      <c r="G341">
        <v>98662</v>
      </c>
      <c r="H341">
        <v>1.4045590416</v>
      </c>
      <c r="I341">
        <v>1.4045590416</v>
      </c>
      <c r="J341">
        <v>1.4045069079000001</v>
      </c>
      <c r="K341">
        <v>138576.60417000001</v>
      </c>
      <c r="L341" s="167" t="str">
        <f t="shared" si="10"/>
        <v>Other</v>
      </c>
      <c r="M341" t="str">
        <f t="shared" si="11"/>
        <v>NATIONAL</v>
      </c>
    </row>
    <row r="342" spans="1:13">
      <c r="A342" t="s">
        <v>6</v>
      </c>
      <c r="B342" t="s">
        <v>70</v>
      </c>
      <c r="C342" t="s">
        <v>131</v>
      </c>
      <c r="D342" t="s">
        <v>45</v>
      </c>
      <c r="E342">
        <v>101191.5</v>
      </c>
      <c r="F342">
        <v>95279.512438999998</v>
      </c>
      <c r="G342">
        <v>2816</v>
      </c>
      <c r="H342">
        <v>1.4972700639000001</v>
      </c>
      <c r="I342">
        <v>1.2442508575</v>
      </c>
      <c r="J342">
        <v>1.3214552365000001</v>
      </c>
      <c r="K342">
        <v>4216.3125</v>
      </c>
      <c r="L342" s="167" t="str">
        <f t="shared" si="10"/>
        <v>Pacific</v>
      </c>
      <c r="M342" t="str">
        <f t="shared" si="11"/>
        <v>Auckland</v>
      </c>
    </row>
    <row r="343" spans="1:13">
      <c r="A343" t="s">
        <v>6</v>
      </c>
      <c r="B343" t="s">
        <v>70</v>
      </c>
      <c r="C343" t="s">
        <v>131</v>
      </c>
      <c r="D343" t="s">
        <v>46</v>
      </c>
      <c r="E343">
        <v>1638</v>
      </c>
      <c r="F343">
        <v>1574.6225035</v>
      </c>
      <c r="G343">
        <v>75</v>
      </c>
      <c r="H343">
        <v>0.91</v>
      </c>
      <c r="I343">
        <v>1.2442508575</v>
      </c>
      <c r="J343">
        <v>1.2943311175000001</v>
      </c>
      <c r="K343">
        <v>68.25</v>
      </c>
      <c r="L343" s="167" t="str">
        <f t="shared" si="10"/>
        <v>Pacific</v>
      </c>
      <c r="M343" t="str">
        <f t="shared" si="11"/>
        <v>Bay of Plenty</v>
      </c>
    </row>
    <row r="344" spans="1:13">
      <c r="A344" t="s">
        <v>6</v>
      </c>
      <c r="B344" t="s">
        <v>70</v>
      </c>
      <c r="C344" t="s">
        <v>131</v>
      </c>
      <c r="D344" t="s">
        <v>47</v>
      </c>
      <c r="E344">
        <v>10159</v>
      </c>
      <c r="F344">
        <v>9791.4282719000003</v>
      </c>
      <c r="G344">
        <v>307</v>
      </c>
      <c r="H344">
        <v>1.3788002172</v>
      </c>
      <c r="I344">
        <v>1.2442508575</v>
      </c>
      <c r="J344">
        <v>1.2909602267</v>
      </c>
      <c r="K344">
        <v>423.29166666999998</v>
      </c>
      <c r="L344" s="167" t="str">
        <f t="shared" si="10"/>
        <v>Pacific</v>
      </c>
      <c r="M344" t="str">
        <f t="shared" si="11"/>
        <v>Canterbury</v>
      </c>
    </row>
    <row r="345" spans="1:13">
      <c r="A345" t="s">
        <v>6</v>
      </c>
      <c r="B345" t="s">
        <v>70</v>
      </c>
      <c r="C345" t="s">
        <v>131</v>
      </c>
      <c r="D345" t="s">
        <v>120</v>
      </c>
      <c r="E345">
        <v>32471</v>
      </c>
      <c r="F345">
        <v>33477.982348999998</v>
      </c>
      <c r="G345">
        <v>1034</v>
      </c>
      <c r="H345">
        <v>1.3084703417000001</v>
      </c>
      <c r="I345">
        <v>1.2442508575</v>
      </c>
      <c r="J345">
        <v>1.2068251058999999</v>
      </c>
      <c r="K345">
        <v>1352.9583333</v>
      </c>
      <c r="L345" s="167" t="str">
        <f t="shared" si="10"/>
        <v>Pacific</v>
      </c>
      <c r="M345" t="str">
        <f t="shared" si="11"/>
        <v>Capital, Coast and Hutt Valley</v>
      </c>
    </row>
    <row r="346" spans="1:13">
      <c r="A346" t="s">
        <v>6</v>
      </c>
      <c r="B346" t="s">
        <v>70</v>
      </c>
      <c r="C346" t="s">
        <v>131</v>
      </c>
      <c r="D346" t="s">
        <v>48</v>
      </c>
      <c r="E346">
        <v>58203</v>
      </c>
      <c r="F346">
        <v>59281.901805000001</v>
      </c>
      <c r="G346">
        <v>2577</v>
      </c>
      <c r="H346">
        <v>0.94106519209999995</v>
      </c>
      <c r="I346">
        <v>1.2442508575</v>
      </c>
      <c r="J346">
        <v>1.2216060965</v>
      </c>
      <c r="K346">
        <v>2425.125</v>
      </c>
      <c r="L346" s="167" t="str">
        <f t="shared" si="10"/>
        <v>Pacific</v>
      </c>
      <c r="M346" t="str">
        <f t="shared" si="11"/>
        <v>Counties Manukau</v>
      </c>
    </row>
    <row r="347" spans="1:13">
      <c r="A347" t="s">
        <v>6</v>
      </c>
      <c r="B347" t="s">
        <v>70</v>
      </c>
      <c r="C347" t="s">
        <v>131</v>
      </c>
      <c r="D347" t="s">
        <v>49</v>
      </c>
      <c r="E347">
        <v>2906.5</v>
      </c>
      <c r="F347">
        <v>3270.2642350000001</v>
      </c>
      <c r="G347">
        <v>113</v>
      </c>
      <c r="H347">
        <v>1.0717182891000001</v>
      </c>
      <c r="I347">
        <v>1.2442508575</v>
      </c>
      <c r="J347">
        <v>1.1058479858000001</v>
      </c>
      <c r="K347">
        <v>121.10416667</v>
      </c>
      <c r="L347" s="167" t="str">
        <f t="shared" si="10"/>
        <v>Pacific</v>
      </c>
      <c r="M347" t="str">
        <f t="shared" si="11"/>
        <v>Hawkes Bay</v>
      </c>
    </row>
    <row r="348" spans="1:13">
      <c r="A348" t="s">
        <v>6</v>
      </c>
      <c r="B348" t="s">
        <v>70</v>
      </c>
      <c r="C348" t="s">
        <v>131</v>
      </c>
      <c r="D348" t="s">
        <v>50</v>
      </c>
      <c r="E348">
        <v>1949.5</v>
      </c>
      <c r="F348">
        <v>2180.5639999</v>
      </c>
      <c r="G348">
        <v>86</v>
      </c>
      <c r="H348">
        <v>0.9445251938</v>
      </c>
      <c r="I348">
        <v>1.2442508575</v>
      </c>
      <c r="J348">
        <v>1.1124035097</v>
      </c>
      <c r="K348">
        <v>81.229166667000001</v>
      </c>
      <c r="L348" s="167" t="str">
        <f t="shared" si="10"/>
        <v>Pacific</v>
      </c>
      <c r="M348" t="str">
        <f t="shared" si="11"/>
        <v>Lakes</v>
      </c>
    </row>
    <row r="349" spans="1:13">
      <c r="A349" t="s">
        <v>6</v>
      </c>
      <c r="B349" t="s">
        <v>70</v>
      </c>
      <c r="C349" t="s">
        <v>131</v>
      </c>
      <c r="D349" t="s">
        <v>51</v>
      </c>
      <c r="E349">
        <v>2791</v>
      </c>
      <c r="F349">
        <v>2583.6265804999998</v>
      </c>
      <c r="G349">
        <v>98</v>
      </c>
      <c r="H349">
        <v>1.1866496599</v>
      </c>
      <c r="I349">
        <v>1.2442508575</v>
      </c>
      <c r="J349">
        <v>1.3441199937999999</v>
      </c>
      <c r="K349">
        <v>116.29166667</v>
      </c>
      <c r="L349" s="167" t="str">
        <f t="shared" si="10"/>
        <v>Pacific</v>
      </c>
      <c r="M349" t="str">
        <f t="shared" si="11"/>
        <v>MidCentral</v>
      </c>
    </row>
    <row r="350" spans="1:13">
      <c r="A350" t="s">
        <v>6</v>
      </c>
      <c r="B350" t="s">
        <v>70</v>
      </c>
      <c r="C350" t="s">
        <v>131</v>
      </c>
      <c r="D350" t="s">
        <v>52</v>
      </c>
      <c r="E350">
        <v>966</v>
      </c>
      <c r="F350">
        <v>769.29953275000003</v>
      </c>
      <c r="G350">
        <v>38</v>
      </c>
      <c r="H350">
        <v>1.0592105263</v>
      </c>
      <c r="I350">
        <v>1.2442508575</v>
      </c>
      <c r="J350">
        <v>1.5623905606999999</v>
      </c>
      <c r="K350">
        <v>40.25</v>
      </c>
      <c r="L350" s="167" t="str">
        <f t="shared" si="10"/>
        <v>Pacific</v>
      </c>
      <c r="M350" t="str">
        <f t="shared" si="11"/>
        <v>Nelson Marlborough</v>
      </c>
    </row>
    <row r="351" spans="1:13">
      <c r="A351" t="s">
        <v>6</v>
      </c>
      <c r="B351" t="s">
        <v>70</v>
      </c>
      <c r="C351" t="s">
        <v>131</v>
      </c>
      <c r="D351" t="s">
        <v>53</v>
      </c>
      <c r="E351">
        <v>623</v>
      </c>
      <c r="F351">
        <v>714.22103515000003</v>
      </c>
      <c r="G351">
        <v>39</v>
      </c>
      <c r="H351">
        <v>0.66559829059999998</v>
      </c>
      <c r="I351">
        <v>1.2442508575</v>
      </c>
      <c r="J351">
        <v>1.0853338758</v>
      </c>
      <c r="K351">
        <v>25.958333332999999</v>
      </c>
      <c r="L351" s="167" t="str">
        <f t="shared" si="10"/>
        <v>Pacific</v>
      </c>
      <c r="M351" t="str">
        <f t="shared" si="11"/>
        <v>South Canterbury</v>
      </c>
    </row>
    <row r="352" spans="1:13">
      <c r="A352" t="s">
        <v>6</v>
      </c>
      <c r="B352" t="s">
        <v>70</v>
      </c>
      <c r="C352" t="s">
        <v>131</v>
      </c>
      <c r="D352" t="s">
        <v>54</v>
      </c>
      <c r="E352">
        <v>5523</v>
      </c>
      <c r="F352">
        <v>5663.2501873000001</v>
      </c>
      <c r="G352">
        <v>160</v>
      </c>
      <c r="H352">
        <v>1.43828125</v>
      </c>
      <c r="I352">
        <v>1.2442508575</v>
      </c>
      <c r="J352">
        <v>1.2134370296999999</v>
      </c>
      <c r="K352">
        <v>230.125</v>
      </c>
      <c r="L352" s="167" t="str">
        <f t="shared" si="10"/>
        <v>Pacific</v>
      </c>
      <c r="M352" t="str">
        <f t="shared" si="11"/>
        <v>Southern</v>
      </c>
    </row>
    <row r="353" spans="1:13">
      <c r="A353" t="s">
        <v>6</v>
      </c>
      <c r="B353" t="s">
        <v>70</v>
      </c>
      <c r="C353" t="s">
        <v>131</v>
      </c>
      <c r="D353" t="s">
        <v>55</v>
      </c>
      <c r="E353">
        <v>2687.5</v>
      </c>
      <c r="F353">
        <v>1581.6342110999999</v>
      </c>
      <c r="G353">
        <v>29</v>
      </c>
      <c r="H353">
        <v>3.8613505746999999</v>
      </c>
      <c r="I353">
        <v>1.2442508575</v>
      </c>
      <c r="J353">
        <v>2.1142209470000002</v>
      </c>
      <c r="K353">
        <v>111.97916667</v>
      </c>
      <c r="L353" s="167" t="str">
        <f t="shared" si="10"/>
        <v>Pacific</v>
      </c>
      <c r="M353" t="s">
        <v>104</v>
      </c>
    </row>
    <row r="354" spans="1:13">
      <c r="A354" t="s">
        <v>6</v>
      </c>
      <c r="B354" t="s">
        <v>70</v>
      </c>
      <c r="C354" t="s">
        <v>131</v>
      </c>
      <c r="D354" t="s">
        <v>56</v>
      </c>
      <c r="E354">
        <v>745</v>
      </c>
      <c r="F354">
        <v>946.46812077000004</v>
      </c>
      <c r="G354">
        <v>31</v>
      </c>
      <c r="H354">
        <v>1.001344086</v>
      </c>
      <c r="I354">
        <v>1.2442508575</v>
      </c>
      <c r="J354">
        <v>0.97939578579999997</v>
      </c>
      <c r="K354">
        <v>31.041666667000001</v>
      </c>
      <c r="L354" s="167" t="str">
        <f t="shared" si="10"/>
        <v>Pacific</v>
      </c>
      <c r="M354" t="str">
        <f t="shared" si="11"/>
        <v>Taranaki</v>
      </c>
    </row>
    <row r="355" spans="1:13">
      <c r="A355" t="s">
        <v>6</v>
      </c>
      <c r="B355" t="s">
        <v>70</v>
      </c>
      <c r="C355" t="s">
        <v>131</v>
      </c>
      <c r="D355" t="s">
        <v>132</v>
      </c>
      <c r="E355">
        <v>1133</v>
      </c>
      <c r="F355">
        <v>1213.8404611999999</v>
      </c>
      <c r="G355">
        <v>70</v>
      </c>
      <c r="H355">
        <v>0.67440476189999998</v>
      </c>
      <c r="I355">
        <v>1.2442508575</v>
      </c>
      <c r="J355">
        <v>1.1613850967999999</v>
      </c>
      <c r="K355">
        <v>47.208333332999999</v>
      </c>
      <c r="L355" s="167" t="str">
        <f t="shared" si="10"/>
        <v>Pacific</v>
      </c>
      <c r="M355" t="str">
        <f t="shared" si="11"/>
        <v>Te Tai Tokerau</v>
      </c>
    </row>
    <row r="356" spans="1:13">
      <c r="A356" t="s">
        <v>6</v>
      </c>
      <c r="B356" t="s">
        <v>70</v>
      </c>
      <c r="C356" t="s">
        <v>131</v>
      </c>
      <c r="D356" t="s">
        <v>57</v>
      </c>
      <c r="E356">
        <v>7920</v>
      </c>
      <c r="F356">
        <v>7720.9768018000004</v>
      </c>
      <c r="G356">
        <v>285</v>
      </c>
      <c r="H356">
        <v>1.1578947368000001</v>
      </c>
      <c r="I356">
        <v>1.2442508575</v>
      </c>
      <c r="J356">
        <v>1.276323844</v>
      </c>
      <c r="K356">
        <v>330</v>
      </c>
      <c r="L356" s="167" t="str">
        <f t="shared" si="10"/>
        <v>Pacific</v>
      </c>
      <c r="M356" t="str">
        <f t="shared" si="11"/>
        <v>Waikato</v>
      </c>
    </row>
    <row r="357" spans="1:13">
      <c r="A357" t="s">
        <v>6</v>
      </c>
      <c r="B357" t="s">
        <v>70</v>
      </c>
      <c r="C357" t="s">
        <v>131</v>
      </c>
      <c r="D357" t="s">
        <v>58</v>
      </c>
      <c r="E357">
        <v>262.5</v>
      </c>
      <c r="F357">
        <v>395.47088888000002</v>
      </c>
      <c r="G357">
        <v>25</v>
      </c>
      <c r="H357">
        <v>0.4375</v>
      </c>
      <c r="I357">
        <v>1.2442508575</v>
      </c>
      <c r="J357">
        <v>0.82589100559999995</v>
      </c>
      <c r="K357">
        <v>10.9375</v>
      </c>
      <c r="L357" s="167" t="str">
        <f t="shared" si="10"/>
        <v>Pacific</v>
      </c>
      <c r="M357" t="str">
        <f t="shared" si="11"/>
        <v>Wairarapa</v>
      </c>
    </row>
    <row r="358" spans="1:13">
      <c r="A358" t="s">
        <v>6</v>
      </c>
      <c r="B358" t="s">
        <v>70</v>
      </c>
      <c r="C358" t="s">
        <v>131</v>
      </c>
      <c r="D358" t="s">
        <v>59</v>
      </c>
      <c r="E358">
        <v>23434.5</v>
      </c>
      <c r="F358">
        <v>25781.746273000001</v>
      </c>
      <c r="G358">
        <v>742</v>
      </c>
      <c r="H358">
        <v>1.3159535040000001</v>
      </c>
      <c r="I358">
        <v>1.2442508575</v>
      </c>
      <c r="J358">
        <v>1.1309705872</v>
      </c>
      <c r="K358">
        <v>976.4375</v>
      </c>
      <c r="L358" s="167" t="str">
        <f t="shared" si="10"/>
        <v>Pacific</v>
      </c>
      <c r="M358" t="s">
        <v>103</v>
      </c>
    </row>
    <row r="359" spans="1:13">
      <c r="A359" t="s">
        <v>6</v>
      </c>
      <c r="B359" t="s">
        <v>70</v>
      </c>
      <c r="C359" t="s">
        <v>131</v>
      </c>
      <c r="D359" t="s">
        <v>60</v>
      </c>
      <c r="E359">
        <v>42</v>
      </c>
      <c r="F359">
        <v>60.265478946000002</v>
      </c>
      <c r="G359">
        <v>5</v>
      </c>
      <c r="H359">
        <v>0.35</v>
      </c>
      <c r="I359">
        <v>1.2442508575</v>
      </c>
      <c r="J359">
        <v>0.86713881530000003</v>
      </c>
      <c r="K359">
        <v>1.75</v>
      </c>
      <c r="L359" s="167" t="str">
        <f t="shared" si="10"/>
        <v>Pacific</v>
      </c>
      <c r="M359" t="str">
        <f t="shared" si="11"/>
        <v>West Coast</v>
      </c>
    </row>
    <row r="360" spans="1:13">
      <c r="A360" t="s">
        <v>6</v>
      </c>
      <c r="B360" t="s">
        <v>70</v>
      </c>
      <c r="C360" t="s">
        <v>131</v>
      </c>
      <c r="D360" t="s">
        <v>61</v>
      </c>
      <c r="E360">
        <v>734</v>
      </c>
      <c r="F360">
        <v>617.21171787000003</v>
      </c>
      <c r="G360">
        <v>22</v>
      </c>
      <c r="H360">
        <v>1.3901515151999999</v>
      </c>
      <c r="I360">
        <v>1.2442508575</v>
      </c>
      <c r="J360">
        <v>1.4796869582000001</v>
      </c>
      <c r="K360">
        <v>30.583333332999999</v>
      </c>
      <c r="L360" s="167" t="str">
        <f t="shared" si="10"/>
        <v>Pacific</v>
      </c>
      <c r="M360" t="str">
        <f t="shared" si="11"/>
        <v>Whanganui</v>
      </c>
    </row>
    <row r="361" spans="1:13">
      <c r="A361" t="s">
        <v>6</v>
      </c>
      <c r="B361" t="s">
        <v>70</v>
      </c>
      <c r="C361" t="s">
        <v>131</v>
      </c>
      <c r="D361" t="s">
        <v>133</v>
      </c>
      <c r="E361">
        <v>255380</v>
      </c>
      <c r="F361">
        <v>252904.28688999999</v>
      </c>
      <c r="G361">
        <v>8552</v>
      </c>
      <c r="H361">
        <v>1.2442508575</v>
      </c>
      <c r="I361">
        <v>1.2442508575</v>
      </c>
      <c r="J361">
        <v>1.2564309917000001</v>
      </c>
      <c r="K361">
        <v>10640.833333</v>
      </c>
      <c r="L361" s="167" t="str">
        <f t="shared" si="10"/>
        <v>Pacific</v>
      </c>
      <c r="M361" t="str">
        <f t="shared" si="11"/>
        <v>NATIONAL</v>
      </c>
    </row>
    <row r="362" spans="1:13">
      <c r="A362" s="167"/>
      <c r="B362" s="167"/>
      <c r="C362" s="167"/>
      <c r="D362" s="167"/>
      <c r="E362" s="168"/>
      <c r="F362" s="169"/>
      <c r="G362" s="170"/>
      <c r="H362" s="171"/>
      <c r="I362" s="171"/>
      <c r="J362" s="171"/>
      <c r="K362" s="169"/>
    </row>
    <row r="363" spans="1:13">
      <c r="A363" s="167"/>
      <c r="B363" s="167"/>
      <c r="C363" s="167"/>
      <c r="D363" s="167"/>
      <c r="E363" s="168"/>
      <c r="F363" s="169"/>
      <c r="G363" s="170"/>
      <c r="H363" s="171"/>
      <c r="I363" s="171"/>
      <c r="J363" s="171"/>
      <c r="K363" s="169"/>
    </row>
    <row r="364" spans="1:13">
      <c r="A364" s="167"/>
      <c r="B364" s="167"/>
      <c r="C364" s="167"/>
      <c r="D364" s="167"/>
      <c r="E364" s="168"/>
      <c r="F364" s="169"/>
      <c r="G364" s="170"/>
      <c r="H364" s="171"/>
      <c r="I364" s="171"/>
      <c r="J364" s="171"/>
      <c r="K364" s="169"/>
    </row>
    <row r="365" spans="1:13">
      <c r="A365" s="167"/>
      <c r="B365" s="167"/>
      <c r="C365" s="167"/>
      <c r="D365" s="167"/>
      <c r="E365" s="168"/>
      <c r="F365" s="169"/>
      <c r="G365" s="170"/>
      <c r="H365" s="171"/>
      <c r="I365" s="171"/>
      <c r="J365" s="171"/>
      <c r="K365" s="169"/>
    </row>
    <row r="366" spans="1:13">
      <c r="A366" s="167"/>
      <c r="B366" s="167"/>
      <c r="C366" s="167"/>
      <c r="D366" s="167"/>
      <c r="E366" s="168"/>
      <c r="F366" s="169"/>
      <c r="G366" s="170"/>
      <c r="H366" s="171"/>
      <c r="I366" s="171"/>
      <c r="J366" s="171"/>
      <c r="K366" s="169"/>
    </row>
    <row r="367" spans="1:13">
      <c r="A367" s="167"/>
      <c r="B367" s="167"/>
      <c r="C367" s="167"/>
      <c r="D367" s="167"/>
      <c r="E367" s="168"/>
      <c r="F367" s="169"/>
      <c r="G367" s="170"/>
      <c r="H367" s="171"/>
      <c r="I367" s="171"/>
      <c r="J367" s="171"/>
      <c r="K367" s="169"/>
    </row>
    <row r="368" spans="1:13">
      <c r="A368" s="167"/>
      <c r="B368" s="167"/>
      <c r="C368" s="167"/>
      <c r="D368" s="167"/>
      <c r="E368" s="168"/>
      <c r="F368" s="169"/>
      <c r="G368" s="170"/>
      <c r="H368" s="171"/>
      <c r="I368" s="171"/>
      <c r="J368" s="171"/>
      <c r="K368" s="169"/>
    </row>
    <row r="369" spans="1:11">
      <c r="A369" s="167"/>
      <c r="B369" s="167"/>
      <c r="C369" s="167"/>
      <c r="D369" s="167"/>
      <c r="E369" s="168"/>
      <c r="F369" s="169"/>
      <c r="G369" s="170"/>
      <c r="H369" s="171"/>
      <c r="I369" s="171"/>
      <c r="J369" s="171"/>
      <c r="K369" s="169"/>
    </row>
    <row r="370" spans="1:11">
      <c r="A370" s="167"/>
      <c r="B370" s="167"/>
      <c r="C370" s="167"/>
      <c r="D370" s="167"/>
      <c r="E370" s="168"/>
      <c r="F370" s="169"/>
      <c r="G370" s="170"/>
      <c r="H370" s="171"/>
      <c r="I370" s="171"/>
      <c r="J370" s="171"/>
      <c r="K370" s="169"/>
    </row>
    <row r="371" spans="1:11">
      <c r="A371" s="167"/>
      <c r="B371" s="167"/>
      <c r="C371" s="167"/>
      <c r="D371" s="167"/>
      <c r="E371" s="168"/>
      <c r="F371" s="169"/>
      <c r="G371" s="170"/>
      <c r="H371" s="171"/>
      <c r="I371" s="171"/>
      <c r="J371" s="171"/>
      <c r="K371" s="169"/>
    </row>
    <row r="372" spans="1:11">
      <c r="A372" s="167"/>
      <c r="B372" s="167"/>
      <c r="C372" s="167"/>
      <c r="D372" s="167"/>
      <c r="E372" s="168"/>
      <c r="F372" s="169"/>
      <c r="G372" s="170"/>
      <c r="H372" s="171"/>
      <c r="I372" s="171"/>
      <c r="J372" s="171"/>
      <c r="K372" s="169"/>
    </row>
    <row r="373" spans="1:11">
      <c r="A373" s="167"/>
      <c r="B373" s="167"/>
      <c r="C373" s="167"/>
      <c r="D373" s="167"/>
      <c r="E373" s="168"/>
      <c r="F373" s="169"/>
      <c r="G373" s="170"/>
      <c r="H373" s="171"/>
      <c r="I373" s="171"/>
      <c r="J373" s="171"/>
      <c r="K373" s="169"/>
    </row>
    <row r="374" spans="1:11">
      <c r="A374" s="167"/>
      <c r="B374" s="167"/>
      <c r="C374" s="167"/>
      <c r="D374" s="167"/>
      <c r="E374" s="168"/>
      <c r="F374" s="169"/>
      <c r="G374" s="170"/>
      <c r="H374" s="171"/>
      <c r="I374" s="171"/>
      <c r="J374" s="171"/>
      <c r="K374" s="169"/>
    </row>
    <row r="375" spans="1:11">
      <c r="A375" s="167"/>
      <c r="B375" s="167"/>
      <c r="C375" s="167"/>
      <c r="D375" s="167"/>
      <c r="E375" s="168"/>
      <c r="F375" s="169"/>
      <c r="G375" s="170"/>
      <c r="H375" s="171"/>
      <c r="I375" s="171"/>
      <c r="J375" s="171"/>
      <c r="K375" s="169"/>
    </row>
    <row r="376" spans="1:11">
      <c r="A376" s="167"/>
      <c r="B376" s="167"/>
      <c r="C376" s="167"/>
      <c r="D376" s="167"/>
      <c r="E376" s="168"/>
      <c r="F376" s="169"/>
      <c r="G376" s="170"/>
      <c r="H376" s="171"/>
      <c r="I376" s="171"/>
      <c r="J376" s="171"/>
      <c r="K376" s="169"/>
    </row>
    <row r="377" spans="1:11">
      <c r="A377" s="167"/>
      <c r="B377" s="167"/>
      <c r="C377" s="167"/>
      <c r="D377" s="167"/>
      <c r="E377" s="168"/>
      <c r="F377" s="169"/>
      <c r="G377" s="170"/>
      <c r="H377" s="171"/>
      <c r="I377" s="171"/>
      <c r="J377" s="171"/>
      <c r="K377" s="169"/>
    </row>
    <row r="378" spans="1:11">
      <c r="A378" s="167"/>
      <c r="B378" s="167"/>
      <c r="C378" s="167"/>
      <c r="D378" s="167"/>
      <c r="E378" s="168"/>
      <c r="F378" s="169"/>
      <c r="G378" s="170"/>
      <c r="H378" s="171"/>
      <c r="I378" s="171"/>
      <c r="J378" s="171"/>
      <c r="K378" s="169"/>
    </row>
    <row r="379" spans="1:11">
      <c r="A379" s="167"/>
      <c r="B379" s="167"/>
      <c r="C379" s="167"/>
      <c r="D379" s="167"/>
      <c r="E379" s="168"/>
      <c r="F379" s="169"/>
      <c r="G379" s="170"/>
      <c r="H379" s="171"/>
      <c r="I379" s="171"/>
      <c r="J379" s="171"/>
      <c r="K379" s="169"/>
    </row>
    <row r="380" spans="1:11">
      <c r="A380" s="167"/>
      <c r="B380" s="167"/>
      <c r="C380" s="167"/>
      <c r="D380" s="167"/>
      <c r="E380" s="168"/>
      <c r="F380" s="169"/>
      <c r="G380" s="170"/>
      <c r="H380" s="171"/>
      <c r="I380" s="171"/>
      <c r="J380" s="171"/>
      <c r="K380" s="169"/>
    </row>
    <row r="381" spans="1:11">
      <c r="A381" s="167"/>
      <c r="B381" s="167"/>
      <c r="C381" s="167"/>
      <c r="D381" s="167"/>
      <c r="E381" s="168"/>
      <c r="F381" s="169"/>
      <c r="G381" s="170"/>
      <c r="H381" s="171"/>
      <c r="I381" s="171"/>
      <c r="J381" s="171"/>
      <c r="K381" s="169"/>
    </row>
    <row r="382" spans="1:11">
      <c r="A382" s="167"/>
      <c r="B382" s="167"/>
      <c r="C382" s="167"/>
      <c r="D382" s="167"/>
      <c r="E382" s="168"/>
      <c r="F382" s="169"/>
      <c r="G382" s="170"/>
      <c r="H382" s="171"/>
      <c r="I382" s="171"/>
      <c r="J382" s="171"/>
      <c r="K382" s="169"/>
    </row>
    <row r="383" spans="1:11">
      <c r="A383" s="167"/>
      <c r="B383" s="167"/>
      <c r="C383" s="167"/>
      <c r="D383" s="167"/>
      <c r="E383" s="168"/>
      <c r="F383" s="169"/>
      <c r="G383" s="170"/>
      <c r="H383" s="171"/>
      <c r="I383" s="171"/>
      <c r="J383" s="171"/>
      <c r="K383" s="169"/>
    </row>
    <row r="384" spans="1:11">
      <c r="A384" s="167"/>
      <c r="B384" s="167"/>
      <c r="C384" s="167"/>
      <c r="D384" s="167"/>
      <c r="E384" s="168"/>
      <c r="F384" s="169"/>
      <c r="G384" s="170"/>
      <c r="H384" s="171"/>
      <c r="I384" s="171"/>
      <c r="J384" s="171"/>
      <c r="K384" s="169"/>
    </row>
    <row r="385" spans="1:16">
      <c r="A385" s="167"/>
      <c r="B385" s="167"/>
      <c r="C385" s="167"/>
      <c r="D385" s="167"/>
      <c r="E385" s="168"/>
      <c r="F385" s="169"/>
      <c r="G385" s="170"/>
      <c r="H385" s="171"/>
      <c r="I385" s="171"/>
      <c r="J385" s="171"/>
      <c r="K385" s="169"/>
    </row>
    <row r="386" spans="1:16">
      <c r="A386" s="167"/>
      <c r="B386" s="167"/>
      <c r="C386" s="167"/>
      <c r="D386" s="167"/>
      <c r="E386" s="168"/>
      <c r="F386" s="169"/>
      <c r="G386" s="170"/>
      <c r="H386" s="171"/>
      <c r="I386" s="171"/>
      <c r="J386" s="171"/>
      <c r="K386" s="169"/>
    </row>
    <row r="387" spans="1:16">
      <c r="A387" s="167"/>
      <c r="B387" s="167"/>
      <c r="C387" s="167"/>
      <c r="D387" s="167"/>
      <c r="E387" s="168"/>
      <c r="F387" s="169"/>
      <c r="G387" s="170"/>
      <c r="H387" s="171"/>
      <c r="I387" s="171"/>
      <c r="J387" s="171"/>
      <c r="K387" s="169"/>
    </row>
    <row r="388" spans="1:16">
      <c r="A388" s="167"/>
      <c r="B388" s="167"/>
      <c r="C388" s="167"/>
      <c r="D388" s="167"/>
      <c r="E388" s="168"/>
      <c r="F388" s="169"/>
      <c r="G388" s="170"/>
      <c r="H388" s="171"/>
      <c r="I388" s="171"/>
      <c r="J388" s="171"/>
      <c r="K388" s="169"/>
    </row>
    <row r="389" spans="1:16">
      <c r="A389" s="167"/>
      <c r="B389" s="167"/>
      <c r="C389" s="167"/>
      <c r="D389" s="167"/>
      <c r="E389" s="168"/>
      <c r="F389" s="169"/>
      <c r="G389" s="170"/>
      <c r="H389" s="171"/>
      <c r="I389" s="171"/>
      <c r="J389" s="171"/>
      <c r="K389" s="169"/>
    </row>
    <row r="390" spans="1:16">
      <c r="A390" s="167"/>
      <c r="B390" s="167"/>
      <c r="C390" s="167"/>
      <c r="D390" s="167"/>
      <c r="E390" s="168"/>
      <c r="F390" s="169"/>
      <c r="G390" s="170"/>
      <c r="H390" s="171"/>
      <c r="I390" s="171"/>
      <c r="J390" s="171"/>
      <c r="K390" s="169"/>
    </row>
    <row r="391" spans="1:16">
      <c r="A391" s="167"/>
      <c r="B391" s="167"/>
      <c r="C391" s="167"/>
      <c r="D391" s="167"/>
      <c r="E391" s="168"/>
      <c r="F391" s="169"/>
      <c r="G391" s="170"/>
      <c r="H391" s="171"/>
      <c r="I391" s="171"/>
      <c r="J391" s="171"/>
      <c r="K391" s="169"/>
    </row>
    <row r="392" spans="1:16">
      <c r="A392" s="167"/>
      <c r="B392" s="167"/>
      <c r="C392" s="167"/>
      <c r="D392" s="167"/>
      <c r="E392" s="168"/>
      <c r="F392" s="169"/>
      <c r="G392" s="170"/>
      <c r="H392" s="171"/>
      <c r="I392" s="171"/>
      <c r="J392" s="171"/>
      <c r="K392" s="169"/>
    </row>
    <row r="393" spans="1:16">
      <c r="A393" s="167"/>
      <c r="B393" s="167"/>
      <c r="C393" s="167"/>
      <c r="D393" s="167"/>
      <c r="E393" s="168"/>
      <c r="F393" s="169"/>
      <c r="G393" s="170"/>
      <c r="H393" s="171"/>
      <c r="I393" s="171"/>
      <c r="J393" s="171"/>
      <c r="K393" s="169"/>
    </row>
    <row r="394" spans="1:16">
      <c r="A394" s="167"/>
      <c r="B394" s="167"/>
      <c r="C394" s="167"/>
      <c r="D394" s="167"/>
      <c r="E394" s="168"/>
      <c r="F394" s="169"/>
      <c r="G394" s="170"/>
      <c r="H394" s="171"/>
      <c r="I394" s="171"/>
      <c r="J394" s="171"/>
      <c r="K394" s="169"/>
    </row>
    <row r="395" spans="1:16">
      <c r="A395" s="167"/>
      <c r="B395" s="167"/>
      <c r="C395" s="167"/>
      <c r="D395" s="167"/>
      <c r="E395" s="168"/>
      <c r="F395" s="169"/>
      <c r="G395" s="170"/>
      <c r="H395" s="171"/>
      <c r="I395" s="171"/>
      <c r="J395" s="171"/>
      <c r="K395" s="169"/>
    </row>
    <row r="396" spans="1:16">
      <c r="A396" s="167"/>
      <c r="B396" s="167"/>
      <c r="C396" s="167"/>
      <c r="D396" s="167"/>
      <c r="E396" s="168"/>
      <c r="F396" s="169"/>
      <c r="G396" s="170"/>
      <c r="H396" s="171"/>
      <c r="I396" s="171"/>
      <c r="J396" s="171"/>
      <c r="K396" s="169"/>
    </row>
    <row r="397" spans="1:16">
      <c r="A397" s="167"/>
      <c r="B397" s="167"/>
      <c r="C397" s="167"/>
      <c r="D397" s="167"/>
      <c r="E397" s="168"/>
      <c r="F397" s="169"/>
      <c r="G397" s="170"/>
      <c r="H397" s="171"/>
      <c r="I397" s="171"/>
      <c r="J397" s="171"/>
      <c r="K397" s="169"/>
    </row>
    <row r="398" spans="1:16">
      <c r="A398" s="167"/>
      <c r="B398" s="167"/>
      <c r="C398" s="167"/>
      <c r="D398" s="167"/>
      <c r="E398" s="168"/>
      <c r="F398" s="169"/>
      <c r="G398" s="170"/>
      <c r="H398" s="171"/>
      <c r="I398" s="171"/>
      <c r="J398" s="171"/>
      <c r="K398" s="169"/>
    </row>
    <row r="399" spans="1:16">
      <c r="L399" s="141"/>
      <c r="M399" s="141"/>
    </row>
    <row r="400" spans="1:16">
      <c r="L400" s="141"/>
      <c r="M400" s="141"/>
      <c r="N400" s="141"/>
      <c r="O400" s="141"/>
      <c r="P400" s="141"/>
    </row>
    <row r="401" spans="12:16">
      <c r="L401" s="141"/>
      <c r="M401" s="141"/>
      <c r="N401" s="141"/>
      <c r="O401" s="141"/>
      <c r="P401" s="141"/>
    </row>
    <row r="402" spans="12:16">
      <c r="L402" s="141"/>
      <c r="M402" s="141"/>
      <c r="N402" s="141"/>
      <c r="O402" s="141"/>
      <c r="P402" s="141"/>
    </row>
    <row r="403" spans="12:16">
      <c r="L403" s="141"/>
      <c r="M403" s="141"/>
      <c r="N403" s="141"/>
      <c r="O403" s="141"/>
      <c r="P403" s="141"/>
    </row>
    <row r="404" spans="12:16">
      <c r="L404" s="141"/>
      <c r="M404" s="141"/>
      <c r="N404" s="141"/>
      <c r="O404" s="141"/>
      <c r="P404" s="141"/>
    </row>
    <row r="405" spans="12:16">
      <c r="L405" s="141"/>
      <c r="M405" s="141"/>
      <c r="N405" s="141"/>
      <c r="O405" s="141"/>
      <c r="P405" s="141"/>
    </row>
    <row r="406" spans="12:16">
      <c r="L406" s="141"/>
      <c r="M406" s="141"/>
      <c r="N406" s="141"/>
      <c r="O406" s="141"/>
      <c r="P406" s="141"/>
    </row>
    <row r="407" spans="12:16">
      <c r="L407" s="141"/>
      <c r="M407" s="141"/>
      <c r="N407" s="141"/>
      <c r="O407" s="141"/>
      <c r="P407" s="141"/>
    </row>
    <row r="408" spans="12:16">
      <c r="L408" s="141"/>
      <c r="M408" s="141"/>
      <c r="N408" s="141"/>
      <c r="O408" s="141"/>
      <c r="P408" s="141"/>
    </row>
    <row r="409" spans="12:16">
      <c r="L409" s="141"/>
      <c r="M409" s="141"/>
      <c r="N409" s="141"/>
      <c r="O409" s="141"/>
      <c r="P409" s="141"/>
    </row>
    <row r="410" spans="12:16">
      <c r="L410" s="141"/>
      <c r="M410" s="141"/>
      <c r="N410" s="141"/>
      <c r="O410" s="141"/>
      <c r="P410" s="141"/>
    </row>
    <row r="411" spans="12:16">
      <c r="L411" s="141"/>
      <c r="M411" s="141"/>
      <c r="N411" s="141"/>
      <c r="O411" s="141"/>
      <c r="P411" s="141"/>
    </row>
    <row r="412" spans="12:16">
      <c r="L412" s="141"/>
      <c r="M412" s="141"/>
      <c r="N412" s="141"/>
      <c r="O412" s="141"/>
      <c r="P412" s="141"/>
    </row>
    <row r="413" spans="12:16">
      <c r="L413" s="141"/>
      <c r="M413" s="141"/>
      <c r="N413" s="141"/>
      <c r="O413" s="141"/>
      <c r="P413" s="141"/>
    </row>
    <row r="414" spans="12:16">
      <c r="L414" s="141"/>
      <c r="M414" s="141"/>
      <c r="N414" s="141"/>
      <c r="O414" s="141"/>
      <c r="P414" s="141"/>
    </row>
    <row r="415" spans="12:16">
      <c r="L415" s="141"/>
      <c r="M415" s="141"/>
      <c r="N415" s="141"/>
      <c r="O415" s="141"/>
      <c r="P415" s="141"/>
    </row>
    <row r="416" spans="12:16">
      <c r="L416" s="141"/>
      <c r="M416" s="141"/>
      <c r="N416" s="141"/>
      <c r="O416" s="141"/>
      <c r="P416" s="141"/>
    </row>
    <row r="417" spans="12:16">
      <c r="L417" s="141"/>
      <c r="M417" s="141"/>
      <c r="N417" s="141"/>
      <c r="O417" s="141"/>
      <c r="P417" s="141"/>
    </row>
  </sheetData>
  <autoFilter ref="A1:P398" xr:uid="{36C96CF6-87FC-4172-A16F-2D95C9C1CF7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5D8D-67D5-4610-9716-FE7F2B5F499B}">
  <dimension ref="A1:O28"/>
  <sheetViews>
    <sheetView workbookViewId="0">
      <selection activeCell="K20" sqref="K20"/>
    </sheetView>
  </sheetViews>
  <sheetFormatPr defaultRowHeight="12.5"/>
  <cols>
    <col min="1" max="1" width="20.1796875" customWidth="1"/>
    <col min="2" max="2" width="9.81640625" bestFit="1" customWidth="1"/>
    <col min="3" max="3" width="12.81640625" customWidth="1"/>
    <col min="4" max="5" width="16.453125" customWidth="1"/>
    <col min="8" max="8" width="12.1796875" customWidth="1"/>
    <col min="9" max="10" width="15.453125" customWidth="1"/>
    <col min="13" max="13" width="10.81640625" customWidth="1"/>
    <col min="14" max="14" width="16.1796875" style="142" customWidth="1"/>
    <col min="15" max="15" width="16" customWidth="1"/>
  </cols>
  <sheetData>
    <row r="1" spans="1:15" ht="15.5">
      <c r="A1" t="s">
        <v>116</v>
      </c>
      <c r="B1" s="156" t="s">
        <v>147</v>
      </c>
      <c r="C1" s="157"/>
      <c r="D1" s="157"/>
      <c r="E1" s="157"/>
      <c r="F1" s="157"/>
    </row>
    <row r="3" spans="1:15" s="132" customFormat="1" ht="15.5">
      <c r="A3" s="132" t="s">
        <v>128</v>
      </c>
      <c r="D3" s="137" t="s">
        <v>115</v>
      </c>
      <c r="E3" s="136" t="str">
        <f>'User Interaction'!$C$5</f>
        <v>Acute</v>
      </c>
      <c r="G3" s="138" t="s">
        <v>68</v>
      </c>
      <c r="H3" s="139" t="str">
        <f>'User Interaction'!C15</f>
        <v>Māori</v>
      </c>
      <c r="I3" s="137"/>
      <c r="J3" s="139" t="str">
        <f>'User Interaction'!C36</f>
        <v>Elective</v>
      </c>
      <c r="L3" s="138" t="s">
        <v>72</v>
      </c>
      <c r="M3" s="140" t="str">
        <f>"Q"&amp;'User Interaction'!C25</f>
        <v>Q5</v>
      </c>
      <c r="N3" s="153"/>
      <c r="O3" s="155" t="str">
        <f>'User Interaction'!C43</f>
        <v>Acute</v>
      </c>
    </row>
    <row r="4" spans="1:15" s="132" customFormat="1" ht="15.5"/>
    <row r="5" spans="1:15" s="133" customFormat="1" ht="39">
      <c r="A5" s="130" t="s">
        <v>121</v>
      </c>
      <c r="B5" s="130" t="s">
        <v>13</v>
      </c>
      <c r="C5" s="130" t="s">
        <v>11</v>
      </c>
      <c r="D5" s="130" t="s">
        <v>4</v>
      </c>
      <c r="E5" s="130" t="s">
        <v>3</v>
      </c>
      <c r="G5" s="134" t="s">
        <v>13</v>
      </c>
      <c r="H5" s="135" t="s">
        <v>11</v>
      </c>
      <c r="I5" s="135" t="s">
        <v>4</v>
      </c>
      <c r="J5" s="135" t="s">
        <v>3</v>
      </c>
      <c r="L5" s="134" t="s">
        <v>13</v>
      </c>
      <c r="M5" s="135" t="s">
        <v>11</v>
      </c>
      <c r="N5" s="154" t="s">
        <v>4</v>
      </c>
      <c r="O5" s="135" t="s">
        <v>3</v>
      </c>
    </row>
    <row r="6" spans="1:15" ht="13">
      <c r="A6" s="34" t="s">
        <v>45</v>
      </c>
      <c r="B6" s="40">
        <f>SUMIFS(Cube!$G:$G,Cube!$A:$A,$E$3,Cube!$M:$M,$A6,Cube!$B:$B,"All",Cube!$C:$C,"All")</f>
        <v>86294</v>
      </c>
      <c r="C6" s="40">
        <f>SUMIFS(Cube!$K:$K,Cube!$A:$A,$E$3,Cube!$M:$M,$A6,Cube!$B:$B,"All",Cube!$C:$C,"All")</f>
        <v>231100.72917000001</v>
      </c>
      <c r="D6" s="41">
        <f>SUMIFS(Cube!$H:$H,Cube!$A:$A,$E$3,Cube!$M:$M,$A6,Cube!$B:$B,"All",Cube!$C:$C,"All")</f>
        <v>2.6780625438999999</v>
      </c>
      <c r="E6" s="41">
        <f>SUMIFS(Cube!$J:$J,Cube!$A:$A,$E$3,Cube!$M:$M,$A6,Cube!$B:$B,"All",Cube!$C:$C,"All")</f>
        <v>2.6210936443000001</v>
      </c>
      <c r="G6" s="83">
        <f>SUMIFS(Cube!$G:$G,Cube!$A:$A,$J$3,Cube!$M:$M,$A6,Cube!$L:$L,$H$3,Cube!$C:$C,"All")</f>
        <v>2246</v>
      </c>
      <c r="H6" s="83">
        <f>SUMIFS(Cube!$K:$K,Cube!$A:$A,$J$3,Cube!$M:$M,$A6,Cube!$L:$L,$H$3,Cube!$C:$C,"All")</f>
        <v>4070.3541667</v>
      </c>
      <c r="I6" s="84">
        <f>SUMIFS(Cube!$H:$H,Cube!$A:$A,$J$3,Cube!$M:$M,$A6,Cube!$L:$L,$H$3,Cube!$C:$C,"All")</f>
        <v>1.8122681062999999</v>
      </c>
      <c r="J6" s="84">
        <f>SUMIFS(Cube!$J:$J,Cube!$A:$A,$J$3,Cube!$M:$M,$A6,Cube!$L:$L,$H$3,Cube!$C:$C,"All")</f>
        <v>1.374116296</v>
      </c>
      <c r="L6" s="89">
        <f>SUMIFS(Cube!$G:$G,Cube!$A:$A,$O$3,Cube!$M:$M,$A6,Cube!$B:$B,"All",Cube!$C:$C,$M$3)</f>
        <v>15907</v>
      </c>
      <c r="M6" s="89">
        <f>SUMIFS(Cube!$K:$K,Cube!$A:$A,$O$3,Cube!$M:$M,$A6,Cube!$B:$B,"All",Cube!$C:$C,$M$3)</f>
        <v>47254.979166999998</v>
      </c>
      <c r="N6" s="150">
        <f>SUMIFS(Cube!$H:$H,Cube!$A:$A,$O$3,Cube!$M:$M,$A6,Cube!$B:$B,"All",Cube!$C:$C,$M$3)</f>
        <v>2.9707034115000002</v>
      </c>
      <c r="O6" s="90">
        <f>SUMIFS(Cube!$J:$J,Cube!$A:$A,$O$3,Cube!$M:$M,$A6,Cube!$B:$B,"All",Cube!$C:$C,$M$3)</f>
        <v>2.6891992694</v>
      </c>
    </row>
    <row r="7" spans="1:15" ht="13">
      <c r="A7" s="34" t="s">
        <v>46</v>
      </c>
      <c r="B7" s="40">
        <f>SUMIFS(Cube!$G:$G,Cube!$A:$A,$E$3,Cube!$M:$M,$A7,Cube!$B:$B,"All",Cube!$C:$C,"All")</f>
        <v>37502</v>
      </c>
      <c r="C7" s="40">
        <f>SUMIFS(Cube!$K:$K,Cube!$A:$A,$E$3,Cube!$M:$M,$A7,Cube!$B:$B,"All",Cube!$C:$C,"All")</f>
        <v>100903.52082999999</v>
      </c>
      <c r="D7" s="41">
        <f>SUMIFS(Cube!$H:$H,Cube!$A:$A,$E$3,Cube!$M:$M,$A7,Cube!$B:$B,"All",Cube!$C:$C,"All")</f>
        <v>2.6906170559999998</v>
      </c>
      <c r="E7" s="41">
        <f>SUMIFS(Cube!$J:$J,Cube!$A:$A,$E$3,Cube!$M:$M,$A7,Cube!$B:$B,"All",Cube!$C:$C,"All")</f>
        <v>2.8099835745999999</v>
      </c>
      <c r="G7" s="83">
        <f>SUMIFS(Cube!$G:$G,Cube!$A:$A,$J$3,Cube!$M:$M,$A7,Cube!$L:$L,$H$3,Cube!$C:$C,"All")</f>
        <v>1254</v>
      </c>
      <c r="H7" s="83">
        <f>SUMIFS(Cube!$K:$K,Cube!$A:$A,$J$3,Cube!$M:$M,$A7,Cube!$L:$L,$H$3,Cube!$C:$C,"All")</f>
        <v>1425.6458333</v>
      </c>
      <c r="I7" s="84">
        <f>SUMIFS(Cube!$H:$H,Cube!$A:$A,$J$3,Cube!$M:$M,$A7,Cube!$L:$L,$H$3,Cube!$C:$C,"All")</f>
        <v>1.1368786550000001</v>
      </c>
      <c r="J7" s="84">
        <f>SUMIFS(Cube!$J:$J,Cube!$A:$A,$J$3,Cube!$M:$M,$A7,Cube!$L:$L,$H$3,Cube!$C:$C,"All")</f>
        <v>1.3655360533000001</v>
      </c>
      <c r="L7" s="89">
        <f>SUMIFS(Cube!$G:$G,Cube!$A:$A,$O$3,Cube!$M:$M,$A7,Cube!$B:$B,"All",Cube!$C:$C,$M$3)</f>
        <v>9686</v>
      </c>
      <c r="M7" s="89">
        <f>SUMIFS(Cube!$K:$K,Cube!$A:$A,$O$3,Cube!$M:$M,$A7,Cube!$B:$B,"All",Cube!$C:$C,$M$3)</f>
        <v>24742.604167000001</v>
      </c>
      <c r="N7" s="150">
        <f>SUMIFS(Cube!$H:$H,Cube!$A:$A,$O$3,Cube!$M:$M,$A7,Cube!$B:$B,"All",Cube!$C:$C,$M$3)</f>
        <v>2.5544707997999998</v>
      </c>
      <c r="O7" s="90">
        <f>SUMIFS(Cube!$J:$J,Cube!$A:$A,$O$3,Cube!$M:$M,$A7,Cube!$B:$B,"All",Cube!$C:$C,$M$3)</f>
        <v>2.7285105984000002</v>
      </c>
    </row>
    <row r="8" spans="1:15" ht="13">
      <c r="A8" s="34" t="s">
        <v>47</v>
      </c>
      <c r="B8" s="40">
        <f>SUMIFS(Cube!$G:$G,Cube!$A:$A,$E$3,Cube!$M:$M,$A8,Cube!$B:$B,"All",Cube!$C:$C,"All")</f>
        <v>57607</v>
      </c>
      <c r="C8" s="40">
        <f>SUMIFS(Cube!$K:$K,Cube!$A:$A,$E$3,Cube!$M:$M,$A8,Cube!$B:$B,"All",Cube!$C:$C,"All")</f>
        <v>187327.25</v>
      </c>
      <c r="D8" s="41">
        <f>SUMIFS(Cube!$H:$H,Cube!$A:$A,$E$3,Cube!$M:$M,$A8,Cube!$B:$B,"All",Cube!$C:$C,"All")</f>
        <v>3.2518140156999999</v>
      </c>
      <c r="E8" s="41">
        <f>SUMIFS(Cube!$J:$J,Cube!$A:$A,$E$3,Cube!$M:$M,$A8,Cube!$B:$B,"All",Cube!$C:$C,"All")</f>
        <v>2.4488195044999999</v>
      </c>
      <c r="G8" s="83">
        <f>SUMIFS(Cube!$G:$G,Cube!$A:$A,$J$3,Cube!$M:$M,$A8,Cube!$L:$L,$H$3,Cube!$C:$C,"All")</f>
        <v>1031</v>
      </c>
      <c r="H8" s="83">
        <f>SUMIFS(Cube!$K:$K,Cube!$A:$A,$J$3,Cube!$M:$M,$A8,Cube!$L:$L,$H$3,Cube!$C:$C,"All")</f>
        <v>1499.5416667</v>
      </c>
      <c r="I8" s="84">
        <f>SUMIFS(Cube!$H:$H,Cube!$A:$A,$J$3,Cube!$M:$M,$A8,Cube!$L:$L,$H$3,Cube!$C:$C,"All")</f>
        <v>1.4544536049000001</v>
      </c>
      <c r="J8" s="84">
        <f>SUMIFS(Cube!$J:$J,Cube!$A:$A,$J$3,Cube!$M:$M,$A8,Cube!$L:$L,$H$3,Cube!$C:$C,"All")</f>
        <v>1.3214353662</v>
      </c>
      <c r="L8" s="89">
        <f>SUMIFS(Cube!$G:$G,Cube!$A:$A,$O$3,Cube!$M:$M,$A8,Cube!$B:$B,"All",Cube!$C:$C,$M$3)</f>
        <v>4935</v>
      </c>
      <c r="M8" s="89">
        <f>SUMIFS(Cube!$K:$K,Cube!$A:$A,$O$3,Cube!$M:$M,$A8,Cube!$B:$B,"All",Cube!$C:$C,$M$3)</f>
        <v>16462.416667000001</v>
      </c>
      <c r="N8" s="150">
        <f>SUMIFS(Cube!$H:$H,Cube!$A:$A,$O$3,Cube!$M:$M,$A8,Cube!$B:$B,"All",Cube!$C:$C,$M$3)</f>
        <v>3.3358493752</v>
      </c>
      <c r="O8" s="90">
        <f>SUMIFS(Cube!$J:$J,Cube!$A:$A,$O$3,Cube!$M:$M,$A8,Cube!$B:$B,"All",Cube!$C:$C,$M$3)</f>
        <v>2.4930303779999998</v>
      </c>
    </row>
    <row r="9" spans="1:15" ht="13">
      <c r="A9" s="34" t="s">
        <v>120</v>
      </c>
      <c r="B9" s="40">
        <f>SUMIFS(Cube!$G:$G,Cube!$A:$A,$E$3,Cube!$M:$M,$A9,Cube!$B:$B,"All",Cube!$C:$C,"All")</f>
        <v>65461</v>
      </c>
      <c r="C9" s="40">
        <f>SUMIFS(Cube!$K:$K,Cube!$A:$A,$E$3,Cube!$M:$M,$A9,Cube!$B:$B,"All",Cube!$C:$C,"All")</f>
        <v>140853.47917000001</v>
      </c>
      <c r="D9" s="41">
        <f>SUMIFS(Cube!$H:$H,Cube!$A:$A,$E$3,Cube!$M:$M,$A9,Cube!$B:$B,"All",Cube!$C:$C,"All")</f>
        <v>2.1517159708000002</v>
      </c>
      <c r="E9" s="41">
        <f>SUMIFS(Cube!$J:$J,Cube!$A:$A,$E$3,Cube!$M:$M,$A9,Cube!$B:$B,"All",Cube!$C:$C,"All")</f>
        <v>2.4682900002000001</v>
      </c>
      <c r="G9" s="83">
        <f>SUMIFS(Cube!$G:$G,Cube!$A:$A,$J$3,Cube!$M:$M,$A9,Cube!$L:$L,$H$3,Cube!$C:$C,"All")</f>
        <v>1942</v>
      </c>
      <c r="H9" s="83">
        <f>SUMIFS(Cube!$K:$K,Cube!$A:$A,$J$3,Cube!$M:$M,$A9,Cube!$L:$L,$H$3,Cube!$C:$C,"All")</f>
        <v>2987.9791667</v>
      </c>
      <c r="I9" s="84">
        <f>SUMIFS(Cube!$H:$H,Cube!$A:$A,$J$3,Cube!$M:$M,$A9,Cube!$L:$L,$H$3,Cube!$C:$C,"All")</f>
        <v>1.5386092516000001</v>
      </c>
      <c r="J9" s="84">
        <f>SUMIFS(Cube!$J:$J,Cube!$A:$A,$J$3,Cube!$M:$M,$A9,Cube!$L:$L,$H$3,Cube!$C:$C,"All")</f>
        <v>1.2550560929000001</v>
      </c>
      <c r="L9" s="89">
        <f>SUMIFS(Cube!$G:$G,Cube!$A:$A,$O$3,Cube!$M:$M,$A9,Cube!$B:$B,"All",Cube!$C:$C,$M$3)</f>
        <v>9587</v>
      </c>
      <c r="M9" s="89">
        <f>SUMIFS(Cube!$K:$K,Cube!$A:$A,$O$3,Cube!$M:$M,$A9,Cube!$B:$B,"All",Cube!$C:$C,$M$3)</f>
        <v>21092.291667000001</v>
      </c>
      <c r="N9" s="150">
        <f>SUMIFS(Cube!$H:$H,Cube!$A:$A,$O$3,Cube!$M:$M,$A9,Cube!$B:$B,"All",Cube!$C:$C,$M$3)</f>
        <v>2.2000930079000001</v>
      </c>
      <c r="O9" s="90">
        <f>SUMIFS(Cube!$J:$J,Cube!$A:$A,$O$3,Cube!$M:$M,$A9,Cube!$B:$B,"All",Cube!$C:$C,$M$3)</f>
        <v>2.3433076848000001</v>
      </c>
    </row>
    <row r="10" spans="1:15" ht="13">
      <c r="A10" s="34" t="s">
        <v>48</v>
      </c>
      <c r="B10" s="40">
        <f>SUMIFS(Cube!$G:$G,Cube!$A:$A,$E$3,Cube!$M:$M,$A10,Cube!$B:$B,"All",Cube!$C:$C,"All")</f>
        <v>62754</v>
      </c>
      <c r="C10" s="40">
        <f>SUMIFS(Cube!$K:$K,Cube!$A:$A,$E$3,Cube!$M:$M,$A10,Cube!$B:$B,"All",Cube!$C:$C,"All")</f>
        <v>191213.47917000001</v>
      </c>
      <c r="D10" s="41">
        <f>SUMIFS(Cube!$H:$H,Cube!$A:$A,$E$3,Cube!$M:$M,$A10,Cube!$B:$B,"All",Cube!$C:$C,"All")</f>
        <v>3.0470325264999998</v>
      </c>
      <c r="E10" s="41">
        <f>SUMIFS(Cube!$J:$J,Cube!$A:$A,$E$3,Cube!$M:$M,$A10,Cube!$B:$B,"All",Cube!$C:$C,"All")</f>
        <v>2.9244971886000002</v>
      </c>
      <c r="G10" s="83">
        <f>SUMIFS(Cube!$G:$G,Cube!$A:$A,$J$3,Cube!$M:$M,$A10,Cube!$L:$L,$H$3,Cube!$C:$C,"All")</f>
        <v>1468</v>
      </c>
      <c r="H10" s="83">
        <f>SUMIFS(Cube!$K:$K,Cube!$A:$A,$J$3,Cube!$M:$M,$A10,Cube!$L:$L,$H$3,Cube!$C:$C,"All")</f>
        <v>1702.1666667</v>
      </c>
      <c r="I10" s="84">
        <f>SUMIFS(Cube!$H:$H,Cube!$A:$A,$J$3,Cube!$M:$M,$A10,Cube!$L:$L,$H$3,Cube!$C:$C,"All")</f>
        <v>1.1595140781</v>
      </c>
      <c r="J10" s="84">
        <f>SUMIFS(Cube!$J:$J,Cube!$A:$A,$J$3,Cube!$M:$M,$A10,Cube!$L:$L,$H$3,Cube!$C:$C,"All")</f>
        <v>1.3210881859000001</v>
      </c>
      <c r="L10" s="89">
        <f>SUMIFS(Cube!$G:$G,Cube!$A:$A,$O$3,Cube!$M:$M,$A10,Cube!$B:$B,"All",Cube!$C:$C,$M$3)</f>
        <v>28590</v>
      </c>
      <c r="M10" s="89">
        <f>SUMIFS(Cube!$K:$K,Cube!$A:$A,$O$3,Cube!$M:$M,$A10,Cube!$B:$B,"All",Cube!$C:$C,$M$3)</f>
        <v>81983.791666999998</v>
      </c>
      <c r="N10" s="150">
        <f>SUMIFS(Cube!$H:$H,Cube!$A:$A,$O$3,Cube!$M:$M,$A10,Cube!$B:$B,"All",Cube!$C:$C,$M$3)</f>
        <v>2.8675687885999999</v>
      </c>
      <c r="O10" s="90">
        <f>SUMIFS(Cube!$J:$J,Cube!$A:$A,$O$3,Cube!$M:$M,$A10,Cube!$B:$B,"All",Cube!$C:$C,$M$3)</f>
        <v>2.8007919466</v>
      </c>
    </row>
    <row r="11" spans="1:15" ht="13">
      <c r="A11" s="34" t="s">
        <v>49</v>
      </c>
      <c r="B11" s="40">
        <f>SUMIFS(Cube!$G:$G,Cube!$A:$A,$E$3,Cube!$M:$M,$A11,Cube!$B:$B,"All",Cube!$C:$C,"All")</f>
        <v>26424</v>
      </c>
      <c r="C11" s="40">
        <f>SUMIFS(Cube!$K:$K,Cube!$A:$A,$E$3,Cube!$M:$M,$A11,Cube!$B:$B,"All",Cube!$C:$C,"All")</f>
        <v>69707.5625</v>
      </c>
      <c r="D11" s="41">
        <f>SUMIFS(Cube!$H:$H,Cube!$A:$A,$E$3,Cube!$M:$M,$A11,Cube!$B:$B,"All",Cube!$C:$C,"All")</f>
        <v>2.6380397554999999</v>
      </c>
      <c r="E11" s="41">
        <f>SUMIFS(Cube!$J:$J,Cube!$A:$A,$E$3,Cube!$M:$M,$A11,Cube!$B:$B,"All",Cube!$C:$C,"All")</f>
        <v>2.7262502694999999</v>
      </c>
      <c r="G11" s="83">
        <f>SUMIFS(Cube!$G:$G,Cube!$A:$A,$J$3,Cube!$M:$M,$A11,Cube!$L:$L,$H$3,Cube!$C:$C,"All")</f>
        <v>879</v>
      </c>
      <c r="H11" s="83">
        <f>SUMIFS(Cube!$K:$K,Cube!$A:$A,$J$3,Cube!$M:$M,$A11,Cube!$L:$L,$H$3,Cube!$C:$C,"All")</f>
        <v>1157.6666667</v>
      </c>
      <c r="I11" s="84">
        <f>SUMIFS(Cube!$H:$H,Cube!$A:$A,$J$3,Cube!$M:$M,$A11,Cube!$L:$L,$H$3,Cube!$C:$C,"All")</f>
        <v>1.3170269244999999</v>
      </c>
      <c r="J11" s="84">
        <f>SUMIFS(Cube!$J:$J,Cube!$A:$A,$J$3,Cube!$M:$M,$A11,Cube!$L:$L,$H$3,Cube!$C:$C,"All")</f>
        <v>1.2988077118000001</v>
      </c>
      <c r="L11" s="89">
        <f>SUMIFS(Cube!$G:$G,Cube!$A:$A,$O$3,Cube!$M:$M,$A11,Cube!$B:$B,"All",Cube!$C:$C,$M$3)</f>
        <v>9843</v>
      </c>
      <c r="M11" s="89">
        <f>SUMIFS(Cube!$K:$K,Cube!$A:$A,$O$3,Cube!$M:$M,$A11,Cube!$B:$B,"All",Cube!$C:$C,$M$3)</f>
        <v>23900.6875</v>
      </c>
      <c r="N11" s="150">
        <f>SUMIFS(Cube!$H:$H,Cube!$A:$A,$O$3,Cube!$M:$M,$A11,Cube!$B:$B,"All",Cube!$C:$C,$M$3)</f>
        <v>2.4281913543</v>
      </c>
      <c r="O11" s="90">
        <f>SUMIFS(Cube!$J:$J,Cube!$A:$A,$O$3,Cube!$M:$M,$A11,Cube!$B:$B,"All",Cube!$C:$C,$M$3)</f>
        <v>2.5573935510000001</v>
      </c>
    </row>
    <row r="12" spans="1:15" ht="13">
      <c r="A12" s="34" t="s">
        <v>50</v>
      </c>
      <c r="B12" s="40">
        <f>SUMIFS(Cube!$G:$G,Cube!$A:$A,$E$3,Cube!$M:$M,$A12,Cube!$B:$B,"All",Cube!$C:$C,"All")</f>
        <v>17156</v>
      </c>
      <c r="C12" s="40">
        <f>SUMIFS(Cube!$K:$K,Cube!$A:$A,$E$3,Cube!$M:$M,$A12,Cube!$B:$B,"All",Cube!$C:$C,"All")</f>
        <v>42402.104166999998</v>
      </c>
      <c r="D12" s="41">
        <f>SUMIFS(Cube!$H:$H,Cube!$A:$A,$E$3,Cube!$M:$M,$A12,Cube!$B:$B,"All",Cube!$C:$C,"All")</f>
        <v>2.4715612128000002</v>
      </c>
      <c r="E12" s="41">
        <f>SUMIFS(Cube!$J:$J,Cube!$A:$A,$E$3,Cube!$M:$M,$A12,Cube!$B:$B,"All",Cube!$C:$C,"All")</f>
        <v>2.5755467793000002</v>
      </c>
      <c r="G12" s="83">
        <f>SUMIFS(Cube!$G:$G,Cube!$A:$A,$J$3,Cube!$M:$M,$A12,Cube!$L:$L,$H$3,Cube!$C:$C,"All")</f>
        <v>1008</v>
      </c>
      <c r="H12" s="83">
        <f>SUMIFS(Cube!$K:$K,Cube!$A:$A,$J$3,Cube!$M:$M,$A12,Cube!$L:$L,$H$3,Cube!$C:$C,"All")</f>
        <v>891.33333332999996</v>
      </c>
      <c r="I12" s="84">
        <f>SUMIFS(Cube!$H:$H,Cube!$A:$A,$J$3,Cube!$M:$M,$A12,Cube!$L:$L,$H$3,Cube!$C:$C,"All")</f>
        <v>0.88425925930000004</v>
      </c>
      <c r="J12" s="84">
        <f>SUMIFS(Cube!$J:$J,Cube!$A:$A,$J$3,Cube!$M:$M,$A12,Cube!$L:$L,$H$3,Cube!$C:$C,"All")</f>
        <v>1.0670508516999999</v>
      </c>
      <c r="L12" s="89">
        <f>SUMIFS(Cube!$G:$G,Cube!$A:$A,$O$3,Cube!$M:$M,$A12,Cube!$B:$B,"All",Cube!$C:$C,$M$3)</f>
        <v>8023</v>
      </c>
      <c r="M12" s="89">
        <f>SUMIFS(Cube!$K:$K,Cube!$A:$A,$O$3,Cube!$M:$M,$A12,Cube!$B:$B,"All",Cube!$C:$C,$M$3)</f>
        <v>19802.375</v>
      </c>
      <c r="N12" s="150">
        <f>SUMIFS(Cube!$H:$H,Cube!$A:$A,$O$3,Cube!$M:$M,$A12,Cube!$B:$B,"All",Cube!$C:$C,$M$3)</f>
        <v>2.4682007976999998</v>
      </c>
      <c r="O12" s="90">
        <f>SUMIFS(Cube!$J:$J,Cube!$A:$A,$O$3,Cube!$M:$M,$A12,Cube!$B:$B,"All",Cube!$C:$C,$M$3)</f>
        <v>2.5673907728000001</v>
      </c>
    </row>
    <row r="13" spans="1:15" ht="13">
      <c r="A13" s="34" t="s">
        <v>51</v>
      </c>
      <c r="B13" s="40">
        <f>SUMIFS(Cube!$G:$G,Cube!$A:$A,$E$3,Cube!$M:$M,$A13,Cube!$B:$B,"All",Cube!$C:$C,"All")</f>
        <v>21503</v>
      </c>
      <c r="C13" s="40">
        <f>SUMIFS(Cube!$K:$K,Cube!$A:$A,$E$3,Cube!$M:$M,$A13,Cube!$B:$B,"All",Cube!$C:$C,"All")</f>
        <v>67718.291666999998</v>
      </c>
      <c r="D13" s="41">
        <f>SUMIFS(Cube!$H:$H,Cube!$A:$A,$E$3,Cube!$M:$M,$A13,Cube!$B:$B,"All",Cube!$C:$C,"All")</f>
        <v>3.1492485545000002</v>
      </c>
      <c r="E13" s="41">
        <f>SUMIFS(Cube!$J:$J,Cube!$A:$A,$E$3,Cube!$M:$M,$A13,Cube!$B:$B,"All",Cube!$C:$C,"All")</f>
        <v>3.136617953</v>
      </c>
      <c r="G13" s="83">
        <f>SUMIFS(Cube!$G:$G,Cube!$A:$A,$J$3,Cube!$M:$M,$A13,Cube!$L:$L,$H$3,Cube!$C:$C,"All")</f>
        <v>706</v>
      </c>
      <c r="H13" s="83">
        <f>SUMIFS(Cube!$K:$K,Cube!$A:$A,$J$3,Cube!$M:$M,$A13,Cube!$L:$L,$H$3,Cube!$C:$C,"All")</f>
        <v>894.22916667000004</v>
      </c>
      <c r="I13" s="84">
        <f>SUMIFS(Cube!$H:$H,Cube!$A:$A,$J$3,Cube!$M:$M,$A13,Cube!$L:$L,$H$3,Cube!$C:$C,"All")</f>
        <v>1.2666135505</v>
      </c>
      <c r="J13" s="84">
        <f>SUMIFS(Cube!$J:$J,Cube!$A:$A,$J$3,Cube!$M:$M,$A13,Cube!$L:$L,$H$3,Cube!$C:$C,"All")</f>
        <v>1.4018766238</v>
      </c>
      <c r="L13" s="89">
        <f>SUMIFS(Cube!$G:$G,Cube!$A:$A,$O$3,Cube!$M:$M,$A13,Cube!$B:$B,"All",Cube!$C:$C,$M$3)</f>
        <v>6577</v>
      </c>
      <c r="M13" s="89">
        <f>SUMIFS(Cube!$K:$K,Cube!$A:$A,$O$3,Cube!$M:$M,$A13,Cube!$B:$B,"All",Cube!$C:$C,$M$3)</f>
        <v>21995.166667000001</v>
      </c>
      <c r="N13" s="150">
        <f>SUMIFS(Cube!$H:$H,Cube!$A:$A,$O$3,Cube!$M:$M,$A13,Cube!$B:$B,"All",Cube!$C:$C,$M$3)</f>
        <v>3.3442552329000002</v>
      </c>
      <c r="O13" s="90">
        <f>SUMIFS(Cube!$J:$J,Cube!$A:$A,$O$3,Cube!$M:$M,$A13,Cube!$B:$B,"All",Cube!$C:$C,$M$3)</f>
        <v>3.1983585298000001</v>
      </c>
    </row>
    <row r="14" spans="1:15" ht="13">
      <c r="A14" s="34" t="s">
        <v>52</v>
      </c>
      <c r="B14" s="40">
        <f>SUMIFS(Cube!$G:$G,Cube!$A:$A,$E$3,Cube!$M:$M,$A14,Cube!$B:$B,"All",Cube!$C:$C,"All")</f>
        <v>21232</v>
      </c>
      <c r="C14" s="40">
        <f>SUMIFS(Cube!$K:$K,Cube!$A:$A,$E$3,Cube!$M:$M,$A14,Cube!$B:$B,"All",Cube!$C:$C,"All")</f>
        <v>42310.520833000002</v>
      </c>
      <c r="D14" s="41">
        <f>SUMIFS(Cube!$H:$H,Cube!$A:$A,$E$3,Cube!$M:$M,$A14,Cube!$B:$B,"All",Cube!$C:$C,"All")</f>
        <v>1.9927713278999999</v>
      </c>
      <c r="E14" s="41">
        <f>SUMIFS(Cube!$J:$J,Cube!$A:$A,$E$3,Cube!$M:$M,$A14,Cube!$B:$B,"All",Cube!$C:$C,"All")</f>
        <v>2.3507852971999998</v>
      </c>
      <c r="G14" s="83">
        <f>SUMIFS(Cube!$G:$G,Cube!$A:$A,$J$3,Cube!$M:$M,$A14,Cube!$L:$L,$H$3,Cube!$C:$C,"All")</f>
        <v>318</v>
      </c>
      <c r="H14" s="83">
        <f>SUMIFS(Cube!$K:$K,Cube!$A:$A,$J$3,Cube!$M:$M,$A14,Cube!$L:$L,$H$3,Cube!$C:$C,"All")</f>
        <v>288.25</v>
      </c>
      <c r="I14" s="84">
        <f>SUMIFS(Cube!$H:$H,Cube!$A:$A,$J$3,Cube!$M:$M,$A14,Cube!$L:$L,$H$3,Cube!$C:$C,"All")</f>
        <v>0.90644654089999999</v>
      </c>
      <c r="J14" s="84">
        <f>SUMIFS(Cube!$J:$J,Cube!$A:$A,$J$3,Cube!$M:$M,$A14,Cube!$L:$L,$H$3,Cube!$C:$C,"All")</f>
        <v>1.1014821027999999</v>
      </c>
      <c r="L14" s="89">
        <f>SUMIFS(Cube!$G:$G,Cube!$A:$A,$O$3,Cube!$M:$M,$A14,Cube!$B:$B,"All",Cube!$C:$C,$M$3)</f>
        <v>342</v>
      </c>
      <c r="M14" s="89">
        <f>SUMIFS(Cube!$K:$K,Cube!$A:$A,$O$3,Cube!$M:$M,$A14,Cube!$B:$B,"All",Cube!$C:$C,$M$3)</f>
        <v>649.29166667000004</v>
      </c>
      <c r="N14" s="150">
        <f>SUMIFS(Cube!$H:$H,Cube!$A:$A,$O$3,Cube!$M:$M,$A14,Cube!$B:$B,"All",Cube!$C:$C,$M$3)</f>
        <v>1.8985136452</v>
      </c>
      <c r="O14" s="90">
        <f>SUMIFS(Cube!$J:$J,Cube!$A:$A,$O$3,Cube!$M:$M,$A14,Cube!$B:$B,"All",Cube!$C:$C,$M$3)</f>
        <v>2.4916299621000002</v>
      </c>
    </row>
    <row r="15" spans="1:15" ht="13">
      <c r="A15" s="34" t="s">
        <v>53</v>
      </c>
      <c r="B15" s="40">
        <f>SUMIFS(Cube!$G:$G,Cube!$A:$A,$E$3,Cube!$M:$M,$A15,Cube!$B:$B,"All",Cube!$C:$C,"All")</f>
        <v>7932</v>
      </c>
      <c r="C15" s="40">
        <f>SUMIFS(Cube!$K:$K,Cube!$A:$A,$E$3,Cube!$M:$M,$A15,Cube!$B:$B,"All",Cube!$C:$C,"All")</f>
        <v>21084.604167000001</v>
      </c>
      <c r="D15" s="41">
        <f>SUMIFS(Cube!$H:$H,Cube!$A:$A,$E$3,Cube!$M:$M,$A15,Cube!$B:$B,"All",Cube!$C:$C,"All")</f>
        <v>2.6581699655</v>
      </c>
      <c r="E15" s="41">
        <f>SUMIFS(Cube!$J:$J,Cube!$A:$A,$E$3,Cube!$M:$M,$A15,Cube!$B:$B,"All",Cube!$C:$C,"All")</f>
        <v>2.8247674649999999</v>
      </c>
      <c r="G15" s="83">
        <f>SUMIFS(Cube!$G:$G,Cube!$A:$A,$J$3,Cube!$M:$M,$A15,Cube!$L:$L,$H$3,Cube!$C:$C,"All")</f>
        <v>149</v>
      </c>
      <c r="H15" s="83">
        <f>SUMIFS(Cube!$K:$K,Cube!$A:$A,$J$3,Cube!$M:$M,$A15,Cube!$L:$L,$H$3,Cube!$C:$C,"All")</f>
        <v>102.4375</v>
      </c>
      <c r="I15" s="84">
        <f>SUMIFS(Cube!$H:$H,Cube!$A:$A,$J$3,Cube!$M:$M,$A15,Cube!$L:$L,$H$3,Cube!$C:$C,"All")</f>
        <v>0.6875</v>
      </c>
      <c r="J15" s="84">
        <f>SUMIFS(Cube!$J:$J,Cube!$A:$A,$J$3,Cube!$M:$M,$A15,Cube!$L:$L,$H$3,Cube!$C:$C,"All")</f>
        <v>0.95521935950000003</v>
      </c>
      <c r="L15" s="89">
        <f>SUMIFS(Cube!$G:$G,Cube!$A:$A,$O$3,Cube!$M:$M,$A15,Cube!$B:$B,"All",Cube!$C:$C,$M$3)</f>
        <v>514</v>
      </c>
      <c r="M15" s="89">
        <f>SUMIFS(Cube!$K:$K,Cube!$A:$A,$O$3,Cube!$M:$M,$A15,Cube!$B:$B,"All",Cube!$C:$C,$M$3)</f>
        <v>1635.0416667</v>
      </c>
      <c r="N15" s="150">
        <f>SUMIFS(Cube!$H:$H,Cube!$A:$A,$O$3,Cube!$M:$M,$A15,Cube!$B:$B,"All",Cube!$C:$C,$M$3)</f>
        <v>3.1810149157000001</v>
      </c>
      <c r="O15" s="90">
        <f>SUMIFS(Cube!$J:$J,Cube!$A:$A,$O$3,Cube!$M:$M,$A15,Cube!$B:$B,"All",Cube!$C:$C,$M$3)</f>
        <v>3.0271720221999998</v>
      </c>
    </row>
    <row r="16" spans="1:15" ht="13">
      <c r="A16" s="34" t="s">
        <v>54</v>
      </c>
      <c r="B16" s="40">
        <f>SUMIFS(Cube!$G:$G,Cube!$A:$A,$E$3,Cube!$M:$M,$A16,Cube!$B:$B,"All",Cube!$C:$C,"All")</f>
        <v>39071</v>
      </c>
      <c r="C16" s="40">
        <f>SUMIFS(Cube!$K:$K,Cube!$A:$A,$E$3,Cube!$M:$M,$A16,Cube!$B:$B,"All",Cube!$C:$C,"All")</f>
        <v>97193.6875</v>
      </c>
      <c r="D16" s="41">
        <f>SUMIFS(Cube!$H:$H,Cube!$A:$A,$E$3,Cube!$M:$M,$A16,Cube!$B:$B,"All",Cube!$C:$C,"All")</f>
        <v>2.4876170945</v>
      </c>
      <c r="E16" s="41">
        <f>SUMIFS(Cube!$J:$J,Cube!$A:$A,$E$3,Cube!$M:$M,$A16,Cube!$B:$B,"All",Cube!$C:$C,"All")</f>
        <v>2.5148928258000001</v>
      </c>
      <c r="G16" s="83">
        <f>SUMIFS(Cube!$G:$G,Cube!$A:$A,$J$3,Cube!$M:$M,$A16,Cube!$L:$L,$H$3,Cube!$C:$C,"All")</f>
        <v>681</v>
      </c>
      <c r="H16" s="83">
        <f>SUMIFS(Cube!$K:$K,Cube!$A:$A,$J$3,Cube!$M:$M,$A16,Cube!$L:$L,$H$3,Cube!$C:$C,"All")</f>
        <v>894.91666667000004</v>
      </c>
      <c r="I16" s="84">
        <f>SUMIFS(Cube!$H:$H,Cube!$A:$A,$J$3,Cube!$M:$M,$A16,Cube!$L:$L,$H$3,Cube!$C:$C,"All")</f>
        <v>1.3141213901</v>
      </c>
      <c r="J16" s="84">
        <f>SUMIFS(Cube!$J:$J,Cube!$A:$A,$J$3,Cube!$M:$M,$A16,Cube!$L:$L,$H$3,Cube!$C:$C,"All")</f>
        <v>1.2687960044</v>
      </c>
      <c r="L16" s="89">
        <f>SUMIFS(Cube!$G:$G,Cube!$A:$A,$O$3,Cube!$M:$M,$A16,Cube!$B:$B,"All",Cube!$C:$C,$M$3)</f>
        <v>7168</v>
      </c>
      <c r="M16" s="89">
        <f>SUMIFS(Cube!$K:$K,Cube!$A:$A,$O$3,Cube!$M:$M,$A16,Cube!$B:$B,"All",Cube!$C:$C,$M$3)</f>
        <v>16306.895833</v>
      </c>
      <c r="N16" s="150">
        <f>SUMIFS(Cube!$H:$H,Cube!$A:$A,$O$3,Cube!$M:$M,$A16,Cube!$B:$B,"All",Cube!$C:$C,$M$3)</f>
        <v>2.2749575659999999</v>
      </c>
      <c r="O16" s="90">
        <f>SUMIFS(Cube!$J:$J,Cube!$A:$A,$O$3,Cube!$M:$M,$A16,Cube!$B:$B,"All",Cube!$C:$C,$M$3)</f>
        <v>2.5579763520999999</v>
      </c>
    </row>
    <row r="17" spans="1:15" ht="13">
      <c r="A17" s="34" t="s">
        <v>104</v>
      </c>
      <c r="B17" s="40">
        <f>SUMIFS(Cube!$G:$G,Cube!$A:$A,$E$3,Cube!$M:$M,$A17,Cube!$B:$B,"All",Cube!$C:$C,"All")</f>
        <v>7144</v>
      </c>
      <c r="C17" s="40">
        <f>SUMIFS(Cube!$K:$K,Cube!$A:$A,$E$3,Cube!$M:$M,$A17,Cube!$B:$B,"All",Cube!$C:$C,"All")</f>
        <v>18187.791667000001</v>
      </c>
      <c r="D17" s="41">
        <f>SUMIFS(Cube!$H:$H,Cube!$A:$A,$E$3,Cube!$M:$M,$A17,Cube!$B:$B,"All",Cube!$C:$C,"All")</f>
        <v>2.5458834920000002</v>
      </c>
      <c r="E17" s="41">
        <f>SUMIFS(Cube!$J:$J,Cube!$A:$A,$E$3,Cube!$M:$M,$A17,Cube!$B:$B,"All",Cube!$C:$C,"All")</f>
        <v>2.6506270861000001</v>
      </c>
      <c r="G17" s="83">
        <f>SUMIFS(Cube!$G:$G,Cube!$A:$A,$J$3,Cube!$M:$M,$A17,Cube!$L:$L,$H$3,Cube!$C:$C,"All")</f>
        <v>519</v>
      </c>
      <c r="H17" s="83">
        <f>SUMIFS(Cube!$K:$K,Cube!$A:$A,$J$3,Cube!$M:$M,$A17,Cube!$L:$L,$H$3,Cube!$C:$C,"All")</f>
        <v>517.20833332999996</v>
      </c>
      <c r="I17" s="84">
        <f>SUMIFS(Cube!$H:$H,Cube!$A:$A,$J$3,Cube!$M:$M,$A17,Cube!$L:$L,$H$3,Cube!$C:$C,"All")</f>
        <v>0.99654784839999999</v>
      </c>
      <c r="J17" s="84">
        <f>SUMIFS(Cube!$J:$J,Cube!$A:$A,$J$3,Cube!$M:$M,$A17,Cube!$L:$L,$H$3,Cube!$C:$C,"All")</f>
        <v>1.3410307510999999</v>
      </c>
      <c r="L17" s="89">
        <f>SUMIFS(Cube!$G:$G,Cube!$A:$A,$O$3,Cube!$M:$M,$A17,Cube!$B:$B,"All",Cube!$C:$C,$M$3)</f>
        <v>4633</v>
      </c>
      <c r="M17" s="89">
        <f>SUMIFS(Cube!$K:$K,Cube!$A:$A,$O$3,Cube!$M:$M,$A17,Cube!$B:$B,"All",Cube!$C:$C,$M$3)</f>
        <v>11495.3125</v>
      </c>
      <c r="N17" s="150">
        <f>SUMIFS(Cube!$H:$H,Cube!$A:$A,$O$3,Cube!$M:$M,$A17,Cube!$B:$B,"All",Cube!$C:$C,$M$3)</f>
        <v>2.4811812001</v>
      </c>
      <c r="O17" s="90">
        <f>SUMIFS(Cube!$J:$J,Cube!$A:$A,$O$3,Cube!$M:$M,$A17,Cube!$B:$B,"All",Cube!$C:$C,$M$3)</f>
        <v>2.5967915810000002</v>
      </c>
    </row>
    <row r="18" spans="1:15" ht="13">
      <c r="A18" s="34" t="s">
        <v>56</v>
      </c>
      <c r="B18" s="40">
        <f>SUMIFS(Cube!$G:$G,Cube!$A:$A,$E$3,Cube!$M:$M,$A18,Cube!$B:$B,"All",Cube!$C:$C,"All")</f>
        <v>19447</v>
      </c>
      <c r="C18" s="40">
        <f>SUMIFS(Cube!$K:$K,Cube!$A:$A,$E$3,Cube!$M:$M,$A18,Cube!$B:$B,"All",Cube!$C:$C,"All")</f>
        <v>48196.020833000002</v>
      </c>
      <c r="D18" s="41">
        <f>SUMIFS(Cube!$H:$H,Cube!$A:$A,$E$3,Cube!$M:$M,$A18,Cube!$B:$B,"All",Cube!$C:$C,"All")</f>
        <v>2.4783267770999999</v>
      </c>
      <c r="E18" s="41">
        <f>SUMIFS(Cube!$J:$J,Cube!$A:$A,$E$3,Cube!$M:$M,$A18,Cube!$B:$B,"All",Cube!$C:$C,"All")</f>
        <v>2.8738146518000001</v>
      </c>
      <c r="G18" s="83">
        <f>SUMIFS(Cube!$G:$G,Cube!$A:$A,$J$3,Cube!$M:$M,$A18,Cube!$L:$L,$H$3,Cube!$C:$C,"All")</f>
        <v>435</v>
      </c>
      <c r="H18" s="83">
        <f>SUMIFS(Cube!$K:$K,Cube!$A:$A,$J$3,Cube!$M:$M,$A18,Cube!$L:$L,$H$3,Cube!$C:$C,"All")</f>
        <v>547.8125</v>
      </c>
      <c r="I18" s="84">
        <f>SUMIFS(Cube!$H:$H,Cube!$A:$A,$J$3,Cube!$M:$M,$A18,Cube!$L:$L,$H$3,Cube!$C:$C,"All")</f>
        <v>1.2593390805</v>
      </c>
      <c r="J18" s="84">
        <f>SUMIFS(Cube!$J:$J,Cube!$A:$A,$J$3,Cube!$M:$M,$A18,Cube!$L:$L,$H$3,Cube!$C:$C,"All")</f>
        <v>1.3808661864</v>
      </c>
      <c r="L18" s="89">
        <f>SUMIFS(Cube!$G:$G,Cube!$A:$A,$O$3,Cube!$M:$M,$A18,Cube!$B:$B,"All",Cube!$C:$C,$M$3)</f>
        <v>5497</v>
      </c>
      <c r="M18" s="89">
        <f>SUMIFS(Cube!$K:$K,Cube!$A:$A,$O$3,Cube!$M:$M,$A18,Cube!$B:$B,"All",Cube!$C:$C,$M$3)</f>
        <v>14082.895833</v>
      </c>
      <c r="N18" s="150">
        <f>SUMIFS(Cube!$H:$H,Cube!$A:$A,$O$3,Cube!$M:$M,$A18,Cube!$B:$B,"All",Cube!$C:$C,$M$3)</f>
        <v>2.5619239282000001</v>
      </c>
      <c r="O18" s="90">
        <f>SUMIFS(Cube!$J:$J,Cube!$A:$A,$O$3,Cube!$M:$M,$A18,Cube!$B:$B,"All",Cube!$C:$C,$M$3)</f>
        <v>2.8351055565999999</v>
      </c>
    </row>
    <row r="19" spans="1:15" ht="13">
      <c r="A19" s="34" t="s">
        <v>132</v>
      </c>
      <c r="B19" s="40">
        <f>SUMIFS(Cube!$G:$G,Cube!$A:$A,$E$3,Cube!$M:$M,$A19,Cube!$B:$B,"All",Cube!$C:$C,"All")</f>
        <v>29781</v>
      </c>
      <c r="C19" s="40">
        <f>SUMIFS(Cube!$K:$K,Cube!$A:$A,$E$3,Cube!$M:$M,$A19,Cube!$B:$B,"All",Cube!$C:$C,"All")</f>
        <v>72673.5625</v>
      </c>
      <c r="D19" s="41">
        <f>SUMIFS(Cube!$H:$H,Cube!$A:$A,$E$3,Cube!$M:$M,$A19,Cube!$B:$B,"All",Cube!$C:$C,"All")</f>
        <v>2.4402660253000001</v>
      </c>
      <c r="E19" s="41">
        <f>SUMIFS(Cube!$J:$J,Cube!$A:$A,$E$3,Cube!$M:$M,$A19,Cube!$B:$B,"All",Cube!$C:$C,"All")</f>
        <v>2.8295988315999998</v>
      </c>
      <c r="G19" s="83">
        <f>SUMIFS(Cube!$G:$G,Cube!$A:$A,$J$3,Cube!$M:$M,$A19,Cube!$L:$L,$H$3,Cube!$C:$C,"All")</f>
        <v>1695</v>
      </c>
      <c r="H19" s="83">
        <f>SUMIFS(Cube!$K:$K,Cube!$A:$A,$J$3,Cube!$M:$M,$A19,Cube!$L:$L,$H$3,Cube!$C:$C,"All")</f>
        <v>1718.0833333</v>
      </c>
      <c r="I19" s="84">
        <f>SUMIFS(Cube!$H:$H,Cube!$A:$A,$J$3,Cube!$M:$M,$A19,Cube!$L:$L,$H$3,Cube!$C:$C,"All")</f>
        <v>1.0136184856999999</v>
      </c>
      <c r="J19" s="84">
        <f>SUMIFS(Cube!$J:$J,Cube!$A:$A,$J$3,Cube!$M:$M,$A19,Cube!$L:$L,$H$3,Cube!$C:$C,"All")</f>
        <v>1.3336734181000001</v>
      </c>
      <c r="L19" s="89">
        <f>SUMIFS(Cube!$G:$G,Cube!$A:$A,$O$3,Cube!$M:$M,$A19,Cube!$B:$B,"All",Cube!$C:$C,$M$3)</f>
        <v>14622</v>
      </c>
      <c r="M19" s="89">
        <f>SUMIFS(Cube!$K:$K,Cube!$A:$A,$O$3,Cube!$M:$M,$A19,Cube!$B:$B,"All",Cube!$C:$C,$M$3)</f>
        <v>35808.104166999998</v>
      </c>
      <c r="N19" s="150">
        <f>SUMIFS(Cube!$H:$H,Cube!$A:$A,$O$3,Cube!$M:$M,$A19,Cube!$B:$B,"All",Cube!$C:$C,$M$3)</f>
        <v>2.4489197213999998</v>
      </c>
      <c r="O19" s="90">
        <f>SUMIFS(Cube!$J:$J,Cube!$A:$A,$O$3,Cube!$M:$M,$A19,Cube!$B:$B,"All",Cube!$C:$C,$M$3)</f>
        <v>2.7671899922000001</v>
      </c>
    </row>
    <row r="20" spans="1:15" ht="13">
      <c r="A20" s="34" t="s">
        <v>57</v>
      </c>
      <c r="B20" s="40">
        <f>SUMIFS(Cube!$G:$G,Cube!$A:$A,$E$3,Cube!$M:$M,$A20,Cube!$B:$B,"All",Cube!$C:$C,"All")</f>
        <v>62876</v>
      </c>
      <c r="C20" s="40">
        <f>SUMIFS(Cube!$K:$K,Cube!$A:$A,$E$3,Cube!$M:$M,$A20,Cube!$B:$B,"All",Cube!$C:$C,"All")</f>
        <v>178674.89582999999</v>
      </c>
      <c r="D20" s="41">
        <f>SUMIFS(Cube!$H:$H,Cube!$A:$A,$E$3,Cube!$M:$M,$A20,Cube!$B:$B,"All",Cube!$C:$C,"All")</f>
        <v>2.8417026501999998</v>
      </c>
      <c r="E20" s="41">
        <f>SUMIFS(Cube!$J:$J,Cube!$A:$A,$E$3,Cube!$M:$M,$A20,Cube!$B:$B,"All",Cube!$C:$C,"All")</f>
        <v>2.6941208720000001</v>
      </c>
      <c r="G20" s="83">
        <f>SUMIFS(Cube!$G:$G,Cube!$A:$A,$J$3,Cube!$M:$M,$A20,Cube!$L:$L,$H$3,Cube!$C:$C,"All")</f>
        <v>2388</v>
      </c>
      <c r="H20" s="83">
        <f>SUMIFS(Cube!$K:$K,Cube!$A:$A,$J$3,Cube!$M:$M,$A20,Cube!$L:$L,$H$3,Cube!$C:$C,"All")</f>
        <v>3544.5416667</v>
      </c>
      <c r="I20" s="84">
        <f>SUMIFS(Cube!$H:$H,Cube!$A:$A,$J$3,Cube!$M:$M,$A20,Cube!$L:$L,$H$3,Cube!$C:$C,"All")</f>
        <v>1.4843139308</v>
      </c>
      <c r="J20" s="84">
        <f>SUMIFS(Cube!$J:$J,Cube!$A:$A,$J$3,Cube!$M:$M,$A20,Cube!$L:$L,$H$3,Cube!$C:$C,"All")</f>
        <v>1.3892296555000001</v>
      </c>
      <c r="L20" s="89">
        <f>SUMIFS(Cube!$G:$G,Cube!$A:$A,$O$3,Cube!$M:$M,$A20,Cube!$B:$B,"All",Cube!$C:$C,$M$3)</f>
        <v>21360</v>
      </c>
      <c r="M20" s="89">
        <f>SUMIFS(Cube!$K:$K,Cube!$A:$A,$O$3,Cube!$M:$M,$A20,Cube!$B:$B,"All",Cube!$C:$C,$M$3)</f>
        <v>60836.583333000002</v>
      </c>
      <c r="N20" s="150">
        <f>SUMIFS(Cube!$H:$H,Cube!$A:$A,$O$3,Cube!$M:$M,$A20,Cube!$B:$B,"All",Cube!$C:$C,$M$3)</f>
        <v>2.8481546504000002</v>
      </c>
      <c r="O20" s="90">
        <f>SUMIFS(Cube!$J:$J,Cube!$A:$A,$O$3,Cube!$M:$M,$A20,Cube!$B:$B,"All",Cube!$C:$C,$M$3)</f>
        <v>2.6628748773000002</v>
      </c>
    </row>
    <row r="21" spans="1:15" ht="13">
      <c r="A21" s="34" t="s">
        <v>58</v>
      </c>
      <c r="B21" s="40">
        <f>SUMIFS(Cube!$G:$G,Cube!$A:$A,$E$3,Cube!$M:$M,$A21,Cube!$B:$B,"All",Cube!$C:$C,"All")</f>
        <v>4349</v>
      </c>
      <c r="C21" s="40">
        <f>SUMIFS(Cube!$K:$K,Cube!$A:$A,$E$3,Cube!$M:$M,$A21,Cube!$B:$B,"All",Cube!$C:$C,"All")</f>
        <v>10774.083333</v>
      </c>
      <c r="D21" s="41">
        <f>SUMIFS(Cube!$H:$H,Cube!$A:$A,$E$3,Cube!$M:$M,$A21,Cube!$B:$B,"All",Cube!$C:$C,"All")</f>
        <v>2.4773702766999999</v>
      </c>
      <c r="E21" s="41">
        <f>SUMIFS(Cube!$J:$J,Cube!$A:$A,$E$3,Cube!$M:$M,$A21,Cube!$B:$B,"All",Cube!$C:$C,"All")</f>
        <v>2.7601713793</v>
      </c>
      <c r="G21" s="83">
        <f>SUMIFS(Cube!$G:$G,Cube!$A:$A,$J$3,Cube!$M:$M,$A21,Cube!$L:$L,$H$3,Cube!$C:$C,"All")</f>
        <v>151</v>
      </c>
      <c r="H21" s="83">
        <f>SUMIFS(Cube!$K:$K,Cube!$A:$A,$J$3,Cube!$M:$M,$A21,Cube!$L:$L,$H$3,Cube!$C:$C,"All")</f>
        <v>106.95833333</v>
      </c>
      <c r="I21" s="84">
        <f>SUMIFS(Cube!$H:$H,Cube!$A:$A,$J$3,Cube!$M:$M,$A21,Cube!$L:$L,$H$3,Cube!$C:$C,"All")</f>
        <v>0.70833333330000003</v>
      </c>
      <c r="J21" s="84">
        <f>SUMIFS(Cube!$J:$J,Cube!$A:$A,$J$3,Cube!$M:$M,$A21,Cube!$L:$L,$H$3,Cube!$C:$C,"All")</f>
        <v>0.98727695689999995</v>
      </c>
      <c r="L21" s="89">
        <f>SUMIFS(Cube!$G:$G,Cube!$A:$A,$O$3,Cube!$M:$M,$A21,Cube!$B:$B,"All",Cube!$C:$C,$M$3)</f>
        <v>723</v>
      </c>
      <c r="M21" s="89">
        <f>SUMIFS(Cube!$K:$K,Cube!$A:$A,$O$3,Cube!$M:$M,$A21,Cube!$B:$B,"All",Cube!$C:$C,$M$3)</f>
        <v>1802.625</v>
      </c>
      <c r="N21" s="150">
        <f>SUMIFS(Cube!$H:$H,Cube!$A:$A,$O$3,Cube!$M:$M,$A21,Cube!$B:$B,"All",Cube!$C:$C,$M$3)</f>
        <v>2.4932572614000001</v>
      </c>
      <c r="O21" s="90">
        <f>SUMIFS(Cube!$J:$J,Cube!$A:$A,$O$3,Cube!$M:$M,$A21,Cube!$B:$B,"All",Cube!$C:$C,$M$3)</f>
        <v>2.6536893097999998</v>
      </c>
    </row>
    <row r="22" spans="1:15" ht="13">
      <c r="A22" s="34" t="s">
        <v>103</v>
      </c>
      <c r="B22" s="40">
        <f>SUMIFS(Cube!$G:$G,Cube!$A:$A,$E$3,Cube!$M:$M,$A22,Cube!$B:$B,"All",Cube!$C:$C,"All")</f>
        <v>71106</v>
      </c>
      <c r="C22" s="40">
        <f>SUMIFS(Cube!$K:$K,Cube!$A:$A,$E$3,Cube!$M:$M,$A22,Cube!$B:$B,"All",Cube!$C:$C,"All")</f>
        <v>192109.0625</v>
      </c>
      <c r="D22" s="41">
        <f>SUMIFS(Cube!$H:$H,Cube!$A:$A,$E$3,Cube!$M:$M,$A22,Cube!$B:$B,"All",Cube!$C:$C,"All")</f>
        <v>2.7017278780999998</v>
      </c>
      <c r="E22" s="41">
        <f>SUMIFS(Cube!$J:$J,Cube!$A:$A,$E$3,Cube!$M:$M,$A22,Cube!$B:$B,"All",Cube!$C:$C,"All")</f>
        <v>2.7406415500999999</v>
      </c>
      <c r="G22" s="83">
        <f>SUMIFS(Cube!$G:$G,Cube!$A:$A,$J$3,Cube!$M:$M,$A22,Cube!$L:$L,$H$3,Cube!$C:$C,"All")</f>
        <v>934</v>
      </c>
      <c r="H22" s="83">
        <f>SUMIFS(Cube!$K:$K,Cube!$A:$A,$J$3,Cube!$M:$M,$A22,Cube!$L:$L,$H$3,Cube!$C:$C,"All")</f>
        <v>1394.6458333</v>
      </c>
      <c r="I22" s="84">
        <f>SUMIFS(Cube!$H:$H,Cube!$A:$A,$J$3,Cube!$M:$M,$A22,Cube!$L:$L,$H$3,Cube!$C:$C,"All")</f>
        <v>1.4931968237</v>
      </c>
      <c r="J22" s="84">
        <f>SUMIFS(Cube!$J:$J,Cube!$A:$A,$J$3,Cube!$M:$M,$A22,Cube!$L:$L,$H$3,Cube!$C:$C,"All")</f>
        <v>1.3645037061</v>
      </c>
      <c r="L22" s="89">
        <f>SUMIFS(Cube!$G:$G,Cube!$A:$A,$O$3,Cube!$M:$M,$A22,Cube!$B:$B,"All",Cube!$C:$C,$M$3)</f>
        <v>6877</v>
      </c>
      <c r="M22" s="89">
        <f>SUMIFS(Cube!$K:$K,Cube!$A:$A,$O$3,Cube!$M:$M,$A22,Cube!$B:$B,"All",Cube!$C:$C,$M$3)</f>
        <v>16475</v>
      </c>
      <c r="N22" s="150">
        <f>SUMIFS(Cube!$H:$H,Cube!$A:$A,$O$3,Cube!$M:$M,$A22,Cube!$B:$B,"All",Cube!$C:$C,$M$3)</f>
        <v>2.3956667151</v>
      </c>
      <c r="O22" s="90">
        <f>SUMIFS(Cube!$J:$J,Cube!$A:$A,$O$3,Cube!$M:$M,$A22,Cube!$B:$B,"All",Cube!$C:$C,$M$3)</f>
        <v>2.6186689000999999</v>
      </c>
    </row>
    <row r="23" spans="1:15" ht="13">
      <c r="A23" s="34" t="s">
        <v>60</v>
      </c>
      <c r="B23" s="40">
        <f>SUMIFS(Cube!$G:$G,Cube!$A:$A,$E$3,Cube!$M:$M,$A23,Cube!$B:$B,"All",Cube!$C:$C,"All")</f>
        <v>4253</v>
      </c>
      <c r="C23" s="40">
        <f>SUMIFS(Cube!$K:$K,Cube!$A:$A,$E$3,Cube!$M:$M,$A23,Cube!$B:$B,"All",Cube!$C:$C,"All")</f>
        <v>6954.3125</v>
      </c>
      <c r="D23" s="41">
        <f>SUMIFS(Cube!$H:$H,Cube!$A:$A,$E$3,Cube!$M:$M,$A23,Cube!$B:$B,"All",Cube!$C:$C,"All")</f>
        <v>1.6351545968000001</v>
      </c>
      <c r="E23" s="41">
        <f>SUMIFS(Cube!$J:$J,Cube!$A:$A,$E$3,Cube!$M:$M,$A23,Cube!$B:$B,"All",Cube!$C:$C,"All")</f>
        <v>1.9784865230999999</v>
      </c>
      <c r="G23" s="83">
        <f>SUMIFS(Cube!$G:$G,Cube!$A:$A,$J$3,Cube!$M:$M,$A23,Cube!$L:$L,$H$3,Cube!$C:$C,"All")</f>
        <v>70</v>
      </c>
      <c r="H23" s="83">
        <f>SUMIFS(Cube!$K:$K,Cube!$A:$A,$J$3,Cube!$M:$M,$A23,Cube!$L:$L,$H$3,Cube!$C:$C,"All")</f>
        <v>37.9375</v>
      </c>
      <c r="I23" s="84">
        <f>SUMIFS(Cube!$H:$H,Cube!$A:$A,$J$3,Cube!$M:$M,$A23,Cube!$L:$L,$H$3,Cube!$C:$C,"All")</f>
        <v>0.54196428569999999</v>
      </c>
      <c r="J23" s="84">
        <f>SUMIFS(Cube!$J:$J,Cube!$A:$A,$J$3,Cube!$M:$M,$A23,Cube!$L:$L,$H$3,Cube!$C:$C,"All")</f>
        <v>1.0656724712000001</v>
      </c>
      <c r="L23" s="89">
        <f>SUMIFS(Cube!$G:$G,Cube!$A:$A,$O$3,Cube!$M:$M,$A23,Cube!$B:$B,"All",Cube!$C:$C,$M$3)</f>
        <v>1397</v>
      </c>
      <c r="M23" s="89">
        <f>SUMIFS(Cube!$K:$K,Cube!$A:$A,$O$3,Cube!$M:$M,$A23,Cube!$B:$B,"All",Cube!$C:$C,$M$3)</f>
        <v>2405.6666667</v>
      </c>
      <c r="N23" s="150">
        <f>SUMIFS(Cube!$H:$H,Cube!$A:$A,$O$3,Cube!$M:$M,$A23,Cube!$B:$B,"All",Cube!$C:$C,$M$3)</f>
        <v>1.7220233834000001</v>
      </c>
      <c r="O23" s="90">
        <f>SUMIFS(Cube!$J:$J,Cube!$A:$A,$O$3,Cube!$M:$M,$A23,Cube!$B:$B,"All",Cube!$C:$C,$M$3)</f>
        <v>2.0029609390999998</v>
      </c>
    </row>
    <row r="24" spans="1:15" ht="13.5" thickBot="1">
      <c r="A24" s="43" t="s">
        <v>61</v>
      </c>
      <c r="B24" s="44">
        <f>SUMIFS(Cube!$G:$G,Cube!$A:$A,$E$3,Cube!$M:$M,$A24,Cube!$B:$B,"All",Cube!$C:$C,"All")</f>
        <v>11738</v>
      </c>
      <c r="C24" s="44">
        <f>SUMIFS(Cube!$K:$K,Cube!$A:$A,$E$3,Cube!$M:$M,$A24,Cube!$B:$B,"All",Cube!$C:$C,"All")</f>
        <v>24096.875</v>
      </c>
      <c r="D24" s="45">
        <f>SUMIFS(Cube!$H:$H,Cube!$A:$A,$E$3,Cube!$M:$M,$A24,Cube!$B:$B,"All",Cube!$C:$C,"All")</f>
        <v>2.0528944454000002</v>
      </c>
      <c r="E24" s="45">
        <f>SUMIFS(Cube!$J:$J,Cube!$A:$A,$E$3,Cube!$M:$M,$A24,Cube!$B:$B,"All",Cube!$C:$C,"All")</f>
        <v>2.4782750432</v>
      </c>
      <c r="G24" s="67">
        <f>SUMIFS(Cube!$G:$G,Cube!$A:$A,$J$3,Cube!$M:$M,$A24,Cube!$L:$L,$H$3,Cube!$C:$C,"All")</f>
        <v>353</v>
      </c>
      <c r="H24" s="67">
        <f>SUMIFS(Cube!$K:$K,Cube!$A:$A,$J$3,Cube!$M:$M,$A24,Cube!$L:$L,$H$3,Cube!$C:$C,"All")</f>
        <v>354.47916666999998</v>
      </c>
      <c r="I24" s="68">
        <f>SUMIFS(Cube!$H:$H,Cube!$A:$A,$J$3,Cube!$M:$M,$A24,Cube!$L:$L,$H$3,Cube!$C:$C,"All")</f>
        <v>1.0041902737999999</v>
      </c>
      <c r="J24" s="68">
        <f>SUMIFS(Cube!$J:$J,Cube!$A:$A,$J$3,Cube!$M:$M,$A24,Cube!$L:$L,$H$3,Cube!$C:$C,"All")</f>
        <v>1.3430015200000001</v>
      </c>
      <c r="L24" s="92">
        <f>SUMIFS(Cube!$G:$G,Cube!$A:$A,$O$3,Cube!$M:$M,$A24,Cube!$B:$B,"All",Cube!$C:$C,$M$3)</f>
        <v>6764</v>
      </c>
      <c r="M24" s="92">
        <f>SUMIFS(Cube!$K:$K,Cube!$A:$A,$O$3,Cube!$M:$M,$A24,Cube!$B:$B,"All",Cube!$C:$C,$M$3)</f>
        <v>14307.375</v>
      </c>
      <c r="N24" s="151">
        <f>SUMIFS(Cube!$H:$H,Cube!$A:$A,$O$3,Cube!$M:$M,$A24,Cube!$B:$B,"All",Cube!$C:$C,$M$3)</f>
        <v>2.1152239799000001</v>
      </c>
      <c r="O24" s="93">
        <f>SUMIFS(Cube!$J:$J,Cube!$A:$A,$O$3,Cube!$M:$M,$A24,Cube!$B:$B,"All",Cube!$C:$C,$M$3)</f>
        <v>2.4715587991999999</v>
      </c>
    </row>
    <row r="25" spans="1:15" s="131" customFormat="1" ht="13.5" thickTop="1">
      <c r="A25" s="144" t="s">
        <v>0</v>
      </c>
      <c r="B25" s="145">
        <f>SUMIFS(Cube!$G:$G,Cube!$A:$A,$E$3,Cube!$D:$D,"national",Cube!$B:$B,"All",Cube!$C:$C,"All")</f>
        <v>653630</v>
      </c>
      <c r="C25" s="145">
        <f>SUMIFS(Cube!$K:$K,Cube!$A:$A,$E$3,Cube!$D:$D,"national",Cube!$B:$B,"All",Cube!$C:$C,"All")</f>
        <v>1743481.8333000001</v>
      </c>
      <c r="D25" s="146">
        <f>SUMIFS(Cube!$H:$H,Cube!$A:$A,$E$3,Cube!$D:$D,"national",Cube!$B:$B,"All",Cube!$C:$C,"All")</f>
        <v>2.6673834329999999</v>
      </c>
      <c r="E25" s="146">
        <f>SUMIFS(Cube!$J:$J,Cube!$A:$A,$E$3,Cube!$D:$D,"national",Cube!$B:$B,"All",Cube!$C:$C,"All")</f>
        <v>2.6673834329999999</v>
      </c>
      <c r="G25" s="147">
        <f>SUMIFS(Cube!$G:$G,Cube!$A:$A,$J$3,Cube!$D:$D,"national",Cube!$L:$L,$H$3,Cube!$C:$C,"All")</f>
        <v>18227</v>
      </c>
      <c r="H25" s="147">
        <f>SUMIFS(Cube!$K:$K,Cube!$A:$A,$J$3,Cube!$D:$D,"national",Cube!$L:$L,$H$3,Cube!$C:$C,"All")</f>
        <v>24136.1875</v>
      </c>
      <c r="I25" s="148">
        <f>SUMIFS(Cube!$H:$H,Cube!$A:$A,$J$3,Cube!$D:$D,"national",Cube!$L:$L,$H$3,Cube!$C:$C,"All")</f>
        <v>1.3241996762999999</v>
      </c>
      <c r="J25" s="148">
        <f>SUMIFS(Cube!$J:$J,Cube!$A:$A,$J$3,Cube!$D:$D,"national",Cube!$L:$L,$H$3,Cube!$C:$C,"All")</f>
        <v>1.3188441862</v>
      </c>
      <c r="L25" s="149">
        <f>SUMIFS(Cube!$G:$G,Cube!$A:$A,$O$3,Cube!$D:$D,"national",Cube!$B:$B,"All",Cube!$C:$C,$M$3)</f>
        <v>163045</v>
      </c>
      <c r="M25" s="149">
        <f>SUMIFS(Cube!$K:$K,Cube!$A:$A,$O$3,Cube!$D:$D,"national",Cube!$B:$B,"All",Cube!$C:$C,$M$3)</f>
        <v>433039.10417000001</v>
      </c>
      <c r="N25" s="152">
        <f>SUMIFS(Cube!$H:$H,Cube!$A:$A,$O$3,Cube!$D:$D,"national",Cube!$B:$B,"All",Cube!$C:$C,$M$3)</f>
        <v>2.6559483834000002</v>
      </c>
      <c r="O25" s="152">
        <f>SUMIFS(Cube!$J:$J,Cube!$A:$A,$O$3,Cube!$D:$D,"national",Cube!$B:$B,"All",Cube!$C:$C,$M$3)</f>
        <v>2.6769006334999998</v>
      </c>
    </row>
    <row r="27" spans="1:15">
      <c r="B27" s="143"/>
    </row>
    <row r="28" spans="1:15">
      <c r="N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tabColor theme="0" tint="-0.249977111117893"/>
  </sheetPr>
  <dimension ref="A1:I68"/>
  <sheetViews>
    <sheetView topLeftCell="A10" workbookViewId="0">
      <selection activeCell="E31" sqref="E31"/>
    </sheetView>
  </sheetViews>
  <sheetFormatPr defaultColWidth="10" defaultRowHeight="12.5"/>
  <cols>
    <col min="1" max="1" width="2.81640625" customWidth="1"/>
    <col min="2" max="2" width="20" customWidth="1"/>
    <col min="4" max="4" width="10" customWidth="1"/>
  </cols>
  <sheetData>
    <row r="1" spans="1:7" ht="14.5">
      <c r="A1" s="1"/>
      <c r="B1" s="104" t="s">
        <v>129</v>
      </c>
      <c r="C1" s="1"/>
    </row>
    <row r="2" spans="1:7" ht="13">
      <c r="A2" s="1">
        <v>1</v>
      </c>
      <c r="B2" s="1" t="s">
        <v>5</v>
      </c>
      <c r="C2" s="1"/>
    </row>
    <row r="3" spans="1:7" ht="13">
      <c r="A3" s="1">
        <v>2</v>
      </c>
      <c r="B3" s="1" t="s">
        <v>6</v>
      </c>
      <c r="C3" s="1"/>
    </row>
    <row r="4" spans="1:7" ht="13">
      <c r="A4" s="1"/>
      <c r="B4" s="99" t="s">
        <v>76</v>
      </c>
      <c r="C4" s="1">
        <v>1</v>
      </c>
    </row>
    <row r="5" spans="1:7" ht="13">
      <c r="A5" s="1"/>
      <c r="B5" s="2" t="s">
        <v>1</v>
      </c>
      <c r="C5" s="97" t="str">
        <f>VLOOKUP($C$4,$A$1:$B$3,2,FALSE)</f>
        <v>Acute</v>
      </c>
    </row>
    <row r="6" spans="1:7" ht="13">
      <c r="A6" s="1"/>
      <c r="B6" s="2"/>
      <c r="C6" s="2"/>
      <c r="D6" s="2"/>
      <c r="E6" s="2"/>
    </row>
    <row r="7" spans="1:7" ht="13">
      <c r="A7" s="1"/>
      <c r="B7" s="59" t="s">
        <v>37</v>
      </c>
      <c r="C7" s="60" t="str">
        <f>"Average Length of Stay, 12 months to end of " &amp; tables!B1</f>
        <v>Average Length of Stay, 12 months to end of Average Length of Stay, period till end of March 2023</v>
      </c>
      <c r="D7" s="61"/>
      <c r="E7" s="2"/>
    </row>
    <row r="8" spans="1:7" ht="13">
      <c r="A8" s="1"/>
      <c r="B8" s="1"/>
      <c r="C8" s="1"/>
    </row>
    <row r="9" spans="1:7" ht="14.5">
      <c r="A9" s="102"/>
      <c r="B9" s="103" t="s">
        <v>68</v>
      </c>
      <c r="C9" s="102"/>
      <c r="D9" s="100"/>
      <c r="E9" s="100"/>
      <c r="F9" s="100"/>
      <c r="G9" s="100"/>
    </row>
    <row r="10" spans="1:7" ht="13">
      <c r="A10" s="1"/>
      <c r="B10" s="1" t="s">
        <v>118</v>
      </c>
      <c r="C10" s="1"/>
    </row>
    <row r="11" spans="1:7" ht="13">
      <c r="A11" s="1"/>
      <c r="B11" s="1" t="s">
        <v>70</v>
      </c>
    </row>
    <row r="12" spans="1:7" ht="13">
      <c r="B12" s="1" t="s">
        <v>71</v>
      </c>
    </row>
    <row r="14" spans="1:7" ht="13">
      <c r="B14" s="98" t="s">
        <v>73</v>
      </c>
      <c r="C14" s="57">
        <v>1</v>
      </c>
    </row>
    <row r="15" spans="1:7" ht="13">
      <c r="B15" s="58" t="s">
        <v>74</v>
      </c>
      <c r="C15" s="105" t="str">
        <f>INDEX(B10:B12,C14)</f>
        <v>Māori</v>
      </c>
    </row>
    <row r="16" spans="1:7" ht="13">
      <c r="B16" s="2"/>
    </row>
    <row r="18" spans="1:9" ht="13">
      <c r="A18" s="100"/>
      <c r="B18" s="106" t="s">
        <v>72</v>
      </c>
      <c r="C18" s="100"/>
      <c r="D18" s="100"/>
      <c r="E18" s="100"/>
      <c r="F18" s="100"/>
      <c r="G18" s="100"/>
    </row>
    <row r="19" spans="1:9">
      <c r="B19">
        <v>1</v>
      </c>
    </row>
    <row r="20" spans="1:9">
      <c r="B20">
        <v>2</v>
      </c>
    </row>
    <row r="21" spans="1:9">
      <c r="B21">
        <v>3</v>
      </c>
    </row>
    <row r="22" spans="1:9">
      <c r="B22">
        <v>4</v>
      </c>
    </row>
    <row r="23" spans="1:9">
      <c r="B23">
        <v>5</v>
      </c>
    </row>
    <row r="25" spans="1:9">
      <c r="B25" s="113" t="s">
        <v>84</v>
      </c>
      <c r="C25" s="110">
        <v>5</v>
      </c>
    </row>
    <row r="27" spans="1:9" ht="13">
      <c r="A27" s="100"/>
      <c r="B27" s="101" t="s">
        <v>77</v>
      </c>
      <c r="C27" s="158"/>
      <c r="D27" s="100"/>
      <c r="E27" s="100"/>
      <c r="F27" s="100"/>
      <c r="G27" s="100"/>
    </row>
    <row r="28" spans="1:9" ht="13">
      <c r="B28" s="59" t="s">
        <v>78</v>
      </c>
      <c r="C28" s="161" t="str">
        <f>tables!B1&amp;", Ethnic Group = "&amp;C15</f>
        <v>Average Length of Stay, period till end of March 2023, Ethnic Group = Māori</v>
      </c>
      <c r="D28" s="162"/>
      <c r="E28" s="110"/>
      <c r="F28" s="110"/>
      <c r="G28" s="110"/>
      <c r="H28" s="110"/>
      <c r="I28" s="110"/>
    </row>
    <row r="29" spans="1:9" ht="13">
      <c r="B29" s="60"/>
      <c r="C29" s="57"/>
      <c r="D29" s="61"/>
    </row>
    <row r="30" spans="1:9" ht="13">
      <c r="B30" s="60"/>
      <c r="C30" s="57"/>
      <c r="D30" s="61"/>
    </row>
    <row r="31" spans="1:9" ht="13">
      <c r="B31" s="60"/>
      <c r="C31" s="57"/>
      <c r="D31" s="61"/>
    </row>
    <row r="32" spans="1:9" ht="14.5">
      <c r="A32" s="61"/>
      <c r="B32" s="114" t="s">
        <v>79</v>
      </c>
      <c r="C32" s="105"/>
      <c r="D32" s="115"/>
      <c r="E32" s="61"/>
      <c r="F32" s="61"/>
      <c r="G32" s="61"/>
    </row>
    <row r="33" spans="1:8" ht="13">
      <c r="B33" s="60" t="s">
        <v>5</v>
      </c>
      <c r="C33" s="57"/>
      <c r="D33" s="61"/>
    </row>
    <row r="34" spans="1:8" ht="13">
      <c r="B34" s="60" t="s">
        <v>6</v>
      </c>
      <c r="C34" s="57"/>
      <c r="D34" s="61"/>
    </row>
    <row r="35" spans="1:8" ht="13">
      <c r="B35" s="1" t="s">
        <v>76</v>
      </c>
      <c r="C35" s="1">
        <v>2</v>
      </c>
      <c r="D35" s="61"/>
    </row>
    <row r="36" spans="1:8" ht="13">
      <c r="B36" s="2" t="s">
        <v>1</v>
      </c>
      <c r="C36" s="112" t="str">
        <f>INDEX(B33:B34,C35)</f>
        <v>Elective</v>
      </c>
      <c r="D36" s="61"/>
    </row>
    <row r="37" spans="1:8" ht="13">
      <c r="B37" s="60"/>
      <c r="C37" s="57"/>
      <c r="D37" s="61"/>
    </row>
    <row r="38" spans="1:8" ht="13">
      <c r="B38" s="60"/>
      <c r="C38" s="57"/>
      <c r="D38" s="61"/>
    </row>
    <row r="39" spans="1:8" ht="14.5">
      <c r="A39" s="100"/>
      <c r="B39" s="107" t="s">
        <v>80</v>
      </c>
      <c r="C39" s="108"/>
      <c r="D39" s="109"/>
      <c r="E39" s="100"/>
      <c r="F39" s="100"/>
      <c r="G39" s="100"/>
    </row>
    <row r="40" spans="1:8" ht="13">
      <c r="B40" s="60" t="s">
        <v>5</v>
      </c>
      <c r="C40" s="57"/>
      <c r="D40" s="61"/>
    </row>
    <row r="41" spans="1:8" ht="13">
      <c r="B41" s="60" t="s">
        <v>6</v>
      </c>
      <c r="C41" s="57"/>
      <c r="D41" s="61"/>
    </row>
    <row r="42" spans="1:8" ht="13">
      <c r="B42" s="60" t="s">
        <v>73</v>
      </c>
      <c r="C42" s="57">
        <v>1</v>
      </c>
      <c r="D42" s="61"/>
    </row>
    <row r="43" spans="1:8" ht="13">
      <c r="B43" s="60" t="s">
        <v>1</v>
      </c>
      <c r="C43" s="111" t="str">
        <f>INDEX(B40:B41,C42)</f>
        <v>Acute</v>
      </c>
      <c r="D43" s="61"/>
    </row>
    <row r="44" spans="1:8" ht="13">
      <c r="B44" s="59" t="s">
        <v>83</v>
      </c>
      <c r="C44" s="163" t="str">
        <f>tables!B1&amp;", Quintile = "&amp;'User Interaction'!C25</f>
        <v>Average Length of Stay, period till end of March 2023, Quintile = 5</v>
      </c>
      <c r="D44" s="115"/>
      <c r="E44" s="164"/>
      <c r="F44" s="164"/>
      <c r="G44" s="164"/>
      <c r="H44" s="164"/>
    </row>
    <row r="45" spans="1:8" ht="13">
      <c r="B45" s="60"/>
      <c r="C45" s="57"/>
      <c r="D45" s="61"/>
    </row>
    <row r="46" spans="1:8" ht="13">
      <c r="B46" s="60"/>
      <c r="C46" s="57"/>
      <c r="D46" s="61"/>
    </row>
    <row r="47" spans="1:8" ht="13">
      <c r="B47" s="60"/>
      <c r="C47" s="57"/>
      <c r="D47" s="61"/>
    </row>
    <row r="48" spans="1:8" ht="13">
      <c r="B48" s="60"/>
      <c r="C48" s="57"/>
      <c r="D48" s="61"/>
    </row>
    <row r="49" spans="2:4" ht="13">
      <c r="B49" s="62"/>
      <c r="C49" s="57"/>
      <c r="D49" s="61"/>
    </row>
    <row r="50" spans="2:4" ht="13">
      <c r="B50" s="60"/>
      <c r="C50" s="57"/>
      <c r="D50" s="61"/>
    </row>
    <row r="51" spans="2:4" ht="13">
      <c r="B51" s="60"/>
      <c r="C51" s="57"/>
      <c r="D51" s="61"/>
    </row>
    <row r="52" spans="2:4" ht="13">
      <c r="B52" s="60"/>
      <c r="C52" s="57"/>
      <c r="D52" s="61"/>
    </row>
    <row r="53" spans="2:4">
      <c r="B53" s="61"/>
      <c r="C53" s="61"/>
      <c r="D53" s="61"/>
    </row>
    <row r="54" spans="2:4">
      <c r="B54" s="61"/>
      <c r="C54" s="61"/>
      <c r="D54" s="61"/>
    </row>
    <row r="55" spans="2:4">
      <c r="B55" s="61"/>
      <c r="C55" s="61"/>
      <c r="D55" s="61"/>
    </row>
    <row r="56" spans="2:4">
      <c r="B56" s="61"/>
      <c r="C56" s="61"/>
      <c r="D56" s="61"/>
    </row>
    <row r="57" spans="2:4">
      <c r="B57" s="61"/>
      <c r="C57" s="61"/>
      <c r="D57" s="61"/>
    </row>
    <row r="58" spans="2:4">
      <c r="B58" s="61"/>
      <c r="C58" s="61"/>
      <c r="D58" s="61"/>
    </row>
    <row r="59" spans="2:4">
      <c r="B59" s="61"/>
      <c r="C59" s="61"/>
      <c r="D59" s="61"/>
    </row>
    <row r="60" spans="2:4">
      <c r="B60" s="61"/>
      <c r="C60" s="61"/>
      <c r="D60" s="61"/>
    </row>
    <row r="61" spans="2:4">
      <c r="B61" s="61"/>
      <c r="C61" s="61"/>
      <c r="D61" s="61"/>
    </row>
    <row r="62" spans="2:4">
      <c r="B62" s="61"/>
      <c r="C62" s="61"/>
      <c r="D62" s="61"/>
    </row>
    <row r="63" spans="2:4">
      <c r="B63" s="61"/>
      <c r="C63" s="61"/>
      <c r="D63" s="61"/>
    </row>
    <row r="64" spans="2:4">
      <c r="B64" s="61"/>
      <c r="C64" s="61"/>
      <c r="D64" s="61"/>
    </row>
    <row r="65" spans="2:4">
      <c r="B65" s="61"/>
      <c r="C65" s="61"/>
      <c r="D65" s="61"/>
    </row>
    <row r="66" spans="2:4">
      <c r="B66" s="61"/>
      <c r="C66" s="61"/>
      <c r="D66" s="61"/>
    </row>
    <row r="67" spans="2:4">
      <c r="B67" s="61"/>
      <c r="C67" s="61"/>
      <c r="D67" s="61"/>
    </row>
    <row r="68" spans="2:4">
      <c r="B68" s="61"/>
      <c r="C68" s="61"/>
      <c r="D68" s="6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Technical Description</vt:lpstr>
      <vt:lpstr>Summary by District</vt:lpstr>
      <vt:lpstr>Ethnicity</vt:lpstr>
      <vt:lpstr>Deprivation</vt:lpstr>
      <vt:lpstr>Cube</vt:lpstr>
      <vt:lpstr>tables</vt:lpstr>
      <vt:lpstr>User Interaction</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 Smith</dc:creator>
  <cp:lastModifiedBy>Evelyn Benson</cp:lastModifiedBy>
  <cp:lastPrinted>2022-11-30T22:25:36Z</cp:lastPrinted>
  <dcterms:created xsi:type="dcterms:W3CDTF">2013-06-18T03:48:33Z</dcterms:created>
  <dcterms:modified xsi:type="dcterms:W3CDTF">2023-09-24T19:52:56Z</dcterms:modified>
</cp:coreProperties>
</file>