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ohgovtnz-my.sharepoint.com/personal/bradley_young_health_govt_nz/Documents/Desktop/"/>
    </mc:Choice>
  </mc:AlternateContent>
  <xr:revisionPtr revIDLastSave="0" documentId="8_{3344C63A-565D-43F7-8988-99FB9D7DA701}" xr6:coauthVersionLast="46" xr6:coauthVersionMax="46" xr10:uidLastSave="{00000000-0000-0000-0000-000000000000}"/>
  <bookViews>
    <workbookView xWindow="-120" yWindow="-120" windowWidth="29040" windowHeight="15840" activeTab="3"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expenses'!$A$1:$E$35</definedName>
    <definedName name="_xlnm.Print_Area" localSheetId="4">'Gifts and benefits'!$A$1:$F$101</definedName>
    <definedName name="_xlnm.Print_Area" localSheetId="2">Hospitality!$A$1:$E$32</definedName>
    <definedName name="_xlnm.Print_Area" localSheetId="0">'Summary and sign-off'!$A$1:$F$23</definedName>
    <definedName name="_xlnm.Print_Area" localSheetId="1">Travel!$A$1:$E$80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0" i="4" l="1"/>
  <c r="C29" i="3"/>
  <c r="C25" i="2"/>
  <c r="C51" i="1"/>
  <c r="C69" i="1"/>
  <c r="C25" i="1"/>
  <c r="B6" i="13" l="1"/>
  <c r="E60" i="13"/>
  <c r="C60" i="13"/>
  <c r="C92" i="4"/>
  <c r="C91" i="4"/>
  <c r="B60" i="13" l="1"/>
  <c r="B59" i="13"/>
  <c r="D59" i="13"/>
  <c r="B58" i="13"/>
  <c r="D58" i="13"/>
  <c r="D57" i="13"/>
  <c r="B57" i="13"/>
  <c r="D56" i="13"/>
  <c r="B56" i="13"/>
  <c r="D55" i="13"/>
  <c r="B55" i="13"/>
  <c r="B2" i="4"/>
  <c r="B3" i="4"/>
  <c r="B2" i="3"/>
  <c r="B3" i="3"/>
  <c r="B2" i="2"/>
  <c r="B3" i="2"/>
  <c r="B2" i="1"/>
  <c r="B3" i="1"/>
  <c r="F58" i="13" l="1"/>
  <c r="D25" i="2" s="1"/>
  <c r="F60" i="13"/>
  <c r="E90" i="4" s="1"/>
  <c r="F59" i="13"/>
  <c r="D29" i="3" s="1"/>
  <c r="F57" i="13"/>
  <c r="D69" i="1" s="1"/>
  <c r="F56" i="13"/>
  <c r="D51" i="1" s="1"/>
  <c r="F55" i="13"/>
  <c r="D25" i="1" s="1"/>
  <c r="C13" i="13"/>
  <c r="C12" i="13"/>
  <c r="C11" i="13"/>
  <c r="C16" i="13" l="1"/>
  <c r="C17" i="13"/>
  <c r="B5" i="4" l="1"/>
  <c r="B4" i="4"/>
  <c r="B5" i="3"/>
  <c r="B4" i="3"/>
  <c r="B5" i="2"/>
  <c r="B4" i="2"/>
  <c r="B5" i="1"/>
  <c r="B4" i="1"/>
  <c r="C15" i="13" l="1"/>
  <c r="F12" i="13" l="1"/>
  <c r="C90" i="4"/>
  <c r="F11" i="13" s="1"/>
  <c r="F13" i="13" l="1"/>
  <c r="B69" i="1"/>
  <c r="B17" i="13" s="1"/>
  <c r="B51" i="1"/>
  <c r="B16" i="13" s="1"/>
  <c r="B25" i="1"/>
  <c r="B15" i="13" s="1"/>
  <c r="B29" i="3" l="1"/>
  <c r="B13" i="13" s="1"/>
  <c r="B25" i="2"/>
  <c r="B12" i="13" s="1"/>
  <c r="B11" i="13" l="1"/>
  <c r="B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<sst xmlns="http://schemas.openxmlformats.org/spreadsheetml/2006/main" count="585" uniqueCount="334">
  <si>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</si>
  <si>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</si>
  <si>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</si>
  <si>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</si>
  <si>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</si>
  <si>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</si>
  <si>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</si>
  <si>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</si>
  <si>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</si>
  <si>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</si>
  <si>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</si>
  <si>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</si>
  <si>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</si>
  <si>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</si>
  <si>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</si>
  <si>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</si>
  <si>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</si>
  <si>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</si>
  <si>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</si>
  <si>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</si>
  <si>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</si>
  <si>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</si>
  <si>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</si>
  <si>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</si>
  <si>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</si>
  <si>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</si>
  <si>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</si>
  <si>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</si>
  <si>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</si>
  <si>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</si>
  <si>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</si>
  <si>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</si>
  <si>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</si>
  <si>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</si>
  <si>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</si>
  <si>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</si>
  <si>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</si>
  <si>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</si>
  <si>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</si>
  <si>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</si>
  <si>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</si>
  <si>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</si>
  <si>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</si>
  <si>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</si>
  <si>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</si>
  <si>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</si>
  <si>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</si>
  <si>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</si>
  <si>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</si>
  <si>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</si>
  <si>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</si>
  <si>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</si>
  <si>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</si>
  <si>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</si>
  <si>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</si>
  <si>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</si>
  <si>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</si>
  <si>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</si>
  <si>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</si>
  <si>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</si>
  <si>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</si>
  <si>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</si>
  <si>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</si>
  <si>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</si>
  <si>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</si>
  <si>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</si>
  <si>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</si>
  <si>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</si>
  <si>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</si>
  <si>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</si>
  <si>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</si>
  <si>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</si>
  <si>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</si>
  <si>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</si>
  <si>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</si>
  <si>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</si>
  <si>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</si>
  <si>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</si>
  <si>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</si>
  <si>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</si>
  <si>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</si>
  <si>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</si>
  <si>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</si>
  <si>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</si>
  <si>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</si>
  <si>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</si>
  <si>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</si>
  <si>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</si>
  <si>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</si>
  <si>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</si>
  <si>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</si>
  <si>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</si>
  <si>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</si>
  <si>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</si>
  <si>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</si>
  <si>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</si>
  <si>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</si>
  <si>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</si>
  <si>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</si>
  <si>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</si>
  <si>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</si>
  <si>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</si>
  <si>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</si>
  <si>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</si>
  <si>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</si>
  <si>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</si>
  <si>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</si>
  <si>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</si>
  <si>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</si>
  <si>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</si>
  <si>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</si>
  <si>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</si>
  <si>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</si>
  <si>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</si>
  <si>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</si>
  <si>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</si>
  <si>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</si>
  <si>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</si>
  <si>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</si>
  <si>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</si>
  <si>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Health</t>
  </si>
  <si>
    <t>Dr Ashley Bloomfield</t>
  </si>
  <si>
    <t>Rental car</t>
  </si>
  <si>
    <t>Auckland</t>
  </si>
  <si>
    <t>Flight</t>
  </si>
  <si>
    <t>Wellington - Auckland</t>
  </si>
  <si>
    <t>Flight - return</t>
  </si>
  <si>
    <t>Hotel - Citylife</t>
  </si>
  <si>
    <t>Wellington-Dunedin</t>
  </si>
  <si>
    <t>Dunedin-Wellington</t>
  </si>
  <si>
    <t>Wellington-Hamilton</t>
  </si>
  <si>
    <t>Hamilton-Wellington</t>
  </si>
  <si>
    <t>Hotel - Ramada</t>
  </si>
  <si>
    <t>Hamilton</t>
  </si>
  <si>
    <t>Hotel</t>
  </si>
  <si>
    <t>Hotel - Kingsgate</t>
  </si>
  <si>
    <t xml:space="preserve">Dunedin </t>
  </si>
  <si>
    <t>Dubai</t>
  </si>
  <si>
    <t xml:space="preserve">Flight </t>
  </si>
  <si>
    <t>Nelson</t>
  </si>
  <si>
    <t>Rotorua</t>
  </si>
  <si>
    <t>Dunedin</t>
  </si>
  <si>
    <t>Wellington</t>
  </si>
  <si>
    <t>Greenstone necklace</t>
  </si>
  <si>
    <t>Te Kou O Rehua Panapa</t>
  </si>
  <si>
    <t>Flowers</t>
  </si>
  <si>
    <t>Flower Growers</t>
  </si>
  <si>
    <t>Given to staff member</t>
  </si>
  <si>
    <t>2 cakes</t>
  </si>
  <si>
    <t>Sport NZ</t>
  </si>
  <si>
    <t>Shared with staff</t>
  </si>
  <si>
    <t>NZ toiletries</t>
  </si>
  <si>
    <t>Made with Aroha</t>
  </si>
  <si>
    <t>Reusable masks and travel pouches</t>
  </si>
  <si>
    <t>Recycle Recreate</t>
  </si>
  <si>
    <t>Presbyterian Church Schools</t>
  </si>
  <si>
    <t>Foxton School</t>
  </si>
  <si>
    <t>knitted phone cover</t>
  </si>
  <si>
    <t>Member of public</t>
  </si>
  <si>
    <t>Neudorf vineyards</t>
  </si>
  <si>
    <t>Christmas cake</t>
  </si>
  <si>
    <t>Jackson Stone</t>
  </si>
  <si>
    <t>Seriously Good Chocolate Co</t>
  </si>
  <si>
    <t>Selection of chocolate products</t>
  </si>
  <si>
    <t>Te Papa</t>
  </si>
  <si>
    <t>Invitation to New Year celebration</t>
  </si>
  <si>
    <t>Air New Zealand</t>
  </si>
  <si>
    <t>Halberg Awards</t>
  </si>
  <si>
    <t>IPANZ</t>
  </si>
  <si>
    <t>Back to Business function</t>
  </si>
  <si>
    <t>BusinessNZ</t>
  </si>
  <si>
    <t>AUSA's Presidents Training - speaker request</t>
  </si>
  <si>
    <t>Auckland University Students' Association</t>
  </si>
  <si>
    <t>Green Cross Health</t>
  </si>
  <si>
    <t xml:space="preserve"> U.S. Ambassador  Inaugural Reception</t>
  </si>
  <si>
    <t>US Embassy</t>
  </si>
  <si>
    <t>British High Comission</t>
  </si>
  <si>
    <t>Breakfast discussion - pandemic preparedness</t>
  </si>
  <si>
    <t>Parliamentary Press Gallery</t>
  </si>
  <si>
    <t>Covid-19 vaccine clinic at the Hub in Kilbirnie</t>
  </si>
  <si>
    <t>Reception - USS Howard</t>
  </si>
  <si>
    <t>GS1</t>
  </si>
  <si>
    <t>Christmas dinner (with the board and leadership team)</t>
  </si>
  <si>
    <t xml:space="preserve">Private Social Event for People with Disabilities in Auckland North Shore </t>
  </si>
  <si>
    <t>I.King</t>
  </si>
  <si>
    <t>Te Amokura Christmas</t>
  </si>
  <si>
    <t>Te Amokura Consultants</t>
  </si>
  <si>
    <t>Doctor and Dentist Art Exhibition 2021</t>
  </si>
  <si>
    <t>New Zealand Academy of Fine Arts</t>
  </si>
  <si>
    <t>DPMC</t>
  </si>
  <si>
    <t>Launch - Cloud Capabilities Network</t>
  </si>
  <si>
    <t xml:space="preserve">Cloud Programme Digital Public Service </t>
  </si>
  <si>
    <t>New Zealand Security Sector Professional Development programme dinner</t>
  </si>
  <si>
    <t>Victoria University of Wellington</t>
  </si>
  <si>
    <t>Invitation to James Bond Movie</t>
  </si>
  <si>
    <t>British High Commission</t>
  </si>
  <si>
    <t>Cochrane's 2021 Annual General Meeting</t>
  </si>
  <si>
    <t>Cochrane</t>
  </si>
  <si>
    <t>Wellington Regional Primary Principals Association</t>
  </si>
  <si>
    <t>Wellington Regional Primary Principals Associationconference - speaker</t>
  </si>
  <si>
    <t>AGM Funeral Directors Association - speaker</t>
  </si>
  <si>
    <t>Funeral Directors Association</t>
  </si>
  <si>
    <t>BUPA annual conference - speaker</t>
  </si>
  <si>
    <t>BUPA</t>
  </si>
  <si>
    <t>Infrastructure NZ</t>
  </si>
  <si>
    <t>Excellence Awards 2021</t>
  </si>
  <si>
    <t>Dingle Foundation</t>
  </si>
  <si>
    <t>Virtual Government Roundtable (VGRT)</t>
  </si>
  <si>
    <t>APAC</t>
  </si>
  <si>
    <t>Community Networks Wellington network meeting</t>
  </si>
  <si>
    <t xml:space="preserve">Community Networks Wellington Incorporated </t>
  </si>
  <si>
    <t>Air New Zealand Parliamentary Reception Invite</t>
  </si>
  <si>
    <t>AirNZ</t>
  </si>
  <si>
    <t xml:space="preserve"> IHC Art Awards </t>
  </si>
  <si>
    <t>IHC</t>
  </si>
  <si>
    <t>Project Management Institute of New Zealand (PMINZ) Conference - Guest Speaker Request</t>
  </si>
  <si>
    <t>Project Management Institute of New Zealand</t>
  </si>
  <si>
    <t>Indian Newslink</t>
  </si>
  <si>
    <t xml:space="preserve"> Netball Hutt Valley Finals Day and Walking Netball Game</t>
  </si>
  <si>
    <t>Netball Hutt Valley</t>
  </si>
  <si>
    <t xml:space="preserve">CEO Panel Speaker Invitation: Workplace Culture &amp; Engagement Summit </t>
  </si>
  <si>
    <t>Advent Edge</t>
  </si>
  <si>
    <t>Cancer Society Fundraising Dinner</t>
  </si>
  <si>
    <t>Cancer Society</t>
  </si>
  <si>
    <t>Auckland Med Revue 2021</t>
  </si>
  <si>
    <t>MAS Presents: Med School Musical to the SkyCity Theatre stage</t>
  </si>
  <si>
    <t xml:space="preserve"> 7th Annual FST Government New Zealand Summit</t>
  </si>
  <si>
    <t>FST Media</t>
  </si>
  <si>
    <t xml:space="preserve"> Workplace Culture &amp; Engagement Summit - speaker</t>
  </si>
  <si>
    <t>Aventedge</t>
  </si>
  <si>
    <t>Public Sector Network</t>
  </si>
  <si>
    <t>Royal Society Te Apārangi</t>
  </si>
  <si>
    <t>Rutherford Medal Lecture by Distinguished Professor Brian Boyd</t>
  </si>
  <si>
    <t xml:space="preserve"> National Interchurch Council for Hospital Chaplaincy Conference - speaker</t>
  </si>
  <si>
    <t>Interchurch Council for Hospital Chaplaincy</t>
  </si>
  <si>
    <t>Mary Potter Hospice</t>
  </si>
  <si>
    <t>2021 Taituarā Conference</t>
  </si>
  <si>
    <t>Local Government Professionals Aotearoa</t>
  </si>
  <si>
    <t>Aotearoa Ireland Research Event</t>
  </si>
  <si>
    <t>Ambassador of Ireland</t>
  </si>
  <si>
    <t>NZWIM</t>
  </si>
  <si>
    <t>AGM - Funeral Directors Assn - speaker + dinner</t>
  </si>
  <si>
    <t>David Moger</t>
  </si>
  <si>
    <t>AGM - NZ Embalmers Association</t>
  </si>
  <si>
    <t>NZEA</t>
  </si>
  <si>
    <t>Auckland Theatre Company</t>
  </si>
  <si>
    <t>Tickets to Things that Matter</t>
  </si>
  <si>
    <t>NZTA</t>
  </si>
  <si>
    <t>Gala for Life Flight Trust - speaker request</t>
  </si>
  <si>
    <t>Hutt Valley Chamber</t>
  </si>
  <si>
    <t>Account fee on card</t>
  </si>
  <si>
    <t>Wellington Airport</t>
  </si>
  <si>
    <t>NZ - Switzerland</t>
  </si>
  <si>
    <t>Geneva</t>
  </si>
  <si>
    <t>NZ - Switzerland (via Dubai)</t>
  </si>
  <si>
    <t>Parliamentary Gallery Press Party Invite</t>
  </si>
  <si>
    <t>Media in Auckland with Prime Minister</t>
  </si>
  <si>
    <t>Hep C Launch with Minister Verrall</t>
  </si>
  <si>
    <t>Vaccination events &amp; Dawn Raid apology</t>
  </si>
  <si>
    <t>Speaking at Otago Medical Research Foundation and visit to Southern DHB</t>
  </si>
  <si>
    <t xml:space="preserve">Speaking at Indian Newslink Lecture </t>
  </si>
  <si>
    <t>DHB Visit</t>
  </si>
  <si>
    <t>Invite - England v Denmark European Football Championship Semi-final breakfast at Homewood</t>
  </si>
  <si>
    <t>Invite - England v Italy European Football Championship Final breakfast at Homewood</t>
  </si>
  <si>
    <t>Invite - Beltway Cycleway opening</t>
  </si>
  <si>
    <t>Low Emission Vehicles Infrastructure Event</t>
  </si>
  <si>
    <t>Bowl retained and displayed at MoH. Vouchers given to charity</t>
  </si>
  <si>
    <t>2 bottles of wine</t>
  </si>
  <si>
    <t xml:space="preserve"> 4th Annual Public Sector Innovation Show New Zealand - speaker request</t>
  </si>
  <si>
    <t xml:space="preserve">Vaccine Hub Poneke Christmas Dinner - </t>
  </si>
  <si>
    <t>did not attend dinner but popped in to say thanks</t>
  </si>
  <si>
    <t>Speaking event - Green Cross Health Medical Conference</t>
  </si>
  <si>
    <t xml:space="preserve">Speaking event - IPANZ Conference </t>
  </si>
  <si>
    <t>Speaking event - Cause for Celebration gala fundraising (dinner provided)</t>
  </si>
  <si>
    <t>Speaking event - Eleventh Annual Indian Newslink Lecture (dinner provided)</t>
  </si>
  <si>
    <t>Welcome Dinner for the new Governor General, Dame Cindy Kiro and Dr Richard Davies</t>
  </si>
  <si>
    <t>Rimu bowl and 2x$50 vouchers - thank you gift for speaking at conference</t>
  </si>
  <si>
    <t>Bottle of red wine - thank you gift</t>
  </si>
  <si>
    <t>Parking while attending a Select Committee meeting via zoom</t>
  </si>
  <si>
    <t>Attending World Health Assembly with the Minister of Health</t>
  </si>
  <si>
    <t>Hotel while in transit - returning from World Health Assembly</t>
  </si>
  <si>
    <t>Speaking at NZ Medical Student Assn conference, visits in Auckland region</t>
  </si>
  <si>
    <t>Hotel - Heartland</t>
  </si>
  <si>
    <t>DHB Visit &amp; speaking to St John Leadership + visit MoH offices</t>
  </si>
  <si>
    <t>DHB Visit + visit MoH office</t>
  </si>
  <si>
    <t>Ghazal night (Mehfil e saaz aur awaaz)</t>
  </si>
  <si>
    <t>Urdu Hindi Cultural Association of New Zealand</t>
  </si>
  <si>
    <t>AirNz Parliamentary Reception</t>
  </si>
  <si>
    <t>New Zealand vs Australia </t>
  </si>
  <si>
    <t>Cricket World Cup 22</t>
  </si>
  <si>
    <t xml:space="preserve">Tickets Digital Transformation &amp; Data in Government Summit </t>
  </si>
  <si>
    <t>NZDF</t>
  </si>
  <si>
    <t>NZDF 10th Lead Organisation (LORG) Programme, Fireside Chat &amp; Buffet Dinner </t>
  </si>
  <si>
    <t>50th Anniversary with Hare Krishna Temple</t>
  </si>
  <si>
    <t>Temple Secretary</t>
  </si>
  <si>
    <t>Matariki Farewell Ball</t>
  </si>
  <si>
    <t>UK Embassy</t>
  </si>
  <si>
    <t>Food Standards Australia New Zealand</t>
  </si>
  <si>
    <t>Reception with Board and Executive</t>
  </si>
  <si>
    <t>Becca Client Function</t>
  </si>
  <si>
    <t>Beca</t>
  </si>
  <si>
    <t>Council of Medical Colleges - Catch-up and Canapes</t>
  </si>
  <si>
    <t>CMC</t>
  </si>
  <si>
    <t>Local Government Information Management</t>
  </si>
  <si>
    <t>Speaking Event: East Harbour Womens Club</t>
  </si>
  <si>
    <t>East Harbour Womens Club</t>
  </si>
  <si>
    <t>Speaking event: New Zealand Security Sector Professional Development programme dinner</t>
  </si>
  <si>
    <t>Speaker requestInfrastructure New Zealand seminar and dinner</t>
  </si>
  <si>
    <t> Speaking event: local government awards ceremony</t>
  </si>
  <si>
    <t>New Zealand Women in Medicine conference + Dinner</t>
  </si>
  <si>
    <t>Cost to change flights due to DG contracting COVID-19 while in Geneva</t>
  </si>
  <si>
    <t xml:space="preserve">No hospitality provided </t>
  </si>
  <si>
    <t>23/07/2021</t>
  </si>
  <si>
    <t>28/07/2021</t>
  </si>
  <si>
    <t>27/07/2021</t>
  </si>
  <si>
    <t>11/08/2021</t>
  </si>
  <si>
    <t>13/08/2021</t>
  </si>
  <si>
    <t>16/08/2021</t>
  </si>
  <si>
    <t>17/03/2022</t>
  </si>
  <si>
    <t>06/05/2022</t>
  </si>
  <si>
    <t>29/06/2022</t>
  </si>
  <si>
    <t>WHITIORA</t>
  </si>
  <si>
    <t>HOSPITAL</t>
  </si>
  <si>
    <t>AIRPORT</t>
  </si>
  <si>
    <t>Wellingoton</t>
  </si>
  <si>
    <t xml:space="preserve">Auckland  </t>
  </si>
  <si>
    <t xml:space="preserve">Wellington  </t>
  </si>
  <si>
    <t>Media in Auckland with the PM</t>
  </si>
  <si>
    <t>Taxi</t>
  </si>
  <si>
    <t>Meeting with DHB Chairs and CE's</t>
  </si>
  <si>
    <t>Meeting with DHB CE's</t>
  </si>
  <si>
    <t>Nelson DHB visit</t>
  </si>
  <si>
    <t>St John and Auckland Staff visits</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</si>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</sst>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0" fillId="0" borderId="0" xfId="0" applyFont="1" applyFill="1" applyProtection="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7" sqref="G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9" t="s">
        <v>2</v>
      </c>
      <c r="B1" s="149"/>
      <c r="C1" s="149"/>
      <c r="D1" s="149"/>
      <c r="E1" s="149"/>
      <c r="F1" s="149"/>
      <c r="G1" s="46"/>
      <c r="H1" s="46"/>
      <c r="I1" s="46"/>
      <c r="J1" s="46"/>
      <c r="K1" s="46"/>
    </row>
    <row r="2" spans="1:11" ht="21" customHeight="1" x14ac:dyDescent="0.2">
      <c r="A2" s="4" t="s">
        <v>3</v>
      </c>
      <c r="B2" s="150" t="s">
        <v>120</v>
      </c>
      <c r="C2" s="150"/>
      <c r="D2" s="150"/>
      <c r="E2" s="150"/>
      <c r="F2" s="150"/>
      <c r="G2" s="46"/>
      <c r="H2" s="46"/>
      <c r="I2" s="46"/>
      <c r="J2" s="46"/>
      <c r="K2" s="46"/>
    </row>
    <row r="3" spans="1:11" ht="21" customHeight="1" x14ac:dyDescent="0.2">
      <c r="A3" s="4" t="s">
        <v>4</v>
      </c>
      <c r="B3" s="150" t="s">
        <v>121</v>
      </c>
      <c r="C3" s="150"/>
      <c r="D3" s="150"/>
      <c r="E3" s="150"/>
      <c r="F3" s="150"/>
      <c r="G3" s="46"/>
      <c r="H3" s="46"/>
      <c r="I3" s="46"/>
      <c r="J3" s="46"/>
      <c r="K3" s="46"/>
    </row>
    <row r="4" spans="1:11" ht="21" customHeight="1" x14ac:dyDescent="0.2">
      <c r="A4" s="4" t="s">
        <v>5</v>
      </c>
      <c r="B4" s="151">
        <v>44378</v>
      </c>
      <c r="C4" s="151"/>
      <c r="D4" s="151"/>
      <c r="E4" s="151"/>
      <c r="F4" s="151"/>
      <c r="G4" s="46"/>
      <c r="H4" s="46"/>
      <c r="I4" s="46"/>
      <c r="J4" s="46"/>
      <c r="K4" s="46"/>
    </row>
    <row r="5" spans="1:11" ht="21" customHeight="1" x14ac:dyDescent="0.2">
      <c r="A5" s="4" t="s">
        <v>6</v>
      </c>
      <c r="B5" s="151">
        <v>44742</v>
      </c>
      <c r="C5" s="151"/>
      <c r="D5" s="151"/>
      <c r="E5" s="151"/>
      <c r="F5" s="151"/>
      <c r="G5" s="46"/>
      <c r="H5" s="46"/>
      <c r="I5" s="46"/>
      <c r="J5" s="46"/>
      <c r="K5" s="46"/>
    </row>
    <row r="6" spans="1:11" ht="21" customHeight="1" x14ac:dyDescent="0.2">
      <c r="A6" s="4" t="s">
        <v>7</v>
      </c>
      <c r="B6" s="148" t="str">
        <f>IF(AND(Travel!B7&lt;&gt;A30,Hospitality!B7&lt;&gt;A30,'All other expenses'!B7&lt;&gt;A30,'Gifts and benefits'!B7&lt;&gt;A30),A31,IF(AND(Travel!B7=A30,Hospitality!B7=A30,'All other expenses'!B7=A30,'Gifts and benefits'!B7=A30),A33,A32))</f>
        <v>Data and totals checked on all sheets</v>
      </c>
      <c r="C6" s="148"/>
      <c r="D6" s="148"/>
      <c r="E6" s="148"/>
      <c r="F6" s="148"/>
      <c r="G6" s="34"/>
      <c r="H6" s="46"/>
      <c r="I6" s="46"/>
      <c r="J6" s="46"/>
      <c r="K6" s="46"/>
    </row>
    <row r="7" spans="1:11" ht="21" customHeight="1" x14ac:dyDescent="0.2">
      <c r="A7" s="4" t="s">
        <v>8</v>
      </c>
      <c r="B7" s="147" t="s">
        <v>40</v>
      </c>
      <c r="C7" s="147"/>
      <c r="D7" s="147"/>
      <c r="E7" s="147"/>
      <c r="F7" s="147"/>
      <c r="G7" s="34"/>
      <c r="H7" s="46"/>
      <c r="I7" s="46"/>
      <c r="J7" s="46"/>
      <c r="K7" s="46"/>
    </row>
    <row r="8" spans="1:11" ht="21" customHeight="1" x14ac:dyDescent="0.2">
      <c r="A8" s="4" t="s">
        <v>10</v>
      </c>
      <c r="B8" s="147" t="s">
        <v>333</v>
      </c>
      <c r="C8" s="147"/>
      <c r="D8" s="147"/>
      <c r="E8" s="147"/>
      <c r="F8" s="147"/>
      <c r="G8" s="34"/>
      <c r="H8" s="46"/>
      <c r="I8" s="46"/>
      <c r="J8" s="46"/>
      <c r="K8" s="46"/>
    </row>
    <row r="9" spans="1:11" ht="66.75" customHeight="1" x14ac:dyDescent="0.2">
      <c r="A9" s="146" t="s">
        <v>11</v>
      </c>
      <c r="B9" s="146"/>
      <c r="C9" s="146"/>
      <c r="D9" s="146"/>
      <c r="E9" s="146"/>
      <c r="F9" s="146"/>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23449.879999999997</v>
      </c>
      <c r="C11" s="82" t="str">
        <f>IF(Travel!B6="",A34,Travel!B6)</f>
        <v>Figures include GST (where applicable)</v>
      </c>
      <c r="D11" s="8"/>
      <c r="E11" s="10" t="s">
        <v>17</v>
      </c>
      <c r="F11" s="56">
        <f>'Gifts and benefits'!C90</f>
        <v>76</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benefits'!C91</f>
        <v>27</v>
      </c>
      <c r="G12" s="47"/>
      <c r="H12" s="47"/>
      <c r="I12" s="47"/>
      <c r="J12" s="47"/>
      <c r="K12" s="47"/>
    </row>
    <row r="13" spans="1:11" ht="27.75" customHeight="1" x14ac:dyDescent="0.2">
      <c r="A13" s="10" t="s">
        <v>19</v>
      </c>
      <c r="B13" s="75">
        <f>'All other expenses'!B29</f>
        <v>76.97</v>
      </c>
      <c r="C13" s="82" t="str">
        <f>IF('All other expenses'!B6="",A34,'All other expenses'!B6)</f>
        <v>Figures include GST (where applicable)</v>
      </c>
      <c r="D13" s="8"/>
      <c r="E13" s="10" t="s">
        <v>20</v>
      </c>
      <c r="F13" s="56">
        <f>'Gifts and benefits'!C92</f>
        <v>49</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Travel!B25</f>
        <v>19610.28</v>
      </c>
      <c r="C15" s="84" t="str">
        <f>C11</f>
        <v>Figures include GST (where applicable)</v>
      </c>
      <c r="D15" s="8"/>
      <c r="E15" s="8"/>
      <c r="F15" s="58"/>
      <c r="G15" s="46"/>
      <c r="H15" s="46"/>
      <c r="I15" s="46"/>
      <c r="J15" s="46"/>
      <c r="K15" s="46"/>
    </row>
    <row r="16" spans="1:11" ht="27.75" customHeight="1" x14ac:dyDescent="0.2">
      <c r="A16" s="11" t="s">
        <v>22</v>
      </c>
      <c r="B16" s="77">
        <f>Travel!B51</f>
        <v>3374.3</v>
      </c>
      <c r="C16" s="84" t="str">
        <f>C11</f>
        <v>Figures include GST (where applicable)</v>
      </c>
      <c r="D16" s="59"/>
      <c r="E16" s="8"/>
      <c r="F16" s="60"/>
      <c r="G16" s="46"/>
      <c r="H16" s="46"/>
      <c r="I16" s="46"/>
      <c r="J16" s="46"/>
      <c r="K16" s="46"/>
    </row>
    <row r="17" spans="1:11" ht="27.75" customHeight="1" x14ac:dyDescent="0.2">
      <c r="A17" s="11" t="s">
        <v>23</v>
      </c>
      <c r="B17" s="77">
        <f>Travel!B69</f>
        <v>465.3</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COUNT(Travel!B12:B24)</f>
        <v>6</v>
      </c>
      <c r="C55" s="90"/>
      <c r="D55" s="90">
        <f>COUNTIF(Travel!D12:D24,"*")</f>
        <v>6</v>
      </c>
      <c r="E55" s="91"/>
      <c r="F55" s="91" t="b">
        <f>MIN(B55,D55)=MAX(B55,D55)</f>
        <v>1</v>
      </c>
      <c r="G55" s="46"/>
      <c r="H55" s="46"/>
      <c r="I55" s="46"/>
      <c r="J55" s="46"/>
      <c r="K55" s="46"/>
    </row>
    <row r="56" spans="1:11" hidden="1" x14ac:dyDescent="0.2">
      <c r="A56" s="100" t="s">
        <v>56</v>
      </c>
      <c r="B56" s="90">
        <f>COUNT(Travel!B29:B50)</f>
        <v>20</v>
      </c>
      <c r="C56" s="90"/>
      <c r="D56" s="90">
        <f>COUNTIF(Travel!D29:D50,"*")</f>
        <v>20</v>
      </c>
      <c r="E56" s="91"/>
      <c r="F56" s="91" t="b">
        <f>MIN(B56,D56)=MAX(B56,D56)</f>
        <v>1</v>
      </c>
    </row>
    <row r="57" spans="1:11" hidden="1" x14ac:dyDescent="0.2">
      <c r="A57" s="101"/>
      <c r="B57" s="90">
        <f>COUNT(Travel!B55:B68)</f>
        <v>12</v>
      </c>
      <c r="C57" s="90"/>
      <c r="D57" s="90">
        <f>COUNTIF(Travel!D55:D68,"*")</f>
        <v>12</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expenses'!B11:B28)</f>
        <v>13</v>
      </c>
      <c r="C59" s="91"/>
      <c r="D59" s="91">
        <f>COUNTIF('All other expenses'!D11:D28,"*")</f>
        <v>0</v>
      </c>
      <c r="E59" s="91"/>
      <c r="F59" s="91" t="b">
        <f>MIN(B59,D59)=MAX(B59,D59)</f>
        <v>0</v>
      </c>
    </row>
    <row r="60" spans="1:11" hidden="1" x14ac:dyDescent="0.2">
      <c r="A60" s="102" t="s">
        <v>59</v>
      </c>
      <c r="B60" s="92">
        <f>COUNTIF('Gifts and benefits'!B11:B89,"*")</f>
        <v>76</v>
      </c>
      <c r="C60" s="92">
        <f>COUNTIF('Gifts and benefits'!C11:C89,"*")</f>
        <v>76</v>
      </c>
      <c r="D60" s="92"/>
      <c r="E60" s="92">
        <f>COUNTA('Gifts and benefits'!E11:E89)</f>
        <v>26</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7"/>
  <sheetViews>
    <sheetView topLeftCell="A37" zoomScaleNormal="100" workbookViewId="0">
      <selection activeCell="B69" activeCellId="2" sqref="B25 B51 B6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9" t="s">
        <v>60</v>
      </c>
      <c r="B1" s="149"/>
      <c r="C1" s="149"/>
      <c r="D1" s="149"/>
      <c r="E1" s="149"/>
      <c r="F1" s="46"/>
    </row>
    <row r="2" spans="1:6" ht="21" customHeight="1" x14ac:dyDescent="0.2">
      <c r="A2" s="4" t="s">
        <v>3</v>
      </c>
      <c r="B2" s="152" t="str">
        <f>'Summary and sign-off'!B2:F2</f>
        <v>Ministry of Health</v>
      </c>
      <c r="C2" s="152"/>
      <c r="D2" s="152"/>
      <c r="E2" s="152"/>
      <c r="F2" s="46"/>
    </row>
    <row r="3" spans="1:6" ht="21" customHeight="1" x14ac:dyDescent="0.2">
      <c r="A3" s="4" t="s">
        <v>61</v>
      </c>
      <c r="B3" s="152" t="str">
        <f>'Summary and sign-off'!B3:F3</f>
        <v>Dr Ashley Bloomfield</v>
      </c>
      <c r="C3" s="152"/>
      <c r="D3" s="152"/>
      <c r="E3" s="152"/>
      <c r="F3" s="46"/>
    </row>
    <row r="4" spans="1:6" ht="21" customHeight="1" x14ac:dyDescent="0.2">
      <c r="A4" s="4" t="s">
        <v>62</v>
      </c>
      <c r="B4" s="152">
        <f>'Summary and sign-off'!B4:F4</f>
        <v>44378</v>
      </c>
      <c r="C4" s="152"/>
      <c r="D4" s="152"/>
      <c r="E4" s="152"/>
      <c r="F4" s="46"/>
    </row>
    <row r="5" spans="1:6" ht="21" customHeight="1" x14ac:dyDescent="0.2">
      <c r="A5" s="4" t="s">
        <v>63</v>
      </c>
      <c r="B5" s="152">
        <f>'Summary and sign-off'!B5:F5</f>
        <v>44742</v>
      </c>
      <c r="C5" s="152"/>
      <c r="D5" s="152"/>
      <c r="E5" s="152"/>
      <c r="F5" s="46"/>
    </row>
    <row r="6" spans="1:6" ht="21" customHeight="1" x14ac:dyDescent="0.2">
      <c r="A6" s="4" t="s">
        <v>64</v>
      </c>
      <c r="B6" s="147" t="s">
        <v>31</v>
      </c>
      <c r="C6" s="147"/>
      <c r="D6" s="147"/>
      <c r="E6" s="147"/>
      <c r="F6" s="46"/>
    </row>
    <row r="7" spans="1:6" ht="21" customHeight="1" x14ac:dyDescent="0.2">
      <c r="A7" s="4" t="s">
        <v>7</v>
      </c>
      <c r="B7" s="147" t="s">
        <v>34</v>
      </c>
      <c r="C7" s="147"/>
      <c r="D7" s="147"/>
      <c r="E7" s="147"/>
      <c r="F7" s="46"/>
    </row>
    <row r="8" spans="1:6" ht="36" customHeight="1" x14ac:dyDescent="0.2">
      <c r="A8" s="155" t="s">
        <v>65</v>
      </c>
      <c r="B8" s="156"/>
      <c r="C8" s="156"/>
      <c r="D8" s="156"/>
      <c r="E8" s="156"/>
      <c r="F8" s="22"/>
    </row>
    <row r="9" spans="1:6" ht="36" customHeight="1" x14ac:dyDescent="0.2">
      <c r="A9" s="157" t="s">
        <v>66</v>
      </c>
      <c r="B9" s="158"/>
      <c r="C9" s="158"/>
      <c r="D9" s="158"/>
      <c r="E9" s="158"/>
      <c r="F9" s="22"/>
    </row>
    <row r="10" spans="1:6" ht="24.75" customHeight="1" x14ac:dyDescent="0.2">
      <c r="A10" s="154" t="s">
        <v>67</v>
      </c>
      <c r="B10" s="159"/>
      <c r="C10" s="154"/>
      <c r="D10" s="154"/>
      <c r="E10" s="154"/>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v>44699</v>
      </c>
      <c r="B13" s="134">
        <v>10855.22</v>
      </c>
      <c r="C13" s="135" t="s">
        <v>279</v>
      </c>
      <c r="D13" s="135" t="s">
        <v>126</v>
      </c>
      <c r="E13" s="136" t="s">
        <v>252</v>
      </c>
      <c r="F13" s="1"/>
    </row>
    <row r="14" spans="1:6" s="68" customFormat="1" x14ac:dyDescent="0.2">
      <c r="A14" s="133">
        <v>44706</v>
      </c>
      <c r="B14" s="134">
        <v>499.09</v>
      </c>
      <c r="C14" s="135" t="s">
        <v>279</v>
      </c>
      <c r="D14" s="135" t="s">
        <v>134</v>
      </c>
      <c r="E14" s="136" t="s">
        <v>253</v>
      </c>
      <c r="F14" s="1"/>
    </row>
    <row r="15" spans="1:6" s="68" customFormat="1" x14ac:dyDescent="0.2">
      <c r="A15" s="133">
        <v>44706</v>
      </c>
      <c r="B15" s="134">
        <v>3369.64</v>
      </c>
      <c r="C15" s="135" t="s">
        <v>279</v>
      </c>
      <c r="D15" s="135" t="s">
        <v>134</v>
      </c>
      <c r="E15" s="136" t="s">
        <v>253</v>
      </c>
      <c r="F15" s="1"/>
    </row>
    <row r="16" spans="1:6" s="68" customFormat="1" x14ac:dyDescent="0.2">
      <c r="A16" s="133">
        <v>44714</v>
      </c>
      <c r="B16" s="134">
        <v>4076.47</v>
      </c>
      <c r="C16" s="135" t="s">
        <v>279</v>
      </c>
      <c r="D16" s="135" t="s">
        <v>134</v>
      </c>
      <c r="E16" s="136" t="s">
        <v>253</v>
      </c>
      <c r="F16" s="1"/>
    </row>
    <row r="17" spans="1:6" s="68" customFormat="1" x14ac:dyDescent="0.2">
      <c r="A17" s="133">
        <v>44715</v>
      </c>
      <c r="B17" s="134">
        <v>105.55</v>
      </c>
      <c r="C17" s="135" t="s">
        <v>280</v>
      </c>
      <c r="D17" s="135" t="s">
        <v>134</v>
      </c>
      <c r="E17" s="136" t="s">
        <v>137</v>
      </c>
      <c r="F17" s="1"/>
    </row>
    <row r="18" spans="1:6" s="68" customFormat="1" ht="25.5" x14ac:dyDescent="0.2">
      <c r="A18" s="133">
        <v>44714</v>
      </c>
      <c r="B18" s="134">
        <v>704.31</v>
      </c>
      <c r="C18" s="135" t="s">
        <v>310</v>
      </c>
      <c r="D18" s="135" t="s">
        <v>138</v>
      </c>
      <c r="E18" s="136" t="s">
        <v>254</v>
      </c>
      <c r="F18" s="1"/>
    </row>
    <row r="19" spans="1:6" s="68" customFormat="1" x14ac:dyDescent="0.2">
      <c r="A19" s="133"/>
      <c r="B19" s="134"/>
      <c r="C19" s="135"/>
      <c r="D19" s="135"/>
      <c r="E19" s="136"/>
      <c r="F19" s="1"/>
    </row>
    <row r="20" spans="1:6" s="68" customFormat="1" x14ac:dyDescent="0.2">
      <c r="A20" s="133"/>
      <c r="B20" s="134"/>
      <c r="C20" s="135"/>
      <c r="D20" s="135"/>
      <c r="E20" s="136"/>
      <c r="F20" s="1"/>
    </row>
    <row r="21" spans="1:6" s="68" customFormat="1" ht="12.75" customHeight="1" x14ac:dyDescent="0.2">
      <c r="A21" s="133"/>
      <c r="B21" s="134"/>
      <c r="C21" s="135"/>
      <c r="D21" s="135"/>
      <c r="E21" s="136"/>
      <c r="F21" s="1"/>
    </row>
    <row r="22" spans="1:6" s="68" customFormat="1" x14ac:dyDescent="0.2">
      <c r="A22" s="137"/>
      <c r="B22" s="134"/>
      <c r="C22" s="135"/>
      <c r="D22" s="135"/>
      <c r="E22" s="136"/>
      <c r="F22" s="1"/>
    </row>
    <row r="23" spans="1:6" s="68" customFormat="1" x14ac:dyDescent="0.2">
      <c r="A23" s="137"/>
      <c r="B23" s="134"/>
      <c r="C23" s="135"/>
      <c r="D23" s="135"/>
      <c r="E23" s="136"/>
      <c r="F23" s="1"/>
    </row>
    <row r="24" spans="1:6" s="68" customFormat="1" hidden="1" x14ac:dyDescent="0.2">
      <c r="A24" s="120"/>
      <c r="B24" s="121"/>
      <c r="C24" s="122"/>
      <c r="D24" s="122"/>
      <c r="E24" s="123"/>
      <c r="F24" s="1"/>
    </row>
    <row r="25" spans="1:6" ht="19.5" customHeight="1" x14ac:dyDescent="0.2">
      <c r="A25" s="86" t="s">
        <v>73</v>
      </c>
      <c r="B25" s="87">
        <f>SUM(B12:B24)</f>
        <v>19610.28</v>
      </c>
      <c r="C25" s="144" t="str">
        <f>IF(SUBTOTAL(3,B12:B24)=SUBTOTAL(103,B12:B24),'Summary and sign-off'!$A$48,'Summary and sign-off'!$A$49)</f>
        <v>Check - there are no hidden rows with data</v>
      </c>
      <c r="D25" s="153" t="str">
        <f>IF('Summary and sign-off'!F55='Summary and sign-off'!F54,'Summary and sign-off'!A51,'Summary and sign-off'!A50)</f>
        <v>Check - each entry provides sufficient information</v>
      </c>
      <c r="E25" s="153"/>
      <c r="F25" s="46"/>
    </row>
    <row r="26" spans="1:6" ht="10.5" customHeight="1" x14ac:dyDescent="0.2">
      <c r="A26" s="27"/>
      <c r="B26" s="22"/>
      <c r="C26" s="27"/>
      <c r="D26" s="27"/>
      <c r="E26" s="27"/>
      <c r="F26" s="27"/>
    </row>
    <row r="27" spans="1:6" ht="24.75" customHeight="1" x14ac:dyDescent="0.2">
      <c r="A27" s="154" t="s">
        <v>74</v>
      </c>
      <c r="B27" s="154"/>
      <c r="C27" s="154"/>
      <c r="D27" s="154"/>
      <c r="E27" s="154"/>
      <c r="F27" s="47"/>
    </row>
    <row r="28" spans="1:6" ht="27" customHeight="1" x14ac:dyDescent="0.2">
      <c r="A28" s="35" t="s">
        <v>68</v>
      </c>
      <c r="B28" s="35" t="s">
        <v>13</v>
      </c>
      <c r="C28" s="35" t="s">
        <v>75</v>
      </c>
      <c r="D28" s="35" t="s">
        <v>71</v>
      </c>
      <c r="E28" s="35" t="s">
        <v>72</v>
      </c>
      <c r="F28" s="48"/>
    </row>
    <row r="29" spans="1:6" s="68" customFormat="1" hidden="1" x14ac:dyDescent="0.2">
      <c r="A29" s="111"/>
      <c r="B29" s="112"/>
      <c r="C29" s="113"/>
      <c r="D29" s="113"/>
      <c r="E29" s="114"/>
      <c r="F29" s="1"/>
    </row>
    <row r="30" spans="1:6" s="68" customFormat="1" x14ac:dyDescent="0.2">
      <c r="A30" s="133">
        <v>44379</v>
      </c>
      <c r="B30" s="134">
        <v>47.71</v>
      </c>
      <c r="C30" s="135" t="s">
        <v>281</v>
      </c>
      <c r="D30" s="135" t="s">
        <v>122</v>
      </c>
      <c r="E30" s="136" t="s">
        <v>123</v>
      </c>
      <c r="F30" s="1"/>
    </row>
    <row r="31" spans="1:6" s="68" customFormat="1" x14ac:dyDescent="0.2">
      <c r="A31" s="133">
        <v>44379</v>
      </c>
      <c r="B31" s="134">
        <v>417.16</v>
      </c>
      <c r="C31" s="135" t="s">
        <v>281</v>
      </c>
      <c r="D31" s="135" t="s">
        <v>126</v>
      </c>
      <c r="E31" s="136" t="s">
        <v>125</v>
      </c>
      <c r="F31" s="1"/>
    </row>
    <row r="32" spans="1:6" s="68" customFormat="1" x14ac:dyDescent="0.2">
      <c r="A32" s="133">
        <v>44379</v>
      </c>
      <c r="B32" s="134">
        <v>186.96</v>
      </c>
      <c r="C32" s="135" t="s">
        <v>281</v>
      </c>
      <c r="D32" s="135" t="s">
        <v>127</v>
      </c>
      <c r="E32" s="136" t="s">
        <v>123</v>
      </c>
      <c r="F32" s="1"/>
    </row>
    <row r="33" spans="1:6" s="68" customFormat="1" x14ac:dyDescent="0.2">
      <c r="A33" s="133">
        <v>44400</v>
      </c>
      <c r="B33" s="134">
        <v>350.26</v>
      </c>
      <c r="C33" s="135" t="s">
        <v>256</v>
      </c>
      <c r="D33" s="135" t="s">
        <v>126</v>
      </c>
      <c r="E33" s="136" t="s">
        <v>125</v>
      </c>
      <c r="F33" s="1"/>
    </row>
    <row r="34" spans="1:6" s="68" customFormat="1" x14ac:dyDescent="0.2">
      <c r="A34" s="133">
        <v>44404</v>
      </c>
      <c r="B34" s="134">
        <v>83.5</v>
      </c>
      <c r="C34" s="135" t="s">
        <v>257</v>
      </c>
      <c r="D34" s="135" t="s">
        <v>124</v>
      </c>
      <c r="E34" s="136" t="s">
        <v>130</v>
      </c>
      <c r="F34" s="1"/>
    </row>
    <row r="35" spans="1:6" s="68" customFormat="1" x14ac:dyDescent="0.2">
      <c r="A35" s="133">
        <v>44404</v>
      </c>
      <c r="B35" s="134">
        <v>155.65</v>
      </c>
      <c r="C35" s="135" t="s">
        <v>257</v>
      </c>
      <c r="D35" s="135" t="s">
        <v>132</v>
      </c>
      <c r="E35" s="136" t="s">
        <v>133</v>
      </c>
      <c r="F35" s="1"/>
    </row>
    <row r="36" spans="1:6" s="68" customFormat="1" x14ac:dyDescent="0.2">
      <c r="A36" s="133">
        <v>44405</v>
      </c>
      <c r="B36" s="134">
        <v>91.94</v>
      </c>
      <c r="C36" s="135" t="s">
        <v>257</v>
      </c>
      <c r="D36" s="135" t="s">
        <v>124</v>
      </c>
      <c r="E36" s="136" t="s">
        <v>131</v>
      </c>
      <c r="F36" s="1"/>
    </row>
    <row r="37" spans="1:6" s="68" customFormat="1" x14ac:dyDescent="0.2">
      <c r="A37" s="133">
        <v>44409</v>
      </c>
      <c r="B37" s="134">
        <v>397.34</v>
      </c>
      <c r="C37" s="135" t="s">
        <v>258</v>
      </c>
      <c r="D37" s="135" t="s">
        <v>126</v>
      </c>
      <c r="E37" s="136" t="s">
        <v>125</v>
      </c>
      <c r="F37" s="1"/>
    </row>
    <row r="38" spans="1:6" s="68" customFormat="1" x14ac:dyDescent="0.2">
      <c r="A38" s="133">
        <v>44409</v>
      </c>
      <c r="B38" s="134">
        <v>46.69</v>
      </c>
      <c r="C38" s="135" t="s">
        <v>258</v>
      </c>
      <c r="D38" s="135" t="s">
        <v>122</v>
      </c>
      <c r="E38" s="136" t="s">
        <v>123</v>
      </c>
      <c r="F38" s="1"/>
    </row>
    <row r="39" spans="1:6" s="68" customFormat="1" x14ac:dyDescent="0.2">
      <c r="A39" s="133">
        <v>44420</v>
      </c>
      <c r="B39" s="134">
        <v>134.63999999999999</v>
      </c>
      <c r="C39" s="135" t="s">
        <v>259</v>
      </c>
      <c r="D39" s="135" t="s">
        <v>124</v>
      </c>
      <c r="E39" s="136" t="s">
        <v>128</v>
      </c>
      <c r="F39" s="1"/>
    </row>
    <row r="40" spans="1:6" s="68" customFormat="1" x14ac:dyDescent="0.2">
      <c r="A40" s="133">
        <v>44420</v>
      </c>
      <c r="B40" s="134">
        <v>108.74</v>
      </c>
      <c r="C40" s="135" t="s">
        <v>259</v>
      </c>
      <c r="D40" s="135" t="s">
        <v>135</v>
      </c>
      <c r="E40" s="136" t="s">
        <v>136</v>
      </c>
      <c r="F40" s="1"/>
    </row>
    <row r="41" spans="1:6" s="68" customFormat="1" x14ac:dyDescent="0.2">
      <c r="A41" s="133">
        <v>44421</v>
      </c>
      <c r="B41" s="134">
        <v>101.6</v>
      </c>
      <c r="C41" s="135" t="s">
        <v>259</v>
      </c>
      <c r="D41" s="135" t="s">
        <v>124</v>
      </c>
      <c r="E41" s="136" t="s">
        <v>129</v>
      </c>
      <c r="F41" s="1"/>
    </row>
    <row r="42" spans="1:6" s="68" customFormat="1" x14ac:dyDescent="0.2">
      <c r="A42" s="133">
        <v>44424</v>
      </c>
      <c r="B42" s="134">
        <v>206.52</v>
      </c>
      <c r="C42" s="135" t="s">
        <v>260</v>
      </c>
      <c r="D42" s="135" t="s">
        <v>126</v>
      </c>
      <c r="E42" s="136" t="s">
        <v>125</v>
      </c>
      <c r="F42" s="1"/>
    </row>
    <row r="43" spans="1:6" s="68" customFormat="1" x14ac:dyDescent="0.2">
      <c r="A43" s="133">
        <v>44424</v>
      </c>
      <c r="B43" s="134">
        <v>150.47999999999999</v>
      </c>
      <c r="C43" s="135" t="s">
        <v>260</v>
      </c>
      <c r="D43" s="135" t="s">
        <v>282</v>
      </c>
      <c r="E43" s="136" t="s">
        <v>123</v>
      </c>
      <c r="F43" s="1"/>
    </row>
    <row r="44" spans="1:6" s="68" customFormat="1" x14ac:dyDescent="0.2">
      <c r="A44" s="133">
        <v>44687</v>
      </c>
      <c r="B44" s="134">
        <v>377.13</v>
      </c>
      <c r="C44" s="135" t="s">
        <v>261</v>
      </c>
      <c r="D44" s="135" t="s">
        <v>124</v>
      </c>
      <c r="E44" s="136" t="s">
        <v>139</v>
      </c>
      <c r="F44" s="1"/>
    </row>
    <row r="45" spans="1:6" s="68" customFormat="1" x14ac:dyDescent="0.2">
      <c r="A45" s="133">
        <v>44721</v>
      </c>
      <c r="B45" s="134">
        <v>116.49</v>
      </c>
      <c r="C45" s="135" t="s">
        <v>261</v>
      </c>
      <c r="D45" s="135" t="s">
        <v>124</v>
      </c>
      <c r="E45" s="136" t="s">
        <v>140</v>
      </c>
      <c r="F45" s="1"/>
    </row>
    <row r="46" spans="1:6" s="68" customFormat="1" x14ac:dyDescent="0.2">
      <c r="A46" s="133">
        <v>44722</v>
      </c>
      <c r="B46" s="134">
        <v>46.69</v>
      </c>
      <c r="C46" s="135" t="s">
        <v>284</v>
      </c>
      <c r="D46" s="135" t="s">
        <v>122</v>
      </c>
      <c r="E46" s="136" t="s">
        <v>141</v>
      </c>
      <c r="F46" s="1"/>
    </row>
    <row r="47" spans="1:6" s="68" customFormat="1" x14ac:dyDescent="0.2">
      <c r="A47" s="133">
        <v>44722</v>
      </c>
      <c r="B47" s="134">
        <v>209.2</v>
      </c>
      <c r="C47" s="135" t="s">
        <v>284</v>
      </c>
      <c r="D47" s="135" t="s">
        <v>124</v>
      </c>
      <c r="E47" s="136" t="s">
        <v>141</v>
      </c>
      <c r="F47" s="1"/>
    </row>
    <row r="48" spans="1:6" s="68" customFormat="1" x14ac:dyDescent="0.2">
      <c r="A48" s="133">
        <v>44741</v>
      </c>
      <c r="B48" s="134">
        <v>96.87</v>
      </c>
      <c r="C48" s="135" t="s">
        <v>283</v>
      </c>
      <c r="D48" s="135" t="s">
        <v>124</v>
      </c>
      <c r="E48" s="136" t="s">
        <v>123</v>
      </c>
      <c r="F48" s="1"/>
    </row>
    <row r="49" spans="1:6" s="68" customFormat="1" x14ac:dyDescent="0.2">
      <c r="A49" s="133">
        <v>44741</v>
      </c>
      <c r="B49" s="134">
        <v>48.73</v>
      </c>
      <c r="C49" s="135" t="s">
        <v>283</v>
      </c>
      <c r="D49" s="135" t="s">
        <v>124</v>
      </c>
      <c r="E49" s="136" t="s">
        <v>142</v>
      </c>
      <c r="F49" s="1"/>
    </row>
    <row r="50" spans="1:6" s="68" customFormat="1" hidden="1" x14ac:dyDescent="0.2">
      <c r="A50" s="124"/>
      <c r="B50" s="125"/>
      <c r="C50" s="126"/>
      <c r="D50" s="126"/>
      <c r="E50" s="127"/>
      <c r="F50" s="1"/>
    </row>
    <row r="51" spans="1:6" ht="19.5" customHeight="1" x14ac:dyDescent="0.2">
      <c r="A51" s="86" t="s">
        <v>76</v>
      </c>
      <c r="B51" s="87">
        <f>SUM(B29:B50)</f>
        <v>3374.3</v>
      </c>
      <c r="C51" s="144" t="str">
        <f>IF(SUBTOTAL(3,B29:B50)=SUBTOTAL(103,B29:B50),'Summary and sign-off'!$A$48,'Summary and sign-off'!$A$49)</f>
        <v>Check - there are no hidden rows with data</v>
      </c>
      <c r="D51" s="153" t="str">
        <f>IF('Summary and sign-off'!F56='Summary and sign-off'!F54,'Summary and sign-off'!A51,'Summary and sign-off'!A50)</f>
        <v>Check - each entry provides sufficient information</v>
      </c>
      <c r="E51" s="153"/>
      <c r="F51" s="46"/>
    </row>
    <row r="52" spans="1:6" ht="10.5" customHeight="1" x14ac:dyDescent="0.2">
      <c r="A52" s="27"/>
      <c r="B52" s="22"/>
      <c r="C52" s="27"/>
      <c r="D52" s="27"/>
      <c r="E52" s="27"/>
      <c r="F52" s="27"/>
    </row>
    <row r="53" spans="1:6" ht="24.75" customHeight="1" x14ac:dyDescent="0.2">
      <c r="A53" s="154" t="s">
        <v>77</v>
      </c>
      <c r="B53" s="154"/>
      <c r="C53" s="154"/>
      <c r="D53" s="154"/>
      <c r="E53" s="154"/>
      <c r="F53" s="46"/>
    </row>
    <row r="54" spans="1:6" ht="27" customHeight="1" x14ac:dyDescent="0.2">
      <c r="A54" s="35" t="s">
        <v>68</v>
      </c>
      <c r="B54" s="35" t="s">
        <v>13</v>
      </c>
      <c r="C54" s="35" t="s">
        <v>78</v>
      </c>
      <c r="D54" s="35" t="s">
        <v>79</v>
      </c>
      <c r="E54" s="35" t="s">
        <v>72</v>
      </c>
      <c r="F54" s="49"/>
    </row>
    <row r="55" spans="1:6" s="68" customFormat="1" hidden="1" x14ac:dyDescent="0.2">
      <c r="A55" s="111"/>
      <c r="B55" s="112"/>
      <c r="C55" s="113"/>
      <c r="D55" s="113"/>
      <c r="E55" s="114"/>
      <c r="F55" s="1"/>
    </row>
    <row r="56" spans="1:6" s="68" customFormat="1" x14ac:dyDescent="0.2">
      <c r="A56" s="133" t="s">
        <v>312</v>
      </c>
      <c r="B56" s="134">
        <v>75.28</v>
      </c>
      <c r="C56" s="135" t="s">
        <v>327</v>
      </c>
      <c r="D56" s="135" t="s">
        <v>328</v>
      </c>
      <c r="E56" s="136" t="s">
        <v>325</v>
      </c>
      <c r="F56" s="1"/>
    </row>
    <row r="57" spans="1:6" s="68" customFormat="1" x14ac:dyDescent="0.2">
      <c r="A57" s="133" t="s">
        <v>312</v>
      </c>
      <c r="B57" s="134">
        <v>78.02</v>
      </c>
      <c r="C57" s="135" t="s">
        <v>327</v>
      </c>
      <c r="D57" s="135" t="s">
        <v>328</v>
      </c>
      <c r="E57" s="136" t="s">
        <v>325</v>
      </c>
      <c r="F57" s="1"/>
    </row>
    <row r="58" spans="1:6" s="68" customFormat="1" x14ac:dyDescent="0.2">
      <c r="A58" s="133" t="s">
        <v>314</v>
      </c>
      <c r="B58" s="134">
        <v>49.76</v>
      </c>
      <c r="C58" s="135" t="s">
        <v>257</v>
      </c>
      <c r="D58" s="135" t="s">
        <v>328</v>
      </c>
      <c r="E58" s="136" t="s">
        <v>133</v>
      </c>
      <c r="F58" s="1"/>
    </row>
    <row r="59" spans="1:6" s="68" customFormat="1" x14ac:dyDescent="0.2">
      <c r="A59" s="133" t="s">
        <v>313</v>
      </c>
      <c r="B59" s="134">
        <v>13.75</v>
      </c>
      <c r="C59" s="135" t="s">
        <v>257</v>
      </c>
      <c r="D59" s="135" t="s">
        <v>328</v>
      </c>
      <c r="E59" s="136" t="s">
        <v>321</v>
      </c>
      <c r="F59" s="1"/>
    </row>
    <row r="60" spans="1:6" s="68" customFormat="1" x14ac:dyDescent="0.2">
      <c r="A60" s="133" t="s">
        <v>313</v>
      </c>
      <c r="B60" s="134">
        <v>10.199999999999999</v>
      </c>
      <c r="C60" s="135" t="s">
        <v>257</v>
      </c>
      <c r="D60" s="135" t="s">
        <v>328</v>
      </c>
      <c r="E60" s="136" t="s">
        <v>322</v>
      </c>
      <c r="F60" s="1"/>
    </row>
    <row r="61" spans="1:6" s="68" customFormat="1" x14ac:dyDescent="0.2">
      <c r="A61" s="133" t="s">
        <v>313</v>
      </c>
      <c r="B61" s="134">
        <v>70.739999999999995</v>
      </c>
      <c r="C61" s="135" t="s">
        <v>257</v>
      </c>
      <c r="D61" s="135" t="s">
        <v>328</v>
      </c>
      <c r="E61" s="136" t="s">
        <v>133</v>
      </c>
      <c r="F61" s="1"/>
    </row>
    <row r="62" spans="1:6" s="68" customFormat="1" x14ac:dyDescent="0.2">
      <c r="A62" s="133" t="s">
        <v>315</v>
      </c>
      <c r="B62" s="134">
        <v>12.11</v>
      </c>
      <c r="C62" s="135" t="s">
        <v>329</v>
      </c>
      <c r="D62" s="135" t="s">
        <v>328</v>
      </c>
      <c r="E62" s="136" t="s">
        <v>326</v>
      </c>
      <c r="F62" s="1"/>
    </row>
    <row r="63" spans="1:6" s="68" customFormat="1" x14ac:dyDescent="0.2">
      <c r="A63" s="133" t="s">
        <v>316</v>
      </c>
      <c r="B63" s="134">
        <v>34.090000000000003</v>
      </c>
      <c r="C63" s="135" t="s">
        <v>259</v>
      </c>
      <c r="D63" s="135" t="s">
        <v>328</v>
      </c>
      <c r="E63" s="136" t="s">
        <v>326</v>
      </c>
      <c r="F63" s="1"/>
    </row>
    <row r="64" spans="1:6" s="68" customFormat="1" x14ac:dyDescent="0.2">
      <c r="A64" s="133" t="s">
        <v>317</v>
      </c>
      <c r="B64" s="134">
        <v>54.68</v>
      </c>
      <c r="C64" s="135" t="s">
        <v>260</v>
      </c>
      <c r="D64" s="135" t="s">
        <v>328</v>
      </c>
      <c r="E64" s="136" t="s">
        <v>325</v>
      </c>
      <c r="F64" s="1"/>
    </row>
    <row r="65" spans="1:6" s="68" customFormat="1" x14ac:dyDescent="0.2">
      <c r="A65" s="133" t="s">
        <v>318</v>
      </c>
      <c r="B65" s="134">
        <v>16.440000000000001</v>
      </c>
      <c r="C65" s="135" t="s">
        <v>330</v>
      </c>
      <c r="D65" s="135" t="s">
        <v>328</v>
      </c>
      <c r="E65" s="136" t="s">
        <v>324</v>
      </c>
      <c r="F65" s="1"/>
    </row>
    <row r="66" spans="1:6" s="68" customFormat="1" x14ac:dyDescent="0.2">
      <c r="A66" s="133" t="s">
        <v>319</v>
      </c>
      <c r="B66" s="134">
        <v>22.09</v>
      </c>
      <c r="C66" s="135" t="s">
        <v>331</v>
      </c>
      <c r="D66" s="135" t="s">
        <v>328</v>
      </c>
      <c r="E66" s="136" t="s">
        <v>323</v>
      </c>
      <c r="F66" s="1"/>
    </row>
    <row r="67" spans="1:6" s="68" customFormat="1" x14ac:dyDescent="0.2">
      <c r="A67" s="133" t="s">
        <v>320</v>
      </c>
      <c r="B67" s="134">
        <v>28.14</v>
      </c>
      <c r="C67" s="135" t="s">
        <v>332</v>
      </c>
      <c r="D67" s="135" t="s">
        <v>328</v>
      </c>
      <c r="E67" s="136" t="s">
        <v>325</v>
      </c>
      <c r="F67" s="1"/>
    </row>
    <row r="68" spans="1:6" s="68" customFormat="1" hidden="1" x14ac:dyDescent="0.2">
      <c r="A68" s="111"/>
      <c r="B68" s="112"/>
      <c r="C68" s="113"/>
      <c r="D68" s="113"/>
      <c r="E68" s="114"/>
      <c r="F68" s="1"/>
    </row>
    <row r="69" spans="1:6" ht="19.5" customHeight="1" x14ac:dyDescent="0.2">
      <c r="A69" s="86" t="s">
        <v>80</v>
      </c>
      <c r="B69" s="87">
        <f>SUM(B55:B68)</f>
        <v>465.3</v>
      </c>
      <c r="C69" s="144" t="str">
        <f>IF(SUBTOTAL(3,B55:B68)=SUBTOTAL(103,B55:B68),'Summary and sign-off'!$A$48,'Summary and sign-off'!$A$49)</f>
        <v>Check - there are no hidden rows with data</v>
      </c>
      <c r="D69" s="153" t="str">
        <f>IF('Summary and sign-off'!F57='Summary and sign-off'!F54,'Summary and sign-off'!A51,'Summary and sign-off'!A50)</f>
        <v>Check - each entry provides sufficient information</v>
      </c>
      <c r="E69" s="153"/>
      <c r="F69" s="46"/>
    </row>
    <row r="70" spans="1:6" ht="10.5" customHeight="1" x14ac:dyDescent="0.2">
      <c r="A70" s="27"/>
      <c r="B70" s="73"/>
      <c r="C70" s="22"/>
      <c r="D70" s="27"/>
      <c r="E70" s="27"/>
      <c r="F70" s="27"/>
    </row>
    <row r="71" spans="1:6" ht="34.5" customHeight="1" x14ac:dyDescent="0.2">
      <c r="A71" s="50" t="s">
        <v>81</v>
      </c>
      <c r="B71" s="74">
        <f>B25+B51+B69</f>
        <v>23449.879999999997</v>
      </c>
      <c r="C71" s="51"/>
      <c r="D71" s="51"/>
      <c r="E71" s="51"/>
      <c r="F71" s="26"/>
    </row>
    <row r="72" spans="1:6" x14ac:dyDescent="0.2">
      <c r="A72" s="27"/>
      <c r="B72" s="22"/>
      <c r="C72" s="27"/>
      <c r="D72" s="27"/>
      <c r="E72" s="27"/>
      <c r="F72" s="27"/>
    </row>
    <row r="73" spans="1:6" x14ac:dyDescent="0.2">
      <c r="A73" s="52" t="s">
        <v>24</v>
      </c>
      <c r="B73" s="25"/>
      <c r="C73" s="26"/>
      <c r="D73" s="26"/>
      <c r="E73" s="26"/>
      <c r="F73" s="27"/>
    </row>
    <row r="74" spans="1:6" ht="12.6" customHeight="1" x14ac:dyDescent="0.2">
      <c r="A74" s="23" t="s">
        <v>82</v>
      </c>
      <c r="B74" s="53"/>
      <c r="C74" s="53"/>
      <c r="D74" s="32"/>
      <c r="E74" s="32"/>
      <c r="F74" s="27"/>
    </row>
    <row r="75" spans="1:6" ht="12.95" customHeight="1" x14ac:dyDescent="0.2">
      <c r="A75" s="31" t="s">
        <v>83</v>
      </c>
      <c r="B75" s="27"/>
      <c r="C75" s="32"/>
      <c r="D75" s="27"/>
      <c r="E75" s="32"/>
      <c r="F75" s="27"/>
    </row>
    <row r="76" spans="1:6" x14ac:dyDescent="0.2">
      <c r="A76" s="31" t="s">
        <v>84</v>
      </c>
      <c r="B76" s="32"/>
      <c r="C76" s="32"/>
      <c r="D76" s="32"/>
      <c r="E76" s="54"/>
      <c r="F76" s="46"/>
    </row>
    <row r="77" spans="1:6" x14ac:dyDescent="0.2">
      <c r="A77" s="23" t="s">
        <v>30</v>
      </c>
      <c r="B77" s="25"/>
      <c r="C77" s="26"/>
      <c r="D77" s="26"/>
      <c r="E77" s="26"/>
      <c r="F77" s="27"/>
    </row>
    <row r="78" spans="1:6" ht="12.95" customHeight="1" x14ac:dyDescent="0.2">
      <c r="A78" s="31" t="s">
        <v>85</v>
      </c>
      <c r="B78" s="27"/>
      <c r="C78" s="32"/>
      <c r="D78" s="27"/>
      <c r="E78" s="32"/>
      <c r="F78" s="27"/>
    </row>
    <row r="79" spans="1:6" x14ac:dyDescent="0.2">
      <c r="A79" s="31" t="s">
        <v>86</v>
      </c>
      <c r="B79" s="32"/>
      <c r="C79" s="32"/>
      <c r="D79" s="32"/>
      <c r="E79" s="54"/>
      <c r="F79" s="46"/>
    </row>
    <row r="80" spans="1:6" x14ac:dyDescent="0.2">
      <c r="A80" s="36" t="s">
        <v>87</v>
      </c>
      <c r="B80" s="36"/>
      <c r="C80" s="36"/>
      <c r="D80" s="36"/>
      <c r="E80" s="54"/>
      <c r="F80" s="46"/>
    </row>
    <row r="81" spans="1:6" x14ac:dyDescent="0.2">
      <c r="A81" s="40"/>
      <c r="B81" s="27"/>
      <c r="C81" s="27"/>
      <c r="D81" s="27"/>
      <c r="E81" s="46"/>
      <c r="F81" s="46"/>
    </row>
    <row r="82" spans="1:6" hidden="1" x14ac:dyDescent="0.2">
      <c r="A82" s="40"/>
      <c r="B82" s="27"/>
      <c r="C82" s="27"/>
      <c r="D82" s="27"/>
      <c r="E82" s="46"/>
      <c r="F82" s="46"/>
    </row>
    <row r="83" spans="1:6" x14ac:dyDescent="0.2"/>
    <row r="84" spans="1:6" x14ac:dyDescent="0.2"/>
    <row r="86" spans="1:6" x14ac:dyDescent="0.2"/>
    <row r="87" spans="1:6" ht="12.75" hidden="1" customHeight="1" x14ac:dyDescent="0.2"/>
    <row r="88" spans="1:6" x14ac:dyDescent="0.2"/>
    <row r="89" spans="1:6" x14ac:dyDescent="0.2"/>
    <row r="90" spans="1:6" hidden="1" x14ac:dyDescent="0.2">
      <c r="A90" s="55"/>
      <c r="B90" s="46"/>
      <c r="C90" s="46"/>
      <c r="D90" s="46"/>
      <c r="E90" s="46"/>
      <c r="F90" s="46"/>
    </row>
    <row r="91" spans="1:6" hidden="1" x14ac:dyDescent="0.2">
      <c r="A91" s="55"/>
      <c r="B91" s="46"/>
      <c r="C91" s="46"/>
      <c r="D91" s="46"/>
      <c r="E91" s="46"/>
      <c r="F91" s="46"/>
    </row>
    <row r="92" spans="1:6" hidden="1" x14ac:dyDescent="0.2">
      <c r="A92" s="55"/>
      <c r="B92" s="46"/>
      <c r="C92" s="46"/>
      <c r="D92" s="46"/>
      <c r="E92" s="46"/>
      <c r="F92" s="46"/>
    </row>
    <row r="93" spans="1:6" hidden="1" x14ac:dyDescent="0.2">
      <c r="A93" s="55"/>
      <c r="B93" s="46"/>
      <c r="C93" s="46"/>
      <c r="D93" s="46"/>
      <c r="E93" s="46"/>
      <c r="F93" s="46"/>
    </row>
    <row r="94" spans="1:6" hidden="1" x14ac:dyDescent="0.2">
      <c r="A94" s="55"/>
      <c r="B94" s="46"/>
      <c r="C94" s="46"/>
      <c r="D94" s="46"/>
      <c r="E94" s="46"/>
      <c r="F94" s="46"/>
    </row>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sheetData>
  <sheetProtection sheet="1" formatCells="0" formatRows="0" insertColumns="0" insertRows="0" deleteRows="0"/>
  <mergeCells count="15">
    <mergeCell ref="B7:E7"/>
    <mergeCell ref="B5:E5"/>
    <mergeCell ref="D69:E69"/>
    <mergeCell ref="A1:E1"/>
    <mergeCell ref="A27:E27"/>
    <mergeCell ref="A53:E53"/>
    <mergeCell ref="B2:E2"/>
    <mergeCell ref="B3:E3"/>
    <mergeCell ref="B4:E4"/>
    <mergeCell ref="A8:E8"/>
    <mergeCell ref="A9:E9"/>
    <mergeCell ref="B6:E6"/>
    <mergeCell ref="D25:E25"/>
    <mergeCell ref="D51:E5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49:A50 A12 A24 A55 A6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4 A2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23 A30:A48 A56:A6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B12:B24 B29:B50 B55:B68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10" zoomScaleNormal="100" workbookViewId="0">
      <selection activeCell="F8" sqref="F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9" t="s">
        <v>60</v>
      </c>
      <c r="B1" s="149"/>
      <c r="C1" s="149"/>
      <c r="D1" s="149"/>
      <c r="E1" s="149"/>
      <c r="F1" s="38"/>
    </row>
    <row r="2" spans="1:6" ht="21" customHeight="1" x14ac:dyDescent="0.2">
      <c r="A2" s="4" t="s">
        <v>3</v>
      </c>
      <c r="B2" s="152" t="str">
        <f>'Summary and sign-off'!B2:F2</f>
        <v>Ministry of Health</v>
      </c>
      <c r="C2" s="152"/>
      <c r="D2" s="152"/>
      <c r="E2" s="152"/>
      <c r="F2" s="38"/>
    </row>
    <row r="3" spans="1:6" ht="21" customHeight="1" x14ac:dyDescent="0.2">
      <c r="A3" s="4" t="s">
        <v>61</v>
      </c>
      <c r="B3" s="152" t="str">
        <f>'Summary and sign-off'!B3:F3</f>
        <v>Dr Ashley Bloomfield</v>
      </c>
      <c r="C3" s="152"/>
      <c r="D3" s="152"/>
      <c r="E3" s="152"/>
      <c r="F3" s="38"/>
    </row>
    <row r="4" spans="1:6" ht="21" customHeight="1" x14ac:dyDescent="0.2">
      <c r="A4" s="4" t="s">
        <v>62</v>
      </c>
      <c r="B4" s="152">
        <f>'Summary and sign-off'!B4:F4</f>
        <v>44378</v>
      </c>
      <c r="C4" s="152"/>
      <c r="D4" s="152"/>
      <c r="E4" s="152"/>
      <c r="F4" s="38"/>
    </row>
    <row r="5" spans="1:6" ht="21" customHeight="1" x14ac:dyDescent="0.2">
      <c r="A5" s="4" t="s">
        <v>63</v>
      </c>
      <c r="B5" s="152">
        <f>'Summary and sign-off'!B5:F5</f>
        <v>44742</v>
      </c>
      <c r="C5" s="152"/>
      <c r="D5" s="152"/>
      <c r="E5" s="152"/>
      <c r="F5" s="38"/>
    </row>
    <row r="6" spans="1:6" ht="21" customHeight="1" x14ac:dyDescent="0.2">
      <c r="A6" s="4" t="s">
        <v>64</v>
      </c>
      <c r="B6" s="147" t="s">
        <v>31</v>
      </c>
      <c r="C6" s="147"/>
      <c r="D6" s="147"/>
      <c r="E6" s="147"/>
      <c r="F6" s="38"/>
    </row>
    <row r="7" spans="1:6" ht="21" customHeight="1" x14ac:dyDescent="0.2">
      <c r="A7" s="4" t="s">
        <v>7</v>
      </c>
      <c r="B7" s="147" t="s">
        <v>34</v>
      </c>
      <c r="C7" s="147"/>
      <c r="D7" s="147"/>
      <c r="E7" s="147"/>
      <c r="F7" s="38"/>
    </row>
    <row r="8" spans="1:6" ht="35.25" customHeight="1" x14ac:dyDescent="0.25">
      <c r="A8" s="162" t="s">
        <v>88</v>
      </c>
      <c r="B8" s="162"/>
      <c r="C8" s="163"/>
      <c r="D8" s="163"/>
      <c r="E8" s="163"/>
      <c r="F8" s="42"/>
    </row>
    <row r="9" spans="1:6" ht="35.25" customHeight="1" x14ac:dyDescent="0.25">
      <c r="A9" s="160" t="s">
        <v>89</v>
      </c>
      <c r="B9" s="161"/>
      <c r="C9" s="161"/>
      <c r="D9" s="161"/>
      <c r="E9" s="161"/>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311</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3" t="str">
        <f>IF('Summary and sign-off'!F58='Summary and sign-off'!F54,'Summary and sign-off'!A51,'Summary and sign-off'!A50)</f>
        <v>Check - each entry provides sufficient information</v>
      </c>
      <c r="E25" s="153"/>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3"/>
  <sheetViews>
    <sheetView tabSelected="1" zoomScaleNormal="100" workbookViewId="0">
      <selection activeCell="B12" sqref="B12:B2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9" t="s">
        <v>60</v>
      </c>
      <c r="B1" s="149"/>
      <c r="C1" s="149"/>
      <c r="D1" s="149"/>
      <c r="E1" s="149"/>
      <c r="F1" s="24"/>
    </row>
    <row r="2" spans="1:6" ht="21" customHeight="1" x14ac:dyDescent="0.2">
      <c r="A2" s="4" t="s">
        <v>3</v>
      </c>
      <c r="B2" s="152" t="str">
        <f>'Summary and sign-off'!B2:F2</f>
        <v>Ministry of Health</v>
      </c>
      <c r="C2" s="152"/>
      <c r="D2" s="152"/>
      <c r="E2" s="152"/>
      <c r="F2" s="24"/>
    </row>
    <row r="3" spans="1:6" ht="21" customHeight="1" x14ac:dyDescent="0.2">
      <c r="A3" s="4" t="s">
        <v>61</v>
      </c>
      <c r="B3" s="152" t="str">
        <f>'Summary and sign-off'!B3:F3</f>
        <v>Dr Ashley Bloomfield</v>
      </c>
      <c r="C3" s="152"/>
      <c r="D3" s="152"/>
      <c r="E3" s="152"/>
      <c r="F3" s="24"/>
    </row>
    <row r="4" spans="1:6" ht="21" customHeight="1" x14ac:dyDescent="0.2">
      <c r="A4" s="4" t="s">
        <v>62</v>
      </c>
      <c r="B4" s="152">
        <f>'Summary and sign-off'!B4:F4</f>
        <v>44378</v>
      </c>
      <c r="C4" s="152"/>
      <c r="D4" s="152"/>
      <c r="E4" s="152"/>
      <c r="F4" s="24"/>
    </row>
    <row r="5" spans="1:6" ht="21" customHeight="1" x14ac:dyDescent="0.2">
      <c r="A5" s="4" t="s">
        <v>63</v>
      </c>
      <c r="B5" s="152">
        <f>'Summary and sign-off'!B5:F5</f>
        <v>44742</v>
      </c>
      <c r="C5" s="152"/>
      <c r="D5" s="152"/>
      <c r="E5" s="152"/>
      <c r="F5" s="24"/>
    </row>
    <row r="6" spans="1:6" ht="21" customHeight="1" x14ac:dyDescent="0.2">
      <c r="A6" s="4" t="s">
        <v>64</v>
      </c>
      <c r="B6" s="147" t="s">
        <v>31</v>
      </c>
      <c r="C6" s="147"/>
      <c r="D6" s="147"/>
      <c r="E6" s="147"/>
      <c r="F6" s="34"/>
    </row>
    <row r="7" spans="1:6" ht="21" customHeight="1" x14ac:dyDescent="0.2">
      <c r="A7" s="4" t="s">
        <v>7</v>
      </c>
      <c r="B7" s="147" t="s">
        <v>34</v>
      </c>
      <c r="C7" s="147"/>
      <c r="D7" s="147"/>
      <c r="E7" s="147"/>
      <c r="F7" s="34"/>
    </row>
    <row r="8" spans="1:6" ht="35.25" customHeight="1" x14ac:dyDescent="0.2">
      <c r="A8" s="156" t="s">
        <v>98</v>
      </c>
      <c r="B8" s="156"/>
      <c r="C8" s="163"/>
      <c r="D8" s="163"/>
      <c r="E8" s="163"/>
      <c r="F8" s="24"/>
    </row>
    <row r="9" spans="1:6" ht="35.25" customHeight="1" x14ac:dyDescent="0.2">
      <c r="A9" s="164" t="s">
        <v>99</v>
      </c>
      <c r="B9" s="165"/>
      <c r="C9" s="165"/>
      <c r="D9" s="165"/>
      <c r="E9" s="165"/>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44403</v>
      </c>
      <c r="B12" s="134">
        <v>4.37</v>
      </c>
      <c r="C12" s="138" t="s">
        <v>250</v>
      </c>
      <c r="D12" s="138"/>
      <c r="E12" s="139"/>
      <c r="F12" s="3"/>
    </row>
    <row r="13" spans="1:6" s="68" customFormat="1" x14ac:dyDescent="0.2">
      <c r="A13" s="133">
        <v>44434</v>
      </c>
      <c r="B13" s="134">
        <v>4.5999999999999996</v>
      </c>
      <c r="C13" s="138" t="s">
        <v>250</v>
      </c>
      <c r="D13" s="138"/>
      <c r="E13" s="139"/>
      <c r="F13" s="3"/>
    </row>
    <row r="14" spans="1:6" s="68" customFormat="1" x14ac:dyDescent="0.2">
      <c r="A14" s="133">
        <v>44463</v>
      </c>
      <c r="B14" s="134">
        <v>4.5999999999999996</v>
      </c>
      <c r="C14" s="138" t="s">
        <v>250</v>
      </c>
      <c r="D14" s="138"/>
      <c r="E14" s="139"/>
      <c r="F14" s="3"/>
    </row>
    <row r="15" spans="1:6" s="68" customFormat="1" x14ac:dyDescent="0.2">
      <c r="A15" s="133">
        <v>44495</v>
      </c>
      <c r="B15" s="134">
        <v>4.5999999999999996</v>
      </c>
      <c r="C15" s="138" t="s">
        <v>250</v>
      </c>
      <c r="D15" s="138"/>
      <c r="E15" s="139"/>
      <c r="F15" s="3"/>
    </row>
    <row r="16" spans="1:6" s="68" customFormat="1" x14ac:dyDescent="0.2">
      <c r="A16" s="133">
        <v>44525</v>
      </c>
      <c r="B16" s="134">
        <v>4.5999999999999996</v>
      </c>
      <c r="C16" s="138" t="s">
        <v>250</v>
      </c>
      <c r="D16" s="138"/>
      <c r="E16" s="139"/>
      <c r="F16" s="3"/>
    </row>
    <row r="17" spans="1:6" s="68" customFormat="1" x14ac:dyDescent="0.2">
      <c r="A17" s="133">
        <v>44554</v>
      </c>
      <c r="B17" s="134">
        <v>4.5999999999999996</v>
      </c>
      <c r="C17" s="138" t="s">
        <v>250</v>
      </c>
      <c r="D17" s="138"/>
      <c r="E17" s="139"/>
      <c r="F17" s="3"/>
    </row>
    <row r="18" spans="1:6" s="68" customFormat="1" x14ac:dyDescent="0.2">
      <c r="A18" s="133">
        <v>44586</v>
      </c>
      <c r="B18" s="134">
        <v>4.5999999999999996</v>
      </c>
      <c r="C18" s="138" t="s">
        <v>250</v>
      </c>
      <c r="D18" s="138"/>
      <c r="E18" s="139"/>
      <c r="F18" s="3"/>
    </row>
    <row r="19" spans="1:6" s="68" customFormat="1" x14ac:dyDescent="0.2">
      <c r="A19" s="133">
        <v>44615</v>
      </c>
      <c r="B19" s="134">
        <v>4.5999999999999996</v>
      </c>
      <c r="C19" s="138" t="s">
        <v>250</v>
      </c>
      <c r="D19" s="138"/>
      <c r="E19" s="139"/>
      <c r="F19" s="3"/>
    </row>
    <row r="20" spans="1:6" s="68" customFormat="1" x14ac:dyDescent="0.2">
      <c r="A20" s="133">
        <v>44645</v>
      </c>
      <c r="B20" s="134">
        <v>4.5999999999999996</v>
      </c>
      <c r="C20" s="138" t="s">
        <v>250</v>
      </c>
      <c r="D20" s="138"/>
      <c r="E20" s="139"/>
      <c r="F20" s="3"/>
    </row>
    <row r="21" spans="1:6" s="68" customFormat="1" x14ac:dyDescent="0.2">
      <c r="A21" s="133">
        <v>44677</v>
      </c>
      <c r="B21" s="134">
        <v>4.5999999999999996</v>
      </c>
      <c r="C21" s="138" t="s">
        <v>250</v>
      </c>
      <c r="D21" s="138"/>
      <c r="E21" s="139"/>
      <c r="F21" s="3"/>
    </row>
    <row r="22" spans="1:6" s="68" customFormat="1" x14ac:dyDescent="0.2">
      <c r="A22" s="133">
        <v>44699</v>
      </c>
      <c r="B22" s="134">
        <v>22</v>
      </c>
      <c r="C22" s="138" t="s">
        <v>278</v>
      </c>
      <c r="D22" s="138"/>
      <c r="E22" s="139" t="s">
        <v>251</v>
      </c>
      <c r="F22" s="145"/>
    </row>
    <row r="23" spans="1:6" s="68" customFormat="1" x14ac:dyDescent="0.2">
      <c r="A23" s="133">
        <v>44706</v>
      </c>
      <c r="B23" s="134">
        <v>4.5999999999999996</v>
      </c>
      <c r="C23" s="138" t="s">
        <v>250</v>
      </c>
      <c r="D23" s="138"/>
      <c r="E23" s="139"/>
      <c r="F23" s="3"/>
    </row>
    <row r="24" spans="1:6" s="68" customFormat="1" x14ac:dyDescent="0.2">
      <c r="A24" s="133">
        <v>44739</v>
      </c>
      <c r="B24" s="134">
        <v>4.5999999999999996</v>
      </c>
      <c r="C24" s="138" t="s">
        <v>250</v>
      </c>
      <c r="D24" s="138"/>
      <c r="E24" s="139"/>
      <c r="F24" s="3"/>
    </row>
    <row r="25" spans="1:6" s="68" customFormat="1" x14ac:dyDescent="0.2">
      <c r="A25" s="133"/>
      <c r="B25" s="134"/>
      <c r="C25" s="138"/>
      <c r="D25" s="138"/>
      <c r="E25" s="139"/>
      <c r="F25" s="3"/>
    </row>
    <row r="26" spans="1:6" s="68" customFormat="1" x14ac:dyDescent="0.2">
      <c r="A26" s="137"/>
      <c r="B26" s="134"/>
      <c r="C26" s="138"/>
      <c r="D26" s="138"/>
      <c r="E26" s="139"/>
      <c r="F26" s="3"/>
    </row>
    <row r="27" spans="1:6" s="68" customFormat="1" x14ac:dyDescent="0.2">
      <c r="A27" s="137"/>
      <c r="B27" s="134"/>
      <c r="C27" s="138"/>
      <c r="D27" s="138"/>
      <c r="E27" s="139"/>
      <c r="F27" s="3"/>
    </row>
    <row r="28" spans="1:6" s="68" customFormat="1" hidden="1" x14ac:dyDescent="0.2">
      <c r="A28" s="115"/>
      <c r="B28" s="112"/>
      <c r="C28" s="116"/>
      <c r="D28" s="116"/>
      <c r="E28" s="117"/>
      <c r="F28" s="3"/>
    </row>
    <row r="29" spans="1:6" ht="34.5" customHeight="1" x14ac:dyDescent="0.2">
      <c r="A29" s="69" t="s">
        <v>102</v>
      </c>
      <c r="B29" s="78">
        <f>SUM(B11:B28)</f>
        <v>76.97</v>
      </c>
      <c r="C29" s="85" t="str">
        <f>IF(SUBTOTAL(3,B11:B28)=SUBTOTAL(103,B11:B28),'Summary and sign-off'!$A$48,'Summary and sign-off'!$A$49)</f>
        <v>Check - there are no hidden rows with data</v>
      </c>
      <c r="D29" s="153" t="str">
        <f>IF('Summary and sign-off'!F59='Summary and sign-off'!F54,'Summary and sign-off'!A51,'Summary and sign-off'!A50)</f>
        <v>Not all lines have an entry for "Cost in NZ$" and "Type of expense"</v>
      </c>
      <c r="E29" s="153"/>
      <c r="F29" s="37"/>
    </row>
    <row r="30" spans="1:6" ht="14.1" customHeight="1" x14ac:dyDescent="0.2">
      <c r="A30" s="38"/>
      <c r="B30" s="27"/>
      <c r="C30" s="20"/>
      <c r="D30" s="20"/>
      <c r="E30" s="20"/>
      <c r="F30" s="24"/>
    </row>
    <row r="31" spans="1:6" x14ac:dyDescent="0.2">
      <c r="A31" s="21" t="s">
        <v>103</v>
      </c>
      <c r="B31" s="20"/>
      <c r="C31" s="20"/>
      <c r="D31" s="20"/>
      <c r="E31" s="20"/>
      <c r="F31" s="24"/>
    </row>
    <row r="32" spans="1:6" ht="12.6" customHeight="1" x14ac:dyDescent="0.2">
      <c r="A32" s="23" t="s">
        <v>82</v>
      </c>
      <c r="B32" s="20"/>
      <c r="C32" s="20"/>
      <c r="D32" s="20"/>
      <c r="E32" s="20"/>
      <c r="F32" s="24"/>
    </row>
    <row r="33" spans="1:6" x14ac:dyDescent="0.2">
      <c r="A33" s="23" t="s">
        <v>30</v>
      </c>
      <c r="B33" s="25"/>
      <c r="C33" s="26"/>
      <c r="D33" s="26"/>
      <c r="E33" s="26"/>
      <c r="F33" s="27"/>
    </row>
    <row r="34" spans="1:6" x14ac:dyDescent="0.2">
      <c r="A34" s="31" t="s">
        <v>96</v>
      </c>
      <c r="B34" s="32"/>
      <c r="C34" s="27"/>
      <c r="D34" s="27"/>
      <c r="E34" s="27"/>
      <c r="F34" s="27"/>
    </row>
    <row r="35" spans="1:6" ht="12.75" customHeight="1" x14ac:dyDescent="0.2">
      <c r="A35" s="31" t="s">
        <v>97</v>
      </c>
      <c r="B35" s="39"/>
      <c r="C35" s="33"/>
      <c r="D35" s="33"/>
      <c r="E35" s="33"/>
      <c r="F35" s="33"/>
    </row>
    <row r="36" spans="1:6" x14ac:dyDescent="0.2">
      <c r="A36" s="38"/>
      <c r="B36" s="40"/>
      <c r="C36" s="20"/>
      <c r="D36" s="20"/>
      <c r="E36" s="20"/>
      <c r="F36" s="38"/>
    </row>
    <row r="37" spans="1:6" hidden="1" x14ac:dyDescent="0.2">
      <c r="A37" s="20"/>
      <c r="B37" s="20"/>
      <c r="C37" s="20"/>
      <c r="D37" s="20"/>
      <c r="E37" s="38"/>
    </row>
    <row r="38" spans="1:6" ht="12.75" hidden="1" customHeight="1" x14ac:dyDescent="0.2"/>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row r="42" spans="1:6" hidden="1" x14ac:dyDescent="0.2">
      <c r="A42" s="41"/>
      <c r="B42" s="41"/>
      <c r="C42" s="41"/>
      <c r="D42" s="41"/>
      <c r="E42" s="41"/>
      <c r="F42" s="24"/>
    </row>
    <row r="43" spans="1:6" hidden="1" x14ac:dyDescent="0.2">
      <c r="A43" s="41"/>
      <c r="B43" s="41"/>
      <c r="C43" s="41"/>
      <c r="D43" s="41"/>
      <c r="E43" s="41"/>
      <c r="F43" s="24"/>
    </row>
  </sheetData>
  <sheetProtection sheet="1" formatCells="0" insertRows="0" deleteRows="0"/>
  <mergeCells count="10">
    <mergeCell ref="D29:E2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A25 A26 A2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50"/>
  <sheetViews>
    <sheetView topLeftCell="A64" zoomScale="120" zoomScaleNormal="120" workbookViewId="0">
      <selection activeCell="A8" sqref="A8:F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9" t="s">
        <v>104</v>
      </c>
      <c r="B1" s="149"/>
      <c r="C1" s="149"/>
      <c r="D1" s="149"/>
      <c r="E1" s="149"/>
      <c r="F1" s="149"/>
    </row>
    <row r="2" spans="1:6" ht="21" customHeight="1" x14ac:dyDescent="0.2">
      <c r="A2" s="4" t="s">
        <v>3</v>
      </c>
      <c r="B2" s="152" t="str">
        <f>'Summary and sign-off'!B2:F2</f>
        <v>Ministry of Health</v>
      </c>
      <c r="C2" s="152"/>
      <c r="D2" s="152"/>
      <c r="E2" s="152"/>
      <c r="F2" s="152"/>
    </row>
    <row r="3" spans="1:6" ht="21" customHeight="1" x14ac:dyDescent="0.2">
      <c r="A3" s="4" t="s">
        <v>61</v>
      </c>
      <c r="B3" s="152" t="str">
        <f>'Summary and sign-off'!B3:F3</f>
        <v>Dr Ashley Bloomfield</v>
      </c>
      <c r="C3" s="152"/>
      <c r="D3" s="152"/>
      <c r="E3" s="152"/>
      <c r="F3" s="152"/>
    </row>
    <row r="4" spans="1:6" ht="21" customHeight="1" x14ac:dyDescent="0.2">
      <c r="A4" s="4" t="s">
        <v>62</v>
      </c>
      <c r="B4" s="152">
        <f>'Summary and sign-off'!B4:F4</f>
        <v>44378</v>
      </c>
      <c r="C4" s="152"/>
      <c r="D4" s="152"/>
      <c r="E4" s="152"/>
      <c r="F4" s="152"/>
    </row>
    <row r="5" spans="1:6" ht="21" customHeight="1" x14ac:dyDescent="0.2">
      <c r="A5" s="4" t="s">
        <v>63</v>
      </c>
      <c r="B5" s="152">
        <f>'Summary and sign-off'!B5:F5</f>
        <v>44742</v>
      </c>
      <c r="C5" s="152"/>
      <c r="D5" s="152"/>
      <c r="E5" s="152"/>
      <c r="F5" s="152"/>
    </row>
    <row r="6" spans="1:6" ht="21" customHeight="1" x14ac:dyDescent="0.2">
      <c r="A6" s="4" t="s">
        <v>105</v>
      </c>
      <c r="B6" s="147" t="s">
        <v>31</v>
      </c>
      <c r="C6" s="147"/>
      <c r="D6" s="147"/>
      <c r="E6" s="147"/>
      <c r="F6" s="147"/>
    </row>
    <row r="7" spans="1:6" ht="21" customHeight="1" x14ac:dyDescent="0.2">
      <c r="A7" s="4" t="s">
        <v>7</v>
      </c>
      <c r="B7" s="147" t="s">
        <v>34</v>
      </c>
      <c r="C7" s="147"/>
      <c r="D7" s="147"/>
      <c r="E7" s="147"/>
      <c r="F7" s="147"/>
    </row>
    <row r="8" spans="1:6" ht="36" customHeight="1" x14ac:dyDescent="0.2">
      <c r="A8" s="156" t="s">
        <v>106</v>
      </c>
      <c r="B8" s="156"/>
      <c r="C8" s="156"/>
      <c r="D8" s="156"/>
      <c r="E8" s="156"/>
      <c r="F8" s="156"/>
    </row>
    <row r="9" spans="1:6" ht="36" customHeight="1" x14ac:dyDescent="0.2">
      <c r="A9" s="164" t="s">
        <v>107</v>
      </c>
      <c r="B9" s="165"/>
      <c r="C9" s="165"/>
      <c r="D9" s="165"/>
      <c r="E9" s="165"/>
      <c r="F9" s="165"/>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ht="25.5" x14ac:dyDescent="0.2">
      <c r="A12" s="133">
        <v>44385</v>
      </c>
      <c r="B12" s="140" t="s">
        <v>262</v>
      </c>
      <c r="C12" s="141" t="s">
        <v>48</v>
      </c>
      <c r="D12" s="140" t="s">
        <v>195</v>
      </c>
      <c r="E12" s="142"/>
      <c r="F12" s="143"/>
    </row>
    <row r="13" spans="1:6" s="68" customFormat="1" ht="25.5" x14ac:dyDescent="0.2">
      <c r="A13" s="133">
        <v>44389</v>
      </c>
      <c r="B13" s="140" t="s">
        <v>263</v>
      </c>
      <c r="C13" s="141" t="s">
        <v>48</v>
      </c>
      <c r="D13" s="140" t="s">
        <v>195</v>
      </c>
      <c r="E13" s="142"/>
      <c r="F13" s="143"/>
    </row>
    <row r="14" spans="1:6" s="68" customFormat="1" x14ac:dyDescent="0.2">
      <c r="A14" s="133">
        <v>44406</v>
      </c>
      <c r="B14" s="140" t="s">
        <v>264</v>
      </c>
      <c r="C14" s="141" t="s">
        <v>48</v>
      </c>
      <c r="D14" s="140" t="s">
        <v>247</v>
      </c>
      <c r="E14" s="142"/>
      <c r="F14" s="143"/>
    </row>
    <row r="15" spans="1:6" s="68" customFormat="1" x14ac:dyDescent="0.2">
      <c r="A15" s="133">
        <v>44409</v>
      </c>
      <c r="B15" s="140" t="s">
        <v>143</v>
      </c>
      <c r="C15" s="141" t="s">
        <v>47</v>
      </c>
      <c r="D15" s="140" t="s">
        <v>144</v>
      </c>
      <c r="E15" s="142" t="s">
        <v>41</v>
      </c>
      <c r="F15" s="143"/>
    </row>
    <row r="16" spans="1:6" s="68" customFormat="1" ht="25.5" x14ac:dyDescent="0.2">
      <c r="A16" s="133">
        <v>44413</v>
      </c>
      <c r="B16" s="140" t="s">
        <v>273</v>
      </c>
      <c r="C16" s="141" t="s">
        <v>47</v>
      </c>
      <c r="D16" s="140" t="s">
        <v>235</v>
      </c>
      <c r="E16" s="142" t="s">
        <v>42</v>
      </c>
      <c r="F16" s="143"/>
    </row>
    <row r="17" spans="1:6" s="68" customFormat="1" ht="25.5" x14ac:dyDescent="0.2">
      <c r="A17" s="133">
        <v>44424</v>
      </c>
      <c r="B17" s="140" t="s">
        <v>274</v>
      </c>
      <c r="C17" s="141" t="s">
        <v>47</v>
      </c>
      <c r="D17" s="140" t="s">
        <v>217</v>
      </c>
      <c r="E17" s="142" t="s">
        <v>42</v>
      </c>
      <c r="F17" s="143"/>
    </row>
    <row r="18" spans="1:6" s="68" customFormat="1" x14ac:dyDescent="0.2">
      <c r="A18" s="133">
        <v>44429</v>
      </c>
      <c r="B18" s="140" t="s">
        <v>238</v>
      </c>
      <c r="C18" s="141" t="s">
        <v>48</v>
      </c>
      <c r="D18" s="140" t="s">
        <v>239</v>
      </c>
      <c r="E18" s="142"/>
      <c r="F18" s="143"/>
    </row>
    <row r="19" spans="1:6" s="68" customFormat="1" x14ac:dyDescent="0.2">
      <c r="A19" s="133">
        <v>44427</v>
      </c>
      <c r="B19" s="140" t="s">
        <v>246</v>
      </c>
      <c r="C19" s="141" t="s">
        <v>48</v>
      </c>
      <c r="D19" s="140" t="s">
        <v>245</v>
      </c>
      <c r="E19" s="142"/>
      <c r="F19" s="143"/>
    </row>
    <row r="20" spans="1:6" s="68" customFormat="1" ht="25.5" x14ac:dyDescent="0.2">
      <c r="A20" s="133">
        <v>44427</v>
      </c>
      <c r="B20" s="140" t="s">
        <v>225</v>
      </c>
      <c r="C20" s="141" t="s">
        <v>48</v>
      </c>
      <c r="D20" s="140" t="s">
        <v>224</v>
      </c>
      <c r="E20" s="142"/>
      <c r="F20" s="143"/>
    </row>
    <row r="21" spans="1:6" s="68" customFormat="1" ht="25.5" x14ac:dyDescent="0.2">
      <c r="A21" s="133">
        <v>44427</v>
      </c>
      <c r="B21" s="140" t="s">
        <v>232</v>
      </c>
      <c r="C21" s="141" t="s">
        <v>48</v>
      </c>
      <c r="D21" s="140" t="s">
        <v>231</v>
      </c>
      <c r="E21" s="142"/>
      <c r="F21" s="143"/>
    </row>
    <row r="22" spans="1:6" s="68" customFormat="1" ht="25.5" x14ac:dyDescent="0.2">
      <c r="A22" s="133">
        <v>44436</v>
      </c>
      <c r="B22" s="140" t="s">
        <v>218</v>
      </c>
      <c r="C22" s="141" t="s">
        <v>48</v>
      </c>
      <c r="D22" s="140" t="s">
        <v>219</v>
      </c>
      <c r="E22" s="142"/>
      <c r="F22" s="143"/>
    </row>
    <row r="23" spans="1:6" s="68" customFormat="1" x14ac:dyDescent="0.2">
      <c r="A23" s="133">
        <v>44443</v>
      </c>
      <c r="B23" s="140" t="s">
        <v>248</v>
      </c>
      <c r="C23" s="141" t="s">
        <v>48</v>
      </c>
      <c r="D23" s="140" t="s">
        <v>249</v>
      </c>
      <c r="E23" s="142"/>
      <c r="F23" s="143"/>
    </row>
    <row r="24" spans="1:6" s="68" customFormat="1" x14ac:dyDescent="0.2">
      <c r="A24" s="133">
        <v>44453</v>
      </c>
      <c r="B24" s="140" t="s">
        <v>145</v>
      </c>
      <c r="C24" s="141" t="s">
        <v>47</v>
      </c>
      <c r="D24" s="140" t="s">
        <v>146</v>
      </c>
      <c r="E24" s="142" t="s">
        <v>43</v>
      </c>
      <c r="F24" s="143" t="s">
        <v>147</v>
      </c>
    </row>
    <row r="25" spans="1:6" s="68" customFormat="1" ht="25.5" x14ac:dyDescent="0.2">
      <c r="A25" s="133">
        <v>44453</v>
      </c>
      <c r="B25" s="140" t="s">
        <v>236</v>
      </c>
      <c r="C25" s="141" t="s">
        <v>48</v>
      </c>
      <c r="D25" s="140" t="s">
        <v>237</v>
      </c>
      <c r="E25" s="142"/>
      <c r="F25" s="143"/>
    </row>
    <row r="26" spans="1:6" s="68" customFormat="1" x14ac:dyDescent="0.2">
      <c r="A26" s="133">
        <v>44462</v>
      </c>
      <c r="B26" s="140" t="s">
        <v>226</v>
      </c>
      <c r="C26" s="141" t="s">
        <v>48</v>
      </c>
      <c r="D26" s="140" t="s">
        <v>227</v>
      </c>
      <c r="E26" s="142"/>
      <c r="F26" s="143"/>
    </row>
    <row r="27" spans="1:6" s="68" customFormat="1" x14ac:dyDescent="0.2">
      <c r="A27" s="133">
        <v>44469</v>
      </c>
      <c r="B27" s="140" t="s">
        <v>207</v>
      </c>
      <c r="C27" s="141" t="s">
        <v>48</v>
      </c>
      <c r="D27" s="140" t="s">
        <v>208</v>
      </c>
      <c r="E27" s="142"/>
      <c r="F27" s="143"/>
    </row>
    <row r="28" spans="1:6" s="68" customFormat="1" x14ac:dyDescent="0.2">
      <c r="A28" s="133">
        <v>44469</v>
      </c>
      <c r="B28" s="140" t="s">
        <v>213</v>
      </c>
      <c r="C28" s="141" t="s">
        <v>48</v>
      </c>
      <c r="D28" s="140" t="s">
        <v>214</v>
      </c>
      <c r="E28" s="142"/>
      <c r="F28" s="143"/>
    </row>
    <row r="29" spans="1:6" s="68" customFormat="1" x14ac:dyDescent="0.2">
      <c r="A29" s="133">
        <v>44478</v>
      </c>
      <c r="B29" s="140" t="s">
        <v>222</v>
      </c>
      <c r="C29" s="141" t="s">
        <v>48</v>
      </c>
      <c r="D29" s="140" t="s">
        <v>223</v>
      </c>
      <c r="E29" s="142"/>
      <c r="F29" s="143"/>
    </row>
    <row r="30" spans="1:6" s="68" customFormat="1" x14ac:dyDescent="0.2">
      <c r="A30" s="133">
        <v>44483</v>
      </c>
      <c r="B30" s="140" t="s">
        <v>148</v>
      </c>
      <c r="C30" s="141" t="s">
        <v>47</v>
      </c>
      <c r="D30" s="140" t="s">
        <v>149</v>
      </c>
      <c r="E30" s="142" t="s">
        <v>43</v>
      </c>
      <c r="F30" s="143" t="s">
        <v>150</v>
      </c>
    </row>
    <row r="31" spans="1:6" s="68" customFormat="1" x14ac:dyDescent="0.2">
      <c r="A31" s="133">
        <v>44485</v>
      </c>
      <c r="B31" s="140" t="s">
        <v>151</v>
      </c>
      <c r="C31" s="141" t="s">
        <v>47</v>
      </c>
      <c r="D31" s="140" t="s">
        <v>152</v>
      </c>
      <c r="E31" s="142" t="s">
        <v>43</v>
      </c>
      <c r="F31" s="143" t="s">
        <v>150</v>
      </c>
    </row>
    <row r="32" spans="1:6" s="68" customFormat="1" x14ac:dyDescent="0.2">
      <c r="A32" s="133">
        <v>44487</v>
      </c>
      <c r="B32" s="140" t="s">
        <v>153</v>
      </c>
      <c r="C32" s="141" t="s">
        <v>47</v>
      </c>
      <c r="D32" s="140" t="s">
        <v>154</v>
      </c>
      <c r="E32" s="142" t="s">
        <v>43</v>
      </c>
      <c r="F32" s="143" t="s">
        <v>150</v>
      </c>
    </row>
    <row r="33" spans="1:6" s="68" customFormat="1" x14ac:dyDescent="0.2">
      <c r="A33" s="133">
        <v>44489</v>
      </c>
      <c r="B33" s="140" t="s">
        <v>241</v>
      </c>
      <c r="C33" s="141" t="s">
        <v>48</v>
      </c>
      <c r="D33" s="140" t="s">
        <v>242</v>
      </c>
      <c r="E33" s="142"/>
      <c r="F33" s="143"/>
    </row>
    <row r="34" spans="1:6" s="68" customFormat="1" x14ac:dyDescent="0.2">
      <c r="A34" s="133">
        <v>44489</v>
      </c>
      <c r="B34" s="140" t="s">
        <v>265</v>
      </c>
      <c r="C34" s="141" t="s">
        <v>48</v>
      </c>
      <c r="D34" s="140" t="s">
        <v>204</v>
      </c>
      <c r="E34" s="142"/>
      <c r="F34" s="143"/>
    </row>
    <row r="35" spans="1:6" s="68" customFormat="1" ht="25.5" x14ac:dyDescent="0.2">
      <c r="A35" s="133">
        <v>44489</v>
      </c>
      <c r="B35" s="140" t="s">
        <v>209</v>
      </c>
      <c r="C35" s="141" t="s">
        <v>48</v>
      </c>
      <c r="D35" s="140" t="s">
        <v>210</v>
      </c>
      <c r="E35" s="142"/>
      <c r="F35" s="143"/>
    </row>
    <row r="36" spans="1:6" s="68" customFormat="1" ht="25.5" x14ac:dyDescent="0.2">
      <c r="A36" s="133">
        <v>44490</v>
      </c>
      <c r="B36" s="140" t="s">
        <v>275</v>
      </c>
      <c r="C36" s="141" t="s">
        <v>47</v>
      </c>
      <c r="D36" s="140" t="s">
        <v>189</v>
      </c>
      <c r="E36" s="142" t="s">
        <v>43</v>
      </c>
      <c r="F36" s="143"/>
    </row>
    <row r="37" spans="1:6" s="68" customFormat="1" x14ac:dyDescent="0.2">
      <c r="A37" s="133">
        <v>44490</v>
      </c>
      <c r="B37" s="140" t="s">
        <v>194</v>
      </c>
      <c r="C37" s="141" t="s">
        <v>48</v>
      </c>
      <c r="D37" s="140" t="s">
        <v>195</v>
      </c>
      <c r="E37" s="142"/>
      <c r="F37" s="143"/>
    </row>
    <row r="38" spans="1:6" s="68" customFormat="1" ht="25.5" x14ac:dyDescent="0.2">
      <c r="A38" s="133">
        <v>44496</v>
      </c>
      <c r="B38" s="140" t="s">
        <v>276</v>
      </c>
      <c r="C38" s="141" t="s">
        <v>47</v>
      </c>
      <c r="D38" s="140" t="s">
        <v>155</v>
      </c>
      <c r="E38" s="142" t="s">
        <v>43</v>
      </c>
      <c r="F38" s="143" t="s">
        <v>266</v>
      </c>
    </row>
    <row r="39" spans="1:6" s="68" customFormat="1" ht="25.5" x14ac:dyDescent="0.2">
      <c r="A39" s="133">
        <v>44496</v>
      </c>
      <c r="B39" s="140" t="s">
        <v>190</v>
      </c>
      <c r="C39" s="141" t="s">
        <v>48</v>
      </c>
      <c r="D39" s="140" t="s">
        <v>191</v>
      </c>
      <c r="E39" s="142"/>
      <c r="F39" s="143"/>
    </row>
    <row r="40" spans="1:6" s="68" customFormat="1" x14ac:dyDescent="0.2">
      <c r="A40" s="133">
        <v>44496</v>
      </c>
      <c r="B40" s="140" t="s">
        <v>196</v>
      </c>
      <c r="C40" s="141" t="s">
        <v>48</v>
      </c>
      <c r="D40" s="140" t="s">
        <v>197</v>
      </c>
      <c r="E40" s="142"/>
      <c r="F40" s="143"/>
    </row>
    <row r="41" spans="1:6" s="68" customFormat="1" x14ac:dyDescent="0.2">
      <c r="A41" s="133">
        <v>44498</v>
      </c>
      <c r="B41" s="140" t="s">
        <v>243</v>
      </c>
      <c r="C41" s="141" t="s">
        <v>48</v>
      </c>
      <c r="D41" s="140" t="s">
        <v>244</v>
      </c>
      <c r="E41" s="142"/>
      <c r="F41" s="143"/>
    </row>
    <row r="42" spans="1:6" s="68" customFormat="1" ht="25.5" x14ac:dyDescent="0.2">
      <c r="A42" s="133">
        <v>44503</v>
      </c>
      <c r="B42" s="140" t="s">
        <v>215</v>
      </c>
      <c r="C42" s="141" t="s">
        <v>48</v>
      </c>
      <c r="D42" s="140" t="s">
        <v>216</v>
      </c>
      <c r="E42" s="142"/>
      <c r="F42" s="143"/>
    </row>
    <row r="43" spans="1:6" s="68" customFormat="1" ht="25.5" x14ac:dyDescent="0.2">
      <c r="A43" s="133">
        <v>44508</v>
      </c>
      <c r="B43" s="140" t="s">
        <v>187</v>
      </c>
      <c r="C43" s="141" t="s">
        <v>48</v>
      </c>
      <c r="D43" s="140" t="s">
        <v>188</v>
      </c>
      <c r="E43" s="142"/>
      <c r="F43" s="143"/>
    </row>
    <row r="44" spans="1:6" s="68" customFormat="1" x14ac:dyDescent="0.2">
      <c r="A44" s="133">
        <v>44508</v>
      </c>
      <c r="B44" s="140" t="s">
        <v>202</v>
      </c>
      <c r="C44" s="141" t="s">
        <v>48</v>
      </c>
      <c r="D44" s="140" t="s">
        <v>203</v>
      </c>
      <c r="E44" s="142"/>
      <c r="F44" s="143"/>
    </row>
    <row r="45" spans="1:6" s="68" customFormat="1" ht="25.5" x14ac:dyDescent="0.2">
      <c r="A45" s="133">
        <v>44509</v>
      </c>
      <c r="B45" s="140" t="s">
        <v>233</v>
      </c>
      <c r="C45" s="141" t="s">
        <v>48</v>
      </c>
      <c r="D45" s="140" t="s">
        <v>234</v>
      </c>
      <c r="E45" s="142"/>
      <c r="F45" s="143"/>
    </row>
    <row r="46" spans="1:6" s="68" customFormat="1" ht="25.5" x14ac:dyDescent="0.2">
      <c r="A46" s="133">
        <v>44511</v>
      </c>
      <c r="B46" s="140" t="s">
        <v>192</v>
      </c>
      <c r="C46" s="141" t="s">
        <v>48</v>
      </c>
      <c r="D46" s="140" t="s">
        <v>193</v>
      </c>
      <c r="E46" s="142"/>
      <c r="F46" s="143"/>
    </row>
    <row r="47" spans="1:6" s="68" customFormat="1" x14ac:dyDescent="0.2">
      <c r="A47" s="133">
        <v>44512</v>
      </c>
      <c r="B47" s="140" t="s">
        <v>277</v>
      </c>
      <c r="C47" s="141" t="s">
        <v>47</v>
      </c>
      <c r="D47" s="140" t="s">
        <v>156</v>
      </c>
      <c r="E47" s="142" t="s">
        <v>42</v>
      </c>
      <c r="F47" s="143" t="s">
        <v>150</v>
      </c>
    </row>
    <row r="48" spans="1:6" s="68" customFormat="1" x14ac:dyDescent="0.2">
      <c r="A48" s="133">
        <v>44515</v>
      </c>
      <c r="B48" s="140" t="s">
        <v>205</v>
      </c>
      <c r="C48" s="141" t="s">
        <v>48</v>
      </c>
      <c r="D48" s="140" t="s">
        <v>206</v>
      </c>
      <c r="E48" s="142"/>
      <c r="F48" s="143"/>
    </row>
    <row r="49" spans="1:6" s="68" customFormat="1" x14ac:dyDescent="0.2">
      <c r="A49" s="133">
        <v>44522</v>
      </c>
      <c r="B49" s="140" t="s">
        <v>160</v>
      </c>
      <c r="C49" s="141" t="s">
        <v>47</v>
      </c>
      <c r="D49" s="140" t="s">
        <v>161</v>
      </c>
      <c r="E49" s="142" t="s">
        <v>42</v>
      </c>
      <c r="F49" s="143" t="s">
        <v>150</v>
      </c>
    </row>
    <row r="50" spans="1:6" s="68" customFormat="1" ht="25.5" x14ac:dyDescent="0.2">
      <c r="A50" s="133">
        <v>44524</v>
      </c>
      <c r="B50" s="140" t="s">
        <v>220</v>
      </c>
      <c r="C50" s="141" t="s">
        <v>48</v>
      </c>
      <c r="D50" s="140" t="s">
        <v>221</v>
      </c>
      <c r="E50" s="142"/>
      <c r="F50" s="143"/>
    </row>
    <row r="51" spans="1:6" s="68" customFormat="1" x14ac:dyDescent="0.2">
      <c r="A51" s="133">
        <v>44530</v>
      </c>
      <c r="B51" s="140" t="s">
        <v>180</v>
      </c>
      <c r="C51" s="141" t="s">
        <v>47</v>
      </c>
      <c r="D51" s="140" t="s">
        <v>175</v>
      </c>
      <c r="E51" s="142" t="s">
        <v>42</v>
      </c>
      <c r="F51" s="143"/>
    </row>
    <row r="52" spans="1:6" s="68" customFormat="1" ht="25.5" x14ac:dyDescent="0.2">
      <c r="A52" s="133">
        <v>44530</v>
      </c>
      <c r="B52" s="140" t="s">
        <v>200</v>
      </c>
      <c r="C52" s="141" t="s">
        <v>48</v>
      </c>
      <c r="D52" s="140" t="s">
        <v>201</v>
      </c>
      <c r="E52" s="142"/>
      <c r="F52" s="143"/>
    </row>
    <row r="53" spans="1:6" s="68" customFormat="1" x14ac:dyDescent="0.2">
      <c r="A53" s="133">
        <v>44532</v>
      </c>
      <c r="B53" s="140" t="s">
        <v>228</v>
      </c>
      <c r="C53" s="141" t="s">
        <v>48</v>
      </c>
      <c r="D53" s="140" t="s">
        <v>229</v>
      </c>
      <c r="E53" s="142"/>
      <c r="F53" s="143"/>
    </row>
    <row r="54" spans="1:6" s="68" customFormat="1" ht="25.5" x14ac:dyDescent="0.2">
      <c r="A54" s="133">
        <v>44534</v>
      </c>
      <c r="B54" s="140" t="s">
        <v>183</v>
      </c>
      <c r="C54" s="141" t="s">
        <v>48</v>
      </c>
      <c r="D54" s="140" t="s">
        <v>184</v>
      </c>
      <c r="E54" s="142"/>
      <c r="F54" s="143"/>
    </row>
    <row r="55" spans="1:6" s="68" customFormat="1" x14ac:dyDescent="0.2">
      <c r="A55" s="133">
        <v>44538</v>
      </c>
      <c r="B55" s="140" t="s">
        <v>157</v>
      </c>
      <c r="C55" s="141" t="s">
        <v>47</v>
      </c>
      <c r="D55" s="140" t="s">
        <v>158</v>
      </c>
      <c r="E55" s="142" t="s">
        <v>46</v>
      </c>
      <c r="F55" s="143"/>
    </row>
    <row r="56" spans="1:6" s="68" customFormat="1" x14ac:dyDescent="0.2">
      <c r="A56" s="133">
        <v>44543</v>
      </c>
      <c r="B56" s="140" t="s">
        <v>267</v>
      </c>
      <c r="C56" s="141" t="s">
        <v>47</v>
      </c>
      <c r="D56" s="140" t="s">
        <v>159</v>
      </c>
      <c r="E56" s="142" t="s">
        <v>42</v>
      </c>
      <c r="F56" s="143" t="s">
        <v>150</v>
      </c>
    </row>
    <row r="57" spans="1:6" s="68" customFormat="1" x14ac:dyDescent="0.2">
      <c r="A57" s="133">
        <v>44544</v>
      </c>
      <c r="B57" s="140" t="s">
        <v>211</v>
      </c>
      <c r="C57" s="141" t="s">
        <v>48</v>
      </c>
      <c r="D57" s="140" t="s">
        <v>212</v>
      </c>
      <c r="E57" s="142"/>
      <c r="F57" s="143"/>
    </row>
    <row r="58" spans="1:6" s="68" customFormat="1" ht="25.5" x14ac:dyDescent="0.2">
      <c r="A58" s="133">
        <v>44545</v>
      </c>
      <c r="B58" s="140" t="s">
        <v>268</v>
      </c>
      <c r="C58" s="141" t="s">
        <v>48</v>
      </c>
      <c r="D58" s="140" t="s">
        <v>230</v>
      </c>
      <c r="E58" s="142"/>
      <c r="F58" s="143"/>
    </row>
    <row r="59" spans="1:6" s="68" customFormat="1" x14ac:dyDescent="0.2">
      <c r="A59" s="133">
        <v>44540</v>
      </c>
      <c r="B59" s="140" t="s">
        <v>174</v>
      </c>
      <c r="C59" s="141" t="s">
        <v>47</v>
      </c>
      <c r="D59" s="140" t="s">
        <v>175</v>
      </c>
      <c r="E59" s="142" t="s">
        <v>42</v>
      </c>
      <c r="F59" s="143"/>
    </row>
    <row r="60" spans="1:6" s="68" customFormat="1" ht="25.5" x14ac:dyDescent="0.2">
      <c r="A60" s="133">
        <v>44540</v>
      </c>
      <c r="B60" s="140" t="s">
        <v>269</v>
      </c>
      <c r="C60" s="141" t="s">
        <v>47</v>
      </c>
      <c r="D60" s="140" t="s">
        <v>179</v>
      </c>
      <c r="E60" s="142" t="s">
        <v>46</v>
      </c>
      <c r="F60" s="143" t="s">
        <v>270</v>
      </c>
    </row>
    <row r="61" spans="1:6" s="68" customFormat="1" x14ac:dyDescent="0.2">
      <c r="A61" s="133">
        <v>44540</v>
      </c>
      <c r="B61" s="140" t="s">
        <v>182</v>
      </c>
      <c r="C61" s="141" t="s">
        <v>48</v>
      </c>
      <c r="D61" s="140" t="s">
        <v>181</v>
      </c>
      <c r="E61" s="142"/>
      <c r="F61" s="143"/>
    </row>
    <row r="62" spans="1:6" s="68" customFormat="1" x14ac:dyDescent="0.2">
      <c r="A62" s="133">
        <v>44545</v>
      </c>
      <c r="B62" s="140" t="s">
        <v>255</v>
      </c>
      <c r="C62" s="141" t="s">
        <v>47</v>
      </c>
      <c r="D62" s="140" t="s">
        <v>178</v>
      </c>
      <c r="E62" s="142" t="s">
        <v>42</v>
      </c>
      <c r="F62" s="143"/>
    </row>
    <row r="63" spans="1:6" s="68" customFormat="1" x14ac:dyDescent="0.2">
      <c r="A63" s="133">
        <v>44546</v>
      </c>
      <c r="B63" s="140" t="s">
        <v>185</v>
      </c>
      <c r="C63" s="141" t="s">
        <v>48</v>
      </c>
      <c r="D63" s="140" t="s">
        <v>186</v>
      </c>
      <c r="E63" s="142"/>
      <c r="F63" s="143"/>
    </row>
    <row r="64" spans="1:6" s="68" customFormat="1" ht="25.5" x14ac:dyDescent="0.2">
      <c r="A64" s="133">
        <v>44577</v>
      </c>
      <c r="B64" s="140" t="s">
        <v>171</v>
      </c>
      <c r="C64" s="141" t="s">
        <v>48</v>
      </c>
      <c r="D64" s="140" t="s">
        <v>172</v>
      </c>
      <c r="E64" s="142"/>
      <c r="F64" s="143"/>
    </row>
    <row r="65" spans="1:6" s="68" customFormat="1" ht="25.5" x14ac:dyDescent="0.2">
      <c r="A65" s="133">
        <v>44581</v>
      </c>
      <c r="B65" s="140" t="s">
        <v>285</v>
      </c>
      <c r="C65" s="141" t="s">
        <v>48</v>
      </c>
      <c r="D65" s="140" t="s">
        <v>286</v>
      </c>
      <c r="E65" s="142"/>
      <c r="F65" s="143"/>
    </row>
    <row r="66" spans="1:6" s="68" customFormat="1" x14ac:dyDescent="0.2">
      <c r="A66" s="133">
        <v>44607</v>
      </c>
      <c r="B66" s="140" t="s">
        <v>177</v>
      </c>
      <c r="C66" s="141" t="s">
        <v>47</v>
      </c>
      <c r="D66" s="140" t="s">
        <v>176</v>
      </c>
      <c r="E66" s="142" t="s">
        <v>42</v>
      </c>
      <c r="F66" s="143"/>
    </row>
    <row r="67" spans="1:6" s="68" customFormat="1" x14ac:dyDescent="0.2">
      <c r="A67" s="133">
        <v>44608</v>
      </c>
      <c r="B67" s="140" t="s">
        <v>169</v>
      </c>
      <c r="C67" s="141" t="s">
        <v>48</v>
      </c>
      <c r="D67" s="140" t="s">
        <v>170</v>
      </c>
      <c r="E67" s="142"/>
      <c r="F67" s="143"/>
    </row>
    <row r="68" spans="1:6" s="68" customFormat="1" ht="25.5" x14ac:dyDescent="0.2">
      <c r="A68" s="133">
        <v>44610</v>
      </c>
      <c r="B68" s="140" t="s">
        <v>271</v>
      </c>
      <c r="C68" s="141" t="s">
        <v>47</v>
      </c>
      <c r="D68" s="140" t="s">
        <v>173</v>
      </c>
      <c r="E68" s="142" t="s">
        <v>42</v>
      </c>
      <c r="F68" s="143"/>
    </row>
    <row r="69" spans="1:6" s="68" customFormat="1" x14ac:dyDescent="0.2">
      <c r="A69" s="133">
        <v>44614</v>
      </c>
      <c r="B69" s="140" t="s">
        <v>272</v>
      </c>
      <c r="C69" s="141" t="s">
        <v>47</v>
      </c>
      <c r="D69" s="140" t="s">
        <v>168</v>
      </c>
      <c r="E69" s="142" t="s">
        <v>42</v>
      </c>
      <c r="F69" s="143"/>
    </row>
    <row r="70" spans="1:6" s="68" customFormat="1" x14ac:dyDescent="0.2">
      <c r="A70" s="133">
        <v>44615</v>
      </c>
      <c r="B70" s="140" t="s">
        <v>167</v>
      </c>
      <c r="C70" s="141" t="s">
        <v>48</v>
      </c>
      <c r="D70" s="140" t="s">
        <v>149</v>
      </c>
      <c r="E70" s="142"/>
      <c r="F70" s="143"/>
    </row>
    <row r="71" spans="1:6" s="68" customFormat="1" x14ac:dyDescent="0.2">
      <c r="A71" s="133">
        <v>44633</v>
      </c>
      <c r="B71" s="140" t="s">
        <v>288</v>
      </c>
      <c r="C71" s="141" t="s">
        <v>48</v>
      </c>
      <c r="D71" s="140" t="s">
        <v>289</v>
      </c>
      <c r="E71" s="142"/>
      <c r="F71" s="143"/>
    </row>
    <row r="72" spans="1:6" s="68" customFormat="1" x14ac:dyDescent="0.2">
      <c r="A72" s="133">
        <v>44637</v>
      </c>
      <c r="B72" s="140" t="s">
        <v>304</v>
      </c>
      <c r="C72" s="141" t="s">
        <v>47</v>
      </c>
      <c r="D72" s="140" t="s">
        <v>305</v>
      </c>
      <c r="E72" s="142" t="s">
        <v>42</v>
      </c>
      <c r="F72" s="143"/>
    </row>
    <row r="73" spans="1:6" s="68" customFormat="1" x14ac:dyDescent="0.2">
      <c r="A73" s="133">
        <v>44643</v>
      </c>
      <c r="B73" s="140" t="s">
        <v>165</v>
      </c>
      <c r="C73" s="141" t="s">
        <v>48</v>
      </c>
      <c r="D73" s="140" t="s">
        <v>164</v>
      </c>
      <c r="E73" s="142"/>
      <c r="F73" s="143"/>
    </row>
    <row r="74" spans="1:6" s="68" customFormat="1" ht="12.75" customHeight="1" x14ac:dyDescent="0.2">
      <c r="A74" s="133">
        <v>44644</v>
      </c>
      <c r="B74" s="140" t="s">
        <v>199</v>
      </c>
      <c r="C74" s="141" t="s">
        <v>48</v>
      </c>
      <c r="D74" s="140" t="s">
        <v>198</v>
      </c>
      <c r="E74" s="142"/>
      <c r="F74" s="143"/>
    </row>
    <row r="75" spans="1:6" s="68" customFormat="1" ht="12.75" customHeight="1" x14ac:dyDescent="0.2">
      <c r="A75" s="133">
        <v>44655</v>
      </c>
      <c r="B75" s="140" t="s">
        <v>292</v>
      </c>
      <c r="C75" s="141" t="s">
        <v>47</v>
      </c>
      <c r="D75" s="140" t="s">
        <v>291</v>
      </c>
      <c r="E75" s="142"/>
      <c r="F75" s="143"/>
    </row>
    <row r="76" spans="1:6" s="68" customFormat="1" x14ac:dyDescent="0.2">
      <c r="A76" s="133">
        <v>44675</v>
      </c>
      <c r="B76" s="140" t="s">
        <v>293</v>
      </c>
      <c r="C76" s="141" t="s">
        <v>48</v>
      </c>
      <c r="D76" s="140" t="s">
        <v>294</v>
      </c>
      <c r="E76" s="142"/>
      <c r="F76" s="143"/>
    </row>
    <row r="77" spans="1:6" s="68" customFormat="1" ht="25.5" x14ac:dyDescent="0.2">
      <c r="A77" s="133">
        <v>44693</v>
      </c>
      <c r="B77" s="140" t="s">
        <v>309</v>
      </c>
      <c r="C77" s="141" t="s">
        <v>47</v>
      </c>
      <c r="D77" s="140" t="s">
        <v>240</v>
      </c>
      <c r="E77" s="142" t="s">
        <v>42</v>
      </c>
      <c r="F77" s="143"/>
    </row>
    <row r="78" spans="1:6" s="68" customFormat="1" ht="25.5" x14ac:dyDescent="0.2">
      <c r="A78" s="133">
        <v>44693</v>
      </c>
      <c r="B78" s="140" t="s">
        <v>306</v>
      </c>
      <c r="C78" s="141" t="s">
        <v>47</v>
      </c>
      <c r="D78" s="140" t="s">
        <v>193</v>
      </c>
      <c r="E78" s="142" t="s">
        <v>42</v>
      </c>
      <c r="F78" s="143"/>
    </row>
    <row r="79" spans="1:6" s="68" customFormat="1" ht="12.75" customHeight="1" x14ac:dyDescent="0.2">
      <c r="A79" s="133">
        <v>44706</v>
      </c>
      <c r="B79" s="140" t="s">
        <v>290</v>
      </c>
      <c r="C79" s="141" t="s">
        <v>48</v>
      </c>
      <c r="D79" s="140" t="s">
        <v>229</v>
      </c>
      <c r="E79" s="142"/>
      <c r="F79" s="143"/>
    </row>
    <row r="80" spans="1:6" s="68" customFormat="1" ht="12.75" customHeight="1" x14ac:dyDescent="0.2">
      <c r="A80" s="133">
        <v>44707</v>
      </c>
      <c r="B80" s="140" t="s">
        <v>307</v>
      </c>
      <c r="C80" s="141" t="s">
        <v>48</v>
      </c>
      <c r="D80" s="140" t="s">
        <v>204</v>
      </c>
      <c r="E80" s="142"/>
      <c r="F80" s="143"/>
    </row>
    <row r="81" spans="1:7" s="68" customFormat="1" ht="12.75" customHeight="1" x14ac:dyDescent="0.2">
      <c r="A81" s="133">
        <v>44713</v>
      </c>
      <c r="B81" s="140" t="s">
        <v>301</v>
      </c>
      <c r="C81" s="141" t="s">
        <v>48</v>
      </c>
      <c r="D81" s="140" t="s">
        <v>302</v>
      </c>
      <c r="E81" s="142"/>
      <c r="F81" s="143"/>
    </row>
    <row r="82" spans="1:7" s="68" customFormat="1" ht="12.75" customHeight="1" x14ac:dyDescent="0.2">
      <c r="A82" s="133">
        <v>44720</v>
      </c>
      <c r="B82" s="140" t="s">
        <v>298</v>
      </c>
      <c r="C82" s="141" t="s">
        <v>48</v>
      </c>
      <c r="D82" s="140" t="s">
        <v>297</v>
      </c>
      <c r="E82" s="142"/>
      <c r="F82" s="143"/>
    </row>
    <row r="83" spans="1:7" s="68" customFormat="1" ht="12.75" customHeight="1" x14ac:dyDescent="0.2">
      <c r="A83" s="133">
        <v>44727</v>
      </c>
      <c r="B83" s="140" t="s">
        <v>299</v>
      </c>
      <c r="C83" s="141" t="s">
        <v>48</v>
      </c>
      <c r="D83" s="140" t="s">
        <v>300</v>
      </c>
      <c r="E83" s="142"/>
      <c r="F83" s="143"/>
    </row>
    <row r="84" spans="1:7" s="68" customFormat="1" ht="12.75" customHeight="1" x14ac:dyDescent="0.2">
      <c r="A84" s="133">
        <v>44728</v>
      </c>
      <c r="B84" s="140" t="s">
        <v>308</v>
      </c>
      <c r="C84" s="141" t="s">
        <v>47</v>
      </c>
      <c r="D84" s="140" t="s">
        <v>303</v>
      </c>
      <c r="E84" s="142" t="s">
        <v>42</v>
      </c>
      <c r="F84" s="143"/>
    </row>
    <row r="85" spans="1:7" s="68" customFormat="1" ht="25.5" x14ac:dyDescent="0.2">
      <c r="A85" s="133">
        <v>44729</v>
      </c>
      <c r="B85" s="140" t="s">
        <v>163</v>
      </c>
      <c r="C85" s="141" t="s">
        <v>47</v>
      </c>
      <c r="D85" s="140" t="s">
        <v>162</v>
      </c>
      <c r="E85" s="142" t="s">
        <v>42</v>
      </c>
      <c r="F85" s="143" t="s">
        <v>150</v>
      </c>
    </row>
    <row r="86" spans="1:7" s="68" customFormat="1" x14ac:dyDescent="0.2">
      <c r="A86" s="133">
        <v>44735</v>
      </c>
      <c r="B86" s="140" t="s">
        <v>295</v>
      </c>
      <c r="C86" s="141" t="s">
        <v>48</v>
      </c>
      <c r="D86" s="140" t="s">
        <v>296</v>
      </c>
      <c r="E86" s="142"/>
      <c r="F86" s="143"/>
    </row>
    <row r="87" spans="1:7" s="68" customFormat="1" x14ac:dyDescent="0.2">
      <c r="A87" s="133">
        <v>44740</v>
      </c>
      <c r="B87" s="140" t="s">
        <v>287</v>
      </c>
      <c r="C87" s="141" t="s">
        <v>47</v>
      </c>
      <c r="D87" s="140" t="s">
        <v>166</v>
      </c>
      <c r="E87" s="142" t="s">
        <v>42</v>
      </c>
      <c r="F87" s="143"/>
    </row>
    <row r="88" spans="1:7" s="68" customFormat="1" x14ac:dyDescent="0.2">
      <c r="A88" s="133"/>
      <c r="B88" s="140"/>
      <c r="C88" s="141"/>
      <c r="D88" s="140"/>
      <c r="E88" s="142"/>
      <c r="F88" s="143"/>
    </row>
    <row r="89" spans="1:7" s="68" customFormat="1" hidden="1" x14ac:dyDescent="0.2">
      <c r="A89" s="111"/>
      <c r="B89" s="116"/>
      <c r="C89" s="118"/>
      <c r="D89" s="116"/>
      <c r="E89" s="119"/>
      <c r="F89" s="117"/>
    </row>
    <row r="90" spans="1:7" ht="34.5" customHeight="1" x14ac:dyDescent="0.2">
      <c r="A90" s="129" t="s">
        <v>113</v>
      </c>
      <c r="B90" s="130" t="s">
        <v>114</v>
      </c>
      <c r="C90" s="131">
        <f>C91+C92</f>
        <v>76</v>
      </c>
      <c r="D90" s="132" t="str">
        <f>IF(SUBTOTAL(3,C11:C89)=SUBTOTAL(103,C11:C89),'Summary and sign-off'!$A$48,'Summary and sign-off'!$A$49)</f>
        <v>Check - there are no hidden rows with data</v>
      </c>
      <c r="E90" s="153" t="str">
        <f>IF('Summary and sign-off'!F60='Summary and sign-off'!F54,'Summary and sign-off'!A52,'Summary and sign-off'!A50)</f>
        <v>Not all lines have an entry for "Description", "Was the gift accepted?" and "Estimated value in NZ$"</v>
      </c>
      <c r="F90" s="153"/>
      <c r="G90" s="68"/>
    </row>
    <row r="91" spans="1:7" ht="25.5" customHeight="1" x14ac:dyDescent="0.25">
      <c r="A91" s="70"/>
      <c r="B91" s="71" t="s">
        <v>47</v>
      </c>
      <c r="C91" s="72">
        <f>COUNTIF(C11:C89,'Summary and sign-off'!A45)</f>
        <v>27</v>
      </c>
      <c r="D91" s="17"/>
      <c r="E91" s="18"/>
      <c r="F91" s="19"/>
    </row>
    <row r="92" spans="1:7" ht="25.5" customHeight="1" x14ac:dyDescent="0.25">
      <c r="A92" s="70"/>
      <c r="B92" s="71" t="s">
        <v>48</v>
      </c>
      <c r="C92" s="72">
        <f>COUNTIF(C11:C89,'Summary and sign-off'!A46)</f>
        <v>49</v>
      </c>
      <c r="D92" s="17"/>
      <c r="E92" s="18"/>
      <c r="F92" s="19"/>
    </row>
    <row r="93" spans="1:7" x14ac:dyDescent="0.2">
      <c r="A93" s="20"/>
      <c r="B93" s="21"/>
      <c r="C93" s="20"/>
      <c r="D93" s="22"/>
      <c r="E93" s="22"/>
      <c r="F93" s="20"/>
    </row>
    <row r="94" spans="1:7" x14ac:dyDescent="0.2">
      <c r="A94" s="21" t="s">
        <v>103</v>
      </c>
      <c r="B94" s="21"/>
      <c r="C94" s="21"/>
      <c r="D94" s="21"/>
      <c r="E94" s="21"/>
      <c r="F94" s="21"/>
    </row>
    <row r="95" spans="1:7" ht="12.6" customHeight="1" x14ac:dyDescent="0.2">
      <c r="A95" s="23" t="s">
        <v>82</v>
      </c>
      <c r="B95" s="20"/>
      <c r="C95" s="20"/>
      <c r="D95" s="20"/>
      <c r="E95" s="20"/>
      <c r="F95" s="24"/>
    </row>
    <row r="96" spans="1:7" x14ac:dyDescent="0.2">
      <c r="A96" s="23" t="s">
        <v>30</v>
      </c>
      <c r="B96" s="25"/>
      <c r="C96" s="26"/>
      <c r="D96" s="26"/>
      <c r="E96" s="26"/>
      <c r="F96" s="27"/>
    </row>
    <row r="97" spans="1:6" x14ac:dyDescent="0.2">
      <c r="A97" s="23" t="s">
        <v>115</v>
      </c>
      <c r="B97" s="28"/>
      <c r="C97" s="28"/>
      <c r="D97" s="28"/>
      <c r="E97" s="28"/>
      <c r="F97" s="28"/>
    </row>
    <row r="98" spans="1:6" ht="12.75" customHeight="1" x14ac:dyDescent="0.2">
      <c r="A98" s="23" t="s">
        <v>116</v>
      </c>
      <c r="B98" s="20"/>
      <c r="C98" s="20"/>
      <c r="D98" s="20"/>
      <c r="E98" s="20"/>
      <c r="F98" s="20"/>
    </row>
    <row r="99" spans="1:6" ht="12.95" customHeight="1" x14ac:dyDescent="0.2">
      <c r="A99" s="29" t="s">
        <v>117</v>
      </c>
      <c r="B99" s="30"/>
      <c r="C99" s="30"/>
      <c r="D99" s="30"/>
      <c r="E99" s="30"/>
      <c r="F99" s="30"/>
    </row>
    <row r="100" spans="1:6" x14ac:dyDescent="0.2">
      <c r="A100" s="31" t="s">
        <v>118</v>
      </c>
      <c r="B100" s="32"/>
      <c r="C100" s="27"/>
      <c r="D100" s="27"/>
      <c r="E100" s="27"/>
      <c r="F100" s="27"/>
    </row>
    <row r="101" spans="1:6" ht="12.75" customHeight="1" x14ac:dyDescent="0.2">
      <c r="A101" s="31" t="s">
        <v>97</v>
      </c>
      <c r="B101" s="23"/>
      <c r="C101" s="33"/>
      <c r="D101" s="33"/>
      <c r="E101" s="33"/>
      <c r="F101" s="33"/>
    </row>
    <row r="102" spans="1:6" ht="12.75" customHeight="1" x14ac:dyDescent="0.2">
      <c r="A102" s="23"/>
      <c r="B102" s="23"/>
      <c r="C102" s="33"/>
      <c r="D102" s="33"/>
      <c r="E102" s="33"/>
      <c r="F102" s="33"/>
    </row>
    <row r="103" spans="1:6" ht="12.75" hidden="1" customHeight="1" x14ac:dyDescent="0.2">
      <c r="A103" s="23"/>
      <c r="B103" s="23"/>
      <c r="C103" s="33"/>
      <c r="D103" s="33"/>
      <c r="E103" s="33"/>
      <c r="F103" s="33"/>
    </row>
    <row r="104" spans="1:6" x14ac:dyDescent="0.2"/>
    <row r="105" spans="1:6" x14ac:dyDescent="0.2"/>
    <row r="106" spans="1:6" hidden="1" x14ac:dyDescent="0.2">
      <c r="A106" s="21"/>
      <c r="B106" s="21"/>
      <c r="C106" s="21"/>
      <c r="D106" s="21"/>
      <c r="E106" s="21"/>
      <c r="F106" s="21"/>
    </row>
    <row r="107" spans="1:6" hidden="1" x14ac:dyDescent="0.2">
      <c r="A107" s="21"/>
      <c r="B107" s="21"/>
      <c r="C107" s="21"/>
      <c r="D107" s="21"/>
      <c r="E107" s="21"/>
      <c r="F107" s="21"/>
    </row>
    <row r="108" spans="1:6" hidden="1" x14ac:dyDescent="0.2">
      <c r="A108" s="21"/>
      <c r="B108" s="21"/>
      <c r="C108" s="21"/>
      <c r="D108" s="21"/>
      <c r="E108" s="21"/>
      <c r="F108" s="21"/>
    </row>
    <row r="109" spans="1:6" hidden="1" x14ac:dyDescent="0.2">
      <c r="A109" s="21"/>
      <c r="B109" s="21"/>
      <c r="C109" s="21"/>
      <c r="D109" s="21"/>
      <c r="E109" s="21"/>
      <c r="F109" s="21"/>
    </row>
    <row r="110" spans="1:6" hidden="1" x14ac:dyDescent="0.2">
      <c r="A110" s="21"/>
      <c r="B110" s="21"/>
      <c r="C110" s="21"/>
      <c r="D110" s="21"/>
      <c r="E110" s="21"/>
      <c r="F110" s="21"/>
    </row>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sheetData>
  <sheetProtection sheet="1" formatCells="0" insertRows="0" deleteRows="0"/>
  <dataConsolidate/>
  <mergeCells count="10">
    <mergeCell ref="E90:F90"/>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9 A11:A13 A1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A88"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C11:C89</xm:sqref>
        </x14:dataValidation>
        <x14:dataValidation type="list" errorStyle="information" operator="greaterThan" allowBlank="1" showInputMessage="1" prompt="Provide specific $ value if possible" xr:uid="{00000000-0002-0000-0500-000003000000}">
          <x14:formula1>
            <xm:f>'Summary and sign-off'!$A$39:$A$44</xm:f>
          </x14:formula1>
          <xm:sqref>E11:E89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Bradley Young</cp:lastModifiedBy>
  <cp:revision/>
  <cp:lastPrinted>2022-07-26T04:31:14Z</cp:lastPrinted>
  <dcterms:created xsi:type="dcterms:W3CDTF">2010-10-17T20:59:02Z</dcterms:created>
  <dcterms:modified xsi:type="dcterms:W3CDTF">2022-08-03T04:43:57Z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