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050" windowWidth="15330" windowHeight="4110" tabRatio="904" firstSheet="10" activeTab="15"/>
  </bookViews>
  <sheets>
    <sheet name="Annual Data F and Eth" sheetId="1" state="hidden" r:id="rId1"/>
    <sheet name="Pivot Table" sheetId="2" state="hidden" r:id="rId2"/>
    <sheet name="Raw Data 1990-1999" sheetId="3" state="hidden" r:id="rId3"/>
    <sheet name="5 years data 2006" sheetId="4" r:id="rId4"/>
    <sheet name="Y8 data 2006" sheetId="5" r:id="rId5"/>
    <sheet name="5 Yr Old Chart %CF" sheetId="6" r:id="rId6"/>
    <sheet name="Yr 8 Chart %CF" sheetId="7" r:id="rId7"/>
    <sheet name="5 yrs Chart dmft" sheetId="8" r:id="rId8"/>
    <sheet name="Yr 8 Chart DMFT" sheetId="9" r:id="rId9"/>
    <sheet name="5 Yr Old Chart % CF" sheetId="10" r:id="rId10"/>
    <sheet name="Yr 8 Chart % CF" sheetId="11" r:id="rId11"/>
    <sheet name="5 Yr Old Chart dmft(2)" sheetId="12" r:id="rId12"/>
    <sheet name="Yr 8 Chart DMFT(2)" sheetId="13" r:id="rId13"/>
    <sheet name="5 Yr Old &amp; Yr 8 Chart 5" sheetId="14" r:id="rId14"/>
    <sheet name="dmft-DMFT 1990-2006 graph" sheetId="15" r:id="rId15"/>
    <sheet name="Percent CF 1990-2006 graph" sheetId="16" r:id="rId16"/>
    <sheet name="5 Yr Old &amp; Yr 8 Stats" sheetId="17" state="hidden" r:id="rId17"/>
    <sheet name="5 Yr Old Stats 2006" sheetId="18" state="hidden" r:id="rId18"/>
    <sheet name="Yr 8 Stats 2006" sheetId="19" state="hidden" r:id="rId19"/>
    <sheet name="5 year-old &amp; Y8 CF dmft by eth" sheetId="20" state="hidden" r:id="rId20"/>
    <sheet name="5 year-old &amp; Y8 CF dmft by F " sheetId="21" state="hidden" r:id="rId21"/>
    <sheet name="5-yr-olds 2000-06 dmft CF" sheetId="22" state="hidden" r:id="rId22"/>
    <sheet name="Y8 2000-06 DMFT CF" sheetId="23" state="hidden" r:id="rId23"/>
    <sheet name="Annual Data" sheetId="24" state="hidden" r:id="rId24"/>
    <sheet name="Database" sheetId="25" state="hidden" r:id="rId25"/>
  </sheets>
  <definedNames>
    <definedName name="_xlnm._FilterDatabase" localSheetId="0" hidden="1">'Annual Data F and Eth'!$A$1:$G$113</definedName>
    <definedName name="_xlnm._FilterDatabase" localSheetId="24" hidden="1">'Database'!$I$1:$T$253</definedName>
    <definedName name="_xlnm.Print_Area" localSheetId="16">'5 Yr Old &amp; Yr 8 Stats'!$A$1:$E$13</definedName>
    <definedName name="_xlnm.Print_Area" localSheetId="1">'Pivot Table'!$A$2:$H$40</definedName>
  </definedNames>
  <calcPr fullCalcOnLoad="1"/>
  <pivotCaches>
    <pivotCache cacheId="4" r:id="rId26"/>
  </pivotCaches>
</workbook>
</file>

<file path=xl/sharedStrings.xml><?xml version="1.0" encoding="utf-8"?>
<sst xmlns="http://schemas.openxmlformats.org/spreadsheetml/2006/main" count="4829" uniqueCount="534">
  <si>
    <t>Age</t>
  </si>
  <si>
    <t>Year</t>
  </si>
  <si>
    <t>Fluoridation Status</t>
  </si>
  <si>
    <t>District</t>
  </si>
  <si>
    <t>Number of children</t>
  </si>
  <si>
    <t>Northland</t>
  </si>
  <si>
    <t>Auckland</t>
  </si>
  <si>
    <t>Waikato</t>
  </si>
  <si>
    <t>Bay of Plenty</t>
  </si>
  <si>
    <t>Tairawhiti</t>
  </si>
  <si>
    <t>Hawkes Bay</t>
  </si>
  <si>
    <t>Taranaki</t>
  </si>
  <si>
    <t>Manawatu-Wanganui</t>
  </si>
  <si>
    <t>Wellington</t>
  </si>
  <si>
    <t>Nelson-Marlborough</t>
  </si>
  <si>
    <t>West Coast</t>
  </si>
  <si>
    <t>Canterbury</t>
  </si>
  <si>
    <t>Otago</t>
  </si>
  <si>
    <t>Southland</t>
  </si>
  <si>
    <t>n/a</t>
  </si>
  <si>
    <t>Data</t>
  </si>
  <si>
    <t>Sum of Number of children</t>
  </si>
  <si>
    <t>Children Carries Free</t>
  </si>
  <si>
    <t>Sum of Children Carries Free</t>
  </si>
  <si>
    <t>Grand Total</t>
  </si>
  <si>
    <t>Missing or Filled</t>
  </si>
  <si>
    <t>Sum of Missing or Filled</t>
  </si>
  <si>
    <t>Mean MF score</t>
  </si>
  <si>
    <t>* Column D = Children caries free</t>
  </si>
  <si>
    <t>* Column E = Number Missing and Filled</t>
  </si>
  <si>
    <t>Back To Toolkit</t>
  </si>
  <si>
    <t>* Column C = No of Children</t>
  </si>
  <si>
    <r>
      <t>Calculated fields</t>
    </r>
    <r>
      <rPr>
        <sz val="9"/>
        <rFont val="Arial"/>
        <family val="2"/>
      </rPr>
      <t>.  2 columns below work if:</t>
    </r>
  </si>
  <si>
    <t>Dental Health Data from School Dental Service (1990-1999)</t>
  </si>
  <si>
    <t>Auckland Total</t>
  </si>
  <si>
    <t>Bay of Plenty Total</t>
  </si>
  <si>
    <t>Canterbury Total</t>
  </si>
  <si>
    <t>Hawkes Bay Total</t>
  </si>
  <si>
    <t>Manawatu-Wanganui Total</t>
  </si>
  <si>
    <t>Nelson-Marlborough Total</t>
  </si>
  <si>
    <t>Northland Total</t>
  </si>
  <si>
    <t>Otago Total</t>
  </si>
  <si>
    <t>Southland Total</t>
  </si>
  <si>
    <t>Tairawhiti Total</t>
  </si>
  <si>
    <t>Taranaki Total</t>
  </si>
  <si>
    <t>Waikato Total</t>
  </si>
  <si>
    <t>Wellington Total</t>
  </si>
  <si>
    <t>West Coast Total</t>
  </si>
  <si>
    <t>non-fluoridated</t>
  </si>
  <si>
    <t>fluoridated</t>
  </si>
  <si>
    <t>Percentage    caries free</t>
  </si>
  <si>
    <t>Total</t>
  </si>
  <si>
    <t>Fluoridated</t>
  </si>
  <si>
    <t>Non-fluoridated</t>
  </si>
  <si>
    <t>Number</t>
  </si>
  <si>
    <t>Mean    MF score</t>
  </si>
  <si>
    <t>Northern region providers</t>
  </si>
  <si>
    <t>Midland region providers</t>
  </si>
  <si>
    <t>Wairarapa</t>
  </si>
  <si>
    <t>Central region providers</t>
  </si>
  <si>
    <t>Southern region providers</t>
  </si>
  <si>
    <t>New Zealand</t>
  </si>
  <si>
    <t>DHB Region</t>
  </si>
  <si>
    <t xml:space="preserve">Northland </t>
  </si>
  <si>
    <t xml:space="preserve">Waitemata </t>
  </si>
  <si>
    <t xml:space="preserve">Waikato </t>
  </si>
  <si>
    <t>Lakes</t>
  </si>
  <si>
    <t xml:space="preserve">Tairawhiti </t>
  </si>
  <si>
    <t xml:space="preserve">Taranaki </t>
  </si>
  <si>
    <t xml:space="preserve">Hawkes Bay </t>
  </si>
  <si>
    <t xml:space="preserve">Midcentral </t>
  </si>
  <si>
    <t>Whanganui</t>
  </si>
  <si>
    <t xml:space="preserve">Hutt Valley </t>
  </si>
  <si>
    <t xml:space="preserve">Nelson-Marlborough </t>
  </si>
  <si>
    <t xml:space="preserve">Canterbury </t>
  </si>
  <si>
    <t xml:space="preserve">Otago </t>
  </si>
  <si>
    <t xml:space="preserve">Southland </t>
  </si>
  <si>
    <t>Ethnicity</t>
  </si>
  <si>
    <t>Maori - Fluoridated</t>
  </si>
  <si>
    <t>Maori Non-Fluoridated</t>
  </si>
  <si>
    <t>Pacific Island - Fluoridated</t>
  </si>
  <si>
    <t>Pacific Island Non-fluoridated</t>
  </si>
  <si>
    <t>Other Fluoridated</t>
  </si>
  <si>
    <t>Other Non-Fluoridated</t>
  </si>
  <si>
    <t>mean dmft</t>
  </si>
  <si>
    <t>Mean dmft</t>
  </si>
  <si>
    <t xml:space="preserve">Mean dmft </t>
  </si>
  <si>
    <t>Maori</t>
  </si>
  <si>
    <t>Pacific Island</t>
  </si>
  <si>
    <t>Other</t>
  </si>
  <si>
    <t>Counties Manukau</t>
  </si>
  <si>
    <t>South Canterbury</t>
  </si>
  <si>
    <t>mean DMFT</t>
  </si>
  <si>
    <t>Capital &amp; Coast</t>
  </si>
  <si>
    <t>Mean DMFT</t>
  </si>
  <si>
    <t>5 years dmft</t>
  </si>
  <si>
    <t>5 years caries free</t>
  </si>
  <si>
    <t>Y8 DMFT</t>
  </si>
  <si>
    <t>Y8 caries free</t>
  </si>
  <si>
    <t>% caries free</t>
  </si>
  <si>
    <t>Fluoridation status</t>
  </si>
  <si>
    <t>% Caries Free</t>
  </si>
  <si>
    <t>Mean MF</t>
  </si>
  <si>
    <t>All</t>
  </si>
  <si>
    <t>yes</t>
  </si>
  <si>
    <t>no</t>
  </si>
  <si>
    <t>Pacific</t>
  </si>
  <si>
    <t>Number 5-year-olds</t>
  </si>
  <si>
    <t>Number Y8 children</t>
  </si>
  <si>
    <t>5-year-old dmft and percent caries free fluoridated</t>
  </si>
  <si>
    <t>5-year-old dmft and percent caries free non-fluoridated</t>
  </si>
  <si>
    <t>Year 8 DMFT and percent caries free fluoridated</t>
  </si>
  <si>
    <t>Year 8 DMFT and percent caries free non-fluoridated</t>
  </si>
  <si>
    <t>% Caries Free Fluoridated</t>
  </si>
  <si>
    <t>% Caries Free Non-Fluoridated</t>
  </si>
  <si>
    <t>Mean dmft fluoridated</t>
  </si>
  <si>
    <t>Mean dmft non-fluoridated</t>
  </si>
  <si>
    <t>Mean DMF fluoridated</t>
  </si>
  <si>
    <t>Mean DMF non-fluoridated</t>
  </si>
  <si>
    <t xml:space="preserve">Maori Year 8 DMFT and % CF fluoridated </t>
  </si>
  <si>
    <t xml:space="preserve">Maori Year 8 DMFT and % CF non- fluoridated </t>
  </si>
  <si>
    <t>Pacific Y8 DMFT and % CF fluoridated</t>
  </si>
  <si>
    <t>Pacific Y8 DMFT and % CF non-fluoridated</t>
  </si>
  <si>
    <t>Other Y8 DMFT and % CF fluoridated</t>
  </si>
  <si>
    <t>Other Y8 DMFT and % CF non-fluoridated</t>
  </si>
  <si>
    <t xml:space="preserve">Maori 5-year-old dmft and % CF fluoridated </t>
  </si>
  <si>
    <t xml:space="preserve">Maori 5-year-old dmft and % CF non-fluoridated </t>
  </si>
  <si>
    <t xml:space="preserve">Pacific 5-year-old dmft and % CF fluoridated </t>
  </si>
  <si>
    <t xml:space="preserve">Pacific 5-year-old dmft and % CF non-fluoridated </t>
  </si>
  <si>
    <t xml:space="preserve">Other 5-year-old dmft and % CF fluoridated </t>
  </si>
  <si>
    <t xml:space="preserve">Other 5-year-old dmft and % CF non-fluoridated </t>
  </si>
  <si>
    <t>No. of children caries free</t>
  </si>
  <si>
    <t>No. of decayed, missing &amp; filled teeth</t>
  </si>
  <si>
    <t>\</t>
  </si>
  <si>
    <t>Nelson-Marlborough DHB - collect ethnicity for Maori and Other only</t>
  </si>
  <si>
    <t>West Coast DHB - Unable to provide dmft data by ethnicity for 5-year-olds</t>
  </si>
  <si>
    <t>5 years dmft&gt;0</t>
  </si>
  <si>
    <t>Year 8 DMFT &gt; 0</t>
  </si>
  <si>
    <t>Calender Year</t>
  </si>
  <si>
    <t>DHB</t>
  </si>
  <si>
    <t>Flouridated</t>
  </si>
  <si>
    <t>Age Group</t>
  </si>
  <si>
    <t># Examined</t>
  </si>
  <si>
    <t># Caries-Free</t>
  </si>
  <si>
    <t># Decayed Teeth</t>
  </si>
  <si>
    <t># with Teeth Missing due to Caries</t>
  </si>
  <si>
    <t># Filled Teeth</t>
  </si>
  <si>
    <t>M</t>
  </si>
  <si>
    <t>non flou</t>
  </si>
  <si>
    <t>Maori Fluoridated Year 8 Children</t>
  </si>
  <si>
    <t>P</t>
  </si>
  <si>
    <t>Maori Non-fluoridated Year 8 Children</t>
  </si>
  <si>
    <t>O</t>
  </si>
  <si>
    <t>Pacific Fluoridated Year 8 Children</t>
  </si>
  <si>
    <t>Pacific Non-fluoridated Year 8 Children</t>
  </si>
  <si>
    <t>Other Fluoridated Year 8 Children</t>
  </si>
  <si>
    <t>Other Non-fluoridated Year 8 Children</t>
  </si>
  <si>
    <t>Maori Fluoridated 5-Year-Old Children</t>
  </si>
  <si>
    <t>Maori Non-fluoridated 5-Year-Old Children</t>
  </si>
  <si>
    <t>Pacific Fluoridated 5-Year-Old Children</t>
  </si>
  <si>
    <t>Pacific Non-fluoridated 5-Year-Old Children</t>
  </si>
  <si>
    <t>Other Fluoridated 5-Year-Old Children</t>
  </si>
  <si>
    <t>Other Non-fluoridated 5-Year-Old Children</t>
  </si>
  <si>
    <t>Maori Fluoridated 12-Year-Old Children</t>
  </si>
  <si>
    <t>Maori Non-fluoridated 12-Year-Old Children</t>
  </si>
  <si>
    <t>Pacific Fluoridated 12-Year-Old Children</t>
  </si>
  <si>
    <t>Pacific Non-fluoridated 12-Year-Old Children</t>
  </si>
  <si>
    <t>Other Fluoridated 12-Year-Old Children</t>
  </si>
  <si>
    <t>Other Non-fluoridated 12-Year-Old Children</t>
  </si>
  <si>
    <t>N/A</t>
  </si>
  <si>
    <t>Waitemata</t>
  </si>
  <si>
    <t>DMF</t>
  </si>
  <si>
    <t>Combi</t>
  </si>
  <si>
    <t>Midcentral</t>
  </si>
  <si>
    <t>Hutt Valley</t>
  </si>
  <si>
    <t>MidCentral</t>
  </si>
  <si>
    <t>Combi2</t>
  </si>
  <si>
    <t>Combi3</t>
  </si>
  <si>
    <t>Combi4</t>
  </si>
  <si>
    <t>Combi5</t>
  </si>
  <si>
    <t>Combi6</t>
  </si>
  <si>
    <t>Number of Children Examined</t>
  </si>
  <si>
    <t>Number of Children Caries-Free</t>
  </si>
  <si>
    <t>Number of Decayed Teeth</t>
  </si>
  <si>
    <t>Number of Teeth Missing due to Caries</t>
  </si>
  <si>
    <t>Number of Filled Teeth</t>
  </si>
  <si>
    <t>N</t>
  </si>
  <si>
    <t>2006LakesMN12</t>
  </si>
  <si>
    <t>2006Lakes12</t>
  </si>
  <si>
    <t>2006Midland region providers12</t>
  </si>
  <si>
    <t>200612</t>
  </si>
  <si>
    <t>2006N12</t>
  </si>
  <si>
    <t>2006N12M</t>
  </si>
  <si>
    <t>Y</t>
  </si>
  <si>
    <t>2006LakesPY12</t>
  </si>
  <si>
    <t>2006Y12</t>
  </si>
  <si>
    <t>2006Y12P</t>
  </si>
  <si>
    <t>2006LakesPN12</t>
  </si>
  <si>
    <t>2006N12P</t>
  </si>
  <si>
    <t>2006LakesOY12</t>
  </si>
  <si>
    <t>2006Y12O</t>
  </si>
  <si>
    <t>2006LakesON12</t>
  </si>
  <si>
    <t>2006N12O</t>
  </si>
  <si>
    <t>2006LakesMY5</t>
  </si>
  <si>
    <t>2006Lakes5</t>
  </si>
  <si>
    <t>2006Midland region providers5</t>
  </si>
  <si>
    <t>20065</t>
  </si>
  <si>
    <t>2006Y5</t>
  </si>
  <si>
    <t>2006Y5M</t>
  </si>
  <si>
    <t>2006LakesMN5</t>
  </si>
  <si>
    <t>2006N5</t>
  </si>
  <si>
    <t>2006N5M</t>
  </si>
  <si>
    <t>2006LakesPY5</t>
  </si>
  <si>
    <t>2006Y5P</t>
  </si>
  <si>
    <t>2006LakesPN5</t>
  </si>
  <si>
    <t>2006N5P</t>
  </si>
  <si>
    <t>2006LakesOY5</t>
  </si>
  <si>
    <t>2006Y5O</t>
  </si>
  <si>
    <t>2006LakesON5</t>
  </si>
  <si>
    <t>2006N5O</t>
  </si>
  <si>
    <t>2006AucklandMY5</t>
  </si>
  <si>
    <t>2006Auckland5</t>
  </si>
  <si>
    <t>2006Northern region providers5</t>
  </si>
  <si>
    <t>2006AucklandMN5</t>
  </si>
  <si>
    <t>2006AucklandPY5</t>
  </si>
  <si>
    <t>2006AucklandPN5</t>
  </si>
  <si>
    <t>2006AucklandOY5</t>
  </si>
  <si>
    <t>2006AucklandON5</t>
  </si>
  <si>
    <t>2006Counties ManukauMY5</t>
  </si>
  <si>
    <t>2006Counties Manukau5</t>
  </si>
  <si>
    <t>2006Counties ManukauMN5</t>
  </si>
  <si>
    <t>2006Counties ManukauPY5</t>
  </si>
  <si>
    <t>2006Counties ManukauPN5</t>
  </si>
  <si>
    <t>2006Counties ManukauOY5</t>
  </si>
  <si>
    <t>2006Counties ManukauON5</t>
  </si>
  <si>
    <t>2006WaitemataMY5</t>
  </si>
  <si>
    <t>2006Waitemata5</t>
  </si>
  <si>
    <t>2006WaitemataMN5</t>
  </si>
  <si>
    <t>2006WaitemataPY5</t>
  </si>
  <si>
    <t>2006WaitemataPN5</t>
  </si>
  <si>
    <t>2006WaitemataOY5</t>
  </si>
  <si>
    <t>2006WaitemataON5</t>
  </si>
  <si>
    <t>2006AucklandMY12</t>
  </si>
  <si>
    <t>2006Auckland12</t>
  </si>
  <si>
    <t>2006Northern region providers12</t>
  </si>
  <si>
    <t>2006Y12M</t>
  </si>
  <si>
    <t>2006AucklandMN12</t>
  </si>
  <si>
    <t>2006AucklandPY12</t>
  </si>
  <si>
    <t>2006AucklandPN12</t>
  </si>
  <si>
    <t>2006AucklandOY12</t>
  </si>
  <si>
    <t>2006AucklandON12</t>
  </si>
  <si>
    <t>2006Counties ManukauMY12</t>
  </si>
  <si>
    <t>2006Counties Manukau12</t>
  </si>
  <si>
    <t>2006Counties ManukauMN12</t>
  </si>
  <si>
    <t>2006Counties ManukauPY12</t>
  </si>
  <si>
    <t>2006Counties ManukauPN12</t>
  </si>
  <si>
    <t>2006Counties ManukauOY12</t>
  </si>
  <si>
    <t>2006Counties ManukauON12</t>
  </si>
  <si>
    <t>2006WaitemataMY12</t>
  </si>
  <si>
    <t>2006Waitemata12</t>
  </si>
  <si>
    <t>2006WaitemataMN12</t>
  </si>
  <si>
    <t>2006WaitemataPY12</t>
  </si>
  <si>
    <t>2006WaitemataPN12</t>
  </si>
  <si>
    <t>2006WaitemataOY12</t>
  </si>
  <si>
    <t>2006WaitemataON12</t>
  </si>
  <si>
    <t>2006Bay of PlentyMY5</t>
  </si>
  <si>
    <t>2006Bay of Plenty5</t>
  </si>
  <si>
    <t>2006Bay of PlentyMN5</t>
  </si>
  <si>
    <t>2006Bay of PlentyPY5</t>
  </si>
  <si>
    <t>2006Bay of PlentyPN5</t>
  </si>
  <si>
    <t>2006Bay of PlentyOY5</t>
  </si>
  <si>
    <t>2006Bay of PlentyON5</t>
  </si>
  <si>
    <t>2006Bay of PlentyMY12</t>
  </si>
  <si>
    <t>2006Bay of Plenty12</t>
  </si>
  <si>
    <t>2006Bay of PlentyMN12</t>
  </si>
  <si>
    <t>2006Bay of PlentyPY12</t>
  </si>
  <si>
    <t>2006Bay of PlentyPN12</t>
  </si>
  <si>
    <t>2006Bay of PlentyOY12</t>
  </si>
  <si>
    <t>2006Bay of PlentyON12</t>
  </si>
  <si>
    <t>2006CanterburyMY12</t>
  </si>
  <si>
    <t>2006Canterbury12</t>
  </si>
  <si>
    <t>2006Southern region providers12</t>
  </si>
  <si>
    <t>2006CanterburyMN12</t>
  </si>
  <si>
    <t>2006CanterburyPY12</t>
  </si>
  <si>
    <t>2006CanterburyPN12</t>
  </si>
  <si>
    <t>2006CanterburyOY12</t>
  </si>
  <si>
    <t>2006CanterburyON12</t>
  </si>
  <si>
    <t>2006CanterburyMY5</t>
  </si>
  <si>
    <t>2006Canterbury5</t>
  </si>
  <si>
    <t>2006Southern region providers5</t>
  </si>
  <si>
    <t>2006CanterburyMN5</t>
  </si>
  <si>
    <t>2006CanterburyPY5</t>
  </si>
  <si>
    <t>2006CanterburyPN5</t>
  </si>
  <si>
    <t>2006CanterburyOY5</t>
  </si>
  <si>
    <t>2006CanterburyON5</t>
  </si>
  <si>
    <t>2006Capital &amp; CoastMY12</t>
  </si>
  <si>
    <t>2006Capital &amp; Coast12</t>
  </si>
  <si>
    <t>2006Central region providers12</t>
  </si>
  <si>
    <t>2006Capital &amp; CoastMN12</t>
  </si>
  <si>
    <t>2006Capital &amp; CoastPY12</t>
  </si>
  <si>
    <t>2006Capital &amp; CoastPN12</t>
  </si>
  <si>
    <t>2006Capital &amp; CoastOY12</t>
  </si>
  <si>
    <t>2006Capital &amp; CoastON12</t>
  </si>
  <si>
    <t>2006Capital &amp; CoastMY5</t>
  </si>
  <si>
    <t>2006Capital &amp; Coast5</t>
  </si>
  <si>
    <t>2006Central region providers5</t>
  </si>
  <si>
    <t>2006Capital &amp; CoastMN5</t>
  </si>
  <si>
    <t>2006Capital &amp; CoastPY5</t>
  </si>
  <si>
    <t>2006Capital &amp; CoastPN5</t>
  </si>
  <si>
    <t>2006Capital &amp; CoastOY5</t>
  </si>
  <si>
    <t>2006Capital &amp; CoastON5</t>
  </si>
  <si>
    <t>2006Hawkes BayMY5</t>
  </si>
  <si>
    <t>2006Hawkes Bay5</t>
  </si>
  <si>
    <t>2006Hawkes BayMN5</t>
  </si>
  <si>
    <t>2006Hawkes BayPY5</t>
  </si>
  <si>
    <t>2006Hawkes BayPN5</t>
  </si>
  <si>
    <t>2006Hawkes BayOY5</t>
  </si>
  <si>
    <t>2006Hawkes BayON5</t>
  </si>
  <si>
    <t>2006Hawkes BayMY12</t>
  </si>
  <si>
    <t>2006Hawkes Bay12</t>
  </si>
  <si>
    <t>2006Hawkes BayMN12</t>
  </si>
  <si>
    <t>2006Hawkes BayPY12</t>
  </si>
  <si>
    <t>2006Hawkes BayPN12</t>
  </si>
  <si>
    <t>2006Hawkes BayOY12</t>
  </si>
  <si>
    <t>2006Hawkes BayON12</t>
  </si>
  <si>
    <t>2006Hutt ValleyMY5</t>
  </si>
  <si>
    <t>2006Hutt Valley5</t>
  </si>
  <si>
    <t>2006Hutt ValleyMN5</t>
  </si>
  <si>
    <t>2006Hutt ValleyPY5</t>
  </si>
  <si>
    <t>2006Hutt ValleyPN5</t>
  </si>
  <si>
    <t>2006Hutt ValleyOY5</t>
  </si>
  <si>
    <t>2006Hutt ValleyON5</t>
  </si>
  <si>
    <t>2006Hutt ValleyMY12</t>
  </si>
  <si>
    <t>2006Hutt Valley12</t>
  </si>
  <si>
    <t>2006Hutt ValleyMN12</t>
  </si>
  <si>
    <t>2006Hutt ValleyPY12</t>
  </si>
  <si>
    <t>2006Hutt ValleyPN12</t>
  </si>
  <si>
    <t>2006Hutt ValleyOY12</t>
  </si>
  <si>
    <t>2006Hutt ValleyON12</t>
  </si>
  <si>
    <t>2006MidCentralMY12</t>
  </si>
  <si>
    <t>2006MidCentral12</t>
  </si>
  <si>
    <t>2006MidCentralMN12</t>
  </si>
  <si>
    <t>2006MidCentralPY12</t>
  </si>
  <si>
    <t>2006MidCentralPN12</t>
  </si>
  <si>
    <t>2006MidCentralOY12</t>
  </si>
  <si>
    <t>2006MidCentralON12</t>
  </si>
  <si>
    <t>2006MidCentralMY5</t>
  </si>
  <si>
    <t>2006MidCentral5</t>
  </si>
  <si>
    <t>2006MidCentralMN5</t>
  </si>
  <si>
    <t>2006MidCentralPY5</t>
  </si>
  <si>
    <t>2006MidCentralPN5</t>
  </si>
  <si>
    <t>2006MidCentralOY5</t>
  </si>
  <si>
    <t>2006MidCentralON5</t>
  </si>
  <si>
    <t>2006Nelson-MarlboroughMY12</t>
  </si>
  <si>
    <t>2006Nelson-Marlborough12</t>
  </si>
  <si>
    <t>2006Nelson-MarlboroughMN12</t>
  </si>
  <si>
    <t>2006Nelson-MarlboroughPY12</t>
  </si>
  <si>
    <t>2006Nelson-MarlboroughPN12</t>
  </si>
  <si>
    <t>2006Nelson-MarlboroughOY12</t>
  </si>
  <si>
    <t>2006Nelson-MarlboroughON12</t>
  </si>
  <si>
    <t>2006Nelson-MarlboroughMY5</t>
  </si>
  <si>
    <t>2006Nelson-Marlborough5</t>
  </si>
  <si>
    <t>2006Nelson-MarlboroughMN5</t>
  </si>
  <si>
    <t>2006Nelson-MarlboroughPY5</t>
  </si>
  <si>
    <t>2006Nelson-MarlboroughPN5</t>
  </si>
  <si>
    <t>2006Nelson-MarlboroughOY5</t>
  </si>
  <si>
    <t>2006Nelson-MarlboroughON5</t>
  </si>
  <si>
    <t>2006NorthlandMY5</t>
  </si>
  <si>
    <t>2006Northland5</t>
  </si>
  <si>
    <t>2006NorthlandMN5</t>
  </si>
  <si>
    <t>2006NorthlandPY5</t>
  </si>
  <si>
    <t>2006NorthlandPN5</t>
  </si>
  <si>
    <t>2006NorthlandOY5</t>
  </si>
  <si>
    <t>2006NorthlandON5</t>
  </si>
  <si>
    <t>2006NorthlandMY12</t>
  </si>
  <si>
    <t>2006Northland12</t>
  </si>
  <si>
    <t>2006NorthlandMN12</t>
  </si>
  <si>
    <t>2006NorthlandPY12</t>
  </si>
  <si>
    <t>2006NorthlandPN12</t>
  </si>
  <si>
    <t>2006NorthlandOY12</t>
  </si>
  <si>
    <t>2006NorthlandON12</t>
  </si>
  <si>
    <t>2006OtagoMY12</t>
  </si>
  <si>
    <t>2006Otago12</t>
  </si>
  <si>
    <t>2006OtagoMN12</t>
  </si>
  <si>
    <t>2006OtagoPY12</t>
  </si>
  <si>
    <t>2006OtagoPN12</t>
  </si>
  <si>
    <t>2006OtagoOY12</t>
  </si>
  <si>
    <t>2006OtagoON12</t>
  </si>
  <si>
    <t>2006OtagoMY5</t>
  </si>
  <si>
    <t>2006Otago5</t>
  </si>
  <si>
    <t>2006OtagoMN5</t>
  </si>
  <si>
    <t>2006OtagoPY5</t>
  </si>
  <si>
    <t>2006OtagoPN5</t>
  </si>
  <si>
    <t>2006OtagoOY5</t>
  </si>
  <si>
    <t>2006OtagoON5</t>
  </si>
  <si>
    <t>2006SouthlandMY5</t>
  </si>
  <si>
    <t>2006Southland5</t>
  </si>
  <si>
    <t>2006SouthlandMN5</t>
  </si>
  <si>
    <t>2006SouthlandPY5</t>
  </si>
  <si>
    <t>2006SouthlandPN5</t>
  </si>
  <si>
    <t>2006SouthlandOY5</t>
  </si>
  <si>
    <t>2006SouthlandON5</t>
  </si>
  <si>
    <t>2006SouthlandMY12</t>
  </si>
  <si>
    <t>2006Southland12</t>
  </si>
  <si>
    <t>2006SouthlandMN12</t>
  </si>
  <si>
    <t>2006SouthlandPY12</t>
  </si>
  <si>
    <t>2006SouthlandPN12</t>
  </si>
  <si>
    <t>2006SouthlandOY12</t>
  </si>
  <si>
    <t>2006SouthlandON12</t>
  </si>
  <si>
    <t>2006South CanterburyMY12</t>
  </si>
  <si>
    <t>2006South Canterbury12</t>
  </si>
  <si>
    <t>2006South CanterburyMN12</t>
  </si>
  <si>
    <t>2006South CanterburyPY12</t>
  </si>
  <si>
    <t>2006South CanterburyPN12</t>
  </si>
  <si>
    <t>2006South CanterburyOY12</t>
  </si>
  <si>
    <t>2006South CanterburyON12</t>
  </si>
  <si>
    <t>2006South CanterburyMY5</t>
  </si>
  <si>
    <t>2006South Canterbury5</t>
  </si>
  <si>
    <t>2006South CanterburyMN5</t>
  </si>
  <si>
    <t>2006South CanterburyPY5</t>
  </si>
  <si>
    <t>2006South CanterburyPN5</t>
  </si>
  <si>
    <t>2006South CanterburyOY5</t>
  </si>
  <si>
    <t>2006South CanterburyON5</t>
  </si>
  <si>
    <t>2006TairawhitiMY12</t>
  </si>
  <si>
    <t>2006Tairawhiti12</t>
  </si>
  <si>
    <t>2006TairawhitiMN12</t>
  </si>
  <si>
    <t>2006TairawhitiPY12</t>
  </si>
  <si>
    <t>2006TairawhitiPN12</t>
  </si>
  <si>
    <t>2006TairawhitiOY12</t>
  </si>
  <si>
    <t>2006TairawhitiON12</t>
  </si>
  <si>
    <t>2006TairawhitiMY5</t>
  </si>
  <si>
    <t>2006Tairawhiti5</t>
  </si>
  <si>
    <t>2006TairawhitiMN5</t>
  </si>
  <si>
    <t>2006TairawhitiPY5</t>
  </si>
  <si>
    <t>2006TairawhitiPN5</t>
  </si>
  <si>
    <t>2006TairawhitiOY5</t>
  </si>
  <si>
    <t>2006TairawhitiON5</t>
  </si>
  <si>
    <t>2006TaranakiMY5</t>
  </si>
  <si>
    <t>2006Taranaki5</t>
  </si>
  <si>
    <t>2006TaranakiMN5</t>
  </si>
  <si>
    <t>2006TaranakiPY5</t>
  </si>
  <si>
    <t>2006TaranakiPN5</t>
  </si>
  <si>
    <t>2006TaranakiOY5</t>
  </si>
  <si>
    <t>2006TaranakiON5</t>
  </si>
  <si>
    <t>2006TaranakiMY12</t>
  </si>
  <si>
    <t>2006Taranaki12</t>
  </si>
  <si>
    <t>2006TaranakiMN12</t>
  </si>
  <si>
    <t>2006TaranakiPY12</t>
  </si>
  <si>
    <t>2006TaranakiPN12</t>
  </si>
  <si>
    <t>2006TaranakiOY12</t>
  </si>
  <si>
    <t>2006TaranakiON12</t>
  </si>
  <si>
    <t>2006WaikatoMY5</t>
  </si>
  <si>
    <t>2006Waikato5</t>
  </si>
  <si>
    <t>2006WaikatoMN5</t>
  </si>
  <si>
    <t>2006WaikatoPY5</t>
  </si>
  <si>
    <t>2006WaikatoPN5</t>
  </si>
  <si>
    <t>2006WaikatoOY5</t>
  </si>
  <si>
    <t>2006WaikatoON5</t>
  </si>
  <si>
    <t>2006WaikatoMY12</t>
  </si>
  <si>
    <t>2006Waikato12</t>
  </si>
  <si>
    <t>2006WaikatoMN12</t>
  </si>
  <si>
    <t>2006WaikatoPY12</t>
  </si>
  <si>
    <t>2006WaikatoPN12</t>
  </si>
  <si>
    <t>2006WaikatoOY12</t>
  </si>
  <si>
    <t>2006WaikatoON12</t>
  </si>
  <si>
    <t>2006WairarapaMY5</t>
  </si>
  <si>
    <t>2006Wairarapa5</t>
  </si>
  <si>
    <t>2006WairarapaMN5</t>
  </si>
  <si>
    <t>2006WairarapaPY5</t>
  </si>
  <si>
    <t>2006WairarapaPN5</t>
  </si>
  <si>
    <t>2006WairarapaOY5</t>
  </si>
  <si>
    <t>2006WairarapaON5</t>
  </si>
  <si>
    <t>2006WairarapaMY12</t>
  </si>
  <si>
    <t>2006Wairarapa12</t>
  </si>
  <si>
    <t>2006WairarapaMN12</t>
  </si>
  <si>
    <t>2006WairarapaPY12</t>
  </si>
  <si>
    <t>2006WairarapaPN12</t>
  </si>
  <si>
    <t>2006WairarapaOY12</t>
  </si>
  <si>
    <t>2006WairarapaON12</t>
  </si>
  <si>
    <t>2006West CoastMY5</t>
  </si>
  <si>
    <t>2006West Coast5</t>
  </si>
  <si>
    <t>2006West CoastMN5</t>
  </si>
  <si>
    <t>2006West CoastPY5</t>
  </si>
  <si>
    <t>2006West CoastPN5</t>
  </si>
  <si>
    <t>2006West CoastOY5</t>
  </si>
  <si>
    <t>2006West CoastON5</t>
  </si>
  <si>
    <t>2006West CoastMY12</t>
  </si>
  <si>
    <t>2006West Coast12</t>
  </si>
  <si>
    <t>2006West CoastMN12</t>
  </si>
  <si>
    <t>2006West CoastPY12</t>
  </si>
  <si>
    <t>2006West CoastPN12</t>
  </si>
  <si>
    <t>2006West CoastOY12</t>
  </si>
  <si>
    <t>2006West CoastON12</t>
  </si>
  <si>
    <t>2006WhanganuiMY5</t>
  </si>
  <si>
    <t>2006Whanganui5</t>
  </si>
  <si>
    <t>2006WhanganuiMN5</t>
  </si>
  <si>
    <t>2006WhanganuiPY5</t>
  </si>
  <si>
    <t>2006WhanganuiPN5</t>
  </si>
  <si>
    <t>2006WhanganuiOY5</t>
  </si>
  <si>
    <t>2006WhanganuiON5</t>
  </si>
  <si>
    <t>2006WhanganuiMY12</t>
  </si>
  <si>
    <t>2006Whanganui12</t>
  </si>
  <si>
    <t>2006WhanganuiMN12</t>
  </si>
  <si>
    <t>2006WhanganuiPY12</t>
  </si>
  <si>
    <t>2006WhanganuiPN12</t>
  </si>
  <si>
    <t>2006WhanganuiOY12</t>
  </si>
  <si>
    <t>2006WhanganuiON12</t>
  </si>
  <si>
    <t>Description</t>
  </si>
  <si>
    <t xml:space="preserve">5 Year Old % Caries Free by Ethnicity </t>
  </si>
  <si>
    <t xml:space="preserve">5 Year Old dmft by Ethnicity </t>
  </si>
  <si>
    <t>(Chart 1)</t>
  </si>
  <si>
    <t>(Chart 2)</t>
  </si>
  <si>
    <t>Non-Fluoridated</t>
  </si>
  <si>
    <t>Totals</t>
  </si>
  <si>
    <t>5 Year Old % Caries Free by Fluoridation</t>
  </si>
  <si>
    <t xml:space="preserve">5 Year Old dmft by Fluoridation </t>
  </si>
  <si>
    <t>(Chart 3)</t>
  </si>
  <si>
    <t>(Chart 4)</t>
  </si>
  <si>
    <t>Fluoridation</t>
  </si>
  <si>
    <t>8 Year % Caries Free by Ethnicity</t>
  </si>
  <si>
    <t>Year 8 dmft by Ethnicity</t>
  </si>
  <si>
    <t xml:space="preserve">Year 8 % Caries Free by Fluoridation </t>
  </si>
  <si>
    <t>Year 8 dmft by Fluoridation</t>
  </si>
  <si>
    <t>Chart 5</t>
  </si>
  <si>
    <t>Non-Fluoridation</t>
  </si>
  <si>
    <t>Total 5 Year Olds</t>
  </si>
  <si>
    <t>Total Year 8</t>
  </si>
  <si>
    <t>Maori 5 Year Olds</t>
  </si>
  <si>
    <t>Pacific Island 5 Year Olds</t>
  </si>
  <si>
    <t>Other 5 year Olds</t>
  </si>
  <si>
    <t>Maori Year 8</t>
  </si>
  <si>
    <t>Pacific Island Year 8</t>
  </si>
  <si>
    <t>Other Year 8</t>
  </si>
  <si>
    <t>Severity of Dental Caries (dmft/DMFT) by Fluoridation for 5 Year Olds and Year 8 Children.  SDS Data 2006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</si>
</sst>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_-;\-* #,##0.000_-;_-* &quot;-&quot;??_-;_-@_-"/>
    <numFmt numFmtId="180" formatCode="#,##0_ ;\-#,##0\ 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#,##0.0"/>
    <numFmt numFmtId="196" formatCode="#,##0.000"/>
    <numFmt numFmtId="197" formatCode="#,##0.0000"/>
    <numFmt numFmtId="198" formatCode="#,##0.00000"/>
    <numFmt numFmtId="199" formatCode="_(* #,##0.00_);[Red]_(* \(#,##0.00\);_(* &quot;-&quot;_);_(@_)"/>
    <numFmt numFmtId="200" formatCode="#,##0.0;[Red]\-#,##0.0"/>
    <numFmt numFmtId="201" formatCode="_-* #,##0.0_-;\-* #,##0.0_-;_-* &quot;-&quot;?_-;_-@_-"/>
    <numFmt numFmtId="202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sz val="10"/>
      <name val="Times New Roman Mäori"/>
      <family val="1"/>
    </font>
    <font>
      <b/>
      <sz val="10"/>
      <name val="Times New Roman Mäori"/>
      <family val="1"/>
    </font>
    <font>
      <sz val="10"/>
      <color indexed="5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4"/>
      <name val="Times New Roman Mäori"/>
      <family val="0"/>
    </font>
    <font>
      <sz val="9"/>
      <name val="Times New Roman Mäori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173" fontId="0" fillId="0" borderId="0" xfId="15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/>
    </xf>
    <xf numFmtId="194" fontId="0" fillId="0" borderId="0" xfId="0" applyNumberFormat="1" applyFill="1" applyBorder="1" applyAlignment="1">
      <alignment/>
    </xf>
    <xf numFmtId="194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Fill="1" applyBorder="1" applyAlignment="1">
      <alignment horizontal="right" wrapText="1"/>
    </xf>
    <xf numFmtId="4" fontId="9" fillId="2" borderId="9" xfId="0" applyNumberFormat="1" applyFont="1" applyFill="1" applyBorder="1" applyAlignment="1">
      <alignment/>
    </xf>
    <xf numFmtId="4" fontId="9" fillId="2" borderId="10" xfId="0" applyNumberFormat="1" applyFont="1" applyFill="1" applyBorder="1" applyAlignment="1">
      <alignment/>
    </xf>
    <xf numFmtId="4" fontId="10" fillId="2" borderId="11" xfId="0" applyNumberFormat="1" applyFont="1" applyFill="1" applyBorder="1" applyAlignment="1">
      <alignment/>
    </xf>
    <xf numFmtId="4" fontId="0" fillId="0" borderId="0" xfId="0" applyNumberFormat="1" applyAlignment="1">
      <alignment horizontal="right" wrapText="1"/>
    </xf>
    <xf numFmtId="182" fontId="0" fillId="0" borderId="0" xfId="0" applyNumberFormat="1" applyAlignment="1">
      <alignment horizontal="right" wrapText="1"/>
    </xf>
    <xf numFmtId="3" fontId="0" fillId="0" borderId="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1" fillId="0" borderId="0" xfId="0" applyFon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2" fontId="0" fillId="2" borderId="17" xfId="0" applyNumberFormat="1" applyFill="1" applyBorder="1" applyAlignment="1">
      <alignment/>
    </xf>
    <xf numFmtId="182" fontId="0" fillId="2" borderId="18" xfId="0" applyNumberFormat="1" applyFill="1" applyBorder="1" applyAlignment="1">
      <alignment/>
    </xf>
    <xf numFmtId="182" fontId="0" fillId="2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8" fontId="13" fillId="0" borderId="0" xfId="17" applyNumberFormat="1" applyFont="1" applyAlignment="1">
      <alignment horizontal="right"/>
    </xf>
    <xf numFmtId="40" fontId="13" fillId="0" borderId="0" xfId="17" applyFont="1" applyAlignment="1">
      <alignment/>
    </xf>
    <xf numFmtId="40" fontId="13" fillId="0" borderId="0" xfId="17" applyFont="1" applyAlignment="1">
      <alignment wrapText="1"/>
    </xf>
    <xf numFmtId="38" fontId="13" fillId="0" borderId="0" xfId="17" applyNumberFormat="1" applyFont="1" applyBorder="1" applyAlignment="1">
      <alignment horizontal="right"/>
    </xf>
    <xf numFmtId="173" fontId="13" fillId="0" borderId="0" xfId="15" applyNumberFormat="1" applyFont="1" applyAlignment="1">
      <alignment horizontal="right"/>
    </xf>
    <xf numFmtId="38" fontId="13" fillId="0" borderId="20" xfId="17" applyNumberFormat="1" applyFont="1" applyFill="1" applyBorder="1" applyAlignment="1">
      <alignment horizontal="right"/>
    </xf>
    <xf numFmtId="40" fontId="13" fillId="0" borderId="20" xfId="17" applyFont="1" applyFill="1" applyBorder="1" applyAlignment="1">
      <alignment/>
    </xf>
    <xf numFmtId="40" fontId="13" fillId="0" borderId="21" xfId="17" applyFont="1" applyFill="1" applyBorder="1" applyAlignment="1">
      <alignment wrapText="1"/>
    </xf>
    <xf numFmtId="173" fontId="13" fillId="0" borderId="22" xfId="15" applyNumberFormat="1" applyFont="1" applyFill="1" applyBorder="1" applyAlignment="1">
      <alignment horizontal="right"/>
    </xf>
    <xf numFmtId="173" fontId="13" fillId="0" borderId="20" xfId="15" applyNumberFormat="1" applyFont="1" applyFill="1" applyBorder="1" applyAlignment="1">
      <alignment horizontal="right"/>
    </xf>
    <xf numFmtId="40" fontId="13" fillId="0" borderId="0" xfId="17" applyFont="1" applyBorder="1" applyAlignment="1">
      <alignment/>
    </xf>
    <xf numFmtId="40" fontId="13" fillId="0" borderId="18" xfId="17" applyFont="1" applyBorder="1" applyAlignment="1">
      <alignment wrapText="1"/>
    </xf>
    <xf numFmtId="173" fontId="13" fillId="0" borderId="0" xfId="15" applyNumberFormat="1" applyFont="1" applyBorder="1" applyAlignment="1">
      <alignment horizontal="right"/>
    </xf>
    <xf numFmtId="38" fontId="14" fillId="3" borderId="23" xfId="17" applyNumberFormat="1" applyFont="1" applyFill="1" applyBorder="1" applyAlignment="1">
      <alignment horizontal="right"/>
    </xf>
    <xf numFmtId="40" fontId="14" fillId="3" borderId="23" xfId="17" applyFont="1" applyFill="1" applyBorder="1" applyAlignment="1">
      <alignment/>
    </xf>
    <xf numFmtId="40" fontId="14" fillId="3" borderId="24" xfId="17" applyFont="1" applyFill="1" applyBorder="1" applyAlignment="1">
      <alignment wrapText="1"/>
    </xf>
    <xf numFmtId="173" fontId="14" fillId="3" borderId="25" xfId="15" applyNumberFormat="1" applyFont="1" applyFill="1" applyBorder="1" applyAlignment="1">
      <alignment horizontal="right"/>
    </xf>
    <xf numFmtId="173" fontId="14" fillId="3" borderId="23" xfId="15" applyNumberFormat="1" applyFont="1" applyFill="1" applyBorder="1" applyAlignment="1">
      <alignment horizontal="right"/>
    </xf>
    <xf numFmtId="173" fontId="13" fillId="0" borderId="26" xfId="15" applyNumberFormat="1" applyFont="1" applyFill="1" applyBorder="1" applyAlignment="1">
      <alignment horizontal="right"/>
    </xf>
    <xf numFmtId="40" fontId="13" fillId="0" borderId="0" xfId="17" applyFont="1" applyFill="1" applyBorder="1" applyAlignment="1">
      <alignment/>
    </xf>
    <xf numFmtId="40" fontId="13" fillId="0" borderId="18" xfId="17" applyFont="1" applyFill="1" applyBorder="1" applyAlignment="1">
      <alignment wrapText="1"/>
    </xf>
    <xf numFmtId="173" fontId="13" fillId="0" borderId="0" xfId="15" applyNumberFormat="1" applyFont="1" applyFill="1" applyBorder="1" applyAlignment="1">
      <alignment horizontal="right"/>
    </xf>
    <xf numFmtId="38" fontId="14" fillId="3" borderId="25" xfId="17" applyNumberFormat="1" applyFont="1" applyFill="1" applyBorder="1" applyAlignment="1">
      <alignment horizontal="right"/>
    </xf>
    <xf numFmtId="173" fontId="14" fillId="3" borderId="27" xfId="15" applyNumberFormat="1" applyFont="1" applyFill="1" applyBorder="1" applyAlignment="1">
      <alignment horizontal="right"/>
    </xf>
    <xf numFmtId="40" fontId="14" fillId="3" borderId="28" xfId="17" applyFont="1" applyFill="1" applyBorder="1" applyAlignment="1">
      <alignment/>
    </xf>
    <xf numFmtId="40" fontId="14" fillId="3" borderId="29" xfId="17" applyFont="1" applyFill="1" applyBorder="1" applyAlignment="1">
      <alignment wrapText="1"/>
    </xf>
    <xf numFmtId="173" fontId="14" fillId="3" borderId="28" xfId="15" applyNumberFormat="1" applyFont="1" applyFill="1" applyBorder="1" applyAlignment="1">
      <alignment horizontal="right"/>
    </xf>
    <xf numFmtId="40" fontId="13" fillId="0" borderId="20" xfId="17" applyFont="1" applyFill="1" applyBorder="1" applyAlignment="1">
      <alignment horizontal="right"/>
    </xf>
    <xf numFmtId="40" fontId="13" fillId="0" borderId="21" xfId="17" applyFont="1" applyFill="1" applyBorder="1" applyAlignment="1">
      <alignment horizontal="right" wrapText="1"/>
    </xf>
    <xf numFmtId="40" fontId="13" fillId="0" borderId="0" xfId="17" applyFont="1" applyBorder="1" applyAlignment="1">
      <alignment horizontal="right"/>
    </xf>
    <xf numFmtId="40" fontId="13" fillId="0" borderId="18" xfId="17" applyFont="1" applyBorder="1" applyAlignment="1">
      <alignment horizontal="right" wrapText="1"/>
    </xf>
    <xf numFmtId="40" fontId="14" fillId="3" borderId="23" xfId="17" applyFont="1" applyFill="1" applyBorder="1" applyAlignment="1">
      <alignment horizontal="right"/>
    </xf>
    <xf numFmtId="40" fontId="14" fillId="3" borderId="24" xfId="17" applyFont="1" applyFill="1" applyBorder="1" applyAlignment="1">
      <alignment horizontal="right" wrapText="1"/>
    </xf>
    <xf numFmtId="40" fontId="13" fillId="0" borderId="0" xfId="17" applyFont="1" applyAlignment="1">
      <alignment horizontal="right"/>
    </xf>
    <xf numFmtId="173" fontId="13" fillId="0" borderId="0" xfId="15" applyNumberFormat="1" applyFont="1" applyFill="1" applyAlignment="1">
      <alignment horizontal="right"/>
    </xf>
    <xf numFmtId="40" fontId="13" fillId="0" borderId="0" xfId="17" applyFont="1" applyFill="1" applyBorder="1" applyAlignment="1">
      <alignment horizontal="right"/>
    </xf>
    <xf numFmtId="40" fontId="13" fillId="0" borderId="18" xfId="17" applyFont="1" applyFill="1" applyBorder="1" applyAlignment="1">
      <alignment horizontal="right" wrapText="1"/>
    </xf>
    <xf numFmtId="40" fontId="14" fillId="3" borderId="28" xfId="17" applyFont="1" applyFill="1" applyBorder="1" applyAlignment="1">
      <alignment horizontal="right"/>
    </xf>
    <xf numFmtId="40" fontId="14" fillId="3" borderId="29" xfId="17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40" fontId="13" fillId="0" borderId="30" xfId="17" applyFont="1" applyBorder="1" applyAlignment="1">
      <alignment/>
    </xf>
    <xf numFmtId="40" fontId="13" fillId="0" borderId="20" xfId="17" applyFont="1" applyBorder="1" applyAlignment="1">
      <alignment/>
    </xf>
    <xf numFmtId="38" fontId="13" fillId="0" borderId="20" xfId="17" applyNumberFormat="1" applyFont="1" applyBorder="1" applyAlignment="1">
      <alignment horizontal="right"/>
    </xf>
    <xf numFmtId="40" fontId="13" fillId="0" borderId="20" xfId="17" applyFont="1" applyBorder="1" applyAlignment="1">
      <alignment wrapText="1"/>
    </xf>
    <xf numFmtId="173" fontId="13" fillId="0" borderId="30" xfId="15" applyNumberFormat="1" applyFont="1" applyBorder="1" applyAlignment="1">
      <alignment horizontal="right"/>
    </xf>
    <xf numFmtId="40" fontId="13" fillId="0" borderId="31" xfId="17" applyFont="1" applyBorder="1" applyAlignment="1">
      <alignment wrapText="1"/>
    </xf>
    <xf numFmtId="173" fontId="14" fillId="3" borderId="30" xfId="15" applyNumberFormat="1" applyFont="1" applyFill="1" applyBorder="1" applyAlignment="1">
      <alignment horizontal="right"/>
    </xf>
    <xf numFmtId="40" fontId="14" fillId="3" borderId="30" xfId="17" applyFont="1" applyFill="1" applyBorder="1" applyAlignment="1">
      <alignment/>
    </xf>
    <xf numFmtId="40" fontId="14" fillId="3" borderId="31" xfId="17" applyFont="1" applyFill="1" applyBorder="1" applyAlignment="1">
      <alignment wrapText="1"/>
    </xf>
    <xf numFmtId="0" fontId="1" fillId="0" borderId="0" xfId="22" applyFont="1" applyBorder="1" applyAlignment="1">
      <alignment horizontal="left"/>
      <protection/>
    </xf>
    <xf numFmtId="3" fontId="1" fillId="0" borderId="0" xfId="17" applyNumberFormat="1" applyFont="1" applyBorder="1" applyAlignment="1">
      <alignment horizontal="right"/>
    </xf>
    <xf numFmtId="2" fontId="0" fillId="0" borderId="0" xfId="17" applyNumberFormat="1" applyFont="1" applyAlignment="1">
      <alignment/>
    </xf>
    <xf numFmtId="2" fontId="0" fillId="0" borderId="0" xfId="17" applyNumberFormat="1" applyFont="1" applyAlignment="1">
      <alignment wrapText="1"/>
    </xf>
    <xf numFmtId="38" fontId="0" fillId="0" borderId="0" xfId="17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24" xfId="17" applyNumberFormat="1" applyFont="1" applyBorder="1" applyAlignment="1">
      <alignment horizontal="right" vertical="center" wrapText="1"/>
    </xf>
    <xf numFmtId="2" fontId="1" fillId="0" borderId="24" xfId="17" applyNumberFormat="1" applyFont="1" applyBorder="1" applyAlignment="1">
      <alignment horizontal="center" vertical="center" wrapText="1"/>
    </xf>
    <xf numFmtId="38" fontId="1" fillId="0" borderId="24" xfId="17" applyNumberFormat="1" applyFont="1" applyBorder="1" applyAlignment="1">
      <alignment horizontal="center" vertical="center"/>
    </xf>
    <xf numFmtId="2" fontId="1" fillId="0" borderId="32" xfId="17" applyNumberFormat="1" applyFont="1" applyBorder="1" applyAlignment="1">
      <alignment horizontal="center" vertical="center" wrapText="1"/>
    </xf>
    <xf numFmtId="38" fontId="1" fillId="0" borderId="24" xfId="17" applyNumberFormat="1" applyFont="1" applyBorder="1" applyAlignment="1">
      <alignment horizontal="right" vertical="center"/>
    </xf>
    <xf numFmtId="1" fontId="1" fillId="0" borderId="0" xfId="22" applyNumberFormat="1" applyFont="1" applyBorder="1">
      <alignment/>
      <protection/>
    </xf>
    <xf numFmtId="3" fontId="0" fillId="0" borderId="0" xfId="17" applyNumberFormat="1" applyFont="1" applyBorder="1" applyAlignment="1">
      <alignment horizontal="right"/>
    </xf>
    <xf numFmtId="40" fontId="0" fillId="0" borderId="0" xfId="17" applyFont="1" applyAlignment="1">
      <alignment/>
    </xf>
    <xf numFmtId="38" fontId="0" fillId="0" borderId="0" xfId="17" applyNumberFormat="1" applyFont="1" applyAlignment="1">
      <alignment horizontal="right"/>
    </xf>
    <xf numFmtId="1" fontId="1" fillId="0" borderId="33" xfId="22" applyNumberFormat="1" applyFont="1" applyFill="1" applyBorder="1">
      <alignment/>
      <protection/>
    </xf>
    <xf numFmtId="3" fontId="0" fillId="0" borderId="22" xfId="17" applyNumberFormat="1" applyFont="1" applyFill="1" applyBorder="1" applyAlignment="1">
      <alignment horizontal="right"/>
    </xf>
    <xf numFmtId="2" fontId="0" fillId="0" borderId="20" xfId="17" applyNumberFormat="1" applyFont="1" applyFill="1" applyBorder="1" applyAlignment="1">
      <alignment/>
    </xf>
    <xf numFmtId="2" fontId="0" fillId="0" borderId="34" xfId="17" applyNumberFormat="1" applyFont="1" applyFill="1" applyBorder="1" applyAlignment="1">
      <alignment wrapText="1"/>
    </xf>
    <xf numFmtId="2" fontId="0" fillId="0" borderId="20" xfId="17" applyNumberFormat="1" applyFont="1" applyFill="1" applyBorder="1" applyAlignment="1">
      <alignment horizontal="right"/>
    </xf>
    <xf numFmtId="38" fontId="0" fillId="0" borderId="20" xfId="17" applyNumberFormat="1" applyFont="1" applyFill="1" applyBorder="1" applyAlignment="1">
      <alignment horizontal="right"/>
    </xf>
    <xf numFmtId="3" fontId="0" fillId="0" borderId="22" xfId="15" applyNumberFormat="1" applyFont="1" applyFill="1" applyBorder="1" applyAlignment="1">
      <alignment horizontal="right"/>
    </xf>
    <xf numFmtId="1" fontId="1" fillId="0" borderId="35" xfId="22" applyNumberFormat="1" applyFont="1" applyBorder="1">
      <alignment/>
      <protection/>
    </xf>
    <xf numFmtId="3" fontId="0" fillId="0" borderId="26" xfId="17" applyNumberFormat="1" applyFont="1" applyBorder="1" applyAlignment="1">
      <alignment horizontal="right"/>
    </xf>
    <xf numFmtId="2" fontId="0" fillId="0" borderId="0" xfId="23" applyNumberFormat="1" applyFont="1" applyBorder="1" applyAlignment="1">
      <alignment/>
    </xf>
    <xf numFmtId="2" fontId="0" fillId="0" borderId="36" xfId="17" applyNumberFormat="1" applyFont="1" applyBorder="1" applyAlignment="1">
      <alignment wrapText="1"/>
    </xf>
    <xf numFmtId="38" fontId="0" fillId="0" borderId="0" xfId="17" applyNumberFormat="1" applyFont="1" applyBorder="1" applyAlignment="1">
      <alignment/>
    </xf>
    <xf numFmtId="2" fontId="0" fillId="0" borderId="0" xfId="17" applyNumberFormat="1" applyFont="1" applyBorder="1" applyAlignment="1">
      <alignment/>
    </xf>
    <xf numFmtId="0" fontId="1" fillId="3" borderId="37" xfId="22" applyFont="1" applyFill="1" applyBorder="1">
      <alignment/>
      <protection/>
    </xf>
    <xf numFmtId="3" fontId="1" fillId="3" borderId="27" xfId="17" applyNumberFormat="1" applyFont="1" applyFill="1" applyBorder="1" applyAlignment="1">
      <alignment horizontal="right"/>
    </xf>
    <xf numFmtId="2" fontId="1" fillId="3" borderId="28" xfId="17" applyNumberFormat="1" applyFont="1" applyFill="1" applyBorder="1" applyAlignment="1">
      <alignment/>
    </xf>
    <xf numFmtId="2" fontId="1" fillId="3" borderId="38" xfId="17" applyNumberFormat="1" applyFont="1" applyFill="1" applyBorder="1" applyAlignment="1">
      <alignment wrapText="1"/>
    </xf>
    <xf numFmtId="38" fontId="1" fillId="3" borderId="27" xfId="17" applyNumberFormat="1" applyFont="1" applyFill="1" applyBorder="1" applyAlignment="1">
      <alignment/>
    </xf>
    <xf numFmtId="2" fontId="1" fillId="3" borderId="38" xfId="17" applyNumberFormat="1" applyFont="1" applyFill="1" applyBorder="1" applyAlignment="1">
      <alignment/>
    </xf>
    <xf numFmtId="38" fontId="1" fillId="3" borderId="28" xfId="17" applyNumberFormat="1" applyFont="1" applyFill="1" applyBorder="1" applyAlignment="1">
      <alignment/>
    </xf>
    <xf numFmtId="38" fontId="1" fillId="3" borderId="23" xfId="17" applyNumberFormat="1" applyFont="1" applyFill="1" applyBorder="1" applyAlignment="1">
      <alignment/>
    </xf>
    <xf numFmtId="38" fontId="1" fillId="3" borderId="27" xfId="17" applyNumberFormat="1" applyFont="1" applyFill="1" applyBorder="1" applyAlignment="1">
      <alignment horizontal="right"/>
    </xf>
    <xf numFmtId="0" fontId="1" fillId="0" borderId="0" xfId="22" applyFont="1">
      <alignment/>
      <protection/>
    </xf>
    <xf numFmtId="3" fontId="0" fillId="0" borderId="0" xfId="17" applyNumberFormat="1" applyFont="1" applyAlignment="1">
      <alignment horizontal="right"/>
    </xf>
    <xf numFmtId="1" fontId="1" fillId="0" borderId="22" xfId="22" applyNumberFormat="1" applyFont="1" applyFill="1" applyBorder="1">
      <alignment/>
      <protection/>
    </xf>
    <xf numFmtId="2" fontId="0" fillId="0" borderId="20" xfId="17" applyNumberFormat="1" applyFont="1" applyFill="1" applyBorder="1" applyAlignment="1">
      <alignment wrapText="1"/>
    </xf>
    <xf numFmtId="173" fontId="0" fillId="0" borderId="22" xfId="15" applyNumberFormat="1" applyFont="1" applyFill="1" applyBorder="1" applyAlignment="1">
      <alignment/>
    </xf>
    <xf numFmtId="173" fontId="0" fillId="0" borderId="22" xfId="15" applyNumberFormat="1" applyFont="1" applyFill="1" applyBorder="1" applyAlignment="1">
      <alignment horizontal="right"/>
    </xf>
    <xf numFmtId="1" fontId="1" fillId="0" borderId="26" xfId="22" applyNumberFormat="1" applyFont="1" applyFill="1" applyBorder="1">
      <alignment/>
      <protection/>
    </xf>
    <xf numFmtId="3" fontId="0" fillId="0" borderId="26" xfId="15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/>
    </xf>
    <xf numFmtId="2" fontId="0" fillId="0" borderId="0" xfId="17" applyNumberFormat="1" applyFont="1" applyFill="1" applyBorder="1" applyAlignment="1">
      <alignment wrapText="1"/>
    </xf>
    <xf numFmtId="173" fontId="0" fillId="0" borderId="26" xfId="15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2" fontId="0" fillId="0" borderId="36" xfId="17" applyNumberFormat="1" applyFont="1" applyFill="1" applyBorder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3" fontId="0" fillId="0" borderId="26" xfId="17" applyNumberFormat="1" applyFont="1" applyFill="1" applyBorder="1" applyAlignment="1">
      <alignment horizontal="right"/>
    </xf>
    <xf numFmtId="2" fontId="0" fillId="0" borderId="36" xfId="17" applyNumberFormat="1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0" xfId="17" applyNumberFormat="1" applyFont="1" applyFill="1" applyBorder="1" applyAlignment="1">
      <alignment horizontal="right" wrapText="1"/>
    </xf>
    <xf numFmtId="2" fontId="0" fillId="0" borderId="30" xfId="17" applyNumberFormat="1" applyFont="1" applyFill="1" applyBorder="1" applyAlignment="1">
      <alignment horizontal="right"/>
    </xf>
    <xf numFmtId="2" fontId="0" fillId="0" borderId="39" xfId="17" applyNumberFormat="1" applyFont="1" applyFill="1" applyBorder="1" applyAlignment="1">
      <alignment horizontal="right" wrapText="1"/>
    </xf>
    <xf numFmtId="0" fontId="1" fillId="3" borderId="25" xfId="22" applyFont="1" applyFill="1" applyBorder="1">
      <alignment/>
      <protection/>
    </xf>
    <xf numFmtId="2" fontId="1" fillId="3" borderId="28" xfId="17" applyNumberFormat="1" applyFont="1" applyFill="1" applyBorder="1" applyAlignment="1">
      <alignment wrapText="1"/>
    </xf>
    <xf numFmtId="38" fontId="1" fillId="3" borderId="30" xfId="17" applyNumberFormat="1" applyFont="1" applyFill="1" applyBorder="1" applyAlignment="1">
      <alignment/>
    </xf>
    <xf numFmtId="38" fontId="1" fillId="3" borderId="40" xfId="17" applyNumberFormat="1" applyFont="1" applyFill="1" applyBorder="1" applyAlignment="1">
      <alignment/>
    </xf>
    <xf numFmtId="38" fontId="1" fillId="3" borderId="30" xfId="17" applyNumberFormat="1" applyFont="1" applyFill="1" applyBorder="1" applyAlignment="1">
      <alignment horizontal="right"/>
    </xf>
    <xf numFmtId="173" fontId="0" fillId="0" borderId="20" xfId="15" applyNumberFormat="1" applyFont="1" applyFill="1" applyBorder="1" applyAlignment="1">
      <alignment horizontal="right"/>
    </xf>
    <xf numFmtId="2" fontId="0" fillId="0" borderId="36" xfId="17" applyNumberFormat="1" applyFont="1" applyFill="1" applyBorder="1" applyAlignment="1">
      <alignment horizontal="right" wrapText="1"/>
    </xf>
    <xf numFmtId="0" fontId="0" fillId="0" borderId="0" xfId="17" applyNumberFormat="1" applyFont="1" applyFill="1" applyBorder="1" applyAlignment="1">
      <alignment horizontal="right"/>
    </xf>
    <xf numFmtId="3" fontId="1" fillId="3" borderId="27" xfId="15" applyNumberFormat="1" applyFont="1" applyFill="1" applyBorder="1" applyAlignment="1">
      <alignment horizontal="right"/>
    </xf>
    <xf numFmtId="173" fontId="1" fillId="3" borderId="27" xfId="15" applyNumberFormat="1" applyFont="1" applyFill="1" applyBorder="1" applyAlignment="1">
      <alignment/>
    </xf>
    <xf numFmtId="173" fontId="1" fillId="3" borderId="28" xfId="15" applyNumberFormat="1" applyFont="1" applyFill="1" applyBorder="1" applyAlignment="1">
      <alignment horizontal="right"/>
    </xf>
    <xf numFmtId="0" fontId="1" fillId="4" borderId="0" xfId="22" applyFont="1" applyFill="1" applyBorder="1">
      <alignment/>
      <protection/>
    </xf>
    <xf numFmtId="3" fontId="1" fillId="4" borderId="0" xfId="15" applyNumberFormat="1" applyFont="1" applyFill="1" applyBorder="1" applyAlignment="1">
      <alignment horizontal="right"/>
    </xf>
    <xf numFmtId="2" fontId="1" fillId="4" borderId="0" xfId="17" applyNumberFormat="1" applyFont="1" applyFill="1" applyBorder="1" applyAlignment="1">
      <alignment/>
    </xf>
    <xf numFmtId="2" fontId="1" fillId="4" borderId="0" xfId="17" applyNumberFormat="1" applyFont="1" applyFill="1" applyBorder="1" applyAlignment="1">
      <alignment wrapText="1"/>
    </xf>
    <xf numFmtId="173" fontId="1" fillId="4" borderId="0" xfId="15" applyNumberFormat="1" applyFont="1" applyFill="1" applyBorder="1" applyAlignment="1">
      <alignment/>
    </xf>
    <xf numFmtId="173" fontId="1" fillId="4" borderId="0" xfId="15" applyNumberFormat="1" applyFont="1" applyFill="1" applyBorder="1" applyAlignment="1">
      <alignment horizontal="right"/>
    </xf>
    <xf numFmtId="0" fontId="1" fillId="0" borderId="22" xfId="22" applyFont="1" applyBorder="1">
      <alignment/>
      <protection/>
    </xf>
    <xf numFmtId="3" fontId="0" fillId="0" borderId="22" xfId="17" applyNumberFormat="1" applyFont="1" applyBorder="1" applyAlignment="1">
      <alignment horizontal="right"/>
    </xf>
    <xf numFmtId="2" fontId="0" fillId="0" borderId="20" xfId="17" applyNumberFormat="1" applyFont="1" applyBorder="1" applyAlignment="1">
      <alignment/>
    </xf>
    <xf numFmtId="2" fontId="0" fillId="0" borderId="34" xfId="17" applyNumberFormat="1" applyFont="1" applyBorder="1" applyAlignment="1">
      <alignment wrapText="1"/>
    </xf>
    <xf numFmtId="2" fontId="0" fillId="0" borderId="20" xfId="17" applyNumberFormat="1" applyFont="1" applyBorder="1" applyAlignment="1">
      <alignment horizontal="right"/>
    </xf>
    <xf numFmtId="1" fontId="1" fillId="0" borderId="26" xfId="22" applyNumberFormat="1" applyFont="1" applyBorder="1">
      <alignment/>
      <protection/>
    </xf>
    <xf numFmtId="3" fontId="15" fillId="0" borderId="26" xfId="15" applyNumberFormat="1" applyFont="1" applyBorder="1" applyAlignment="1">
      <alignment horizontal="right"/>
    </xf>
    <xf numFmtId="2" fontId="15" fillId="0" borderId="0" xfId="17" applyNumberFormat="1" applyFont="1" applyBorder="1" applyAlignment="1">
      <alignment/>
    </xf>
    <xf numFmtId="2" fontId="15" fillId="0" borderId="36" xfId="17" applyNumberFormat="1" applyFont="1" applyBorder="1" applyAlignment="1">
      <alignment wrapText="1"/>
    </xf>
    <xf numFmtId="1" fontId="0" fillId="0" borderId="0" xfId="17" applyNumberFormat="1" applyFont="1" applyBorder="1" applyAlignment="1">
      <alignment/>
    </xf>
    <xf numFmtId="1" fontId="1" fillId="3" borderId="28" xfId="17" applyNumberFormat="1" applyFont="1" applyFill="1" applyBorder="1" applyAlignment="1">
      <alignment/>
    </xf>
    <xf numFmtId="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right"/>
    </xf>
    <xf numFmtId="0" fontId="1" fillId="3" borderId="41" xfId="22" applyFont="1" applyFill="1" applyBorder="1">
      <alignment/>
      <protection/>
    </xf>
    <xf numFmtId="173" fontId="1" fillId="3" borderId="27" xfId="15" applyNumberFormat="1" applyFont="1" applyFill="1" applyBorder="1" applyAlignment="1" quotePrefix="1">
      <alignment horizontal="center"/>
    </xf>
    <xf numFmtId="173" fontId="1" fillId="3" borderId="28" xfId="15" applyNumberFormat="1" applyFont="1" applyFill="1" applyBorder="1" applyAlignment="1" quotePrefix="1">
      <alignment horizontal="center"/>
    </xf>
    <xf numFmtId="173" fontId="1" fillId="3" borderId="28" xfId="15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17" applyNumberFormat="1" applyFont="1" applyAlignment="1">
      <alignment horizontal="right"/>
    </xf>
    <xf numFmtId="2" fontId="0" fillId="0" borderId="0" xfId="17" applyNumberFormat="1" applyFont="1" applyAlignment="1">
      <alignment horizontal="right" wrapText="1"/>
    </xf>
    <xf numFmtId="2" fontId="0" fillId="0" borderId="20" xfId="17" applyNumberFormat="1" applyFont="1" applyFill="1" applyBorder="1" applyAlignment="1">
      <alignment horizontal="right" wrapText="1"/>
    </xf>
    <xf numFmtId="3" fontId="0" fillId="0" borderId="20" xfId="15" applyNumberFormat="1" applyFont="1" applyFill="1" applyBorder="1" applyAlignment="1">
      <alignment horizontal="right"/>
    </xf>
    <xf numFmtId="2" fontId="0" fillId="0" borderId="0" xfId="23" applyNumberFormat="1" applyFont="1" applyBorder="1" applyAlignment="1">
      <alignment horizontal="right"/>
    </xf>
    <xf numFmtId="2" fontId="0" fillId="0" borderId="0" xfId="17" applyNumberFormat="1" applyFont="1" applyBorder="1" applyAlignment="1">
      <alignment horizontal="right" wrapText="1"/>
    </xf>
    <xf numFmtId="3" fontId="0" fillId="0" borderId="40" xfId="17" applyNumberFormat="1" applyFont="1" applyBorder="1" applyAlignment="1">
      <alignment horizontal="right"/>
    </xf>
    <xf numFmtId="2" fontId="0" fillId="0" borderId="30" xfId="23" applyNumberFormat="1" applyFont="1" applyBorder="1" applyAlignment="1">
      <alignment horizontal="right"/>
    </xf>
    <xf numFmtId="2" fontId="0" fillId="0" borderId="30" xfId="17" applyNumberFormat="1" applyFont="1" applyBorder="1" applyAlignment="1">
      <alignment horizontal="right" wrapText="1"/>
    </xf>
    <xf numFmtId="3" fontId="1" fillId="3" borderId="30" xfId="17" applyNumberFormat="1" applyFont="1" applyFill="1" applyBorder="1" applyAlignment="1">
      <alignment horizontal="right"/>
    </xf>
    <xf numFmtId="2" fontId="1" fillId="3" borderId="30" xfId="17" applyNumberFormat="1" applyFont="1" applyFill="1" applyBorder="1" applyAlignment="1">
      <alignment horizontal="right"/>
    </xf>
    <xf numFmtId="2" fontId="1" fillId="3" borderId="30" xfId="17" applyNumberFormat="1" applyFont="1" applyFill="1" applyBorder="1" applyAlignment="1">
      <alignment horizontal="right" wrapText="1"/>
    </xf>
    <xf numFmtId="2" fontId="1" fillId="3" borderId="28" xfId="17" applyNumberFormat="1" applyFont="1" applyFill="1" applyBorder="1" applyAlignment="1">
      <alignment horizontal="right"/>
    </xf>
    <xf numFmtId="2" fontId="0" fillId="0" borderId="0" xfId="17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1" fillId="3" borderId="28" xfId="17" applyNumberFormat="1" applyFont="1" applyFill="1" applyBorder="1" applyAlignment="1">
      <alignment horizontal="right" wrapText="1"/>
    </xf>
    <xf numFmtId="3" fontId="0" fillId="0" borderId="40" xfId="15" applyNumberFormat="1" applyFont="1" applyFill="1" applyBorder="1" applyAlignment="1">
      <alignment horizontal="right"/>
    </xf>
    <xf numFmtId="2" fontId="1" fillId="3" borderId="38" xfId="17" applyNumberFormat="1" applyFont="1" applyFill="1" applyBorder="1" applyAlignment="1">
      <alignment horizontal="right" wrapText="1"/>
    </xf>
    <xf numFmtId="0" fontId="1" fillId="0" borderId="34" xfId="22" applyFont="1" applyBorder="1">
      <alignment/>
      <protection/>
    </xf>
    <xf numFmtId="2" fontId="0" fillId="0" borderId="34" xfId="17" applyNumberFormat="1" applyFont="1" applyBorder="1" applyAlignment="1">
      <alignment horizontal="right" wrapText="1"/>
    </xf>
    <xf numFmtId="2" fontId="0" fillId="0" borderId="30" xfId="17" applyNumberFormat="1" applyFont="1" applyFill="1" applyBorder="1" applyAlignment="1">
      <alignment horizontal="right" wrapText="1"/>
    </xf>
    <xf numFmtId="3" fontId="1" fillId="3" borderId="30" xfId="15" applyNumberFormat="1" applyFont="1" applyFill="1" applyBorder="1" applyAlignment="1">
      <alignment horizontal="right"/>
    </xf>
    <xf numFmtId="2" fontId="1" fillId="3" borderId="29" xfId="17" applyNumberFormat="1" applyFont="1" applyFill="1" applyBorder="1" applyAlignment="1">
      <alignment horizontal="right" wrapText="1"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1" fillId="0" borderId="24" xfId="17" applyNumberFormat="1" applyFont="1" applyBorder="1" applyAlignment="1">
      <alignment horizontal="center" vertical="center" wrapText="1"/>
    </xf>
    <xf numFmtId="38" fontId="1" fillId="0" borderId="42" xfId="17" applyNumberFormat="1" applyFont="1" applyBorder="1" applyAlignment="1">
      <alignment horizontal="center" vertical="center"/>
    </xf>
    <xf numFmtId="2" fontId="0" fillId="0" borderId="28" xfId="17" applyNumberFormat="1" applyFont="1" applyBorder="1" applyAlignment="1">
      <alignment/>
    </xf>
    <xf numFmtId="1" fontId="0" fillId="0" borderId="20" xfId="17" applyNumberFormat="1" applyFont="1" applyFill="1" applyBorder="1" applyAlignment="1">
      <alignment/>
    </xf>
    <xf numFmtId="2" fontId="0" fillId="0" borderId="28" xfId="17" applyNumberFormat="1" applyFont="1" applyFill="1" applyBorder="1" applyAlignment="1">
      <alignment/>
    </xf>
    <xf numFmtId="2" fontId="0" fillId="0" borderId="38" xfId="17" applyNumberFormat="1" applyFont="1" applyFill="1" applyBorder="1" applyAlignment="1">
      <alignment/>
    </xf>
    <xf numFmtId="38" fontId="0" fillId="0" borderId="28" xfId="17" applyNumberFormat="1" applyFont="1" applyFill="1" applyBorder="1" applyAlignment="1">
      <alignment/>
    </xf>
    <xf numFmtId="1" fontId="0" fillId="0" borderId="28" xfId="17" applyNumberFormat="1" applyFont="1" applyFill="1" applyBorder="1" applyAlignment="1">
      <alignment/>
    </xf>
    <xf numFmtId="38" fontId="0" fillId="0" borderId="27" xfId="17" applyNumberFormat="1" applyFont="1" applyFill="1" applyBorder="1" applyAlignment="1">
      <alignment/>
    </xf>
    <xf numFmtId="1" fontId="0" fillId="0" borderId="0" xfId="17" applyNumberFormat="1" applyFont="1" applyAlignment="1">
      <alignment/>
    </xf>
    <xf numFmtId="1" fontId="1" fillId="4" borderId="0" xfId="17" applyNumberFormat="1" applyFont="1" applyFill="1" applyBorder="1" applyAlignment="1">
      <alignment/>
    </xf>
    <xf numFmtId="173" fontId="1" fillId="3" borderId="41" xfId="15" applyNumberFormat="1" applyFont="1" applyFill="1" applyBorder="1" applyAlignment="1" quotePrefix="1">
      <alignment horizontal="center"/>
    </xf>
    <xf numFmtId="38" fontId="17" fillId="0" borderId="24" xfId="17" applyNumberFormat="1" applyFont="1" applyBorder="1" applyAlignment="1">
      <alignment horizontal="center" vertical="center" wrapText="1"/>
    </xf>
    <xf numFmtId="2" fontId="17" fillId="0" borderId="24" xfId="17" applyNumberFormat="1" applyFont="1" applyBorder="1" applyAlignment="1">
      <alignment horizontal="center" vertical="center" wrapText="1"/>
    </xf>
    <xf numFmtId="40" fontId="17" fillId="0" borderId="24" xfId="17" applyFont="1" applyBorder="1" applyAlignment="1">
      <alignment horizontal="center" vertical="center" wrapText="1"/>
    </xf>
    <xf numFmtId="3" fontId="17" fillId="0" borderId="24" xfId="17" applyNumberFormat="1" applyFont="1" applyBorder="1" applyAlignment="1">
      <alignment horizontal="right" vertical="center" wrapText="1"/>
    </xf>
    <xf numFmtId="38" fontId="0" fillId="0" borderId="0" xfId="17" applyNumberFormat="1" applyFont="1" applyBorder="1" applyAlignment="1">
      <alignment horizontal="right"/>
    </xf>
    <xf numFmtId="40" fontId="0" fillId="0" borderId="0" xfId="17" applyFont="1" applyAlignment="1">
      <alignment wrapText="1"/>
    </xf>
    <xf numFmtId="40" fontId="0" fillId="0" borderId="20" xfId="17" applyFont="1" applyFill="1" applyBorder="1" applyAlignment="1">
      <alignment/>
    </xf>
    <xf numFmtId="40" fontId="0" fillId="0" borderId="21" xfId="17" applyFont="1" applyFill="1" applyBorder="1" applyAlignment="1">
      <alignment wrapText="1"/>
    </xf>
    <xf numFmtId="40" fontId="0" fillId="0" borderId="20" xfId="17" applyFont="1" applyFill="1" applyBorder="1" applyAlignment="1">
      <alignment wrapText="1"/>
    </xf>
    <xf numFmtId="40" fontId="0" fillId="0" borderId="0" xfId="17" applyFont="1" applyBorder="1" applyAlignment="1">
      <alignment/>
    </xf>
    <xf numFmtId="40" fontId="0" fillId="0" borderId="18" xfId="17" applyFont="1" applyBorder="1" applyAlignment="1">
      <alignment wrapText="1"/>
    </xf>
    <xf numFmtId="40" fontId="0" fillId="0" borderId="0" xfId="17" applyFont="1" applyBorder="1" applyAlignment="1">
      <alignment wrapText="1"/>
    </xf>
    <xf numFmtId="38" fontId="1" fillId="3" borderId="23" xfId="17" applyNumberFormat="1" applyFont="1" applyFill="1" applyBorder="1" applyAlignment="1">
      <alignment horizontal="right"/>
    </xf>
    <xf numFmtId="40" fontId="1" fillId="3" borderId="23" xfId="17" applyFont="1" applyFill="1" applyBorder="1" applyAlignment="1">
      <alignment/>
    </xf>
    <xf numFmtId="40" fontId="1" fillId="3" borderId="24" xfId="17" applyFont="1" applyFill="1" applyBorder="1" applyAlignment="1">
      <alignment wrapText="1"/>
    </xf>
    <xf numFmtId="38" fontId="1" fillId="3" borderId="28" xfId="17" applyNumberFormat="1" applyFont="1" applyFill="1" applyBorder="1" applyAlignment="1">
      <alignment horizontal="right"/>
    </xf>
    <xf numFmtId="40" fontId="1" fillId="3" borderId="28" xfId="17" applyFont="1" applyFill="1" applyBorder="1" applyAlignment="1">
      <alignment/>
    </xf>
    <xf numFmtId="40" fontId="1" fillId="3" borderId="29" xfId="17" applyFont="1" applyFill="1" applyBorder="1" applyAlignment="1">
      <alignment wrapText="1"/>
    </xf>
    <xf numFmtId="40" fontId="0" fillId="0" borderId="0" xfId="17" applyFont="1" applyFill="1" applyBorder="1" applyAlignment="1">
      <alignment/>
    </xf>
    <xf numFmtId="40" fontId="0" fillId="0" borderId="18" xfId="17" applyFont="1" applyFill="1" applyBorder="1" applyAlignment="1">
      <alignment wrapText="1"/>
    </xf>
    <xf numFmtId="38" fontId="1" fillId="3" borderId="25" xfId="17" applyNumberFormat="1" applyFont="1" applyFill="1" applyBorder="1" applyAlignment="1">
      <alignment horizontal="right"/>
    </xf>
    <xf numFmtId="173" fontId="0" fillId="0" borderId="43" xfId="15" applyNumberFormat="1" applyFont="1" applyFill="1" applyBorder="1" applyAlignment="1">
      <alignment horizontal="right"/>
    </xf>
    <xf numFmtId="40" fontId="0" fillId="0" borderId="44" xfId="17" applyFont="1" applyFill="1" applyBorder="1" applyAlignment="1">
      <alignment/>
    </xf>
    <xf numFmtId="40" fontId="0" fillId="0" borderId="17" xfId="17" applyFont="1" applyFill="1" applyBorder="1" applyAlignment="1">
      <alignment wrapText="1"/>
    </xf>
    <xf numFmtId="1" fontId="1" fillId="0" borderId="35" xfId="22" applyNumberFormat="1" applyFont="1" applyFill="1" applyBorder="1">
      <alignment/>
      <protection/>
    </xf>
    <xf numFmtId="173" fontId="1" fillId="3" borderId="25" xfId="15" applyNumberFormat="1" applyFont="1" applyFill="1" applyBorder="1" applyAlignment="1">
      <alignment horizontal="right"/>
    </xf>
    <xf numFmtId="173" fontId="1" fillId="3" borderId="27" xfId="15" applyNumberFormat="1" applyFont="1" applyFill="1" applyBorder="1" applyAlignment="1">
      <alignment horizontal="right"/>
    </xf>
    <xf numFmtId="38" fontId="0" fillId="0" borderId="9" xfId="17" applyNumberFormat="1" applyFont="1" applyBorder="1" applyAlignment="1">
      <alignment horizontal="right"/>
    </xf>
    <xf numFmtId="173" fontId="0" fillId="0" borderId="9" xfId="15" applyNumberFormat="1" applyFont="1" applyFill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73" fontId="0" fillId="0" borderId="9" xfId="15" applyNumberFormat="1" applyFont="1" applyBorder="1" applyAlignment="1">
      <alignment horizontal="right"/>
    </xf>
    <xf numFmtId="173" fontId="1" fillId="3" borderId="23" xfId="15" applyNumberFormat="1" applyFont="1" applyFill="1" applyBorder="1" applyAlignment="1">
      <alignment horizontal="right"/>
    </xf>
    <xf numFmtId="173" fontId="1" fillId="3" borderId="45" xfId="15" applyNumberFormat="1" applyFont="1" applyFill="1" applyBorder="1" applyAlignment="1">
      <alignment horizontal="right"/>
    </xf>
    <xf numFmtId="40" fontId="1" fillId="3" borderId="46" xfId="17" applyFont="1" applyFill="1" applyBorder="1" applyAlignment="1">
      <alignment/>
    </xf>
    <xf numFmtId="40" fontId="1" fillId="3" borderId="47" xfId="17" applyFont="1" applyFill="1" applyBorder="1" applyAlignment="1">
      <alignment wrapText="1"/>
    </xf>
    <xf numFmtId="1" fontId="1" fillId="0" borderId="48" xfId="22" applyNumberFormat="1" applyFont="1" applyFill="1" applyBorder="1">
      <alignment/>
      <protection/>
    </xf>
    <xf numFmtId="0" fontId="0" fillId="0" borderId="18" xfId="0" applyBorder="1" applyAlignment="1">
      <alignment/>
    </xf>
    <xf numFmtId="40" fontId="13" fillId="0" borderId="19" xfId="17" applyFont="1" applyBorder="1" applyAlignment="1">
      <alignment horizontal="right" wrapText="1"/>
    </xf>
    <xf numFmtId="2" fontId="0" fillId="0" borderId="30" xfId="17" applyNumberFormat="1" applyFont="1" applyFill="1" applyBorder="1" applyAlignment="1">
      <alignment/>
    </xf>
    <xf numFmtId="2" fontId="0" fillId="0" borderId="39" xfId="17" applyNumberFormat="1" applyFont="1" applyFill="1" applyBorder="1" applyAlignment="1">
      <alignment wrapText="1"/>
    </xf>
    <xf numFmtId="0" fontId="0" fillId="5" borderId="0" xfId="0" applyFill="1" applyAlignment="1">
      <alignment/>
    </xf>
    <xf numFmtId="181" fontId="0" fillId="5" borderId="0" xfId="0" applyNumberFormat="1" applyFill="1" applyAlignment="1">
      <alignment/>
    </xf>
    <xf numFmtId="0" fontId="9" fillId="0" borderId="49" xfId="0" applyFont="1" applyBorder="1" applyAlignment="1">
      <alignment wrapText="1"/>
    </xf>
    <xf numFmtId="38" fontId="18" fillId="6" borderId="49" xfId="17" applyNumberFormat="1" applyFont="1" applyFill="1" applyBorder="1" applyAlignment="1" applyProtection="1">
      <alignment horizontal="right"/>
      <protection locked="0"/>
    </xf>
    <xf numFmtId="0" fontId="0" fillId="0" borderId="49" xfId="0" applyBorder="1" applyAlignment="1">
      <alignment/>
    </xf>
    <xf numFmtId="38" fontId="18" fillId="7" borderId="49" xfId="17" applyNumberFormat="1" applyFont="1" applyFill="1" applyBorder="1" applyAlignment="1" applyProtection="1">
      <alignment horizontal="right"/>
      <protection locked="0"/>
    </xf>
    <xf numFmtId="1" fontId="18" fillId="7" borderId="49" xfId="17" applyNumberFormat="1" applyFont="1" applyFill="1" applyBorder="1" applyAlignment="1" applyProtection="1">
      <alignment/>
      <protection locked="0"/>
    </xf>
    <xf numFmtId="1" fontId="18" fillId="7" borderId="49" xfId="17" applyNumberFormat="1" applyFont="1" applyFill="1" applyBorder="1" applyAlignment="1" applyProtection="1">
      <alignment wrapText="1"/>
      <protection locked="0"/>
    </xf>
    <xf numFmtId="38" fontId="18" fillId="0" borderId="49" xfId="17" applyNumberFormat="1" applyFont="1" applyFill="1" applyBorder="1" applyAlignment="1">
      <alignment horizontal="right"/>
    </xf>
    <xf numFmtId="0" fontId="9" fillId="0" borderId="49" xfId="0" applyFont="1" applyBorder="1" applyAlignment="1">
      <alignment wrapText="1"/>
    </xf>
    <xf numFmtId="38" fontId="19" fillId="6" borderId="49" xfId="17" applyNumberFormat="1" applyFont="1" applyFill="1" applyBorder="1" applyAlignment="1" applyProtection="1">
      <alignment horizontal="right"/>
      <protection locked="0"/>
    </xf>
    <xf numFmtId="0" fontId="9" fillId="0" borderId="49" xfId="0" applyFont="1" applyBorder="1" applyAlignment="1">
      <alignment/>
    </xf>
    <xf numFmtId="38" fontId="19" fillId="7" borderId="49" xfId="17" applyNumberFormat="1" applyFont="1" applyFill="1" applyBorder="1" applyAlignment="1" applyProtection="1">
      <alignment horizontal="right"/>
      <protection locked="0"/>
    </xf>
    <xf numFmtId="1" fontId="19" fillId="7" borderId="49" xfId="17" applyNumberFormat="1" applyFont="1" applyFill="1" applyBorder="1" applyAlignment="1" applyProtection="1">
      <alignment/>
      <protection locked="0"/>
    </xf>
    <xf numFmtId="1" fontId="19" fillId="7" borderId="49" xfId="17" applyNumberFormat="1" applyFont="1" applyFill="1" applyBorder="1" applyAlignment="1" applyProtection="1">
      <alignment wrapText="1"/>
      <protection locked="0"/>
    </xf>
    <xf numFmtId="1" fontId="0" fillId="0" borderId="0" xfId="0" applyNumberFormat="1" applyFont="1" applyAlignment="1">
      <alignment/>
    </xf>
    <xf numFmtId="2" fontId="0" fillId="0" borderId="34" xfId="17" applyNumberFormat="1" applyFont="1" applyFill="1" applyBorder="1" applyAlignment="1">
      <alignment horizontal="right" wrapText="1"/>
    </xf>
    <xf numFmtId="2" fontId="0" fillId="0" borderId="38" xfId="17" applyNumberFormat="1" applyFont="1" applyFill="1" applyBorder="1" applyAlignment="1">
      <alignment horizontal="right"/>
    </xf>
    <xf numFmtId="2" fontId="0" fillId="0" borderId="28" xfId="17" applyNumberFormat="1" applyFont="1" applyFill="1" applyBorder="1" applyAlignment="1">
      <alignment horizontal="right"/>
    </xf>
    <xf numFmtId="1" fontId="0" fillId="0" borderId="0" xfId="22" applyNumberFormat="1" applyFont="1" applyFill="1" applyBorder="1">
      <alignment/>
      <protection/>
    </xf>
    <xf numFmtId="0" fontId="0" fillId="0" borderId="0" xfId="22" applyFont="1" applyFill="1" applyBorder="1">
      <alignment/>
      <protection/>
    </xf>
    <xf numFmtId="2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38" fontId="10" fillId="0" borderId="49" xfId="17" applyNumberFormat="1" applyFont="1" applyBorder="1" applyAlignment="1">
      <alignment horizontal="center" vertical="center" wrapText="1"/>
    </xf>
    <xf numFmtId="40" fontId="10" fillId="0" borderId="49" xfId="17" applyFont="1" applyBorder="1" applyAlignment="1">
      <alignment horizontal="center" vertical="center" wrapText="1"/>
    </xf>
    <xf numFmtId="0" fontId="0" fillId="5" borderId="49" xfId="0" applyFill="1" applyBorder="1" applyAlignment="1">
      <alignment/>
    </xf>
    <xf numFmtId="38" fontId="0" fillId="5" borderId="49" xfId="0" applyNumberFormat="1" applyFill="1" applyBorder="1" applyAlignment="1">
      <alignment/>
    </xf>
    <xf numFmtId="38" fontId="0" fillId="0" borderId="49" xfId="0" applyNumberFormat="1" applyBorder="1" applyAlignment="1">
      <alignment/>
    </xf>
    <xf numFmtId="0" fontId="1" fillId="0" borderId="49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49" xfId="0" applyNumberFormat="1" applyBorder="1" applyAlignment="1">
      <alignment/>
    </xf>
    <xf numFmtId="0" fontId="0" fillId="0" borderId="49" xfId="0" applyFill="1" applyBorder="1" applyAlignment="1">
      <alignment/>
    </xf>
    <xf numFmtId="40" fontId="0" fillId="0" borderId="0" xfId="17" applyFont="1" applyFill="1" applyBorder="1" applyAlignment="1">
      <alignment horizontal="right"/>
    </xf>
    <xf numFmtId="182" fontId="0" fillId="0" borderId="0" xfId="17" applyNumberFormat="1" applyFont="1" applyFill="1" applyBorder="1" applyAlignment="1">
      <alignment/>
    </xf>
    <xf numFmtId="1" fontId="0" fillId="0" borderId="0" xfId="22" applyNumberFormat="1" applyFont="1" applyBorder="1">
      <alignment/>
      <protection/>
    </xf>
    <xf numFmtId="182" fontId="0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left"/>
    </xf>
    <xf numFmtId="1" fontId="0" fillId="0" borderId="49" xfId="22" applyNumberFormat="1" applyFont="1" applyFill="1" applyBorder="1">
      <alignment/>
      <protection/>
    </xf>
    <xf numFmtId="2" fontId="0" fillId="0" borderId="49" xfId="0" applyNumberFormat="1" applyFont="1" applyBorder="1" applyAlignment="1">
      <alignment horizontal="right"/>
    </xf>
    <xf numFmtId="1" fontId="0" fillId="0" borderId="49" xfId="22" applyNumberFormat="1" applyFont="1" applyBorder="1">
      <alignment/>
      <protection/>
    </xf>
    <xf numFmtId="0" fontId="1" fillId="0" borderId="0" xfId="0" applyFont="1" applyBorder="1" applyAlignment="1">
      <alignment horizontal="center"/>
    </xf>
    <xf numFmtId="182" fontId="0" fillId="0" borderId="0" xfId="23" applyNumberFormat="1" applyFont="1" applyBorder="1" applyAlignment="1">
      <alignment/>
    </xf>
    <xf numFmtId="2" fontId="0" fillId="0" borderId="49" xfId="17" applyNumberFormat="1" applyFont="1" applyBorder="1" applyAlignment="1">
      <alignment horizontal="right"/>
    </xf>
    <xf numFmtId="2" fontId="0" fillId="0" borderId="49" xfId="23" applyNumberFormat="1" applyFont="1" applyBorder="1" applyAlignment="1">
      <alignment horizontal="right"/>
    </xf>
    <xf numFmtId="2" fontId="0" fillId="0" borderId="49" xfId="17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0" fontId="0" fillId="0" borderId="49" xfId="22" applyFont="1" applyBorder="1">
      <alignment/>
      <protection/>
    </xf>
    <xf numFmtId="2" fontId="0" fillId="0" borderId="0" xfId="0" applyNumberFormat="1" applyBorder="1" applyAlignment="1">
      <alignment horizontal="right"/>
    </xf>
    <xf numFmtId="182" fontId="0" fillId="0" borderId="0" xfId="17" applyNumberFormat="1" applyFont="1" applyFill="1" applyBorder="1" applyAlignment="1">
      <alignment horizontal="right"/>
    </xf>
    <xf numFmtId="182" fontId="0" fillId="0" borderId="0" xfId="23" applyNumberFormat="1" applyFon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182" fontId="0" fillId="0" borderId="0" xfId="17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00" fontId="0" fillId="0" borderId="0" xfId="17" applyNumberFormat="1" applyFont="1" applyBorder="1" applyAlignment="1">
      <alignment horizontal="right" wrapText="1"/>
    </xf>
    <xf numFmtId="0" fontId="0" fillId="0" borderId="0" xfId="22" applyFont="1" applyBorder="1">
      <alignment/>
      <protection/>
    </xf>
    <xf numFmtId="40" fontId="0" fillId="0" borderId="0" xfId="17" applyFont="1" applyBorder="1" applyAlignment="1">
      <alignment horizontal="right"/>
    </xf>
    <xf numFmtId="0" fontId="0" fillId="0" borderId="0" xfId="17" applyNumberFormat="1" applyFont="1" applyBorder="1" applyAlignment="1">
      <alignment horizontal="right" wrapText="1"/>
    </xf>
    <xf numFmtId="200" fontId="0" fillId="0" borderId="0" xfId="17" applyNumberFormat="1" applyFont="1" applyBorder="1" applyAlignment="1">
      <alignment horizontal="right"/>
    </xf>
    <xf numFmtId="0" fontId="0" fillId="0" borderId="0" xfId="17" applyNumberFormat="1" applyFont="1" applyBorder="1" applyAlignment="1">
      <alignment horizontal="right"/>
    </xf>
    <xf numFmtId="2" fontId="0" fillId="0" borderId="49" xfId="0" applyNumberFormat="1" applyFill="1" applyBorder="1" applyAlignment="1">
      <alignment/>
    </xf>
    <xf numFmtId="0" fontId="7" fillId="8" borderId="0" xfId="21" applyFill="1" applyAlignment="1">
      <alignment horizontal="center"/>
    </xf>
    <xf numFmtId="0" fontId="1" fillId="0" borderId="33" xfId="22" applyFont="1" applyBorder="1" applyAlignment="1">
      <alignment horizontal="center" vertical="center"/>
      <protection/>
    </xf>
    <xf numFmtId="0" fontId="1" fillId="0" borderId="35" xfId="22" applyFont="1" applyBorder="1" applyAlignment="1">
      <alignment horizontal="center" vertical="center"/>
      <protection/>
    </xf>
    <xf numFmtId="0" fontId="1" fillId="0" borderId="50" xfId="22" applyFont="1" applyBorder="1" applyAlignment="1">
      <alignment horizontal="center" vertical="center"/>
      <protection/>
    </xf>
    <xf numFmtId="38" fontId="1" fillId="0" borderId="22" xfId="17" applyNumberFormat="1" applyFont="1" applyBorder="1" applyAlignment="1">
      <alignment horizontal="center" vertical="center"/>
    </xf>
    <xf numFmtId="38" fontId="1" fillId="0" borderId="20" xfId="17" applyNumberFormat="1" applyFont="1" applyBorder="1" applyAlignment="1">
      <alignment horizontal="center" vertical="center"/>
    </xf>
    <xf numFmtId="38" fontId="1" fillId="0" borderId="21" xfId="17" applyNumberFormat="1" applyFont="1" applyBorder="1" applyAlignment="1">
      <alignment horizontal="center" vertical="center"/>
    </xf>
    <xf numFmtId="38" fontId="1" fillId="0" borderId="51" xfId="17" applyNumberFormat="1" applyFont="1" applyBorder="1" applyAlignment="1">
      <alignment horizontal="center" vertical="center"/>
    </xf>
    <xf numFmtId="38" fontId="1" fillId="0" borderId="52" xfId="17" applyNumberFormat="1" applyFont="1" applyBorder="1" applyAlignment="1">
      <alignment horizontal="center" vertical="center"/>
    </xf>
    <xf numFmtId="38" fontId="1" fillId="0" borderId="19" xfId="17" applyNumberFormat="1" applyFont="1" applyBorder="1" applyAlignment="1">
      <alignment horizontal="center" vertical="center"/>
    </xf>
    <xf numFmtId="38" fontId="1" fillId="0" borderId="53" xfId="17" applyNumberFormat="1" applyFont="1" applyBorder="1" applyAlignment="1">
      <alignment horizontal="center" vertical="center"/>
    </xf>
    <xf numFmtId="38" fontId="1" fillId="0" borderId="10" xfId="17" applyNumberFormat="1" applyFont="1" applyBorder="1" applyAlignment="1">
      <alignment horizontal="center" vertical="center"/>
    </xf>
    <xf numFmtId="38" fontId="1" fillId="0" borderId="34" xfId="17" applyNumberFormat="1" applyFont="1" applyBorder="1" applyAlignment="1">
      <alignment horizontal="center" vertical="center"/>
    </xf>
    <xf numFmtId="38" fontId="1" fillId="0" borderId="54" xfId="17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0" borderId="56" xfId="17" applyNumberFormat="1" applyFont="1" applyBorder="1" applyAlignment="1">
      <alignment horizontal="center" vertical="center"/>
    </xf>
    <xf numFmtId="0" fontId="0" fillId="0" borderId="46" xfId="17" applyNumberFormat="1" applyFont="1" applyBorder="1" applyAlignment="1">
      <alignment horizontal="center" vertical="center"/>
    </xf>
    <xf numFmtId="0" fontId="0" fillId="0" borderId="47" xfId="17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omma_~7202659" xfId="17"/>
    <cellStyle name="Currency" xfId="18"/>
    <cellStyle name="Currency [0]" xfId="19"/>
    <cellStyle name="Followed Hyperlink" xfId="20"/>
    <cellStyle name="Hyperlink" xfId="21"/>
    <cellStyle name="Normal_~7202659" xfId="22"/>
    <cellStyle name="Percent" xfId="23"/>
  </cellStyles>
  <dxfs count="6">
    <dxf>
      <alignment wrapText="1" readingOrder="0"/>
      <border/>
    </dxf>
    <dxf>
      <alignment wrapText="1"/>
      <border/>
    </dxf>
    <dxf>
      <alignment horizontal="right" readingOrder="2"/>
      <border/>
    </dxf>
    <dxf>
      <alignment horizontal="right" readingOrder="1"/>
      <border/>
    </dxf>
    <dxf>
      <alignment horizontal="right"/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worksheet" Target="worksheets/sheet10.xml" /><Relationship Id="rId22" Type="http://schemas.openxmlformats.org/officeDocument/2006/relationships/worksheet" Target="work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pivotCacheDefinition" Target="pivotCache/pivotCacheDefinition1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% Caries Free by Ethnicity.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 2006'!$B$3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 2006'!$B$4:$B$7</c:f>
              <c:numCache>
                <c:ptCount val="4"/>
                <c:pt idx="0">
                  <c:v>57.09132808977506</c:v>
                </c:pt>
                <c:pt idx="1">
                  <c:v>38.28996282527881</c:v>
                </c:pt>
                <c:pt idx="2">
                  <c:v>32.492883285888574</c:v>
                </c:pt>
                <c:pt idx="3">
                  <c:v>67.80572814062737</c:v>
                </c:pt>
              </c:numCache>
            </c:numRef>
          </c:val>
        </c:ser>
        <c:ser>
          <c:idx val="1"/>
          <c:order val="1"/>
          <c:tx>
            <c:strRef>
              <c:f>'5 Yr Old Stats 2006'!$C$3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 2006'!$C$4:$C$7</c:f>
              <c:numCache>
                <c:ptCount val="4"/>
                <c:pt idx="0">
                  <c:v>48.64995891536565</c:v>
                </c:pt>
                <c:pt idx="1">
                  <c:v>24.143408214204676</c:v>
                </c:pt>
                <c:pt idx="2">
                  <c:v>27.543424317617866</c:v>
                </c:pt>
                <c:pt idx="3">
                  <c:v>56.596098758695945</c:v>
                </c:pt>
              </c:numCache>
            </c:numRef>
          </c:val>
        </c:ser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50318"/>
        <c:crosses val="autoZero"/>
        <c:auto val="1"/>
        <c:lblOffset val="100"/>
        <c:noMultiLvlLbl val="0"/>
      </c:catAx>
      <c:valAx>
        <c:axId val="3965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8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5-year-old and Year 8 Decayed Missing and Filled Teeth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525"/>
          <c:w val="0.8357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Data'!$C$1</c:f>
              <c:strCache>
                <c:ptCount val="1"/>
                <c:pt idx="0">
                  <c:v>5 years dmft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'Annual Data'!$A$3:$A$19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'Annual Data'!$C$3:$C$19</c:f>
              <c:numCache>
                <c:ptCount val="17"/>
                <c:pt idx="0">
                  <c:v>2.04</c:v>
                </c:pt>
                <c:pt idx="1">
                  <c:v>2.04</c:v>
                </c:pt>
                <c:pt idx="2">
                  <c:v>1.98</c:v>
                </c:pt>
                <c:pt idx="3">
                  <c:v>1.92</c:v>
                </c:pt>
                <c:pt idx="4">
                  <c:v>1.83</c:v>
                </c:pt>
                <c:pt idx="5">
                  <c:v>1.71</c:v>
                </c:pt>
                <c:pt idx="6">
                  <c:v>1.614</c:v>
                </c:pt>
                <c:pt idx="7">
                  <c:v>1.71</c:v>
                </c:pt>
                <c:pt idx="8">
                  <c:v>1.75</c:v>
                </c:pt>
                <c:pt idx="9">
                  <c:v>1.8</c:v>
                </c:pt>
                <c:pt idx="10">
                  <c:v>1.82</c:v>
                </c:pt>
                <c:pt idx="11">
                  <c:v>1.87</c:v>
                </c:pt>
                <c:pt idx="12">
                  <c:v>1.83</c:v>
                </c:pt>
                <c:pt idx="13">
                  <c:v>2.06</c:v>
                </c:pt>
                <c:pt idx="14">
                  <c:v>2.11</c:v>
                </c:pt>
                <c:pt idx="15">
                  <c:v>2.24</c:v>
                </c:pt>
                <c:pt idx="16">
                  <c:v>2.1517764309081224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Data'!$G$1</c:f>
              <c:strCache>
                <c:ptCount val="1"/>
                <c:pt idx="0">
                  <c:v>Y8 DMFT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Data'!$G$3:$G$19</c:f>
              <c:numCache>
                <c:ptCount val="17"/>
                <c:pt idx="0">
                  <c:v>1.98</c:v>
                </c:pt>
                <c:pt idx="1">
                  <c:v>1.72</c:v>
                </c:pt>
                <c:pt idx="2">
                  <c:v>1.49</c:v>
                </c:pt>
                <c:pt idx="3">
                  <c:v>1.39</c:v>
                </c:pt>
                <c:pt idx="4">
                  <c:v>1.33</c:v>
                </c:pt>
                <c:pt idx="5">
                  <c:v>1.4</c:v>
                </c:pt>
                <c:pt idx="6">
                  <c:v>1.43</c:v>
                </c:pt>
                <c:pt idx="7">
                  <c:v>1.62</c:v>
                </c:pt>
                <c:pt idx="8">
                  <c:v>1.59</c:v>
                </c:pt>
                <c:pt idx="9">
                  <c:v>1.58</c:v>
                </c:pt>
                <c:pt idx="10">
                  <c:v>1.61</c:v>
                </c:pt>
                <c:pt idx="11">
                  <c:v>1.61</c:v>
                </c:pt>
                <c:pt idx="12">
                  <c:v>1.59</c:v>
                </c:pt>
                <c:pt idx="13">
                  <c:v>1.57</c:v>
                </c:pt>
                <c:pt idx="14">
                  <c:v>1.57</c:v>
                </c:pt>
                <c:pt idx="15">
                  <c:v>1.7</c:v>
                </c:pt>
                <c:pt idx="16">
                  <c:v>1.569411957815257</c:v>
                </c:pt>
              </c:numCache>
            </c:numRef>
          </c:val>
          <c:smooth val="0"/>
        </c:ser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dmft/DMFT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5-year-olds and Year 8 children caries free 1990-2006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'Annual Data'!$D$1</c:f>
              <c:strCache>
                <c:ptCount val="1"/>
                <c:pt idx="0">
                  <c:v>5 years caries free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'Annual Data'!$A$3:$A$19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'Annual Data'!$D$3:$D$19</c:f>
              <c:numCache>
                <c:ptCount val="17"/>
                <c:pt idx="0">
                  <c:v>0.513</c:v>
                </c:pt>
                <c:pt idx="1">
                  <c:v>0.518</c:v>
                </c:pt>
                <c:pt idx="2">
                  <c:v>0.514</c:v>
                </c:pt>
                <c:pt idx="3">
                  <c:v>0.526</c:v>
                </c:pt>
                <c:pt idx="4">
                  <c:v>0.547</c:v>
                </c:pt>
                <c:pt idx="5">
                  <c:v>0.547</c:v>
                </c:pt>
                <c:pt idx="6">
                  <c:v>0.546</c:v>
                </c:pt>
                <c:pt idx="7">
                  <c:v>0.565</c:v>
                </c:pt>
                <c:pt idx="8">
                  <c:v>0.548</c:v>
                </c:pt>
                <c:pt idx="9">
                  <c:v>0.536</c:v>
                </c:pt>
                <c:pt idx="10">
                  <c:v>0.521</c:v>
                </c:pt>
                <c:pt idx="11">
                  <c:v>0.513</c:v>
                </c:pt>
                <c:pt idx="12">
                  <c:v>0.521</c:v>
                </c:pt>
                <c:pt idx="13">
                  <c:v>0.536</c:v>
                </c:pt>
                <c:pt idx="14">
                  <c:v>0.521</c:v>
                </c:pt>
                <c:pt idx="15">
                  <c:v>0.52</c:v>
                </c:pt>
                <c:pt idx="16">
                  <c:v>0.5292298328810895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Data'!$H$1</c:f>
              <c:strCache>
                <c:ptCount val="1"/>
                <c:pt idx="0">
                  <c:v>Y8 caries free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'Annual Data'!$A$3:$A$19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'Annual Data'!$H$3:$H$19</c:f>
              <c:numCache>
                <c:ptCount val="17"/>
                <c:pt idx="0">
                  <c:v>0.357</c:v>
                </c:pt>
                <c:pt idx="1">
                  <c:v>0.416</c:v>
                </c:pt>
                <c:pt idx="2">
                  <c:v>0.471</c:v>
                </c:pt>
                <c:pt idx="3">
                  <c:v>0.493</c:v>
                </c:pt>
                <c:pt idx="4">
                  <c:v>0.507</c:v>
                </c:pt>
                <c:pt idx="5">
                  <c:v>0.481</c:v>
                </c:pt>
                <c:pt idx="6">
                  <c:v>0.421</c:v>
                </c:pt>
                <c:pt idx="7">
                  <c:v>0.443</c:v>
                </c:pt>
                <c:pt idx="8">
                  <c:v>0.439</c:v>
                </c:pt>
                <c:pt idx="9">
                  <c:v>0.44</c:v>
                </c:pt>
                <c:pt idx="10">
                  <c:v>0.422</c:v>
                </c:pt>
                <c:pt idx="11">
                  <c:v>0.434</c:v>
                </c:pt>
                <c:pt idx="12">
                  <c:v>0.437</c:v>
                </c:pt>
                <c:pt idx="13">
                  <c:v>0.453</c:v>
                </c:pt>
                <c:pt idx="14">
                  <c:v>0.456</c:v>
                </c:pt>
                <c:pt idx="15">
                  <c:v>0.45</c:v>
                </c:pt>
                <c:pt idx="16">
                  <c:v>0.4570558086092986</c:v>
                </c:pt>
              </c:numCache>
            </c:numRef>
          </c:val>
          <c:smooth val="0"/>
        </c:ser>
        <c:marker val="1"/>
        <c:axId val="34487945"/>
        <c:axId val="41956050"/>
      </c:line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8 % Caries Free by Ethnicity.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 2006'!$B$3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'Yr 8 Stats 2006'!$A$4:$A$7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 2006'!$B$4:$B$7</c:f>
              <c:numCache>
                <c:ptCount val="4"/>
                <c:pt idx="0">
                  <c:v>50.76066219944817</c:v>
                </c:pt>
                <c:pt idx="1">
                  <c:v>36.89486147288657</c:v>
                </c:pt>
                <c:pt idx="2">
                  <c:v>43.072893657305144</c:v>
                </c:pt>
                <c:pt idx="3">
                  <c:v>55.372844587829576</c:v>
                </c:pt>
              </c:numCache>
            </c:numRef>
          </c:val>
        </c:ser>
        <c:ser>
          <c:idx val="1"/>
          <c:order val="1"/>
          <c:tx>
            <c:strRef>
              <c:f>'Yr 8 Stats 2006'!$C$3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'Yr 8 Stats 2006'!$A$4:$A$7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 2006'!$C$4:$C$7</c:f>
              <c:numCache>
                <c:ptCount val="4"/>
                <c:pt idx="0">
                  <c:v>40.21741698048614</c:v>
                </c:pt>
                <c:pt idx="1">
                  <c:v>28.358206032119078</c:v>
                </c:pt>
                <c:pt idx="2">
                  <c:v>33.01567695961995</c:v>
                </c:pt>
                <c:pt idx="3">
                  <c:v>43.78140238775853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dmft by Ethnicity.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 2006'!$F$3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 2006'!$F$4:$F$7</c:f>
              <c:numCache>
                <c:ptCount val="4"/>
                <c:pt idx="0">
                  <c:v>1.838184459696408</c:v>
                </c:pt>
                <c:pt idx="1">
                  <c:v>2.967936802973978</c:v>
                </c:pt>
                <c:pt idx="2">
                  <c:v>3.433509556730378</c:v>
                </c:pt>
                <c:pt idx="3">
                  <c:v>1.1725261403242915</c:v>
                </c:pt>
              </c:numCache>
            </c:numRef>
          </c:val>
        </c:ser>
        <c:ser>
          <c:idx val="1"/>
          <c:order val="1"/>
          <c:tx>
            <c:strRef>
              <c:f>'5 Yr Old Stats 2006'!$G$3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 2006'!$G$4:$G$7</c:f>
              <c:numCache>
                <c:ptCount val="4"/>
                <c:pt idx="0">
                  <c:v>2.4732436318816764</c:v>
                </c:pt>
                <c:pt idx="1">
                  <c:v>4.558429770819151</c:v>
                </c:pt>
                <c:pt idx="2">
                  <c:v>4.327543424317618</c:v>
                </c:pt>
                <c:pt idx="3">
                  <c:v>1.7955258491338153</c:v>
                </c:pt>
              </c:numCache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0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dmft by Ethnicity.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 2006'!$F$3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 2006'!$E$4:$E$7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 2006'!$F$4:$F$7</c:f>
              <c:numCache>
                <c:ptCount val="4"/>
                <c:pt idx="0">
                  <c:v>1.3278675601103667</c:v>
                </c:pt>
                <c:pt idx="1">
                  <c:v>1.9280132607151315</c:v>
                </c:pt>
                <c:pt idx="2">
                  <c:v>1.7352477122120542</c:v>
                </c:pt>
                <c:pt idx="3">
                  <c:v>1.1150851040160197</c:v>
                </c:pt>
              </c:numCache>
            </c:numRef>
          </c:val>
        </c:ser>
        <c:ser>
          <c:idx val="1"/>
          <c:order val="1"/>
          <c:tx>
            <c:strRef>
              <c:f>'Yr 8 Stats 2006'!$G$3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 2006'!$E$4:$E$7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 2006'!$G$4:$G$7</c:f>
              <c:numCache>
                <c:ptCount val="4"/>
                <c:pt idx="0">
                  <c:v>1.8316501198219788</c:v>
                </c:pt>
                <c:pt idx="1">
                  <c:v>2.7669408538973754</c:v>
                </c:pt>
                <c:pt idx="2">
                  <c:v>2.2731591448931114</c:v>
                </c:pt>
                <c:pt idx="3">
                  <c:v>1.5535564149991592</c:v>
                </c:pt>
              </c:numCache>
            </c:numRef>
          </c:val>
        </c:ser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% Caries Free by Fluoridation.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 2006'!$B$13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 2006'!$B$14:$B$34</c:f>
              <c:numCache>
                <c:ptCount val="21"/>
                <c:pt idx="0">
                  <c:v>0</c:v>
                </c:pt>
                <c:pt idx="1">
                  <c:v>64.85549132947976</c:v>
                </c:pt>
                <c:pt idx="2">
                  <c:v>59.73154362416108</c:v>
                </c:pt>
                <c:pt idx="3">
                  <c:v>51.739546760293656</c:v>
                </c:pt>
                <c:pt idx="4">
                  <c:v>44.08725602755453</c:v>
                </c:pt>
                <c:pt idx="5">
                  <c:v>46.05263157894737</c:v>
                </c:pt>
                <c:pt idx="6">
                  <c:v>34.87179487179487</c:v>
                </c:pt>
                <c:pt idx="7">
                  <c:v>40.198511166253105</c:v>
                </c:pt>
                <c:pt idx="8">
                  <c:v>54.672395273899035</c:v>
                </c:pt>
                <c:pt idx="9">
                  <c:v>46.25176803394625</c:v>
                </c:pt>
                <c:pt idx="10">
                  <c:v>56.560717196414025</c:v>
                </c:pt>
                <c:pt idx="11">
                  <c:v>0</c:v>
                </c:pt>
                <c:pt idx="12">
                  <c:v>68.02197802197803</c:v>
                </c:pt>
                <c:pt idx="13">
                  <c:v>62.56247160381645</c:v>
                </c:pt>
                <c:pt idx="14">
                  <c:v>46.32768361581921</c:v>
                </c:pt>
                <c:pt idx="15">
                  <c:v>0</c:v>
                </c:pt>
                <c:pt idx="16">
                  <c:v>0</c:v>
                </c:pt>
                <c:pt idx="17">
                  <c:v>62.06896551724138</c:v>
                </c:pt>
                <c:pt idx="18">
                  <c:v>0</c:v>
                </c:pt>
                <c:pt idx="19">
                  <c:v>66.41000962463907</c:v>
                </c:pt>
                <c:pt idx="20">
                  <c:v>55.425709515859765</c:v>
                </c:pt>
              </c:numCache>
            </c:numRef>
          </c:val>
        </c:ser>
        <c:ser>
          <c:idx val="1"/>
          <c:order val="1"/>
          <c:tx>
            <c:strRef>
              <c:f>'5 Yr Old Stats 2006'!$C$13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 2006'!$C$14:$C$34</c:f>
              <c:numCache>
                <c:ptCount val="21"/>
                <c:pt idx="0">
                  <c:v>35.553379040156706</c:v>
                </c:pt>
                <c:pt idx="1">
                  <c:v>54.15549597855228</c:v>
                </c:pt>
                <c:pt idx="2">
                  <c:v>57.35294117647059</c:v>
                </c:pt>
                <c:pt idx="3">
                  <c:v>48.67172675521822</c:v>
                </c:pt>
                <c:pt idx="4">
                  <c:v>46.29817444219067</c:v>
                </c:pt>
                <c:pt idx="5">
                  <c:v>32.752613240418114</c:v>
                </c:pt>
                <c:pt idx="6">
                  <c:v>40.225988700564976</c:v>
                </c:pt>
                <c:pt idx="7">
                  <c:v>31.155778894472363</c:v>
                </c:pt>
                <c:pt idx="8">
                  <c:v>45.38606403013183</c:v>
                </c:pt>
                <c:pt idx="9">
                  <c:v>40.31578947368421</c:v>
                </c:pt>
                <c:pt idx="10">
                  <c:v>49.24118476727786</c:v>
                </c:pt>
                <c:pt idx="11">
                  <c:v>44.99332443257677</c:v>
                </c:pt>
                <c:pt idx="12">
                  <c:v>36.986301369863014</c:v>
                </c:pt>
                <c:pt idx="13">
                  <c:v>66.66666666666666</c:v>
                </c:pt>
                <c:pt idx="14">
                  <c:v>46.69603524229075</c:v>
                </c:pt>
                <c:pt idx="15">
                  <c:v>53.81136950904393</c:v>
                </c:pt>
                <c:pt idx="16">
                  <c:v>46.26168224299065</c:v>
                </c:pt>
                <c:pt idx="17">
                  <c:v>55.984235635760214</c:v>
                </c:pt>
                <c:pt idx="18">
                  <c:v>50.959860383944154</c:v>
                </c:pt>
                <c:pt idx="19">
                  <c:v>58.1958195819582</c:v>
                </c:pt>
                <c:pt idx="20">
                  <c:v>52.24719101123596</c:v>
                </c:pt>
              </c:numCache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8 % Caries Free by Fluoridation.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 2006'!$B$13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 2006'!$A$14:$A$34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 2006'!$B$14:$B$34</c:f>
              <c:numCache>
                <c:ptCount val="21"/>
                <c:pt idx="0">
                  <c:v>0</c:v>
                </c:pt>
                <c:pt idx="1">
                  <c:v>53.59183673469388</c:v>
                </c:pt>
                <c:pt idx="2">
                  <c:v>59.04761904761905</c:v>
                </c:pt>
                <c:pt idx="3">
                  <c:v>49.857048603474816</c:v>
                </c:pt>
                <c:pt idx="4">
                  <c:v>40.381991814461124</c:v>
                </c:pt>
                <c:pt idx="5">
                  <c:v>40.502793296089386</c:v>
                </c:pt>
                <c:pt idx="6">
                  <c:v>26.08695652173913</c:v>
                </c:pt>
                <c:pt idx="7">
                  <c:v>43.223443223443226</c:v>
                </c:pt>
                <c:pt idx="8">
                  <c:v>39.45127719962157</c:v>
                </c:pt>
                <c:pt idx="9">
                  <c:v>42.76243093922652</c:v>
                </c:pt>
                <c:pt idx="10">
                  <c:v>44.12989045383412</c:v>
                </c:pt>
                <c:pt idx="11">
                  <c:v>0</c:v>
                </c:pt>
                <c:pt idx="12">
                  <c:v>59.43396226415094</c:v>
                </c:pt>
                <c:pt idx="13">
                  <c:v>65.34943285766556</c:v>
                </c:pt>
                <c:pt idx="14">
                  <c:v>46.37096774193548</c:v>
                </c:pt>
                <c:pt idx="15">
                  <c:v>0</c:v>
                </c:pt>
                <c:pt idx="16">
                  <c:v>0</c:v>
                </c:pt>
                <c:pt idx="17">
                  <c:v>33.72093023255814</c:v>
                </c:pt>
                <c:pt idx="18">
                  <c:v>0</c:v>
                </c:pt>
                <c:pt idx="19">
                  <c:v>43.72093023255814</c:v>
                </c:pt>
                <c:pt idx="20">
                  <c:v>26.475849731663686</c:v>
                </c:pt>
              </c:numCache>
            </c:numRef>
          </c:val>
        </c:ser>
        <c:ser>
          <c:idx val="1"/>
          <c:order val="1"/>
          <c:tx>
            <c:strRef>
              <c:f>'Yr 8 Stats 2006'!$C$13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 2006'!$A$14:$A$34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 2006'!$C$14:$C$34</c:f>
              <c:numCache>
                <c:ptCount val="21"/>
                <c:pt idx="0">
                  <c:v>34.42277279915656</c:v>
                </c:pt>
                <c:pt idx="1">
                  <c:v>50.31055900621118</c:v>
                </c:pt>
                <c:pt idx="2">
                  <c:v>60</c:v>
                </c:pt>
                <c:pt idx="3">
                  <c:v>50.8695652173913</c:v>
                </c:pt>
                <c:pt idx="4">
                  <c:v>41.36726546906188</c:v>
                </c:pt>
                <c:pt idx="5">
                  <c:v>37.409326424870464</c:v>
                </c:pt>
                <c:pt idx="6">
                  <c:v>32.15940685820204</c:v>
                </c:pt>
                <c:pt idx="7">
                  <c:v>32.18390804597701</c:v>
                </c:pt>
                <c:pt idx="8">
                  <c:v>31.390977443609025</c:v>
                </c:pt>
                <c:pt idx="9">
                  <c:v>34.36532507739938</c:v>
                </c:pt>
                <c:pt idx="10">
                  <c:v>47.31660424469414</c:v>
                </c:pt>
                <c:pt idx="11">
                  <c:v>41.431451612903224</c:v>
                </c:pt>
                <c:pt idx="12">
                  <c:v>42.5</c:v>
                </c:pt>
                <c:pt idx="13">
                  <c:v>78.57142857142857</c:v>
                </c:pt>
                <c:pt idx="14">
                  <c:v>45.70446735395189</c:v>
                </c:pt>
                <c:pt idx="15">
                  <c:v>50.984566258648215</c:v>
                </c:pt>
                <c:pt idx="16">
                  <c:v>37.73809523809524</c:v>
                </c:pt>
                <c:pt idx="17">
                  <c:v>43.12663429211804</c:v>
                </c:pt>
                <c:pt idx="18">
                  <c:v>36.34053367217281</c:v>
                </c:pt>
                <c:pt idx="19">
                  <c:v>35.45706371191136</c:v>
                </c:pt>
                <c:pt idx="20">
                  <c:v>29.54822954822955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dmft by Fluoridation.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 2006'!$F$13</c:f>
              <c:strCache>
                <c:ptCount val="1"/>
                <c:pt idx="0">
                  <c:v>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 2006'!$F$14:$F$34</c:f>
              <c:numCache>
                <c:ptCount val="21"/>
                <c:pt idx="0">
                  <c:v>0</c:v>
                </c:pt>
                <c:pt idx="1">
                  <c:v>1.3445086705202312</c:v>
                </c:pt>
                <c:pt idx="2">
                  <c:v>1.70503355704698</c:v>
                </c:pt>
                <c:pt idx="3">
                  <c:v>2.2489626556016598</c:v>
                </c:pt>
                <c:pt idx="4">
                  <c:v>2.412169919632606</c:v>
                </c:pt>
                <c:pt idx="5">
                  <c:v>1.912280701754386</c:v>
                </c:pt>
                <c:pt idx="6">
                  <c:v>3.5128205128205128</c:v>
                </c:pt>
                <c:pt idx="7">
                  <c:v>3.0794044665012406</c:v>
                </c:pt>
                <c:pt idx="8">
                  <c:v>1.9720730397422126</c:v>
                </c:pt>
                <c:pt idx="9">
                  <c:v>2.366336633663366</c:v>
                </c:pt>
                <c:pt idx="10">
                  <c:v>1.9682151589242054</c:v>
                </c:pt>
                <c:pt idx="11">
                  <c:v>0</c:v>
                </c:pt>
                <c:pt idx="12">
                  <c:v>1.4142857142857144</c:v>
                </c:pt>
                <c:pt idx="13">
                  <c:v>1.558382553384825</c:v>
                </c:pt>
                <c:pt idx="14">
                  <c:v>1.728813559322034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1.2454282964388836</c:v>
                </c:pt>
                <c:pt idx="20">
                  <c:v>1.8013355592654423</c:v>
                </c:pt>
              </c:numCache>
            </c:numRef>
          </c:val>
        </c:ser>
        <c:ser>
          <c:idx val="1"/>
          <c:order val="1"/>
          <c:tx>
            <c:strRef>
              <c:f>'5 Yr Old Stats 2006'!$G$13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 2006'!$E$14:$E$34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 2006'!$G$14:$G$34</c:f>
              <c:numCache>
                <c:ptCount val="21"/>
                <c:pt idx="0">
                  <c:v>3.991185112634672</c:v>
                </c:pt>
                <c:pt idx="1">
                  <c:v>1.9865951742627346</c:v>
                </c:pt>
                <c:pt idx="2">
                  <c:v>1.6470588235294117</c:v>
                </c:pt>
                <c:pt idx="3">
                  <c:v>2.413662239089184</c:v>
                </c:pt>
                <c:pt idx="4">
                  <c:v>2.5456389452332657</c:v>
                </c:pt>
                <c:pt idx="5">
                  <c:v>3.1846689895470384</c:v>
                </c:pt>
                <c:pt idx="6">
                  <c:v>3.23954802259887</c:v>
                </c:pt>
                <c:pt idx="7">
                  <c:v>4.582914572864322</c:v>
                </c:pt>
                <c:pt idx="8">
                  <c:v>2.367231638418079</c:v>
                </c:pt>
                <c:pt idx="9">
                  <c:v>2.96</c:v>
                </c:pt>
                <c:pt idx="10">
                  <c:v>2.4019746121297603</c:v>
                </c:pt>
                <c:pt idx="11">
                  <c:v>3.1869158878504673</c:v>
                </c:pt>
                <c:pt idx="12">
                  <c:v>2.4794520547945207</c:v>
                </c:pt>
                <c:pt idx="13">
                  <c:v>1.303030303030303</c:v>
                </c:pt>
                <c:pt idx="14">
                  <c:v>1.7136563876651982</c:v>
                </c:pt>
                <c:pt idx="15">
                  <c:v>1.9186046511627908</c:v>
                </c:pt>
                <c:pt idx="16">
                  <c:v>2.5046728971962615</c:v>
                </c:pt>
                <c:pt idx="17">
                  <c:v>2.016179215930305</c:v>
                </c:pt>
                <c:pt idx="18">
                  <c:v>1.9005235602094241</c:v>
                </c:pt>
                <c:pt idx="19">
                  <c:v>1.878987898789879</c:v>
                </c:pt>
                <c:pt idx="20">
                  <c:v>2.0921348314606742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dmft by Fluoridation.  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 2006'!$F$13</c:f>
              <c:strCache>
                <c:ptCount val="1"/>
                <c:pt idx="0">
                  <c:v>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 2006'!$E$14:$E$34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 2006'!$F$14:$F$34</c:f>
              <c:numCache>
                <c:ptCount val="21"/>
                <c:pt idx="0">
                  <c:v>0</c:v>
                </c:pt>
                <c:pt idx="1">
                  <c:v>1.2314285714285715</c:v>
                </c:pt>
                <c:pt idx="2">
                  <c:v>1.0140350877192983</c:v>
                </c:pt>
                <c:pt idx="3">
                  <c:v>1.4035627886518585</c:v>
                </c:pt>
                <c:pt idx="4">
                  <c:v>1.9672578444747613</c:v>
                </c:pt>
                <c:pt idx="5">
                  <c:v>1.606145251396648</c:v>
                </c:pt>
                <c:pt idx="6">
                  <c:v>2.411067193675889</c:v>
                </c:pt>
                <c:pt idx="7">
                  <c:v>1.5</c:v>
                </c:pt>
                <c:pt idx="8">
                  <c:v>1.5373699148533586</c:v>
                </c:pt>
                <c:pt idx="9">
                  <c:v>1.521546961325967</c:v>
                </c:pt>
                <c:pt idx="10">
                  <c:v>1.6635367762128326</c:v>
                </c:pt>
                <c:pt idx="11">
                  <c:v>0</c:v>
                </c:pt>
                <c:pt idx="12">
                  <c:v>0.9276729559748428</c:v>
                </c:pt>
                <c:pt idx="13">
                  <c:v>0.7896084888401025</c:v>
                </c:pt>
                <c:pt idx="14">
                  <c:v>1.2943548387096775</c:v>
                </c:pt>
                <c:pt idx="15">
                  <c:v>0</c:v>
                </c:pt>
                <c:pt idx="16">
                  <c:v>0</c:v>
                </c:pt>
                <c:pt idx="17">
                  <c:v>1.9883720930232558</c:v>
                </c:pt>
                <c:pt idx="18">
                  <c:v>0</c:v>
                </c:pt>
                <c:pt idx="19">
                  <c:v>1.4204651162790698</c:v>
                </c:pt>
                <c:pt idx="20">
                  <c:v>1.7906976744186047</c:v>
                </c:pt>
              </c:numCache>
            </c:numRef>
          </c:val>
        </c:ser>
        <c:ser>
          <c:idx val="1"/>
          <c:order val="1"/>
          <c:tx>
            <c:strRef>
              <c:f>'Yr 8 Stats 2006'!$G$13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 2006'!$E$14:$E$34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 2006'!$G$14:$G$34</c:f>
              <c:numCache>
                <c:ptCount val="21"/>
                <c:pt idx="0">
                  <c:v>2.4248813916710596</c:v>
                </c:pt>
                <c:pt idx="1">
                  <c:v>1.4782608695652173</c:v>
                </c:pt>
                <c:pt idx="2">
                  <c:v>1.0296296296296297</c:v>
                </c:pt>
                <c:pt idx="3">
                  <c:v>1.2895652173913044</c:v>
                </c:pt>
                <c:pt idx="4">
                  <c:v>1.9476047904191616</c:v>
                </c:pt>
                <c:pt idx="5">
                  <c:v>1.855958549222798</c:v>
                </c:pt>
                <c:pt idx="6">
                  <c:v>2.4777571825764597</c:v>
                </c:pt>
                <c:pt idx="7">
                  <c:v>1.8333333333333333</c:v>
                </c:pt>
                <c:pt idx="8">
                  <c:v>1.9567669172932332</c:v>
                </c:pt>
                <c:pt idx="9">
                  <c:v>2.209752321981424</c:v>
                </c:pt>
                <c:pt idx="10">
                  <c:v>1.585518102372035</c:v>
                </c:pt>
                <c:pt idx="11">
                  <c:v>1.720766129032258</c:v>
                </c:pt>
                <c:pt idx="12">
                  <c:v>1.9</c:v>
                </c:pt>
                <c:pt idx="13">
                  <c:v>0.42857142857142855</c:v>
                </c:pt>
                <c:pt idx="14">
                  <c:v>1.3402061855670102</c:v>
                </c:pt>
                <c:pt idx="15">
                  <c:v>1.2847259180415114</c:v>
                </c:pt>
                <c:pt idx="16">
                  <c:v>1.7892857142857144</c:v>
                </c:pt>
                <c:pt idx="17">
                  <c:v>1.6361598804632052</c:v>
                </c:pt>
                <c:pt idx="18">
                  <c:v>1.749682337992376</c:v>
                </c:pt>
                <c:pt idx="19">
                  <c:v>1.9464450600184673</c:v>
                </c:pt>
                <c:pt idx="20">
                  <c:v>1.800976800976801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Severity of Dental Caries (dmft/DMFT) by Fluoridation for 5 Year Olds and Year 8 Children.
SDS Data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&amp; Yr 8 Stats'!$B$4</c:f>
              <c:strCache>
                <c:ptCount val="1"/>
                <c:pt idx="0">
                  <c:v>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&amp; Yr 8 Stats'!$A$5:$A$12</c:f>
              <c:strCache>
                <c:ptCount val="8"/>
                <c:pt idx="0">
                  <c:v>Total 5 Year Olds</c:v>
                </c:pt>
                <c:pt idx="1">
                  <c:v>Total Year 8</c:v>
                </c:pt>
                <c:pt idx="2">
                  <c:v>Maori 5 Year Olds</c:v>
                </c:pt>
                <c:pt idx="3">
                  <c:v>Pacific Island 5 Year Olds</c:v>
                </c:pt>
                <c:pt idx="4">
                  <c:v>Other 5 year Olds</c:v>
                </c:pt>
                <c:pt idx="5">
                  <c:v>Maori Year 8</c:v>
                </c:pt>
                <c:pt idx="6">
                  <c:v>Pacific Island Year 8</c:v>
                </c:pt>
                <c:pt idx="7">
                  <c:v>Other Year 8</c:v>
                </c:pt>
              </c:strCache>
            </c:strRef>
          </c:cat>
          <c:val>
            <c:numRef>
              <c:f>'5 Yr Old &amp; Yr 8 Stats'!$B$5:$B$12</c:f>
              <c:numCache>
                <c:ptCount val="8"/>
                <c:pt idx="0">
                  <c:v>1.838184459696408</c:v>
                </c:pt>
                <c:pt idx="1">
                  <c:v>1.3278675601103667</c:v>
                </c:pt>
                <c:pt idx="2">
                  <c:v>2.967936802973978</c:v>
                </c:pt>
                <c:pt idx="3">
                  <c:v>3.433509556730378</c:v>
                </c:pt>
                <c:pt idx="4">
                  <c:v>1.1725261403242915</c:v>
                </c:pt>
                <c:pt idx="5">
                  <c:v>1.9280132607151315</c:v>
                </c:pt>
                <c:pt idx="6">
                  <c:v>1.7352477122120542</c:v>
                </c:pt>
                <c:pt idx="7">
                  <c:v>1.1150851040160197</c:v>
                </c:pt>
              </c:numCache>
            </c:numRef>
          </c:val>
        </c:ser>
        <c:ser>
          <c:idx val="1"/>
          <c:order val="1"/>
          <c:tx>
            <c:strRef>
              <c:f>'5 Yr Old &amp; Yr 8 Stats'!$C$4</c:f>
              <c:strCache>
                <c:ptCount val="1"/>
                <c:pt idx="0">
                  <c:v>Non-Fluoridation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&amp; Yr 8 Stats'!$A$5:$A$12</c:f>
              <c:strCache>
                <c:ptCount val="8"/>
                <c:pt idx="0">
                  <c:v>Total 5 Year Olds</c:v>
                </c:pt>
                <c:pt idx="1">
                  <c:v>Total Year 8</c:v>
                </c:pt>
                <c:pt idx="2">
                  <c:v>Maori 5 Year Olds</c:v>
                </c:pt>
                <c:pt idx="3">
                  <c:v>Pacific Island 5 Year Olds</c:v>
                </c:pt>
                <c:pt idx="4">
                  <c:v>Other 5 year Olds</c:v>
                </c:pt>
                <c:pt idx="5">
                  <c:v>Maori Year 8</c:v>
                </c:pt>
                <c:pt idx="6">
                  <c:v>Pacific Island Year 8</c:v>
                </c:pt>
                <c:pt idx="7">
                  <c:v>Other Year 8</c:v>
                </c:pt>
              </c:strCache>
            </c:strRef>
          </c:cat>
          <c:val>
            <c:numRef>
              <c:f>'5 Yr Old &amp; Yr 8 Stats'!$C$5:$C$12</c:f>
              <c:numCache>
                <c:ptCount val="8"/>
                <c:pt idx="0">
                  <c:v>2.4732436318816764</c:v>
                </c:pt>
                <c:pt idx="1">
                  <c:v>1.8316501198219788</c:v>
                </c:pt>
                <c:pt idx="2">
                  <c:v>4.558429770819151</c:v>
                </c:pt>
                <c:pt idx="3">
                  <c:v>4.327543424317618</c:v>
                </c:pt>
                <c:pt idx="4">
                  <c:v>1.7955258491338153</c:v>
                </c:pt>
                <c:pt idx="5">
                  <c:v>2.7669408538973754</c:v>
                </c:pt>
                <c:pt idx="6">
                  <c:v>2.2731591448931114</c:v>
                </c:pt>
                <c:pt idx="7">
                  <c:v>1.5535564149991592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dmft/DMFT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61" sheet="Raw Data 1990-1999"/>
  </cacheSource>
  <cacheFields count="7">
    <cacheField name="Age">
      <sharedItems containsSemiMixedTypes="0" containsString="0" containsMixedTypes="0" containsNumber="1" containsInteger="1" count="2">
        <n v="5"/>
        <n v="12"/>
      </sharedItems>
    </cacheField>
    <cacheField name="Year">
      <sharedItems containsSemiMixedTypes="0" containsString="0" containsMixedTypes="0" containsNumber="1" containsInteger="1" count="10">
        <n v="1990"/>
        <n v="1991"/>
        <n v="1992"/>
        <n v="1993"/>
        <n v="1994"/>
        <n v="1995"/>
        <n v="1996"/>
        <n v="1997"/>
        <n v="1998"/>
        <n v="1999"/>
      </sharedItems>
    </cacheField>
    <cacheField name="Fluoridation Status">
      <sharedItems containsMixedTypes="0" count="4">
        <s v="non-fluoridated"/>
        <s v="fluoridated"/>
        <s v="flurodated"/>
        <s v="non-flurodated"/>
      </sharedItems>
    </cacheField>
    <cacheField name="District">
      <sharedItems containsMixedTypes="0" count="14">
        <s v="Northland"/>
        <s v="Auckland"/>
        <s v="Waikato"/>
        <s v="Bay of Plenty"/>
        <s v="Tairawhiti"/>
        <s v="Hawkes Bay"/>
        <s v="Taranaki"/>
        <s v="Manawatu-Wanganui"/>
        <s v="Wellington"/>
        <s v="Nelson-Marlborough"/>
        <s v="West Coast"/>
        <s v="Canterbury"/>
        <s v="Otago"/>
        <s v="Southland"/>
      </sharedItems>
    </cacheField>
    <cacheField name="Number of children">
      <sharedItems containsMixedTypes="1" containsNumber="1" containsInteger="1"/>
    </cacheField>
    <cacheField name="Children Carries Free">
      <sharedItems containsSemiMixedTypes="0" containsString="0" containsMixedTypes="0" containsNumber="1" containsInteger="1"/>
    </cacheField>
    <cacheField name="Missing or Fille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E51" firstHeaderRow="1" firstDataRow="2" firstDataCol="2" rowPageCount="2" colPageCount="1"/>
  <pivotFields count="7"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ubtotalTop="0" showAll="0">
      <items count="5">
        <item m="1" x="2"/>
        <item m="1" x="3"/>
        <item x="0"/>
        <item x="1"/>
        <item t="default"/>
      </items>
    </pivotField>
    <pivotField axis="axisRow" compact="0" outline="0" subtotalTop="0" showAll="0">
      <items count="15">
        <item x="1"/>
        <item x="3"/>
        <item x="11"/>
        <item x="5"/>
        <item x="7"/>
        <item x="9"/>
        <item x="0"/>
        <item x="12"/>
        <item x="13"/>
        <item x="4"/>
        <item x="6"/>
        <item x="2"/>
        <item x="8"/>
        <item x="10"/>
        <item t="default"/>
      </items>
    </pivotField>
    <pivotField dataField="1" compact="0" outline="0" subtotalTop="0" showAll="0"/>
    <pivotField dataField="1" compact="0" outline="0" subtotalTop="0" showAll="0" numFmtId="3"/>
    <pivotField dataField="1" compact="0" outline="0" subtotalTop="0" showAll="0" numFmtId="3"/>
  </pivotFields>
  <rowFields count="2">
    <field x="3"/>
    <field x="2"/>
  </rowFields>
  <rowItems count="43">
    <i>
      <x/>
      <x v="2"/>
    </i>
    <i r="1">
      <x v="3"/>
    </i>
    <i t="default">
      <x/>
    </i>
    <i>
      <x v="1"/>
      <x v="2"/>
    </i>
    <i r="1">
      <x v="3"/>
    </i>
    <i t="default">
      <x v="1"/>
    </i>
    <i>
      <x v="2"/>
      <x v="2"/>
    </i>
    <i r="1">
      <x v="3"/>
    </i>
    <i t="default">
      <x v="2"/>
    </i>
    <i>
      <x v="3"/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 v="2"/>
    </i>
    <i r="1">
      <x v="3"/>
    </i>
    <i t="default">
      <x v="5"/>
    </i>
    <i>
      <x v="6"/>
      <x v="2"/>
    </i>
    <i r="1">
      <x v="3"/>
    </i>
    <i t="default">
      <x v="6"/>
    </i>
    <i>
      <x v="7"/>
      <x v="2"/>
    </i>
    <i r="1">
      <x v="3"/>
    </i>
    <i t="default">
      <x v="7"/>
    </i>
    <i>
      <x v="8"/>
      <x v="2"/>
    </i>
    <i r="1">
      <x v="3"/>
    </i>
    <i t="default">
      <x v="8"/>
    </i>
    <i>
      <x v="9"/>
      <x v="2"/>
    </i>
    <i r="1">
      <x v="3"/>
    </i>
    <i t="default">
      <x v="9"/>
    </i>
    <i>
      <x v="10"/>
      <x v="2"/>
    </i>
    <i r="1">
      <x v="3"/>
    </i>
    <i t="default">
      <x v="10"/>
    </i>
    <i>
      <x v="11"/>
      <x v="2"/>
    </i>
    <i r="1">
      <x v="3"/>
    </i>
    <i t="default">
      <x v="11"/>
    </i>
    <i>
      <x v="12"/>
      <x v="2"/>
    </i>
    <i r="1">
      <x v="3"/>
    </i>
    <i t="default">
      <x v="12"/>
    </i>
    <i>
      <x v="13"/>
      <x v="2"/>
    </i>
    <i r="1">
      <x v="3"/>
    </i>
    <i t="default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item="0" hier="0"/>
    <pageField fld="0" item="0" hier="0"/>
  </pageFields>
  <dataFields count="3">
    <dataField name="Sum of Number of children" fld="4" baseField="0" baseItem="0"/>
    <dataField name="Sum of Children Carries Free" fld="5" baseField="0" baseItem="0"/>
    <dataField name="Sum of Missing or Filled" fld="6" baseField="0" baseItem="0"/>
  </dataFields>
  <formats count="9">
    <format dxfId="0">
      <pivotArea outline="0" fieldPosition="0" axis="axisRow" dataOnly="0" field="3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 dataOnly="0" labelOnly="1">
        <references count="3">
          <reference field="4294967294" count="1">
            <x v="0"/>
          </reference>
          <reference field="0" count="1">
            <x v="1"/>
          </reference>
          <reference field="1" count="1">
            <x v="9"/>
          </reference>
        </references>
      </pivotArea>
    </format>
    <format dxfId="3">
      <pivotArea outline="0" fieldPosition="0" dataOnly="0" labelOnly="1">
        <references count="3">
          <reference field="4294967294" count="1">
            <x v="1"/>
          </reference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3">
          <reference field="4294967294" count="1">
            <x v="2"/>
          </reference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Merlin\Group\PB\SectorP\Dental%20Toolkit\Dental_Toolkit\OR_Toolkit.do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G113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1</v>
      </c>
      <c r="B1" t="s">
        <v>0</v>
      </c>
      <c r="C1" t="s">
        <v>77</v>
      </c>
      <c r="D1" t="s">
        <v>100</v>
      </c>
      <c r="E1" t="s">
        <v>54</v>
      </c>
      <c r="F1" t="s">
        <v>101</v>
      </c>
      <c r="G1" t="s">
        <v>102</v>
      </c>
    </row>
    <row r="2" spans="1:7" ht="12.75">
      <c r="A2">
        <v>1990</v>
      </c>
      <c r="B2">
        <v>5</v>
      </c>
      <c r="C2" t="s">
        <v>103</v>
      </c>
      <c r="D2" t="s">
        <v>104</v>
      </c>
      <c r="E2" s="23">
        <v>21750</v>
      </c>
      <c r="F2" s="50">
        <v>54.1</v>
      </c>
      <c r="G2">
        <v>1.72</v>
      </c>
    </row>
    <row r="3" spans="1:7" ht="12.75">
      <c r="A3">
        <v>1990</v>
      </c>
      <c r="B3">
        <v>5</v>
      </c>
      <c r="C3" t="s">
        <v>103</v>
      </c>
      <c r="D3" t="s">
        <v>105</v>
      </c>
      <c r="E3" s="23">
        <v>22241</v>
      </c>
      <c r="F3" s="50">
        <v>48.7</v>
      </c>
      <c r="G3">
        <v>2.33</v>
      </c>
    </row>
    <row r="4" spans="1:7" ht="12.75">
      <c r="A4">
        <v>1990</v>
      </c>
      <c r="B4">
        <v>12</v>
      </c>
      <c r="C4" t="s">
        <v>103</v>
      </c>
      <c r="D4" t="s">
        <v>104</v>
      </c>
      <c r="E4" s="23">
        <v>24039</v>
      </c>
      <c r="F4" s="50">
        <v>37.9</v>
      </c>
      <c r="G4">
        <v>1.81</v>
      </c>
    </row>
    <row r="5" spans="1:7" ht="12.75">
      <c r="A5">
        <v>1990</v>
      </c>
      <c r="B5">
        <v>12</v>
      </c>
      <c r="C5" t="s">
        <v>103</v>
      </c>
      <c r="D5" t="s">
        <v>105</v>
      </c>
      <c r="E5" s="23">
        <v>24193</v>
      </c>
      <c r="F5" s="50">
        <v>33.6</v>
      </c>
      <c r="G5">
        <v>2.15</v>
      </c>
    </row>
    <row r="6" spans="1:7" ht="12.75">
      <c r="A6">
        <v>1991</v>
      </c>
      <c r="B6">
        <v>5</v>
      </c>
      <c r="C6" t="s">
        <v>103</v>
      </c>
      <c r="D6" t="s">
        <v>104</v>
      </c>
      <c r="E6" s="23">
        <v>23551</v>
      </c>
      <c r="F6" s="50">
        <v>55.1</v>
      </c>
      <c r="G6">
        <v>1.73</v>
      </c>
    </row>
    <row r="7" spans="1:7" ht="12.75">
      <c r="A7">
        <v>1991</v>
      </c>
      <c r="B7">
        <v>5</v>
      </c>
      <c r="C7" t="s">
        <v>103</v>
      </c>
      <c r="D7" t="s">
        <v>105</v>
      </c>
      <c r="E7" s="23">
        <v>22239</v>
      </c>
      <c r="F7" s="50">
        <v>48.2</v>
      </c>
      <c r="G7">
        <v>2.36</v>
      </c>
    </row>
    <row r="8" spans="1:7" ht="12.75">
      <c r="A8">
        <v>1991</v>
      </c>
      <c r="B8">
        <v>12</v>
      </c>
      <c r="C8" t="s">
        <v>103</v>
      </c>
      <c r="D8" t="s">
        <v>104</v>
      </c>
      <c r="E8" s="23">
        <v>25758</v>
      </c>
      <c r="F8" s="50">
        <v>43</v>
      </c>
      <c r="G8">
        <v>1.57</v>
      </c>
    </row>
    <row r="9" spans="1:7" ht="12.75">
      <c r="A9">
        <v>1991</v>
      </c>
      <c r="B9">
        <v>12</v>
      </c>
      <c r="C9" t="s">
        <v>103</v>
      </c>
      <c r="D9" t="s">
        <v>105</v>
      </c>
      <c r="E9" s="23">
        <v>23304</v>
      </c>
      <c r="F9" s="50">
        <v>40</v>
      </c>
      <c r="G9">
        <v>1.88</v>
      </c>
    </row>
    <row r="10" spans="1:7" ht="12.75">
      <c r="A10">
        <v>1992</v>
      </c>
      <c r="B10">
        <v>5</v>
      </c>
      <c r="C10" t="s">
        <v>103</v>
      </c>
      <c r="D10" t="s">
        <v>104</v>
      </c>
      <c r="E10" s="23">
        <v>22668</v>
      </c>
      <c r="F10" s="50">
        <v>54.1</v>
      </c>
      <c r="G10">
        <v>1.7</v>
      </c>
    </row>
    <row r="11" spans="1:7" ht="12.75">
      <c r="A11">
        <v>1992</v>
      </c>
      <c r="B11">
        <v>5</v>
      </c>
      <c r="C11" t="s">
        <v>103</v>
      </c>
      <c r="D11" t="s">
        <v>105</v>
      </c>
      <c r="E11" s="23">
        <v>21174</v>
      </c>
      <c r="F11" s="50">
        <v>48.4</v>
      </c>
      <c r="G11">
        <v>2.28</v>
      </c>
    </row>
    <row r="12" spans="1:7" ht="12.75">
      <c r="A12">
        <v>1992</v>
      </c>
      <c r="B12">
        <v>12</v>
      </c>
      <c r="C12" t="s">
        <v>103</v>
      </c>
      <c r="D12" t="s">
        <v>104</v>
      </c>
      <c r="E12" s="23">
        <v>24693</v>
      </c>
      <c r="F12" s="50">
        <v>48.1</v>
      </c>
      <c r="G12">
        <v>1.35</v>
      </c>
    </row>
    <row r="13" spans="1:7" ht="12.75">
      <c r="A13">
        <v>1992</v>
      </c>
      <c r="B13">
        <v>12</v>
      </c>
      <c r="C13" t="s">
        <v>103</v>
      </c>
      <c r="D13" t="s">
        <v>105</v>
      </c>
      <c r="E13" s="23">
        <v>22323</v>
      </c>
      <c r="F13" s="50">
        <v>46</v>
      </c>
      <c r="G13">
        <v>1.64</v>
      </c>
    </row>
    <row r="14" spans="1:7" ht="12.75">
      <c r="A14">
        <v>1993</v>
      </c>
      <c r="B14">
        <v>5</v>
      </c>
      <c r="C14" t="s">
        <v>103</v>
      </c>
      <c r="D14" t="s">
        <v>104</v>
      </c>
      <c r="E14" s="23">
        <v>22886</v>
      </c>
      <c r="F14" s="50">
        <v>56.5</v>
      </c>
      <c r="G14">
        <v>1.61</v>
      </c>
    </row>
    <row r="15" spans="1:7" ht="12.75">
      <c r="A15">
        <v>1993</v>
      </c>
      <c r="B15">
        <v>5</v>
      </c>
      <c r="C15" t="s">
        <v>103</v>
      </c>
      <c r="D15" t="s">
        <v>105</v>
      </c>
      <c r="E15" s="23">
        <v>24744</v>
      </c>
      <c r="F15" s="50">
        <v>49</v>
      </c>
      <c r="G15">
        <v>2.21</v>
      </c>
    </row>
    <row r="16" spans="1:7" ht="12.75">
      <c r="A16">
        <v>1993</v>
      </c>
      <c r="B16">
        <v>12</v>
      </c>
      <c r="C16" t="s">
        <v>103</v>
      </c>
      <c r="D16" t="s">
        <v>104</v>
      </c>
      <c r="E16" s="23">
        <v>24434</v>
      </c>
      <c r="F16" s="50">
        <v>51.1</v>
      </c>
      <c r="G16">
        <v>1.24</v>
      </c>
    </row>
    <row r="17" spans="1:7" ht="12.75">
      <c r="A17">
        <v>1993</v>
      </c>
      <c r="B17">
        <v>12</v>
      </c>
      <c r="C17" t="s">
        <v>103</v>
      </c>
      <c r="D17" t="s">
        <v>105</v>
      </c>
      <c r="E17" s="23">
        <v>23929</v>
      </c>
      <c r="F17" s="50">
        <v>47.6</v>
      </c>
      <c r="G17">
        <v>1.53</v>
      </c>
    </row>
    <row r="18" spans="1:7" ht="12.75">
      <c r="A18">
        <v>1994</v>
      </c>
      <c r="B18">
        <v>5</v>
      </c>
      <c r="C18" t="s">
        <v>103</v>
      </c>
      <c r="D18" t="s">
        <v>104</v>
      </c>
      <c r="E18" s="23">
        <v>24933</v>
      </c>
      <c r="F18" s="50">
        <v>59.7</v>
      </c>
      <c r="G18">
        <v>1.47</v>
      </c>
    </row>
    <row r="19" spans="1:7" ht="12.75">
      <c r="A19">
        <v>1994</v>
      </c>
      <c r="B19">
        <v>5</v>
      </c>
      <c r="C19" t="s">
        <v>103</v>
      </c>
      <c r="D19" t="s">
        <v>105</v>
      </c>
      <c r="E19" s="23">
        <v>24563</v>
      </c>
      <c r="F19" s="50">
        <v>49.7</v>
      </c>
      <c r="G19">
        <v>2.19</v>
      </c>
    </row>
    <row r="20" spans="1:7" ht="12.75">
      <c r="A20">
        <v>1994</v>
      </c>
      <c r="B20">
        <v>12</v>
      </c>
      <c r="C20" t="s">
        <v>103</v>
      </c>
      <c r="D20" t="s">
        <v>104</v>
      </c>
      <c r="E20" s="23">
        <v>24803</v>
      </c>
      <c r="F20" s="50">
        <v>52.8</v>
      </c>
      <c r="G20">
        <v>1.16</v>
      </c>
    </row>
    <row r="21" spans="1:7" ht="12.75">
      <c r="A21">
        <v>1994</v>
      </c>
      <c r="B21">
        <v>12</v>
      </c>
      <c r="C21" t="s">
        <v>103</v>
      </c>
      <c r="D21" t="s">
        <v>105</v>
      </c>
      <c r="E21" s="23">
        <v>25005</v>
      </c>
      <c r="F21" s="50">
        <v>48.6</v>
      </c>
      <c r="G21">
        <v>1.49</v>
      </c>
    </row>
    <row r="22" spans="1:7" ht="12.75">
      <c r="A22">
        <v>1995</v>
      </c>
      <c r="B22">
        <v>5</v>
      </c>
      <c r="C22" s="23" t="s">
        <v>103</v>
      </c>
      <c r="D22" t="s">
        <v>104</v>
      </c>
      <c r="E22" s="23">
        <v>26145</v>
      </c>
      <c r="F22" s="50">
        <v>58.8</v>
      </c>
      <c r="G22" s="31">
        <v>1.43</v>
      </c>
    </row>
    <row r="23" spans="1:7" ht="12.75">
      <c r="A23">
        <v>1995</v>
      </c>
      <c r="B23">
        <v>5</v>
      </c>
      <c r="C23" t="s">
        <v>103</v>
      </c>
      <c r="D23" t="s">
        <v>105</v>
      </c>
      <c r="E23" s="23">
        <v>24850</v>
      </c>
      <c r="F23" s="50">
        <v>50.4</v>
      </c>
      <c r="G23">
        <v>2.01</v>
      </c>
    </row>
    <row r="24" spans="1:7" ht="12.75">
      <c r="A24">
        <v>1995</v>
      </c>
      <c r="B24">
        <v>12</v>
      </c>
      <c r="C24" t="s">
        <v>103</v>
      </c>
      <c r="D24" t="s">
        <v>104</v>
      </c>
      <c r="E24" s="23">
        <v>25488</v>
      </c>
      <c r="F24" s="50">
        <v>50.5</v>
      </c>
      <c r="G24">
        <v>1.26</v>
      </c>
    </row>
    <row r="25" spans="1:7" ht="12.75">
      <c r="A25">
        <v>1995</v>
      </c>
      <c r="B25">
        <v>12</v>
      </c>
      <c r="C25" t="s">
        <v>103</v>
      </c>
      <c r="D25" t="s">
        <v>105</v>
      </c>
      <c r="E25" s="23">
        <v>24316</v>
      </c>
      <c r="F25" s="50">
        <v>45.6</v>
      </c>
      <c r="G25">
        <v>1.54</v>
      </c>
    </row>
    <row r="26" spans="1:7" ht="12.75">
      <c r="A26">
        <v>1996</v>
      </c>
      <c r="B26">
        <v>5</v>
      </c>
      <c r="C26" t="s">
        <v>103</v>
      </c>
      <c r="D26" t="s">
        <v>104</v>
      </c>
      <c r="E26" s="23">
        <v>22786</v>
      </c>
      <c r="F26" s="50">
        <v>57.9</v>
      </c>
      <c r="G26">
        <v>1.31</v>
      </c>
    </row>
    <row r="27" spans="1:7" ht="12.75">
      <c r="A27">
        <v>1996</v>
      </c>
      <c r="B27">
        <v>5</v>
      </c>
      <c r="C27" t="s">
        <v>103</v>
      </c>
      <c r="D27" t="s">
        <v>105</v>
      </c>
      <c r="E27" s="23">
        <v>24612</v>
      </c>
      <c r="F27" s="50">
        <v>51.6</v>
      </c>
      <c r="G27">
        <v>1.89</v>
      </c>
    </row>
    <row r="28" spans="1:7" ht="12.75">
      <c r="A28">
        <v>1996</v>
      </c>
      <c r="B28">
        <v>12</v>
      </c>
      <c r="C28" t="s">
        <v>103</v>
      </c>
      <c r="D28" t="s">
        <v>104</v>
      </c>
      <c r="E28" s="23">
        <v>24238</v>
      </c>
      <c r="F28" s="50">
        <v>42.9</v>
      </c>
      <c r="G28">
        <v>1.2</v>
      </c>
    </row>
    <row r="29" spans="1:7" ht="12.75">
      <c r="A29">
        <v>1996</v>
      </c>
      <c r="B29">
        <v>12</v>
      </c>
      <c r="C29" t="s">
        <v>103</v>
      </c>
      <c r="D29" t="s">
        <v>105</v>
      </c>
      <c r="E29" s="23">
        <v>26355</v>
      </c>
      <c r="F29" s="50">
        <v>41.4</v>
      </c>
      <c r="G29">
        <v>1.63</v>
      </c>
    </row>
    <row r="30" spans="1:7" ht="12.75">
      <c r="A30">
        <v>1997</v>
      </c>
      <c r="B30">
        <v>5</v>
      </c>
      <c r="C30" t="s">
        <v>103</v>
      </c>
      <c r="D30" t="s">
        <v>104</v>
      </c>
      <c r="E30" s="23">
        <v>21992</v>
      </c>
      <c r="F30" s="50">
        <v>62.1</v>
      </c>
      <c r="G30">
        <v>1.37</v>
      </c>
    </row>
    <row r="31" spans="1:7" ht="12.75">
      <c r="A31">
        <v>1997</v>
      </c>
      <c r="B31">
        <v>5</v>
      </c>
      <c r="C31" t="s">
        <v>103</v>
      </c>
      <c r="D31" t="s">
        <v>105</v>
      </c>
      <c r="E31" s="23">
        <v>24172</v>
      </c>
      <c r="F31" s="50">
        <v>51.4</v>
      </c>
      <c r="G31">
        <v>2.04</v>
      </c>
    </row>
    <row r="32" spans="1:7" ht="12.75">
      <c r="A32">
        <v>1997</v>
      </c>
      <c r="B32">
        <v>12</v>
      </c>
      <c r="C32" t="s">
        <v>103</v>
      </c>
      <c r="D32" t="s">
        <v>104</v>
      </c>
      <c r="E32" s="23">
        <v>23101</v>
      </c>
      <c r="F32" s="50">
        <v>47.1</v>
      </c>
      <c r="G32">
        <v>1.43</v>
      </c>
    </row>
    <row r="33" spans="1:7" ht="12.75">
      <c r="A33">
        <v>1997</v>
      </c>
      <c r="B33">
        <v>12</v>
      </c>
      <c r="C33" t="s">
        <v>103</v>
      </c>
      <c r="D33" t="s">
        <v>105</v>
      </c>
      <c r="E33" s="23">
        <v>23747</v>
      </c>
      <c r="F33" s="50">
        <v>41.5</v>
      </c>
      <c r="G33">
        <v>1.81</v>
      </c>
    </row>
    <row r="34" spans="1:7" ht="12.75">
      <c r="A34">
        <v>1998</v>
      </c>
      <c r="B34">
        <v>5</v>
      </c>
      <c r="C34" t="s">
        <v>103</v>
      </c>
      <c r="D34" t="s">
        <v>104</v>
      </c>
      <c r="E34" s="23">
        <v>22959</v>
      </c>
      <c r="F34" s="50">
        <v>59.5</v>
      </c>
      <c r="G34">
        <v>1.46</v>
      </c>
    </row>
    <row r="35" spans="1:7" ht="12.75">
      <c r="A35">
        <v>1998</v>
      </c>
      <c r="B35">
        <v>5</v>
      </c>
      <c r="C35" t="s">
        <v>103</v>
      </c>
      <c r="D35" t="s">
        <v>105</v>
      </c>
      <c r="E35" s="23">
        <v>23775</v>
      </c>
      <c r="F35" s="50">
        <v>50.3</v>
      </c>
      <c r="G35">
        <v>2.03</v>
      </c>
    </row>
    <row r="36" spans="1:7" ht="12.75">
      <c r="A36">
        <v>1998</v>
      </c>
      <c r="B36">
        <v>12</v>
      </c>
      <c r="C36" t="s">
        <v>103</v>
      </c>
      <c r="D36" t="s">
        <v>104</v>
      </c>
      <c r="E36" s="23">
        <v>24648</v>
      </c>
      <c r="F36" s="50">
        <v>47.6</v>
      </c>
      <c r="G36">
        <v>1.37</v>
      </c>
    </row>
    <row r="37" spans="1:7" ht="12.75">
      <c r="A37">
        <v>1998</v>
      </c>
      <c r="B37">
        <v>12</v>
      </c>
      <c r="C37" t="s">
        <v>103</v>
      </c>
      <c r="D37" t="s">
        <v>105</v>
      </c>
      <c r="E37" s="23">
        <v>24419</v>
      </c>
      <c r="F37" s="50">
        <v>40.2</v>
      </c>
      <c r="G37">
        <v>1.81</v>
      </c>
    </row>
    <row r="38" spans="1:7" ht="12.75">
      <c r="A38">
        <v>1999</v>
      </c>
      <c r="B38">
        <v>5</v>
      </c>
      <c r="C38" t="s">
        <v>103</v>
      </c>
      <c r="D38" t="s">
        <v>104</v>
      </c>
      <c r="E38" s="23">
        <v>22508</v>
      </c>
      <c r="F38" s="50">
        <v>59.3</v>
      </c>
      <c r="G38">
        <v>1.47</v>
      </c>
    </row>
    <row r="39" spans="1:7" ht="12.75">
      <c r="A39">
        <v>1999</v>
      </c>
      <c r="B39">
        <v>5</v>
      </c>
      <c r="C39" t="s">
        <v>103</v>
      </c>
      <c r="D39" t="s">
        <v>105</v>
      </c>
      <c r="E39" s="23">
        <v>23160</v>
      </c>
      <c r="F39" s="50">
        <v>48</v>
      </c>
      <c r="G39">
        <v>2.11</v>
      </c>
    </row>
    <row r="40" spans="1:7" ht="12.75">
      <c r="A40">
        <v>1999</v>
      </c>
      <c r="B40">
        <v>12</v>
      </c>
      <c r="C40" t="s">
        <v>103</v>
      </c>
      <c r="D40" t="s">
        <v>104</v>
      </c>
      <c r="E40" s="23">
        <v>24542</v>
      </c>
      <c r="F40" s="50">
        <v>48.2</v>
      </c>
      <c r="G40">
        <v>1.47</v>
      </c>
    </row>
    <row r="41" spans="1:7" ht="12.75">
      <c r="A41">
        <v>1999</v>
      </c>
      <c r="B41">
        <v>12</v>
      </c>
      <c r="C41" t="s">
        <v>103</v>
      </c>
      <c r="D41" t="s">
        <v>105</v>
      </c>
      <c r="E41" s="23">
        <v>23796</v>
      </c>
      <c r="F41" s="50">
        <v>39.7</v>
      </c>
      <c r="G41">
        <v>1.79</v>
      </c>
    </row>
    <row r="42" spans="1:7" ht="12.75">
      <c r="A42">
        <v>2000</v>
      </c>
      <c r="B42">
        <v>5</v>
      </c>
      <c r="C42" t="s">
        <v>103</v>
      </c>
      <c r="D42" t="s">
        <v>104</v>
      </c>
      <c r="E42" s="23">
        <v>22061</v>
      </c>
      <c r="F42" s="50">
        <v>57.93</v>
      </c>
      <c r="G42">
        <v>1.49</v>
      </c>
    </row>
    <row r="43" spans="1:7" ht="12.75">
      <c r="A43">
        <v>2000</v>
      </c>
      <c r="B43">
        <v>5</v>
      </c>
      <c r="C43" t="s">
        <v>103</v>
      </c>
      <c r="D43" t="s">
        <v>105</v>
      </c>
      <c r="E43" s="23">
        <v>22379</v>
      </c>
      <c r="F43" s="50">
        <v>46.42</v>
      </c>
      <c r="G43">
        <v>2.14</v>
      </c>
    </row>
    <row r="44" spans="1:7" ht="12.75">
      <c r="A44">
        <v>2000</v>
      </c>
      <c r="B44">
        <v>12</v>
      </c>
      <c r="C44" t="s">
        <v>103</v>
      </c>
      <c r="D44" t="s">
        <v>104</v>
      </c>
      <c r="E44" s="23">
        <v>25831</v>
      </c>
      <c r="F44" s="50">
        <v>45.84</v>
      </c>
      <c r="G44">
        <v>1.41</v>
      </c>
    </row>
    <row r="45" spans="1:7" ht="12.75">
      <c r="A45">
        <v>2000</v>
      </c>
      <c r="B45">
        <v>12</v>
      </c>
      <c r="C45" t="s">
        <v>103</v>
      </c>
      <c r="D45" t="s">
        <v>105</v>
      </c>
      <c r="E45" s="23">
        <v>24520</v>
      </c>
      <c r="F45" s="50">
        <v>38.63</v>
      </c>
      <c r="G45">
        <v>1.82</v>
      </c>
    </row>
    <row r="46" spans="1:7" ht="12.75">
      <c r="A46">
        <v>2001</v>
      </c>
      <c r="B46">
        <v>5</v>
      </c>
      <c r="C46" t="s">
        <v>103</v>
      </c>
      <c r="D46" t="s">
        <v>104</v>
      </c>
      <c r="E46" s="23">
        <v>16967</v>
      </c>
      <c r="F46" s="50">
        <v>58.87</v>
      </c>
      <c r="G46">
        <v>1.34</v>
      </c>
    </row>
    <row r="47" spans="1:7" ht="12.75">
      <c r="A47">
        <v>2001</v>
      </c>
      <c r="B47">
        <v>5</v>
      </c>
      <c r="C47" t="s">
        <v>103</v>
      </c>
      <c r="D47" t="s">
        <v>105</v>
      </c>
      <c r="E47" s="23">
        <v>20702</v>
      </c>
      <c r="F47" s="50">
        <v>45.04</v>
      </c>
      <c r="G47">
        <v>2.31</v>
      </c>
    </row>
    <row r="48" spans="1:7" ht="12.75">
      <c r="A48">
        <v>2001</v>
      </c>
      <c r="B48">
        <v>12</v>
      </c>
      <c r="C48" t="s">
        <v>103</v>
      </c>
      <c r="D48" t="s">
        <v>104</v>
      </c>
      <c r="E48" s="23">
        <v>24452</v>
      </c>
      <c r="F48" s="50">
        <v>47.58</v>
      </c>
      <c r="G48">
        <v>1.37</v>
      </c>
    </row>
    <row r="49" spans="1:7" ht="12.75">
      <c r="A49">
        <v>2001</v>
      </c>
      <c r="B49">
        <v>12</v>
      </c>
      <c r="C49" t="s">
        <v>103</v>
      </c>
      <c r="D49" t="s">
        <v>105</v>
      </c>
      <c r="E49" s="23">
        <v>24769</v>
      </c>
      <c r="F49" s="50">
        <v>37.42</v>
      </c>
      <c r="G49">
        <v>1.84</v>
      </c>
    </row>
    <row r="50" spans="1:7" ht="12.75">
      <c r="A50">
        <v>2002</v>
      </c>
      <c r="B50">
        <v>12</v>
      </c>
      <c r="C50" t="s">
        <v>103</v>
      </c>
      <c r="D50" t="s">
        <v>104</v>
      </c>
      <c r="E50" s="23">
        <v>24542</v>
      </c>
      <c r="F50" s="50">
        <v>49.92</v>
      </c>
      <c r="G50">
        <v>1.28</v>
      </c>
    </row>
    <row r="51" spans="1:7" ht="12.75">
      <c r="A51">
        <v>2002</v>
      </c>
      <c r="B51">
        <v>12</v>
      </c>
      <c r="C51" t="s">
        <v>103</v>
      </c>
      <c r="D51" t="s">
        <v>105</v>
      </c>
      <c r="E51" s="23">
        <v>21740</v>
      </c>
      <c r="F51" s="50">
        <v>42.68</v>
      </c>
      <c r="G51">
        <v>2.06</v>
      </c>
    </row>
    <row r="52" spans="1:7" ht="12.75">
      <c r="A52">
        <v>2002</v>
      </c>
      <c r="B52">
        <v>12</v>
      </c>
      <c r="C52" t="s">
        <v>87</v>
      </c>
      <c r="D52" t="s">
        <v>104</v>
      </c>
      <c r="E52" s="23">
        <v>2780</v>
      </c>
      <c r="F52" s="50">
        <v>39.06</v>
      </c>
      <c r="G52">
        <v>1.44</v>
      </c>
    </row>
    <row r="53" spans="1:7" ht="12.75">
      <c r="A53">
        <v>2002</v>
      </c>
      <c r="B53">
        <v>12</v>
      </c>
      <c r="C53" t="s">
        <v>87</v>
      </c>
      <c r="D53" t="s">
        <v>105</v>
      </c>
      <c r="E53" s="23">
        <v>3957</v>
      </c>
      <c r="F53" s="50">
        <v>28.63</v>
      </c>
      <c r="G53">
        <v>2.04</v>
      </c>
    </row>
    <row r="54" spans="1:7" ht="12.75">
      <c r="A54">
        <v>2002</v>
      </c>
      <c r="B54">
        <v>12</v>
      </c>
      <c r="C54" t="s">
        <v>106</v>
      </c>
      <c r="D54" t="s">
        <v>104</v>
      </c>
      <c r="E54" s="23">
        <v>1876</v>
      </c>
      <c r="F54" s="50">
        <v>47.97</v>
      </c>
      <c r="G54">
        <v>1.53</v>
      </c>
    </row>
    <row r="55" spans="1:7" ht="12.75">
      <c r="A55">
        <v>2002</v>
      </c>
      <c r="B55">
        <v>12</v>
      </c>
      <c r="C55" t="s">
        <v>106</v>
      </c>
      <c r="D55" t="s">
        <v>105</v>
      </c>
      <c r="E55" s="23">
        <v>325</v>
      </c>
      <c r="F55" s="50">
        <v>36.72</v>
      </c>
      <c r="G55">
        <v>2.34</v>
      </c>
    </row>
    <row r="56" spans="1:7" ht="12.75">
      <c r="A56">
        <v>2002</v>
      </c>
      <c r="B56">
        <v>12</v>
      </c>
      <c r="C56" t="s">
        <v>89</v>
      </c>
      <c r="D56" t="s">
        <v>104</v>
      </c>
      <c r="E56" s="23">
        <v>11955</v>
      </c>
      <c r="F56" s="50">
        <v>58.1</v>
      </c>
      <c r="G56">
        <v>1.16</v>
      </c>
    </row>
    <row r="57" spans="1:7" ht="12.75">
      <c r="A57">
        <v>2002</v>
      </c>
      <c r="B57">
        <v>12</v>
      </c>
      <c r="C57" t="s">
        <v>89</v>
      </c>
      <c r="D57" t="s">
        <v>105</v>
      </c>
      <c r="E57" s="23">
        <v>14460</v>
      </c>
      <c r="F57" s="50">
        <v>42.32</v>
      </c>
      <c r="G57">
        <v>1.58</v>
      </c>
    </row>
    <row r="58" spans="1:7" ht="12.75">
      <c r="A58">
        <v>2002</v>
      </c>
      <c r="B58">
        <v>5</v>
      </c>
      <c r="C58" t="s">
        <v>103</v>
      </c>
      <c r="D58" t="s">
        <v>104</v>
      </c>
      <c r="E58" s="23">
        <v>18595</v>
      </c>
      <c r="F58" s="50">
        <v>61.6</v>
      </c>
      <c r="G58">
        <v>1.36</v>
      </c>
    </row>
    <row r="59" spans="1:7" ht="12.75">
      <c r="A59">
        <v>2002</v>
      </c>
      <c r="B59">
        <v>5</v>
      </c>
      <c r="C59" t="s">
        <v>103</v>
      </c>
      <c r="D59" t="s">
        <v>105</v>
      </c>
      <c r="E59" s="23">
        <v>19840</v>
      </c>
      <c r="F59" s="50">
        <v>49.65</v>
      </c>
      <c r="G59">
        <v>2.34</v>
      </c>
    </row>
    <row r="60" spans="1:7" ht="12.75">
      <c r="A60">
        <v>2002</v>
      </c>
      <c r="B60">
        <v>5</v>
      </c>
      <c r="C60" t="s">
        <v>87</v>
      </c>
      <c r="D60" t="s">
        <v>104</v>
      </c>
      <c r="E60" s="23">
        <v>2251</v>
      </c>
      <c r="F60" s="50">
        <v>43.9</v>
      </c>
      <c r="G60">
        <v>2.74</v>
      </c>
    </row>
    <row r="61" spans="1:7" ht="12.75">
      <c r="A61">
        <v>2002</v>
      </c>
      <c r="B61">
        <v>5</v>
      </c>
      <c r="C61" t="s">
        <v>87</v>
      </c>
      <c r="D61" t="s">
        <v>105</v>
      </c>
      <c r="E61" s="23">
        <v>2961</v>
      </c>
      <c r="F61" s="50">
        <v>22.53</v>
      </c>
      <c r="G61">
        <v>4.36</v>
      </c>
    </row>
    <row r="62" spans="1:7" ht="12.75">
      <c r="A62">
        <v>2002</v>
      </c>
      <c r="B62">
        <v>5</v>
      </c>
      <c r="C62" t="s">
        <v>106</v>
      </c>
      <c r="D62" t="s">
        <v>104</v>
      </c>
      <c r="E62" s="23">
        <v>1493</v>
      </c>
      <c r="F62" s="50">
        <v>48.31</v>
      </c>
      <c r="G62">
        <v>2.55</v>
      </c>
    </row>
    <row r="63" spans="1:7" ht="12.75">
      <c r="A63">
        <v>2002</v>
      </c>
      <c r="B63">
        <v>5</v>
      </c>
      <c r="C63" t="s">
        <v>106</v>
      </c>
      <c r="D63" t="s">
        <v>105</v>
      </c>
      <c r="E63" s="23">
        <v>269</v>
      </c>
      <c r="F63" s="50">
        <v>28.56</v>
      </c>
      <c r="G63">
        <v>3.93</v>
      </c>
    </row>
    <row r="64" spans="1:7" ht="12.75">
      <c r="A64">
        <v>2002</v>
      </c>
      <c r="B64">
        <v>5</v>
      </c>
      <c r="C64" t="s">
        <v>89</v>
      </c>
      <c r="D64" t="s">
        <v>104</v>
      </c>
      <c r="E64" s="23">
        <v>9103</v>
      </c>
      <c r="F64" s="50">
        <v>71.03</v>
      </c>
      <c r="G64">
        <v>1.05</v>
      </c>
    </row>
    <row r="65" spans="1:7" ht="12.75">
      <c r="A65">
        <v>2002</v>
      </c>
      <c r="B65">
        <v>5</v>
      </c>
      <c r="C65" t="s">
        <v>89</v>
      </c>
      <c r="D65" t="s">
        <v>105</v>
      </c>
      <c r="E65" s="23">
        <v>10846</v>
      </c>
      <c r="F65" s="50">
        <v>53</v>
      </c>
      <c r="G65">
        <v>1.96</v>
      </c>
    </row>
    <row r="66" spans="1:7" ht="12.75">
      <c r="A66">
        <v>2003</v>
      </c>
      <c r="B66">
        <v>5</v>
      </c>
      <c r="C66" t="s">
        <v>103</v>
      </c>
      <c r="D66" t="s">
        <v>104</v>
      </c>
      <c r="E66" s="23">
        <v>18266</v>
      </c>
      <c r="F66" s="50">
        <v>61.66</v>
      </c>
      <c r="G66">
        <v>1.54</v>
      </c>
    </row>
    <row r="67" spans="1:7" ht="12.75">
      <c r="A67">
        <v>2003</v>
      </c>
      <c r="B67">
        <v>5</v>
      </c>
      <c r="C67" t="s">
        <v>103</v>
      </c>
      <c r="D67" t="s">
        <v>105</v>
      </c>
      <c r="E67" s="23">
        <v>19156</v>
      </c>
      <c r="F67" s="50">
        <v>45.35</v>
      </c>
      <c r="G67">
        <v>2.56</v>
      </c>
    </row>
    <row r="68" spans="1:7" ht="12.75">
      <c r="A68">
        <v>2003</v>
      </c>
      <c r="B68">
        <v>5</v>
      </c>
      <c r="C68" t="s">
        <v>87</v>
      </c>
      <c r="D68" t="s">
        <v>104</v>
      </c>
      <c r="E68" s="23">
        <v>3402</v>
      </c>
      <c r="F68" s="50">
        <v>42.16</v>
      </c>
      <c r="G68">
        <v>2.95</v>
      </c>
    </row>
    <row r="69" spans="1:7" ht="12.75">
      <c r="A69">
        <v>2003</v>
      </c>
      <c r="B69">
        <v>5</v>
      </c>
      <c r="C69" t="s">
        <v>87</v>
      </c>
      <c r="D69" t="s">
        <v>105</v>
      </c>
      <c r="E69" s="23">
        <v>4486</v>
      </c>
      <c r="F69" s="50">
        <v>23.8</v>
      </c>
      <c r="G69">
        <v>4.89</v>
      </c>
    </row>
    <row r="70" spans="1:7" ht="12.75">
      <c r="A70">
        <v>2003</v>
      </c>
      <c r="B70">
        <v>5</v>
      </c>
      <c r="C70" t="s">
        <v>106</v>
      </c>
      <c r="D70" t="s">
        <v>104</v>
      </c>
      <c r="E70" s="23">
        <v>1787</v>
      </c>
      <c r="F70" s="50">
        <v>42.92</v>
      </c>
      <c r="G70">
        <v>2.8</v>
      </c>
    </row>
    <row r="71" spans="1:7" ht="12.75">
      <c r="A71">
        <v>2003</v>
      </c>
      <c r="B71">
        <v>5</v>
      </c>
      <c r="C71" t="s">
        <v>106</v>
      </c>
      <c r="D71" t="s">
        <v>105</v>
      </c>
      <c r="E71" s="23">
        <v>369</v>
      </c>
      <c r="F71" s="50">
        <v>28.47</v>
      </c>
      <c r="G71">
        <v>4.19</v>
      </c>
    </row>
    <row r="72" spans="1:7" ht="12.75">
      <c r="A72">
        <v>2003</v>
      </c>
      <c r="B72">
        <v>5</v>
      </c>
      <c r="C72" t="s">
        <v>89</v>
      </c>
      <c r="D72" t="s">
        <v>104</v>
      </c>
      <c r="E72" s="23">
        <v>13049</v>
      </c>
      <c r="F72" s="50">
        <v>69.68</v>
      </c>
      <c r="G72">
        <v>1.19</v>
      </c>
    </row>
    <row r="73" spans="1:7" ht="12.75">
      <c r="A73">
        <v>2003</v>
      </c>
      <c r="B73">
        <v>5</v>
      </c>
      <c r="C73" t="s">
        <v>89</v>
      </c>
      <c r="D73" t="s">
        <v>105</v>
      </c>
      <c r="E73" s="23">
        <v>14301</v>
      </c>
      <c r="F73" s="50">
        <v>52.75</v>
      </c>
      <c r="G73">
        <v>2.07</v>
      </c>
    </row>
    <row r="74" spans="1:7" ht="12.75">
      <c r="A74">
        <v>2003</v>
      </c>
      <c r="B74">
        <v>12</v>
      </c>
      <c r="C74" t="s">
        <v>103</v>
      </c>
      <c r="D74" t="s">
        <v>104</v>
      </c>
      <c r="E74" s="23">
        <v>26209</v>
      </c>
      <c r="F74" s="50">
        <v>50.56</v>
      </c>
      <c r="G74">
        <v>1.32</v>
      </c>
    </row>
    <row r="75" spans="1:7" ht="12.75">
      <c r="A75">
        <v>2003</v>
      </c>
      <c r="B75">
        <v>12</v>
      </c>
      <c r="C75" t="s">
        <v>103</v>
      </c>
      <c r="D75" t="s">
        <v>105</v>
      </c>
      <c r="E75" s="23">
        <v>24233</v>
      </c>
      <c r="F75" s="50">
        <v>39.56</v>
      </c>
      <c r="G75">
        <v>1.84</v>
      </c>
    </row>
    <row r="76" spans="1:7" ht="12.75">
      <c r="A76">
        <v>2003</v>
      </c>
      <c r="B76">
        <v>12</v>
      </c>
      <c r="C76" t="s">
        <v>87</v>
      </c>
      <c r="D76" t="s">
        <v>104</v>
      </c>
      <c r="E76" s="23">
        <v>4060</v>
      </c>
      <c r="F76" s="50">
        <v>37.04</v>
      </c>
      <c r="G76">
        <v>1.89</v>
      </c>
    </row>
    <row r="77" spans="1:7" ht="12.75">
      <c r="A77">
        <v>2003</v>
      </c>
      <c r="B77">
        <v>12</v>
      </c>
      <c r="C77" t="s">
        <v>87</v>
      </c>
      <c r="D77" t="s">
        <v>105</v>
      </c>
      <c r="E77" s="23">
        <v>5301</v>
      </c>
      <c r="F77" s="50">
        <v>27.7</v>
      </c>
      <c r="G77">
        <v>2.66</v>
      </c>
    </row>
    <row r="78" spans="1:7" ht="12.75">
      <c r="A78">
        <v>2003</v>
      </c>
      <c r="B78">
        <v>12</v>
      </c>
      <c r="C78" t="s">
        <v>106</v>
      </c>
      <c r="D78" t="s">
        <v>104</v>
      </c>
      <c r="E78" s="23">
        <v>2949</v>
      </c>
      <c r="F78" s="50">
        <v>44.69</v>
      </c>
      <c r="G78">
        <v>1.7</v>
      </c>
    </row>
    <row r="79" spans="1:7" ht="12.75">
      <c r="A79">
        <v>2003</v>
      </c>
      <c r="B79">
        <v>12</v>
      </c>
      <c r="C79" t="s">
        <v>106</v>
      </c>
      <c r="D79" t="s">
        <v>105</v>
      </c>
      <c r="E79" s="23">
        <v>358</v>
      </c>
      <c r="F79" s="50">
        <v>29.63</v>
      </c>
      <c r="G79">
        <v>2.51</v>
      </c>
    </row>
    <row r="80" spans="1:7" ht="12.75">
      <c r="A80">
        <v>2003</v>
      </c>
      <c r="B80">
        <v>12</v>
      </c>
      <c r="C80" t="s">
        <v>89</v>
      </c>
      <c r="D80" t="s">
        <v>104</v>
      </c>
      <c r="E80" s="23">
        <v>19089</v>
      </c>
      <c r="F80" s="50">
        <v>54.38</v>
      </c>
      <c r="G80">
        <v>1.27</v>
      </c>
    </row>
    <row r="81" spans="1:7" ht="12.75">
      <c r="A81">
        <v>2003</v>
      </c>
      <c r="B81">
        <v>12</v>
      </c>
      <c r="C81" t="s">
        <v>89</v>
      </c>
      <c r="D81" t="s">
        <v>105</v>
      </c>
      <c r="E81" s="23">
        <v>18540</v>
      </c>
      <c r="F81">
        <v>43.06</v>
      </c>
      <c r="G81">
        <v>1.59</v>
      </c>
    </row>
    <row r="82" spans="1:7" ht="12.75">
      <c r="A82">
        <v>2004</v>
      </c>
      <c r="B82">
        <v>5</v>
      </c>
      <c r="C82" t="s">
        <v>103</v>
      </c>
      <c r="D82" t="s">
        <v>104</v>
      </c>
      <c r="E82" s="23">
        <v>18007</v>
      </c>
      <c r="F82" s="50">
        <v>61.33</v>
      </c>
      <c r="G82">
        <v>1.73</v>
      </c>
    </row>
    <row r="83" spans="1:7" ht="12.75">
      <c r="A83">
        <v>2004</v>
      </c>
      <c r="B83">
        <v>5</v>
      </c>
      <c r="C83" t="s">
        <v>103</v>
      </c>
      <c r="D83" t="s">
        <v>105</v>
      </c>
      <c r="E83" s="23">
        <v>19075</v>
      </c>
      <c r="F83" s="50">
        <v>45.79</v>
      </c>
      <c r="G83">
        <v>2.56</v>
      </c>
    </row>
    <row r="84" spans="1:7" ht="12.75">
      <c r="A84">
        <v>2004</v>
      </c>
      <c r="B84">
        <v>5</v>
      </c>
      <c r="C84" t="s">
        <v>87</v>
      </c>
      <c r="D84" t="s">
        <v>104</v>
      </c>
      <c r="E84" s="23">
        <v>3895</v>
      </c>
      <c r="F84" s="50">
        <v>33.74</v>
      </c>
      <c r="G84">
        <v>2.94</v>
      </c>
    </row>
    <row r="85" spans="1:7" ht="12.75">
      <c r="A85">
        <v>2004</v>
      </c>
      <c r="B85">
        <v>5</v>
      </c>
      <c r="C85" t="s">
        <v>87</v>
      </c>
      <c r="D85" t="s">
        <v>105</v>
      </c>
      <c r="E85" s="23">
        <v>4527</v>
      </c>
      <c r="F85" s="50">
        <v>19.1</v>
      </c>
      <c r="G85">
        <v>3.61</v>
      </c>
    </row>
    <row r="86" spans="1:7" ht="12.75">
      <c r="A86">
        <v>2004</v>
      </c>
      <c r="B86">
        <v>5</v>
      </c>
      <c r="C86" t="s">
        <v>106</v>
      </c>
      <c r="D86" t="s">
        <v>104</v>
      </c>
      <c r="E86" s="23">
        <v>1606</v>
      </c>
      <c r="F86" s="50">
        <v>42.13</v>
      </c>
      <c r="G86">
        <v>2.76</v>
      </c>
    </row>
    <row r="87" spans="1:7" ht="12.75">
      <c r="A87">
        <v>2004</v>
      </c>
      <c r="B87">
        <v>5</v>
      </c>
      <c r="C87" t="s">
        <v>106</v>
      </c>
      <c r="D87" t="s">
        <v>105</v>
      </c>
      <c r="E87" s="23">
        <v>378</v>
      </c>
      <c r="F87" s="50">
        <v>32.8</v>
      </c>
      <c r="G87">
        <v>2.79</v>
      </c>
    </row>
    <row r="88" spans="1:7" ht="12.75">
      <c r="A88">
        <v>2004</v>
      </c>
      <c r="B88">
        <v>5</v>
      </c>
      <c r="C88" t="s">
        <v>89</v>
      </c>
      <c r="D88" t="s">
        <v>104</v>
      </c>
      <c r="E88" s="23">
        <v>13046</v>
      </c>
      <c r="F88" s="50">
        <v>64.19</v>
      </c>
      <c r="G88">
        <v>0.92</v>
      </c>
    </row>
    <row r="89" spans="1:7" ht="12.75">
      <c r="A89">
        <v>2004</v>
      </c>
      <c r="B89">
        <v>5</v>
      </c>
      <c r="C89" t="s">
        <v>89</v>
      </c>
      <c r="D89" t="s">
        <v>105</v>
      </c>
      <c r="E89" s="23">
        <v>13819</v>
      </c>
      <c r="F89" s="50">
        <v>45</v>
      </c>
      <c r="G89">
        <v>2.02</v>
      </c>
    </row>
    <row r="90" spans="1:7" ht="12.75">
      <c r="A90">
        <v>2004</v>
      </c>
      <c r="B90">
        <v>12</v>
      </c>
      <c r="C90" t="s">
        <v>103</v>
      </c>
      <c r="D90" t="s">
        <v>104</v>
      </c>
      <c r="E90" s="23">
        <v>12362</v>
      </c>
      <c r="F90" s="50">
        <v>45.6</v>
      </c>
      <c r="G90">
        <v>1.47</v>
      </c>
    </row>
    <row r="91" spans="1:7" ht="12.75">
      <c r="A91">
        <v>2004</v>
      </c>
      <c r="B91">
        <v>12</v>
      </c>
      <c r="C91" t="s">
        <v>103</v>
      </c>
      <c r="D91" t="s">
        <v>105</v>
      </c>
      <c r="E91" s="23">
        <v>20284</v>
      </c>
      <c r="F91" s="50">
        <v>39.19</v>
      </c>
      <c r="G91">
        <v>1.85</v>
      </c>
    </row>
    <row r="92" spans="1:7" ht="12.75">
      <c r="A92">
        <v>2004</v>
      </c>
      <c r="B92">
        <v>12</v>
      </c>
      <c r="C92" t="s">
        <v>87</v>
      </c>
      <c r="D92" t="s">
        <v>104</v>
      </c>
      <c r="E92" s="23">
        <v>2838</v>
      </c>
      <c r="F92" s="50">
        <v>54.87</v>
      </c>
      <c r="G92">
        <v>2.76</v>
      </c>
    </row>
    <row r="93" spans="1:7" ht="12.75">
      <c r="A93">
        <v>2004</v>
      </c>
      <c r="B93">
        <v>12</v>
      </c>
      <c r="C93" t="s">
        <v>87</v>
      </c>
      <c r="D93" t="s">
        <v>105</v>
      </c>
      <c r="E93" s="23">
        <v>4336</v>
      </c>
      <c r="F93" s="50">
        <v>36.15</v>
      </c>
      <c r="G93">
        <v>3.27</v>
      </c>
    </row>
    <row r="94" spans="1:7" ht="12.75">
      <c r="A94">
        <v>2004</v>
      </c>
      <c r="B94">
        <v>12</v>
      </c>
      <c r="C94" t="s">
        <v>106</v>
      </c>
      <c r="D94" t="s">
        <v>104</v>
      </c>
      <c r="E94" s="23">
        <v>2710</v>
      </c>
      <c r="F94" s="50">
        <v>47.64</v>
      </c>
      <c r="G94">
        <v>1.51</v>
      </c>
    </row>
    <row r="95" spans="1:7" ht="12.75">
      <c r="A95">
        <v>2004</v>
      </c>
      <c r="B95">
        <v>12</v>
      </c>
      <c r="C95" t="s">
        <v>106</v>
      </c>
      <c r="D95" t="s">
        <v>105</v>
      </c>
      <c r="E95" s="23">
        <v>459</v>
      </c>
      <c r="F95" s="50">
        <v>35.1</v>
      </c>
      <c r="G95">
        <v>2.24</v>
      </c>
    </row>
    <row r="96" spans="1:7" ht="12.75">
      <c r="A96">
        <v>2004</v>
      </c>
      <c r="B96">
        <v>12</v>
      </c>
      <c r="C96" t="s">
        <v>89</v>
      </c>
      <c r="D96" t="s">
        <v>104</v>
      </c>
      <c r="E96" s="23">
        <v>18208</v>
      </c>
      <c r="F96" s="50">
        <v>54</v>
      </c>
      <c r="G96">
        <v>1.14</v>
      </c>
    </row>
    <row r="97" spans="1:7" ht="12.75">
      <c r="A97">
        <v>2004</v>
      </c>
      <c r="B97">
        <v>12</v>
      </c>
      <c r="C97" t="s">
        <v>89</v>
      </c>
      <c r="D97" t="s">
        <v>105</v>
      </c>
      <c r="E97" s="23">
        <v>15246</v>
      </c>
      <c r="F97" s="50">
        <v>51.6</v>
      </c>
      <c r="G97">
        <v>1.69</v>
      </c>
    </row>
    <row r="98" spans="1:7" ht="12.75">
      <c r="A98">
        <v>2005</v>
      </c>
      <c r="B98">
        <v>5</v>
      </c>
      <c r="C98" t="s">
        <v>103</v>
      </c>
      <c r="D98" t="s">
        <v>104</v>
      </c>
      <c r="E98" s="23">
        <v>19853</v>
      </c>
      <c r="F98" s="50">
        <v>57.31</v>
      </c>
      <c r="G98">
        <v>1.78</v>
      </c>
    </row>
    <row r="99" spans="1:7" ht="12.75">
      <c r="A99">
        <v>2005</v>
      </c>
      <c r="B99">
        <v>5</v>
      </c>
      <c r="C99" t="s">
        <v>103</v>
      </c>
      <c r="D99" t="s">
        <v>105</v>
      </c>
      <c r="E99" s="23">
        <v>19320</v>
      </c>
      <c r="F99" s="50">
        <v>46.45</v>
      </c>
      <c r="G99">
        <v>2.71</v>
      </c>
    </row>
    <row r="100" spans="1:7" ht="12.75">
      <c r="A100">
        <v>2005</v>
      </c>
      <c r="B100">
        <v>5</v>
      </c>
      <c r="C100" t="s">
        <v>87</v>
      </c>
      <c r="D100" t="s">
        <v>104</v>
      </c>
      <c r="E100" s="23">
        <v>4151</v>
      </c>
      <c r="F100" s="50">
        <v>37.77</v>
      </c>
      <c r="G100">
        <v>2.89</v>
      </c>
    </row>
    <row r="101" spans="1:7" ht="12.75">
      <c r="A101">
        <v>2005</v>
      </c>
      <c r="B101">
        <v>5</v>
      </c>
      <c r="C101" t="s">
        <v>87</v>
      </c>
      <c r="D101" t="s">
        <v>105</v>
      </c>
      <c r="E101" s="23">
        <v>4832</v>
      </c>
      <c r="F101" s="50">
        <v>23.63</v>
      </c>
      <c r="G101">
        <v>4.6</v>
      </c>
    </row>
    <row r="102" spans="1:7" ht="12.75">
      <c r="A102">
        <v>2005</v>
      </c>
      <c r="B102">
        <v>5</v>
      </c>
      <c r="C102" t="s">
        <v>106</v>
      </c>
      <c r="D102" t="s">
        <v>104</v>
      </c>
      <c r="E102" s="23">
        <v>2188</v>
      </c>
      <c r="F102" s="50">
        <v>36.33</v>
      </c>
      <c r="G102">
        <v>3.09</v>
      </c>
    </row>
    <row r="103" spans="1:7" ht="12.75">
      <c r="A103">
        <v>2005</v>
      </c>
      <c r="B103">
        <v>5</v>
      </c>
      <c r="C103" t="s">
        <v>106</v>
      </c>
      <c r="D103" t="s">
        <v>105</v>
      </c>
      <c r="E103" s="23">
        <v>397</v>
      </c>
      <c r="F103" s="50">
        <v>24.69</v>
      </c>
      <c r="G103">
        <v>4.06</v>
      </c>
    </row>
    <row r="104" spans="1:7" ht="12.75">
      <c r="A104">
        <v>2005</v>
      </c>
      <c r="B104">
        <v>5</v>
      </c>
      <c r="C104" t="s">
        <v>89</v>
      </c>
      <c r="D104" t="s">
        <v>104</v>
      </c>
      <c r="E104" s="23">
        <v>13514</v>
      </c>
      <c r="F104" s="50">
        <v>66.71</v>
      </c>
      <c r="G104">
        <v>1.23</v>
      </c>
    </row>
    <row r="105" spans="1:7" ht="12.75">
      <c r="A105">
        <v>2005</v>
      </c>
      <c r="B105">
        <v>5</v>
      </c>
      <c r="C105" t="s">
        <v>89</v>
      </c>
      <c r="D105" t="s">
        <v>105</v>
      </c>
      <c r="E105" s="23">
        <v>14091</v>
      </c>
      <c r="F105" s="50">
        <v>54.89</v>
      </c>
      <c r="G105">
        <v>1.95</v>
      </c>
    </row>
    <row r="106" spans="1:7" ht="12.75">
      <c r="A106" s="227">
        <v>2005</v>
      </c>
      <c r="B106" s="227">
        <v>12</v>
      </c>
      <c r="C106" s="227" t="s">
        <v>103</v>
      </c>
      <c r="D106" s="227" t="s">
        <v>104</v>
      </c>
      <c r="E106" s="228">
        <v>24417</v>
      </c>
      <c r="F106" s="229">
        <v>49.49</v>
      </c>
      <c r="G106" s="227">
        <v>1.49</v>
      </c>
    </row>
    <row r="107" spans="1:7" ht="12.75">
      <c r="A107" s="227">
        <v>2005</v>
      </c>
      <c r="B107" s="227">
        <v>12</v>
      </c>
      <c r="C107" s="227" t="s">
        <v>103</v>
      </c>
      <c r="D107" s="227" t="s">
        <v>105</v>
      </c>
      <c r="E107" s="228">
        <v>23494</v>
      </c>
      <c r="F107" s="229">
        <v>40.37</v>
      </c>
      <c r="G107" s="227">
        <v>1.91</v>
      </c>
    </row>
    <row r="108" spans="1:7" ht="12.75">
      <c r="A108" s="227">
        <v>2005</v>
      </c>
      <c r="B108" s="227">
        <v>12</v>
      </c>
      <c r="C108" s="227" t="s">
        <v>87</v>
      </c>
      <c r="D108" s="227" t="s">
        <v>104</v>
      </c>
      <c r="E108" s="228">
        <v>3734</v>
      </c>
      <c r="F108" s="229">
        <v>45.96</v>
      </c>
      <c r="G108" s="227">
        <v>2.41</v>
      </c>
    </row>
    <row r="109" spans="1:7" ht="12.75">
      <c r="A109" s="227">
        <v>2005</v>
      </c>
      <c r="B109" s="227">
        <v>12</v>
      </c>
      <c r="C109" s="227" t="s">
        <v>87</v>
      </c>
      <c r="D109" s="227" t="s">
        <v>105</v>
      </c>
      <c r="E109" s="228">
        <v>5173</v>
      </c>
      <c r="F109" s="229">
        <v>28.03</v>
      </c>
      <c r="G109" s="227">
        <v>2.94</v>
      </c>
    </row>
    <row r="110" spans="1:7" ht="12.75">
      <c r="A110" s="227">
        <v>2005</v>
      </c>
      <c r="B110" s="227">
        <v>12</v>
      </c>
      <c r="C110" s="227" t="s">
        <v>106</v>
      </c>
      <c r="D110" s="227" t="s">
        <v>104</v>
      </c>
      <c r="E110" s="228">
        <v>2886</v>
      </c>
      <c r="F110" s="229">
        <v>39.5</v>
      </c>
      <c r="G110" s="227">
        <v>1.91</v>
      </c>
    </row>
    <row r="111" spans="1:7" ht="12.75">
      <c r="A111" s="227">
        <v>2005</v>
      </c>
      <c r="B111" s="227">
        <v>12</v>
      </c>
      <c r="C111" s="227" t="s">
        <v>106</v>
      </c>
      <c r="D111" s="227" t="s">
        <v>105</v>
      </c>
      <c r="E111" s="228">
        <v>381</v>
      </c>
      <c r="F111" s="229">
        <v>33.33</v>
      </c>
      <c r="G111" s="227">
        <v>2.25</v>
      </c>
    </row>
    <row r="112" spans="1:7" ht="12.75">
      <c r="A112" s="227">
        <v>2005</v>
      </c>
      <c r="B112" s="227">
        <v>12</v>
      </c>
      <c r="C112" s="227" t="s">
        <v>89</v>
      </c>
      <c r="D112" s="227" t="s">
        <v>104</v>
      </c>
      <c r="E112" s="228">
        <v>17797</v>
      </c>
      <c r="F112" s="229">
        <v>51.85</v>
      </c>
      <c r="G112" s="227">
        <v>1.23</v>
      </c>
    </row>
    <row r="113" spans="1:7" ht="12.75">
      <c r="A113" s="227">
        <v>2005</v>
      </c>
      <c r="B113" s="227">
        <v>12</v>
      </c>
      <c r="C113" s="227" t="s">
        <v>89</v>
      </c>
      <c r="D113" s="227" t="s">
        <v>105</v>
      </c>
      <c r="E113" s="228">
        <v>17940</v>
      </c>
      <c r="F113" s="229">
        <v>44.08</v>
      </c>
      <c r="G113" s="227">
        <v>1.61</v>
      </c>
    </row>
  </sheetData>
  <autoFilter ref="A1:G113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O44"/>
  <sheetViews>
    <sheetView workbookViewId="0" topLeftCell="A1">
      <selection activeCell="A1" sqref="A1"/>
    </sheetView>
  </sheetViews>
  <sheetFormatPr defaultColWidth="9.140625" defaultRowHeight="12.75"/>
  <cols>
    <col min="6" max="6" width="13.7109375" style="0" customWidth="1"/>
    <col min="8" max="8" width="21.140625" style="0" customWidth="1"/>
    <col min="14" max="14" width="12.7109375" style="0" customWidth="1"/>
  </cols>
  <sheetData>
    <row r="2" spans="1:9" ht="12.75">
      <c r="A2" t="s">
        <v>109</v>
      </c>
      <c r="I2" t="s">
        <v>110</v>
      </c>
    </row>
    <row r="4" spans="1:15" ht="12.75">
      <c r="A4" t="s">
        <v>1</v>
      </c>
      <c r="B4" t="s">
        <v>0</v>
      </c>
      <c r="C4" t="s">
        <v>77</v>
      </c>
      <c r="D4" t="s">
        <v>100</v>
      </c>
      <c r="E4" t="s">
        <v>54</v>
      </c>
      <c r="F4" t="s">
        <v>113</v>
      </c>
      <c r="G4" t="s">
        <v>115</v>
      </c>
      <c r="I4" t="s">
        <v>1</v>
      </c>
      <c r="J4" t="s">
        <v>0</v>
      </c>
      <c r="K4" t="s">
        <v>77</v>
      </c>
      <c r="L4" t="s">
        <v>100</v>
      </c>
      <c r="M4" t="s">
        <v>54</v>
      </c>
      <c r="N4" t="s">
        <v>114</v>
      </c>
      <c r="O4" t="s">
        <v>116</v>
      </c>
    </row>
    <row r="5" spans="1:15" ht="12.75">
      <c r="A5">
        <v>1990</v>
      </c>
      <c r="B5">
        <v>5</v>
      </c>
      <c r="C5" t="s">
        <v>103</v>
      </c>
      <c r="D5" t="s">
        <v>104</v>
      </c>
      <c r="E5" s="23">
        <v>21750</v>
      </c>
      <c r="F5" s="50">
        <v>54.1</v>
      </c>
      <c r="G5">
        <v>1.72</v>
      </c>
      <c r="I5">
        <v>1990</v>
      </c>
      <c r="J5">
        <v>5</v>
      </c>
      <c r="K5" t="s">
        <v>103</v>
      </c>
      <c r="L5" t="s">
        <v>105</v>
      </c>
      <c r="M5" s="23">
        <v>22241</v>
      </c>
      <c r="N5" s="50">
        <v>48.7</v>
      </c>
      <c r="O5">
        <v>2.33</v>
      </c>
    </row>
    <row r="6" spans="1:15" ht="12.75">
      <c r="A6">
        <v>1991</v>
      </c>
      <c r="B6">
        <v>5</v>
      </c>
      <c r="C6" t="s">
        <v>103</v>
      </c>
      <c r="D6" t="s">
        <v>104</v>
      </c>
      <c r="E6" s="23">
        <v>23551</v>
      </c>
      <c r="F6" s="50">
        <v>55.1</v>
      </c>
      <c r="G6">
        <v>1.73</v>
      </c>
      <c r="I6">
        <v>1991</v>
      </c>
      <c r="J6">
        <v>5</v>
      </c>
      <c r="K6" t="s">
        <v>103</v>
      </c>
      <c r="L6" t="s">
        <v>105</v>
      </c>
      <c r="M6" s="23">
        <v>22239</v>
      </c>
      <c r="N6" s="50">
        <v>48.2</v>
      </c>
      <c r="O6">
        <v>2.36</v>
      </c>
    </row>
    <row r="7" spans="1:15" ht="12.75">
      <c r="A7">
        <v>1992</v>
      </c>
      <c r="B7">
        <v>5</v>
      </c>
      <c r="C7" t="s">
        <v>103</v>
      </c>
      <c r="D7" t="s">
        <v>104</v>
      </c>
      <c r="E7" s="23">
        <v>22668</v>
      </c>
      <c r="F7" s="50">
        <v>54.1</v>
      </c>
      <c r="G7">
        <v>1.7</v>
      </c>
      <c r="I7">
        <v>1992</v>
      </c>
      <c r="J7">
        <v>5</v>
      </c>
      <c r="K7" t="s">
        <v>103</v>
      </c>
      <c r="L7" t="s">
        <v>105</v>
      </c>
      <c r="M7" s="23">
        <v>21174</v>
      </c>
      <c r="N7" s="50">
        <v>48.4</v>
      </c>
      <c r="O7">
        <v>2.28</v>
      </c>
    </row>
    <row r="8" spans="1:15" ht="12.75">
      <c r="A8">
        <v>1993</v>
      </c>
      <c r="B8">
        <v>5</v>
      </c>
      <c r="C8" t="s">
        <v>103</v>
      </c>
      <c r="D8" t="s">
        <v>104</v>
      </c>
      <c r="E8" s="23">
        <v>22886</v>
      </c>
      <c r="F8" s="50">
        <v>56.5</v>
      </c>
      <c r="G8">
        <v>1.61</v>
      </c>
      <c r="I8">
        <v>1993</v>
      </c>
      <c r="J8">
        <v>5</v>
      </c>
      <c r="K8" t="s">
        <v>103</v>
      </c>
      <c r="L8" t="s">
        <v>105</v>
      </c>
      <c r="M8" s="23">
        <v>24744</v>
      </c>
      <c r="N8" s="50">
        <v>49</v>
      </c>
      <c r="O8">
        <v>2.21</v>
      </c>
    </row>
    <row r="9" spans="1:15" ht="12.75">
      <c r="A9">
        <v>1994</v>
      </c>
      <c r="B9">
        <v>5</v>
      </c>
      <c r="C9" t="s">
        <v>103</v>
      </c>
      <c r="D9" t="s">
        <v>104</v>
      </c>
      <c r="E9" s="23">
        <v>24933</v>
      </c>
      <c r="F9" s="50">
        <v>59.7</v>
      </c>
      <c r="G9">
        <v>1.47</v>
      </c>
      <c r="I9">
        <v>1994</v>
      </c>
      <c r="J9">
        <v>5</v>
      </c>
      <c r="K9" t="s">
        <v>103</v>
      </c>
      <c r="L9" t="s">
        <v>105</v>
      </c>
      <c r="M9" s="23">
        <v>24563</v>
      </c>
      <c r="N9" s="50">
        <v>49.7</v>
      </c>
      <c r="O9">
        <v>2.19</v>
      </c>
    </row>
    <row r="10" spans="1:15" ht="12.75">
      <c r="A10">
        <v>1995</v>
      </c>
      <c r="B10">
        <v>5</v>
      </c>
      <c r="C10" s="23" t="s">
        <v>103</v>
      </c>
      <c r="D10" t="s">
        <v>104</v>
      </c>
      <c r="E10" s="23">
        <v>26145</v>
      </c>
      <c r="F10" s="50">
        <v>58.8</v>
      </c>
      <c r="G10" s="31">
        <v>1.43</v>
      </c>
      <c r="I10">
        <v>1995</v>
      </c>
      <c r="J10">
        <v>5</v>
      </c>
      <c r="K10" t="s">
        <v>103</v>
      </c>
      <c r="L10" t="s">
        <v>105</v>
      </c>
      <c r="M10" s="23">
        <v>24850</v>
      </c>
      <c r="N10" s="50">
        <v>50.4</v>
      </c>
      <c r="O10">
        <v>2.01</v>
      </c>
    </row>
    <row r="11" spans="1:15" ht="12.75">
      <c r="A11">
        <v>1996</v>
      </c>
      <c r="B11">
        <v>5</v>
      </c>
      <c r="C11" t="s">
        <v>103</v>
      </c>
      <c r="D11" t="s">
        <v>104</v>
      </c>
      <c r="E11" s="23">
        <v>22786</v>
      </c>
      <c r="F11" s="50">
        <v>57.9</v>
      </c>
      <c r="G11">
        <v>1.31</v>
      </c>
      <c r="I11">
        <v>1996</v>
      </c>
      <c r="J11">
        <v>5</v>
      </c>
      <c r="K11" t="s">
        <v>103</v>
      </c>
      <c r="L11" t="s">
        <v>105</v>
      </c>
      <c r="M11" s="23">
        <v>24612</v>
      </c>
      <c r="N11" s="50">
        <v>51.6</v>
      </c>
      <c r="O11">
        <v>1.891</v>
      </c>
    </row>
    <row r="12" spans="1:15" ht="12.75">
      <c r="A12">
        <v>1997</v>
      </c>
      <c r="B12">
        <v>5</v>
      </c>
      <c r="C12" t="s">
        <v>103</v>
      </c>
      <c r="D12" t="s">
        <v>104</v>
      </c>
      <c r="E12" s="23">
        <v>21992</v>
      </c>
      <c r="F12" s="50">
        <v>62.1</v>
      </c>
      <c r="G12">
        <v>1.37</v>
      </c>
      <c r="I12">
        <v>1997</v>
      </c>
      <c r="J12">
        <v>5</v>
      </c>
      <c r="K12" t="s">
        <v>103</v>
      </c>
      <c r="L12" t="s">
        <v>105</v>
      </c>
      <c r="M12" s="23">
        <v>24172</v>
      </c>
      <c r="N12" s="50">
        <v>51.4</v>
      </c>
      <c r="O12">
        <v>2.04</v>
      </c>
    </row>
    <row r="13" spans="1:15" ht="12.75">
      <c r="A13">
        <v>1998</v>
      </c>
      <c r="B13">
        <v>5</v>
      </c>
      <c r="C13" t="s">
        <v>103</v>
      </c>
      <c r="D13" t="s">
        <v>104</v>
      </c>
      <c r="E13" s="23">
        <v>22959</v>
      </c>
      <c r="F13" s="50">
        <v>59.5</v>
      </c>
      <c r="G13">
        <v>1.46</v>
      </c>
      <c r="I13">
        <v>1998</v>
      </c>
      <c r="J13">
        <v>5</v>
      </c>
      <c r="K13" t="s">
        <v>103</v>
      </c>
      <c r="L13" t="s">
        <v>105</v>
      </c>
      <c r="M13" s="23">
        <v>23775</v>
      </c>
      <c r="N13" s="50">
        <v>50.3</v>
      </c>
      <c r="O13">
        <v>2.03</v>
      </c>
    </row>
    <row r="14" spans="1:15" ht="12.75">
      <c r="A14">
        <v>1999</v>
      </c>
      <c r="B14">
        <v>5</v>
      </c>
      <c r="C14" t="s">
        <v>103</v>
      </c>
      <c r="D14" t="s">
        <v>104</v>
      </c>
      <c r="E14" s="23">
        <v>22508</v>
      </c>
      <c r="F14" s="50">
        <v>59.3</v>
      </c>
      <c r="G14">
        <v>1.47</v>
      </c>
      <c r="I14">
        <v>1999</v>
      </c>
      <c r="J14">
        <v>5</v>
      </c>
      <c r="K14" t="s">
        <v>103</v>
      </c>
      <c r="L14" t="s">
        <v>105</v>
      </c>
      <c r="M14" s="23">
        <v>23160</v>
      </c>
      <c r="N14" s="50">
        <v>48</v>
      </c>
      <c r="O14">
        <v>2.11</v>
      </c>
    </row>
    <row r="15" spans="1:15" ht="12.75">
      <c r="A15">
        <v>2000</v>
      </c>
      <c r="B15">
        <v>5</v>
      </c>
      <c r="C15" t="s">
        <v>103</v>
      </c>
      <c r="D15" t="s">
        <v>104</v>
      </c>
      <c r="E15" s="23">
        <v>22061</v>
      </c>
      <c r="F15" s="50">
        <v>57.93</v>
      </c>
      <c r="G15">
        <v>1.49</v>
      </c>
      <c r="I15">
        <v>2000</v>
      </c>
      <c r="J15">
        <v>5</v>
      </c>
      <c r="K15" t="s">
        <v>103</v>
      </c>
      <c r="L15" t="s">
        <v>105</v>
      </c>
      <c r="M15" s="23">
        <v>22379</v>
      </c>
      <c r="N15" s="50">
        <v>46.42</v>
      </c>
      <c r="O15">
        <v>2.14</v>
      </c>
    </row>
    <row r="16" spans="1:15" ht="12.75">
      <c r="A16">
        <v>2001</v>
      </c>
      <c r="B16">
        <v>5</v>
      </c>
      <c r="C16" t="s">
        <v>103</v>
      </c>
      <c r="D16" t="s">
        <v>104</v>
      </c>
      <c r="E16" s="23">
        <v>16967</v>
      </c>
      <c r="F16" s="50">
        <v>58.87</v>
      </c>
      <c r="G16">
        <v>1.34</v>
      </c>
      <c r="I16">
        <v>2001</v>
      </c>
      <c r="J16">
        <v>5</v>
      </c>
      <c r="K16" t="s">
        <v>103</v>
      </c>
      <c r="L16" t="s">
        <v>105</v>
      </c>
      <c r="M16" s="23">
        <v>20702</v>
      </c>
      <c r="N16" s="50">
        <v>45.04</v>
      </c>
      <c r="O16">
        <v>2.31</v>
      </c>
    </row>
    <row r="17" spans="1:15" ht="12.75">
      <c r="A17">
        <v>2002</v>
      </c>
      <c r="B17">
        <v>5</v>
      </c>
      <c r="C17" t="s">
        <v>103</v>
      </c>
      <c r="D17" t="s">
        <v>104</v>
      </c>
      <c r="E17" s="23">
        <v>18595</v>
      </c>
      <c r="F17" s="50">
        <v>61.6</v>
      </c>
      <c r="G17">
        <v>1.36</v>
      </c>
      <c r="I17">
        <v>2002</v>
      </c>
      <c r="J17">
        <v>5</v>
      </c>
      <c r="K17" t="s">
        <v>103</v>
      </c>
      <c r="L17" t="s">
        <v>105</v>
      </c>
      <c r="M17" s="23">
        <v>19840</v>
      </c>
      <c r="N17" s="50">
        <v>49.65</v>
      </c>
      <c r="O17">
        <v>2.34</v>
      </c>
    </row>
    <row r="18" spans="1:15" ht="12.75">
      <c r="A18">
        <v>2003</v>
      </c>
      <c r="B18">
        <v>5</v>
      </c>
      <c r="C18" t="s">
        <v>103</v>
      </c>
      <c r="D18" t="s">
        <v>104</v>
      </c>
      <c r="E18" s="23">
        <v>18266</v>
      </c>
      <c r="F18" s="50">
        <v>61.66</v>
      </c>
      <c r="G18">
        <v>1.54</v>
      </c>
      <c r="I18">
        <v>2003</v>
      </c>
      <c r="J18">
        <v>5</v>
      </c>
      <c r="K18" t="s">
        <v>103</v>
      </c>
      <c r="L18" t="s">
        <v>105</v>
      </c>
      <c r="M18" s="23">
        <v>19156</v>
      </c>
      <c r="N18" s="50">
        <v>45.35</v>
      </c>
      <c r="O18">
        <v>2.56</v>
      </c>
    </row>
    <row r="19" spans="1:15" ht="12.75">
      <c r="A19">
        <v>2004</v>
      </c>
      <c r="B19">
        <v>5</v>
      </c>
      <c r="C19" t="s">
        <v>103</v>
      </c>
      <c r="D19" t="s">
        <v>104</v>
      </c>
      <c r="E19" s="23">
        <v>18007</v>
      </c>
      <c r="F19" s="50">
        <v>61.33</v>
      </c>
      <c r="G19">
        <v>1.73</v>
      </c>
      <c r="I19">
        <v>2004</v>
      </c>
      <c r="J19">
        <v>5</v>
      </c>
      <c r="K19" t="s">
        <v>103</v>
      </c>
      <c r="L19" t="s">
        <v>105</v>
      </c>
      <c r="M19" s="23">
        <v>19075</v>
      </c>
      <c r="N19" s="50">
        <v>45.79</v>
      </c>
      <c r="O19">
        <v>2.56</v>
      </c>
    </row>
    <row r="20" spans="1:15" ht="12.75">
      <c r="A20">
        <v>2005</v>
      </c>
      <c r="B20">
        <v>5</v>
      </c>
      <c r="C20" t="s">
        <v>103</v>
      </c>
      <c r="D20" t="s">
        <v>104</v>
      </c>
      <c r="E20" s="23">
        <v>19853</v>
      </c>
      <c r="F20" s="50">
        <v>57.31</v>
      </c>
      <c r="G20">
        <v>1.78</v>
      </c>
      <c r="I20">
        <v>2005</v>
      </c>
      <c r="J20">
        <v>5</v>
      </c>
      <c r="K20" t="s">
        <v>103</v>
      </c>
      <c r="L20" t="s">
        <v>105</v>
      </c>
      <c r="M20" s="23">
        <v>19320</v>
      </c>
      <c r="N20" s="50">
        <v>46.45</v>
      </c>
      <c r="O20">
        <v>2.71</v>
      </c>
    </row>
    <row r="21" spans="1:15" ht="12.75">
      <c r="A21" s="282">
        <f>A20+1</f>
        <v>2006</v>
      </c>
      <c r="B21" s="282">
        <f>B20</f>
        <v>5</v>
      </c>
      <c r="C21" s="282" t="str">
        <f>C20</f>
        <v>All</v>
      </c>
      <c r="D21" s="282" t="str">
        <f>D20</f>
        <v>yes</v>
      </c>
      <c r="E21" s="305">
        <f>SUMIF(Database!$Y:$Y,A21&amp;LEFT(D21,1)&amp;B21,Database!$N:$N)</f>
        <v>19961</v>
      </c>
      <c r="F21" s="303">
        <f>SUMIF(Database!$Y:$Y,A21&amp;LEFT(D21,1)&amp;B21,Database!$O:$O)/E21*100</f>
        <v>57.09132808977506</v>
      </c>
      <c r="G21" s="303">
        <f>SUMIF(Database!$Y:$Y,A21&amp;LEFT(D21,1)&amp;B21,Database!$S:$S)/E21</f>
        <v>1.838184459696408</v>
      </c>
      <c r="I21" s="282">
        <f>I20+1</f>
        <v>2006</v>
      </c>
      <c r="J21" s="282">
        <f>J20</f>
        <v>5</v>
      </c>
      <c r="K21" s="282" t="str">
        <f>K20</f>
        <v>All</v>
      </c>
      <c r="L21" s="282" t="str">
        <f>L20</f>
        <v>no</v>
      </c>
      <c r="M21" s="305">
        <f>SUMIF(Database!$Y:$Y,I21&amp;LEFT(L21,1)&amp;J21,Database!$N:$N)</f>
        <v>19472</v>
      </c>
      <c r="N21" s="303">
        <f>SUMIF(Database!$Y:$Y,I21&amp;LEFT(L21,1)&amp;J21,Database!$O:$O)/M21*100</f>
        <v>48.64995891536565</v>
      </c>
      <c r="O21" s="303">
        <f>SUMIF(Database!$Y:$Y,I21&amp;LEFT(L21,1)&amp;J21,Database!$S:$S)/M21</f>
        <v>2.4732436318816764</v>
      </c>
    </row>
    <row r="22" spans="5:14" ht="12.75">
      <c r="E22" s="23"/>
      <c r="F22" s="50"/>
      <c r="M22" s="23"/>
      <c r="N22" s="50"/>
    </row>
    <row r="24" spans="1:9" ht="12.75">
      <c r="A24" t="s">
        <v>111</v>
      </c>
      <c r="I24" t="s">
        <v>112</v>
      </c>
    </row>
    <row r="26" spans="1:15" ht="12.75">
      <c r="A26" t="s">
        <v>1</v>
      </c>
      <c r="B26" t="s">
        <v>0</v>
      </c>
      <c r="C26" t="s">
        <v>77</v>
      </c>
      <c r="D26" t="s">
        <v>100</v>
      </c>
      <c r="E26" t="s">
        <v>54</v>
      </c>
      <c r="F26" t="s">
        <v>113</v>
      </c>
      <c r="G26" t="s">
        <v>117</v>
      </c>
      <c r="I26" t="s">
        <v>1</v>
      </c>
      <c r="J26" t="s">
        <v>0</v>
      </c>
      <c r="K26" t="s">
        <v>77</v>
      </c>
      <c r="L26" t="s">
        <v>100</v>
      </c>
      <c r="M26" t="s">
        <v>54</v>
      </c>
      <c r="N26" t="s">
        <v>114</v>
      </c>
      <c r="O26" t="s">
        <v>118</v>
      </c>
    </row>
    <row r="27" spans="1:15" ht="12.75">
      <c r="A27">
        <v>1990</v>
      </c>
      <c r="B27">
        <v>12</v>
      </c>
      <c r="C27" t="s">
        <v>103</v>
      </c>
      <c r="D27" t="s">
        <v>104</v>
      </c>
      <c r="E27" s="23">
        <v>24039</v>
      </c>
      <c r="F27" s="50">
        <v>37.9</v>
      </c>
      <c r="G27">
        <v>1.81</v>
      </c>
      <c r="I27">
        <v>1990</v>
      </c>
      <c r="J27">
        <v>12</v>
      </c>
      <c r="K27" t="s">
        <v>103</v>
      </c>
      <c r="L27" t="s">
        <v>105</v>
      </c>
      <c r="M27" s="23">
        <v>24193</v>
      </c>
      <c r="N27" s="50">
        <v>33.6</v>
      </c>
      <c r="O27">
        <v>2.15</v>
      </c>
    </row>
    <row r="28" spans="1:15" ht="12.75">
      <c r="A28">
        <v>1991</v>
      </c>
      <c r="B28">
        <v>12</v>
      </c>
      <c r="C28" t="s">
        <v>103</v>
      </c>
      <c r="D28" t="s">
        <v>104</v>
      </c>
      <c r="E28" s="23">
        <v>25758</v>
      </c>
      <c r="F28" s="50">
        <v>43</v>
      </c>
      <c r="G28">
        <v>1.57</v>
      </c>
      <c r="I28">
        <v>1991</v>
      </c>
      <c r="J28">
        <v>12</v>
      </c>
      <c r="K28" t="s">
        <v>103</v>
      </c>
      <c r="L28" t="s">
        <v>105</v>
      </c>
      <c r="M28" s="23">
        <v>23304</v>
      </c>
      <c r="N28" s="50">
        <v>40</v>
      </c>
      <c r="O28">
        <v>1.88</v>
      </c>
    </row>
    <row r="29" spans="1:15" ht="12.75">
      <c r="A29">
        <v>1992</v>
      </c>
      <c r="B29">
        <v>12</v>
      </c>
      <c r="C29" t="s">
        <v>103</v>
      </c>
      <c r="D29" t="s">
        <v>104</v>
      </c>
      <c r="E29" s="23">
        <v>24693</v>
      </c>
      <c r="F29" s="50">
        <v>48.1</v>
      </c>
      <c r="G29">
        <v>1.35</v>
      </c>
      <c r="I29">
        <v>1992</v>
      </c>
      <c r="J29">
        <v>12</v>
      </c>
      <c r="K29" t="s">
        <v>103</v>
      </c>
      <c r="L29" t="s">
        <v>105</v>
      </c>
      <c r="M29" s="23">
        <v>22323</v>
      </c>
      <c r="N29" s="50">
        <v>46</v>
      </c>
      <c r="O29">
        <v>1.64</v>
      </c>
    </row>
    <row r="30" spans="1:15" ht="12.75">
      <c r="A30">
        <v>1993</v>
      </c>
      <c r="B30">
        <v>12</v>
      </c>
      <c r="C30" t="s">
        <v>103</v>
      </c>
      <c r="D30" t="s">
        <v>104</v>
      </c>
      <c r="E30" s="23">
        <v>24434</v>
      </c>
      <c r="F30" s="50">
        <v>51.1</v>
      </c>
      <c r="G30">
        <v>1.24</v>
      </c>
      <c r="I30">
        <v>1993</v>
      </c>
      <c r="J30">
        <v>12</v>
      </c>
      <c r="K30" t="s">
        <v>103</v>
      </c>
      <c r="L30" t="s">
        <v>105</v>
      </c>
      <c r="M30" s="23">
        <v>23929</v>
      </c>
      <c r="N30" s="50">
        <v>47.6</v>
      </c>
      <c r="O30">
        <v>1.53</v>
      </c>
    </row>
    <row r="31" spans="1:15" ht="12.75">
      <c r="A31">
        <v>1994</v>
      </c>
      <c r="B31">
        <v>12</v>
      </c>
      <c r="C31" t="s">
        <v>103</v>
      </c>
      <c r="D31" t="s">
        <v>104</v>
      </c>
      <c r="E31" s="23">
        <v>24803</v>
      </c>
      <c r="F31" s="50">
        <v>52.8</v>
      </c>
      <c r="G31">
        <v>1.16</v>
      </c>
      <c r="I31">
        <v>1994</v>
      </c>
      <c r="J31">
        <v>12</v>
      </c>
      <c r="K31" t="s">
        <v>103</v>
      </c>
      <c r="L31" t="s">
        <v>105</v>
      </c>
      <c r="M31" s="23">
        <v>25005</v>
      </c>
      <c r="N31" s="50">
        <v>48.6</v>
      </c>
      <c r="O31">
        <v>1.49</v>
      </c>
    </row>
    <row r="32" spans="1:15" ht="12.75">
      <c r="A32">
        <v>1995</v>
      </c>
      <c r="B32">
        <v>12</v>
      </c>
      <c r="C32" t="s">
        <v>103</v>
      </c>
      <c r="D32" t="s">
        <v>104</v>
      </c>
      <c r="E32" s="23">
        <v>25488</v>
      </c>
      <c r="F32" s="50">
        <v>50.5</v>
      </c>
      <c r="G32">
        <v>1.26</v>
      </c>
      <c r="I32">
        <v>1995</v>
      </c>
      <c r="J32">
        <v>12</v>
      </c>
      <c r="K32" t="s">
        <v>103</v>
      </c>
      <c r="L32" t="s">
        <v>105</v>
      </c>
      <c r="M32" s="23">
        <v>24316</v>
      </c>
      <c r="N32" s="50">
        <v>45.6</v>
      </c>
      <c r="O32">
        <v>1.54</v>
      </c>
    </row>
    <row r="33" spans="1:15" ht="12.75">
      <c r="A33">
        <v>1996</v>
      </c>
      <c r="B33">
        <v>12</v>
      </c>
      <c r="C33" t="s">
        <v>103</v>
      </c>
      <c r="D33" t="s">
        <v>104</v>
      </c>
      <c r="E33" s="23">
        <v>24238</v>
      </c>
      <c r="F33" s="50">
        <v>42.9</v>
      </c>
      <c r="G33">
        <v>1.2</v>
      </c>
      <c r="I33">
        <v>1996</v>
      </c>
      <c r="J33">
        <v>12</v>
      </c>
      <c r="K33" t="s">
        <v>103</v>
      </c>
      <c r="L33" t="s">
        <v>105</v>
      </c>
      <c r="M33" s="23">
        <v>26355</v>
      </c>
      <c r="N33" s="50">
        <v>41.4</v>
      </c>
      <c r="O33">
        <v>1.63</v>
      </c>
    </row>
    <row r="34" spans="1:15" ht="12.75">
      <c r="A34">
        <v>1997</v>
      </c>
      <c r="B34">
        <v>12</v>
      </c>
      <c r="C34" t="s">
        <v>103</v>
      </c>
      <c r="D34" t="s">
        <v>104</v>
      </c>
      <c r="E34" s="23">
        <v>23101</v>
      </c>
      <c r="F34" s="50">
        <v>47.1</v>
      </c>
      <c r="G34">
        <v>1.43</v>
      </c>
      <c r="I34">
        <v>1997</v>
      </c>
      <c r="J34">
        <v>12</v>
      </c>
      <c r="K34" t="s">
        <v>103</v>
      </c>
      <c r="L34" t="s">
        <v>105</v>
      </c>
      <c r="M34" s="23">
        <v>23747</v>
      </c>
      <c r="N34" s="50">
        <v>41.5</v>
      </c>
      <c r="O34">
        <v>1.81</v>
      </c>
    </row>
    <row r="35" spans="1:15" ht="12.75">
      <c r="A35">
        <v>1998</v>
      </c>
      <c r="B35">
        <v>12</v>
      </c>
      <c r="C35" t="s">
        <v>103</v>
      </c>
      <c r="D35" t="s">
        <v>104</v>
      </c>
      <c r="E35" s="23">
        <v>24648</v>
      </c>
      <c r="F35" s="50">
        <v>47.6</v>
      </c>
      <c r="G35">
        <v>1.37</v>
      </c>
      <c r="I35">
        <v>1998</v>
      </c>
      <c r="J35">
        <v>12</v>
      </c>
      <c r="K35" t="s">
        <v>103</v>
      </c>
      <c r="L35" t="s">
        <v>105</v>
      </c>
      <c r="M35" s="23">
        <v>24419</v>
      </c>
      <c r="N35" s="50">
        <v>40.2</v>
      </c>
      <c r="O35">
        <v>1.81</v>
      </c>
    </row>
    <row r="36" spans="1:15" ht="12.75">
      <c r="A36">
        <v>1999</v>
      </c>
      <c r="B36">
        <v>12</v>
      </c>
      <c r="C36" t="s">
        <v>103</v>
      </c>
      <c r="D36" t="s">
        <v>104</v>
      </c>
      <c r="E36" s="23">
        <v>24542</v>
      </c>
      <c r="F36" s="50">
        <v>48.2</v>
      </c>
      <c r="G36">
        <v>1.47</v>
      </c>
      <c r="I36">
        <v>1999</v>
      </c>
      <c r="J36">
        <v>12</v>
      </c>
      <c r="K36" t="s">
        <v>103</v>
      </c>
      <c r="L36" t="s">
        <v>105</v>
      </c>
      <c r="M36" s="23">
        <v>23796</v>
      </c>
      <c r="N36" s="50">
        <v>39.7</v>
      </c>
      <c r="O36">
        <v>1.79</v>
      </c>
    </row>
    <row r="37" spans="1:15" ht="12.75">
      <c r="A37">
        <v>2000</v>
      </c>
      <c r="B37">
        <v>12</v>
      </c>
      <c r="C37" t="s">
        <v>103</v>
      </c>
      <c r="D37" t="s">
        <v>104</v>
      </c>
      <c r="E37" s="23">
        <v>25831</v>
      </c>
      <c r="F37" s="50">
        <v>45.84</v>
      </c>
      <c r="G37">
        <v>1.41</v>
      </c>
      <c r="I37">
        <v>2000</v>
      </c>
      <c r="J37">
        <v>12</v>
      </c>
      <c r="K37" t="s">
        <v>103</v>
      </c>
      <c r="L37" t="s">
        <v>105</v>
      </c>
      <c r="M37" s="23">
        <v>24520</v>
      </c>
      <c r="N37" s="50">
        <v>38.63</v>
      </c>
      <c r="O37">
        <v>1.82</v>
      </c>
    </row>
    <row r="38" spans="1:15" ht="12.75">
      <c r="A38">
        <v>2001</v>
      </c>
      <c r="B38">
        <v>12</v>
      </c>
      <c r="C38" t="s">
        <v>103</v>
      </c>
      <c r="D38" t="s">
        <v>104</v>
      </c>
      <c r="E38" s="23">
        <v>24452</v>
      </c>
      <c r="F38" s="50">
        <v>47.58</v>
      </c>
      <c r="G38">
        <v>1.37</v>
      </c>
      <c r="I38">
        <v>2001</v>
      </c>
      <c r="J38">
        <v>12</v>
      </c>
      <c r="K38" t="s">
        <v>103</v>
      </c>
      <c r="L38" t="s">
        <v>105</v>
      </c>
      <c r="M38" s="23">
        <v>24769</v>
      </c>
      <c r="N38" s="50">
        <v>37.42</v>
      </c>
      <c r="O38">
        <v>1.84</v>
      </c>
    </row>
    <row r="39" spans="1:15" ht="12.75">
      <c r="A39">
        <v>2002</v>
      </c>
      <c r="B39">
        <v>12</v>
      </c>
      <c r="C39" t="s">
        <v>103</v>
      </c>
      <c r="D39" t="s">
        <v>104</v>
      </c>
      <c r="E39" s="23">
        <v>24542</v>
      </c>
      <c r="F39" s="50">
        <v>49.92</v>
      </c>
      <c r="G39">
        <v>1.28</v>
      </c>
      <c r="I39">
        <v>2002</v>
      </c>
      <c r="J39">
        <v>12</v>
      </c>
      <c r="K39" t="s">
        <v>103</v>
      </c>
      <c r="L39" t="s">
        <v>105</v>
      </c>
      <c r="M39" s="23">
        <v>21740</v>
      </c>
      <c r="N39" s="50">
        <v>42.68</v>
      </c>
      <c r="O39">
        <v>2.06</v>
      </c>
    </row>
    <row r="40" spans="1:15" ht="12.75">
      <c r="A40">
        <v>2003</v>
      </c>
      <c r="B40">
        <v>12</v>
      </c>
      <c r="C40" t="s">
        <v>103</v>
      </c>
      <c r="D40" t="s">
        <v>104</v>
      </c>
      <c r="E40" s="23">
        <v>26209</v>
      </c>
      <c r="F40" s="50">
        <v>50.56</v>
      </c>
      <c r="G40">
        <v>1.32</v>
      </c>
      <c r="I40">
        <v>2003</v>
      </c>
      <c r="J40">
        <v>12</v>
      </c>
      <c r="K40" t="s">
        <v>103</v>
      </c>
      <c r="L40" t="s">
        <v>105</v>
      </c>
      <c r="M40" s="23">
        <v>24233</v>
      </c>
      <c r="N40" s="50">
        <v>39.56</v>
      </c>
      <c r="O40">
        <v>1.84</v>
      </c>
    </row>
    <row r="41" spans="1:15" ht="12.75">
      <c r="A41">
        <v>2004</v>
      </c>
      <c r="B41">
        <v>12</v>
      </c>
      <c r="C41" t="s">
        <v>103</v>
      </c>
      <c r="D41" t="s">
        <v>104</v>
      </c>
      <c r="E41" s="23">
        <v>12362</v>
      </c>
      <c r="F41" s="50">
        <v>45.6</v>
      </c>
      <c r="G41">
        <v>1.47</v>
      </c>
      <c r="I41">
        <v>2004</v>
      </c>
      <c r="J41">
        <v>12</v>
      </c>
      <c r="K41" t="s">
        <v>103</v>
      </c>
      <c r="L41" t="s">
        <v>105</v>
      </c>
      <c r="M41" s="23">
        <v>20284</v>
      </c>
      <c r="N41" s="50">
        <v>39.19</v>
      </c>
      <c r="O41">
        <v>1.85</v>
      </c>
    </row>
    <row r="42" spans="1:15" ht="12.75">
      <c r="A42" s="227">
        <v>2005</v>
      </c>
      <c r="B42" s="227">
        <v>12</v>
      </c>
      <c r="C42" s="227" t="s">
        <v>103</v>
      </c>
      <c r="D42" s="227" t="s">
        <v>104</v>
      </c>
      <c r="E42" s="228">
        <v>24417</v>
      </c>
      <c r="F42" s="229">
        <v>49.49</v>
      </c>
      <c r="G42" s="227">
        <v>1.49</v>
      </c>
      <c r="I42" s="227">
        <v>2005</v>
      </c>
      <c r="J42" s="227">
        <v>12</v>
      </c>
      <c r="K42" s="227" t="s">
        <v>103</v>
      </c>
      <c r="L42" s="227" t="s">
        <v>105</v>
      </c>
      <c r="M42" s="228">
        <v>23494</v>
      </c>
      <c r="N42" s="229">
        <v>40.37</v>
      </c>
      <c r="O42" s="227">
        <v>1.91</v>
      </c>
    </row>
    <row r="43" spans="1:15" ht="12.75">
      <c r="A43" s="282">
        <f>A42+1</f>
        <v>2006</v>
      </c>
      <c r="B43" s="282">
        <f>B42</f>
        <v>12</v>
      </c>
      <c r="C43" s="282" t="str">
        <f>C42</f>
        <v>All</v>
      </c>
      <c r="D43" s="282" t="str">
        <f>D42</f>
        <v>yes</v>
      </c>
      <c r="E43" s="305">
        <f>SUMIF(Database!$Y:$Y,A43&amp;LEFT(D43,1)&amp;B43,Database!$N:$N)</f>
        <v>25370</v>
      </c>
      <c r="F43" s="303">
        <f>SUMIF(Database!$Y:$Y,A43&amp;LEFT(D43,1)&amp;B43,Database!$O:$O)/E43*100</f>
        <v>50.76066219944817</v>
      </c>
      <c r="G43" s="303">
        <f>SUMIF(Database!$Y:$Y,A43&amp;LEFT(D43,1)&amp;B43,Database!$S:$S)/E43</f>
        <v>1.3278675601103667</v>
      </c>
      <c r="I43" s="282">
        <f>I42+1</f>
        <v>2006</v>
      </c>
      <c r="J43" s="282">
        <f>J42</f>
        <v>12</v>
      </c>
      <c r="K43" s="282" t="str">
        <f>K42</f>
        <v>All</v>
      </c>
      <c r="L43" s="282" t="str">
        <f>L42</f>
        <v>no</v>
      </c>
      <c r="M43" s="305">
        <f>SUMIF(Database!$Y:$Y,I43&amp;LEFT(L43,1)&amp;J43,Database!$N:$N)</f>
        <v>23368</v>
      </c>
      <c r="N43" s="303">
        <f>SUMIF(Database!$Y:$Y,I43&amp;LEFT(L43,1)&amp;J43,Database!$O:$O)/M43*100</f>
        <v>40.21741698048614</v>
      </c>
      <c r="O43" s="303">
        <f>SUMIF(Database!$Y:$Y,I43&amp;LEFT(L43,1)&amp;J43,Database!$S:$S)/M43</f>
        <v>1.8316501198219788</v>
      </c>
    </row>
    <row r="44" spans="5:14" ht="12.75">
      <c r="E44" s="23"/>
      <c r="F44" s="50"/>
      <c r="M44" s="23"/>
      <c r="N44" s="5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4"/>
  <dimension ref="A1:V31"/>
  <sheetViews>
    <sheetView zoomScale="75" zoomScaleNormal="75" workbookViewId="0" topLeftCell="A1">
      <selection activeCell="A42" sqref="A42"/>
    </sheetView>
  </sheetViews>
  <sheetFormatPr defaultColWidth="9.140625" defaultRowHeight="12.75"/>
  <cols>
    <col min="1" max="1" width="24.7109375" style="113" customWidth="1"/>
    <col min="2" max="16384" width="9.140625" style="113" customWidth="1"/>
  </cols>
  <sheetData>
    <row r="1" spans="2:22" ht="12.75">
      <c r="B1" s="373">
        <v>2000</v>
      </c>
      <c r="C1" s="374"/>
      <c r="D1" s="375"/>
      <c r="E1" s="376">
        <v>2001</v>
      </c>
      <c r="F1" s="377"/>
      <c r="G1" s="378"/>
      <c r="H1" s="370">
        <v>2002</v>
      </c>
      <c r="I1" s="371"/>
      <c r="J1" s="372"/>
      <c r="K1" s="370">
        <v>2003</v>
      </c>
      <c r="L1" s="371"/>
      <c r="M1" s="372"/>
      <c r="N1" s="370">
        <v>2004</v>
      </c>
      <c r="O1" s="371"/>
      <c r="P1" s="372"/>
      <c r="Q1" s="370">
        <v>2005</v>
      </c>
      <c r="R1" s="371"/>
      <c r="S1" s="372"/>
      <c r="T1" s="370">
        <v>2006</v>
      </c>
      <c r="U1" s="371"/>
      <c r="V1" s="372"/>
    </row>
    <row r="2" spans="1:4" ht="12.75">
      <c r="A2" s="353"/>
      <c r="B2" s="358"/>
      <c r="C2" s="359"/>
      <c r="D2" s="360"/>
    </row>
    <row r="3" spans="1:22" ht="23.25" thickBot="1">
      <c r="A3" s="354"/>
      <c r="B3" s="242" t="s">
        <v>54</v>
      </c>
      <c r="C3" s="243" t="s">
        <v>99</v>
      </c>
      <c r="D3" s="244" t="s">
        <v>55</v>
      </c>
      <c r="E3" s="242" t="s">
        <v>54</v>
      </c>
      <c r="F3" s="243" t="s">
        <v>99</v>
      </c>
      <c r="G3" s="244" t="s">
        <v>55</v>
      </c>
      <c r="H3" s="242" t="s">
        <v>54</v>
      </c>
      <c r="I3" s="243" t="s">
        <v>99</v>
      </c>
      <c r="J3" s="244" t="s">
        <v>84</v>
      </c>
      <c r="K3" s="242" t="s">
        <v>54</v>
      </c>
      <c r="L3" s="243" t="s">
        <v>99</v>
      </c>
      <c r="M3" s="244" t="s">
        <v>84</v>
      </c>
      <c r="N3" s="245" t="s">
        <v>54</v>
      </c>
      <c r="O3" s="243" t="s">
        <v>99</v>
      </c>
      <c r="P3" s="243" t="s">
        <v>84</v>
      </c>
      <c r="Q3" s="245" t="s">
        <v>54</v>
      </c>
      <c r="R3" s="243" t="s">
        <v>99</v>
      </c>
      <c r="S3" s="243" t="s">
        <v>84</v>
      </c>
      <c r="T3" s="245" t="s">
        <v>54</v>
      </c>
      <c r="U3" s="243" t="s">
        <v>99</v>
      </c>
      <c r="V3" s="243" t="s">
        <v>84</v>
      </c>
    </row>
    <row r="4" spans="1:22" ht="13.5" thickBot="1">
      <c r="A4" s="121"/>
      <c r="B4" s="246"/>
      <c r="C4" s="123"/>
      <c r="D4" s="247"/>
      <c r="H4" s="246"/>
      <c r="I4" s="123"/>
      <c r="J4" s="247"/>
      <c r="K4" s="246"/>
      <c r="L4" s="123"/>
      <c r="M4" s="247"/>
      <c r="N4" s="122"/>
      <c r="O4" s="110"/>
      <c r="P4" s="111"/>
      <c r="Q4" s="122"/>
      <c r="R4" s="110"/>
      <c r="S4" s="111"/>
      <c r="T4" s="122"/>
      <c r="U4" s="110"/>
      <c r="V4" s="111"/>
    </row>
    <row r="5" spans="1:22" ht="12.75">
      <c r="A5" s="125" t="s">
        <v>5</v>
      </c>
      <c r="B5" s="130">
        <v>1721</v>
      </c>
      <c r="C5" s="248">
        <v>44.62521789657176</v>
      </c>
      <c r="D5" s="249">
        <v>2.1830331202789077</v>
      </c>
      <c r="E5" s="130">
        <v>1388</v>
      </c>
      <c r="F5" s="248">
        <v>28</v>
      </c>
      <c r="G5" s="249">
        <v>3.5987031700288186</v>
      </c>
      <c r="H5" s="130">
        <v>1440</v>
      </c>
      <c r="I5" s="248">
        <v>30</v>
      </c>
      <c r="J5" s="249">
        <v>3.42</v>
      </c>
      <c r="K5" s="130">
        <v>1419</v>
      </c>
      <c r="L5" s="248">
        <v>35.8</v>
      </c>
      <c r="M5" s="250">
        <v>3.44</v>
      </c>
      <c r="N5" s="126">
        <v>1187</v>
      </c>
      <c r="O5" s="127">
        <v>33.36</v>
      </c>
      <c r="P5" s="128">
        <v>4.11</v>
      </c>
      <c r="Q5" s="126">
        <v>1327</v>
      </c>
      <c r="R5" s="127">
        <v>31.348907309721174</v>
      </c>
      <c r="S5" s="128">
        <v>5.53353428786737</v>
      </c>
      <c r="T5" s="131">
        <f>SUMIF(Database!$V:$V,$T$1&amp;$A5&amp;"5",Database!N:N)</f>
        <v>1021</v>
      </c>
      <c r="U5" s="127">
        <f>SUMIF(Database!$V:$V,$T$1&amp;$A5&amp;"5",Database!O:O)/T5*100</f>
        <v>35.553379040156706</v>
      </c>
      <c r="V5" s="128">
        <f>SUMIF(Database!$V:$V,$T$1&amp;$A5&amp;"5",Database!S:S)/T5</f>
        <v>3.991185112634672</v>
      </c>
    </row>
    <row r="6" spans="1:22" ht="12.75">
      <c r="A6" s="132" t="s">
        <v>170</v>
      </c>
      <c r="B6" s="246">
        <v>12321</v>
      </c>
      <c r="C6" s="251">
        <v>60.149338527716914</v>
      </c>
      <c r="D6" s="252">
        <v>1.5274734193653112</v>
      </c>
      <c r="E6" s="246">
        <v>8781</v>
      </c>
      <c r="F6" s="251">
        <v>64.93565653114679</v>
      </c>
      <c r="G6" s="252">
        <v>1.0704931101241317</v>
      </c>
      <c r="H6" s="246">
        <v>3867</v>
      </c>
      <c r="I6" s="251">
        <v>71</v>
      </c>
      <c r="J6" s="252">
        <v>1.12</v>
      </c>
      <c r="K6" s="246">
        <v>3785</v>
      </c>
      <c r="L6" s="251">
        <v>74.58</v>
      </c>
      <c r="M6" s="253">
        <v>0.97</v>
      </c>
      <c r="N6" s="133">
        <v>3468</v>
      </c>
      <c r="O6" s="134">
        <v>75.2</v>
      </c>
      <c r="P6" s="135">
        <v>0.9106113033448674</v>
      </c>
      <c r="Q6" s="133">
        <v>3763</v>
      </c>
      <c r="R6" s="134">
        <v>65.87828859952167</v>
      </c>
      <c r="S6" s="135">
        <v>1.3037470103640711</v>
      </c>
      <c r="T6" s="133">
        <f>SUMIF(Database!$V:$V,$T$1&amp;$A6&amp;"5",Database!N:N)</f>
        <v>3833</v>
      </c>
      <c r="U6" s="134">
        <f>SUMIF(Database!$V:$V,$T$1&amp;$A6&amp;"5",Database!O:O)/T6*100</f>
        <v>63.81424471693191</v>
      </c>
      <c r="V6" s="135">
        <f>SUMIF(Database!$V:$V,$T$1&amp;$A6&amp;"5",Database!S:S)/T6</f>
        <v>1.4069919123402035</v>
      </c>
    </row>
    <row r="7" spans="1:22" ht="12.75">
      <c r="A7" s="132" t="s">
        <v>6</v>
      </c>
      <c r="B7" s="246"/>
      <c r="C7" s="251"/>
      <c r="D7" s="253"/>
      <c r="E7" s="246"/>
      <c r="F7" s="251"/>
      <c r="G7" s="253"/>
      <c r="H7" s="246">
        <v>3018</v>
      </c>
      <c r="I7" s="251">
        <v>69</v>
      </c>
      <c r="J7" s="252">
        <v>1.28</v>
      </c>
      <c r="K7" s="246">
        <v>3041</v>
      </c>
      <c r="L7" s="251">
        <v>71.98</v>
      </c>
      <c r="M7" s="253">
        <v>1.08</v>
      </c>
      <c r="N7" s="133">
        <v>2582</v>
      </c>
      <c r="O7" s="134">
        <v>70.7</v>
      </c>
      <c r="P7" s="135">
        <v>1.1130906274206043</v>
      </c>
      <c r="Q7" s="133">
        <v>3223</v>
      </c>
      <c r="R7" s="134">
        <v>59.72696245733788</v>
      </c>
      <c r="S7" s="135">
        <v>1.6208501396214707</v>
      </c>
      <c r="T7" s="133">
        <f>SUMIF(Database!$V:$V,$T$1&amp;$A7&amp;"5",Database!N:N)</f>
        <v>3048</v>
      </c>
      <c r="U7" s="134">
        <f>SUMIF(Database!$V:$V,$T$1&amp;$A7&amp;"5",Database!O:O)/T7*100</f>
        <v>59.67847769028871</v>
      </c>
      <c r="V7" s="135">
        <f>SUMIF(Database!$V:$V,$T$1&amp;$A7&amp;"5",Database!S:S)/T7</f>
        <v>1.703740157480315</v>
      </c>
    </row>
    <row r="8" spans="1:22" ht="13.5" thickBot="1">
      <c r="A8" s="132" t="s">
        <v>90</v>
      </c>
      <c r="H8" s="246">
        <v>3184</v>
      </c>
      <c r="I8" s="251">
        <v>64</v>
      </c>
      <c r="J8" s="252">
        <v>1.51</v>
      </c>
      <c r="K8" s="246">
        <v>3006</v>
      </c>
      <c r="L8" s="251">
        <v>66.4</v>
      </c>
      <c r="M8" s="253">
        <v>1.42</v>
      </c>
      <c r="N8" s="133">
        <v>2645</v>
      </c>
      <c r="O8" s="134">
        <v>62.8</v>
      </c>
      <c r="P8" s="135">
        <v>1.5648393194706995</v>
      </c>
      <c r="Q8" s="133">
        <v>3683</v>
      </c>
      <c r="R8" s="134">
        <v>52.91881618245995</v>
      </c>
      <c r="S8" s="135">
        <v>2.071680695085528</v>
      </c>
      <c r="T8" s="133">
        <f>SUMIF(Database!$V:$V,$T$1&amp;$A8&amp;"5",Database!N:N)</f>
        <v>4187</v>
      </c>
      <c r="U8" s="134">
        <f>SUMIF(Database!$V:$V,$T$1&amp;$A8&amp;"5",Database!O:O)/T8*100</f>
        <v>50.9672796751851</v>
      </c>
      <c r="V8" s="135">
        <f>SUMIF(Database!$V:$V,$T$1&amp;$A8&amp;"5",Database!S:S)/T8</f>
        <v>2.290422737043229</v>
      </c>
    </row>
    <row r="9" spans="1:22" ht="13.5" thickBot="1">
      <c r="A9" s="138" t="s">
        <v>56</v>
      </c>
      <c r="B9" s="254">
        <v>14042</v>
      </c>
      <c r="C9" s="255">
        <v>58.24668850591084</v>
      </c>
      <c r="D9" s="256">
        <v>1.607819398946019</v>
      </c>
      <c r="E9" s="254">
        <v>10169</v>
      </c>
      <c r="F9" s="255">
        <v>59.907562198839614</v>
      </c>
      <c r="G9" s="256">
        <v>1.415576752876389</v>
      </c>
      <c r="H9" s="254">
        <v>11509</v>
      </c>
      <c r="I9" s="255">
        <v>63.341732557129205</v>
      </c>
      <c r="J9" s="256">
        <v>1.545920583890868</v>
      </c>
      <c r="K9" s="257">
        <v>11251</v>
      </c>
      <c r="L9" s="258">
        <v>66.80295084881344</v>
      </c>
      <c r="M9" s="259">
        <v>1.4302728646342546</v>
      </c>
      <c r="N9" s="139">
        <v>9882</v>
      </c>
      <c r="O9" s="140">
        <v>65.68508399109491</v>
      </c>
      <c r="P9" s="141">
        <v>1.5234770289415098</v>
      </c>
      <c r="Q9" s="139">
        <v>11996</v>
      </c>
      <c r="R9" s="140">
        <v>56.42714238079359</v>
      </c>
      <c r="S9" s="141">
        <v>2.0926142047349114</v>
      </c>
      <c r="T9" s="139">
        <f>SUMIF(Database!$W:$W,$T$1&amp;$A9&amp;"5",Database!N:N)</f>
        <v>12089</v>
      </c>
      <c r="U9" s="140">
        <f>SUMIF(Database!$W:$W,$T$1&amp;$A9&amp;"5",Database!O:O)/T9*100</f>
        <v>55.93514765489288</v>
      </c>
      <c r="V9" s="141">
        <f>SUMIF(Database!$W:$W,$T$1&amp;$A9&amp;"5",Database!S:S)/T9</f>
        <v>2.0060385474398212</v>
      </c>
    </row>
    <row r="10" spans="1:22" ht="12.75">
      <c r="A10" s="149" t="s">
        <v>7</v>
      </c>
      <c r="B10" s="152">
        <v>4600</v>
      </c>
      <c r="C10" s="248">
        <v>41.934782608695656</v>
      </c>
      <c r="D10" s="249">
        <v>1.7169565217391305</v>
      </c>
      <c r="E10" s="152">
        <v>4056</v>
      </c>
      <c r="F10" s="248">
        <v>40.77909270216962</v>
      </c>
      <c r="G10" s="249">
        <v>1.8372781065088757</v>
      </c>
      <c r="H10" s="152">
        <v>3883</v>
      </c>
      <c r="I10" s="248">
        <v>39.19</v>
      </c>
      <c r="J10" s="249">
        <v>2.3</v>
      </c>
      <c r="K10" s="152">
        <v>2909</v>
      </c>
      <c r="L10" s="248">
        <v>41.66</v>
      </c>
      <c r="M10" s="249">
        <v>2.31</v>
      </c>
      <c r="N10" s="131">
        <v>5033</v>
      </c>
      <c r="O10" s="127">
        <v>34.4</v>
      </c>
      <c r="P10" s="150">
        <v>2.48</v>
      </c>
      <c r="Q10" s="131">
        <v>4644</v>
      </c>
      <c r="R10" s="127">
        <v>43.47545219638243</v>
      </c>
      <c r="S10" s="128">
        <v>2.4752368647717486</v>
      </c>
      <c r="T10" s="131">
        <f>SUMIF(Database!$V:$V,$T$1&amp;$A10&amp;"5",Database!N:N)</f>
        <v>3714</v>
      </c>
      <c r="U10" s="127">
        <f>SUMIF(Database!$V:$V,$T$1&amp;$A10&amp;"5",Database!O:O)/T10*100</f>
        <v>45.26117393645665</v>
      </c>
      <c r="V10" s="128">
        <f>SUMIF(Database!$V:$V,$T$1&amp;$A10&amp;"5",Database!S:S)/T10</f>
        <v>2.483037156704362</v>
      </c>
    </row>
    <row r="11" spans="1:22" ht="12.75">
      <c r="A11" s="153" t="s">
        <v>66</v>
      </c>
      <c r="B11" s="157">
        <v>1454</v>
      </c>
      <c r="C11" s="260">
        <v>39.0646492434663</v>
      </c>
      <c r="D11" s="261">
        <v>2.315680880330124</v>
      </c>
      <c r="E11" s="157">
        <v>1732</v>
      </c>
      <c r="F11" s="260">
        <v>47.51732101616628</v>
      </c>
      <c r="G11" s="261">
        <v>2.1483833718244805</v>
      </c>
      <c r="H11" s="157">
        <v>1288</v>
      </c>
      <c r="I11" s="260">
        <v>31.13</v>
      </c>
      <c r="J11" s="261">
        <v>2.66</v>
      </c>
      <c r="K11" s="157">
        <v>1061</v>
      </c>
      <c r="L11" s="260">
        <v>29.12</v>
      </c>
      <c r="M11" s="261">
        <v>3.28</v>
      </c>
      <c r="N11" s="154">
        <v>1033</v>
      </c>
      <c r="O11" s="155">
        <v>43.66</v>
      </c>
      <c r="P11" s="156">
        <v>2.79</v>
      </c>
      <c r="Q11" s="154">
        <v>873</v>
      </c>
      <c r="R11" s="155">
        <v>32.64604810996563</v>
      </c>
      <c r="S11" s="162">
        <v>2.743413516609393</v>
      </c>
      <c r="T11" s="154">
        <f>SUMIF(Database!$V:$V,$T$1&amp;$A11&amp;"5",Database!N:N)</f>
        <v>802</v>
      </c>
      <c r="U11" s="155">
        <f>SUMIF(Database!$V:$V,$T$1&amp;$A11&amp;"5",Database!O:O)/T11*100</f>
        <v>36.53366583541147</v>
      </c>
      <c r="V11" s="162">
        <f>SUMIF(Database!$V:$V,$T$1&amp;$A11&amp;"5",Database!S:S)/T11</f>
        <v>2.8229426433915212</v>
      </c>
    </row>
    <row r="12" spans="1:22" ht="12.75">
      <c r="A12" s="153" t="s">
        <v>8</v>
      </c>
      <c r="B12" s="157">
        <v>2175</v>
      </c>
      <c r="C12" s="260">
        <v>42.37</v>
      </c>
      <c r="D12" s="261">
        <v>2.37</v>
      </c>
      <c r="E12" s="157">
        <v>2145</v>
      </c>
      <c r="F12" s="260">
        <v>40.46</v>
      </c>
      <c r="G12" s="261">
        <v>2.64</v>
      </c>
      <c r="H12" s="157">
        <v>2172</v>
      </c>
      <c r="I12" s="260">
        <v>42.4</v>
      </c>
      <c r="J12" s="261">
        <v>2.52</v>
      </c>
      <c r="K12" s="157">
        <v>2132</v>
      </c>
      <c r="L12" s="260">
        <v>40.8</v>
      </c>
      <c r="M12" s="261">
        <v>3.11</v>
      </c>
      <c r="N12" s="154">
        <v>2151</v>
      </c>
      <c r="O12" s="155">
        <v>40.58</v>
      </c>
      <c r="P12" s="156">
        <v>3.09</v>
      </c>
      <c r="Q12" s="154">
        <v>2423</v>
      </c>
      <c r="R12" s="155">
        <v>41.725134131242264</v>
      </c>
      <c r="S12" s="162">
        <v>3.198101527032604</v>
      </c>
      <c r="T12" s="154">
        <f>SUMIF(Database!$V:$V,$T$1&amp;$A12&amp;"5",Database!N:N)</f>
        <v>1965</v>
      </c>
      <c r="U12" s="155">
        <f>SUMIF(Database!$V:$V,$T$1&amp;$A12&amp;"5",Database!O:O)/T12*100</f>
        <v>39.69465648854962</v>
      </c>
      <c r="V12" s="162">
        <f>SUMIF(Database!$V:$V,$T$1&amp;$A12&amp;"5",Database!S:S)/T12</f>
        <v>3.2666666666666666</v>
      </c>
    </row>
    <row r="13" spans="1:22" ht="12.75">
      <c r="A13" s="153" t="s">
        <v>9</v>
      </c>
      <c r="B13" s="157">
        <v>594</v>
      </c>
      <c r="C13" s="260">
        <v>36.868686868686865</v>
      </c>
      <c r="D13" s="261">
        <v>2.452861952861953</v>
      </c>
      <c r="E13" s="157">
        <v>650</v>
      </c>
      <c r="F13" s="260">
        <v>35.38461538461539</v>
      </c>
      <c r="G13" s="261">
        <v>2.6923076923076925</v>
      </c>
      <c r="H13" s="157">
        <v>604</v>
      </c>
      <c r="I13" s="260">
        <v>36.92</v>
      </c>
      <c r="J13" s="261">
        <v>3.79</v>
      </c>
      <c r="K13" s="157">
        <v>715</v>
      </c>
      <c r="L13" s="260">
        <v>31.61</v>
      </c>
      <c r="M13" s="261">
        <v>3.45</v>
      </c>
      <c r="N13" s="161">
        <v>729</v>
      </c>
      <c r="O13" s="155">
        <v>39.91</v>
      </c>
      <c r="P13" s="156">
        <v>3.12</v>
      </c>
      <c r="Q13" s="161">
        <v>641</v>
      </c>
      <c r="R13" s="155">
        <v>42.27769110764431</v>
      </c>
      <c r="S13" s="162">
        <v>2.864274570982839</v>
      </c>
      <c r="T13" s="161">
        <f>SUMIF(Database!$V:$V,$T$1&amp;$A13&amp;"5",Database!N:N)</f>
        <v>602</v>
      </c>
      <c r="U13" s="155">
        <f>SUMIF(Database!$V:$V,$T$1&amp;$A13&amp;"5",Database!O:O)/T13*100</f>
        <v>37.2093023255814</v>
      </c>
      <c r="V13" s="162">
        <f>SUMIF(Database!$V:$V,$T$1&amp;$A13&amp;"5",Database!S:S)/T13</f>
        <v>3.5764119601328903</v>
      </c>
    </row>
    <row r="14" spans="1:22" ht="13.5" thickBot="1">
      <c r="A14" s="153" t="s">
        <v>11</v>
      </c>
      <c r="B14" s="157">
        <v>1531</v>
      </c>
      <c r="C14" s="260">
        <v>51.27367733507512</v>
      </c>
      <c r="D14" s="261">
        <v>1.9</v>
      </c>
      <c r="E14" s="157">
        <v>1500</v>
      </c>
      <c r="F14" s="260">
        <v>49.93333333333334</v>
      </c>
      <c r="G14" s="261">
        <v>1.9133333333333333</v>
      </c>
      <c r="H14" s="157">
        <v>1402</v>
      </c>
      <c r="I14" s="260">
        <v>48.78</v>
      </c>
      <c r="J14" s="261">
        <v>2.27</v>
      </c>
      <c r="K14" s="157">
        <v>1515</v>
      </c>
      <c r="L14" s="260">
        <v>45.4</v>
      </c>
      <c r="M14" s="261">
        <v>2.47</v>
      </c>
      <c r="N14" s="161">
        <v>1536</v>
      </c>
      <c r="O14" s="158">
        <v>46.41</v>
      </c>
      <c r="P14" s="164">
        <v>2.37</v>
      </c>
      <c r="Q14" s="161">
        <v>1520</v>
      </c>
      <c r="R14" s="158">
        <v>51.513157894736835</v>
      </c>
      <c r="S14" s="166">
        <v>2.275657894736842</v>
      </c>
      <c r="T14" s="161">
        <f>SUMIF(Database!$V:$V,$T$1&amp;$A14&amp;"5",Database!N:N)</f>
        <v>1462</v>
      </c>
      <c r="U14" s="158">
        <f>SUMIF(Database!$V:$V,$T$1&amp;$A14&amp;"5",Database!O:O)/T14*100</f>
        <v>51.29958960328317</v>
      </c>
      <c r="V14" s="166">
        <f>SUMIF(Database!$V:$V,$T$1&amp;$A14&amp;"5",Database!S:S)/T14</f>
        <v>2.115595075239398</v>
      </c>
    </row>
    <row r="15" spans="1:22" ht="13.5" thickBot="1">
      <c r="A15" s="167" t="s">
        <v>57</v>
      </c>
      <c r="B15" s="262">
        <v>10354</v>
      </c>
      <c r="C15" s="255">
        <v>42.93026849526753</v>
      </c>
      <c r="D15" s="256">
        <v>2.06847595132316</v>
      </c>
      <c r="E15" s="262">
        <v>10083</v>
      </c>
      <c r="F15" s="255">
        <v>43.141922047009814</v>
      </c>
      <c r="G15" s="256">
        <v>2.1918079936526826</v>
      </c>
      <c r="H15" s="262">
        <v>9349</v>
      </c>
      <c r="I15" s="255">
        <v>40.121938175205905</v>
      </c>
      <c r="J15" s="256">
        <v>2.276179270510215</v>
      </c>
      <c r="K15" s="146">
        <v>8332</v>
      </c>
      <c r="L15" s="258">
        <v>39.77436389822371</v>
      </c>
      <c r="M15" s="259">
        <v>2.7725636101776283</v>
      </c>
      <c r="N15" s="139">
        <v>10482</v>
      </c>
      <c r="O15" s="140">
        <v>38.54226292692234</v>
      </c>
      <c r="P15" s="168">
        <v>2.667334478153024</v>
      </c>
      <c r="Q15" s="139">
        <v>10101</v>
      </c>
      <c r="R15" s="140">
        <v>43.25314325314326</v>
      </c>
      <c r="S15" s="168">
        <v>2.6664686664686665</v>
      </c>
      <c r="T15" s="139">
        <f>SUMIF(Database!$W:$W,$T$1&amp;$A15&amp;"5",Database!N:N)</f>
        <v>8545</v>
      </c>
      <c r="U15" s="140">
        <f>SUMIF(Database!$W:$W,$T$1&amp;$A15&amp;"5",Database!O:O)/T15*100</f>
        <v>43.627852545348155</v>
      </c>
      <c r="V15" s="141">
        <f>SUMIF(Database!$W:$W,$T$1&amp;$A15&amp;"5",Database!S:S)/T15</f>
        <v>2.709303686366296</v>
      </c>
    </row>
    <row r="16" spans="1:22" ht="12.75">
      <c r="A16" s="125" t="s">
        <v>10</v>
      </c>
      <c r="B16" s="152">
        <v>2144</v>
      </c>
      <c r="C16" s="248">
        <v>44.12313432835821</v>
      </c>
      <c r="D16" s="249">
        <v>2.4230410447761193</v>
      </c>
      <c r="E16" s="152">
        <v>2133</v>
      </c>
      <c r="F16" s="248">
        <v>43.08485700890764</v>
      </c>
      <c r="G16" s="249">
        <v>2.3741209563994374</v>
      </c>
      <c r="H16" s="152">
        <v>2134</v>
      </c>
      <c r="I16" s="248">
        <v>40.91</v>
      </c>
      <c r="J16" s="249">
        <v>2.96</v>
      </c>
      <c r="K16" s="263">
        <v>2028</v>
      </c>
      <c r="L16" s="264">
        <v>45.56</v>
      </c>
      <c r="M16" s="265">
        <v>2.66</v>
      </c>
      <c r="N16" s="131">
        <v>1909</v>
      </c>
      <c r="O16" s="127">
        <v>43.8</v>
      </c>
      <c r="P16" s="128">
        <v>2.81</v>
      </c>
      <c r="Q16" s="131">
        <v>1980</v>
      </c>
      <c r="R16" s="127">
        <v>42.97979797979798</v>
      </c>
      <c r="S16" s="128">
        <v>2.6464646464646466</v>
      </c>
      <c r="T16" s="131">
        <f>SUMIF(Database!$V:$V,$T$1&amp;$A16&amp;"5",Database!N:N)</f>
        <v>1657</v>
      </c>
      <c r="U16" s="127">
        <f>SUMIF(Database!$V:$V,$T$1&amp;$A16&amp;"5",Database!O:O)/T16*100</f>
        <v>42.84852142426071</v>
      </c>
      <c r="V16" s="128">
        <f>SUMIF(Database!$V:$V,$T$1&amp;$A16&amp;"5",Database!S:S)/T16</f>
        <v>2.7066988533494265</v>
      </c>
    </row>
    <row r="17" spans="1:22" ht="12.75">
      <c r="A17" s="266" t="s">
        <v>173</v>
      </c>
      <c r="B17" s="157">
        <v>2044</v>
      </c>
      <c r="C17" s="260">
        <v>53.373385518590986</v>
      </c>
      <c r="D17" s="261">
        <v>1.8266634050880626</v>
      </c>
      <c r="E17" s="157">
        <v>1823</v>
      </c>
      <c r="F17" s="260">
        <v>51.6082281952825</v>
      </c>
      <c r="G17" s="261">
        <v>1.9183214481623696</v>
      </c>
      <c r="H17" s="157">
        <v>2020</v>
      </c>
      <c r="I17" s="260">
        <v>49.35</v>
      </c>
      <c r="J17" s="261">
        <v>2.23</v>
      </c>
      <c r="K17" s="157">
        <v>1770</v>
      </c>
      <c r="L17" s="260">
        <v>50.7</v>
      </c>
      <c r="M17" s="261">
        <v>2.3</v>
      </c>
      <c r="N17" s="161">
        <v>1716</v>
      </c>
      <c r="O17" s="155">
        <v>54.78</v>
      </c>
      <c r="P17" s="162">
        <v>2</v>
      </c>
      <c r="Q17" s="161">
        <v>1737</v>
      </c>
      <c r="R17" s="155">
        <v>51.4104778353483</v>
      </c>
      <c r="S17" s="162">
        <v>2.265400115141048</v>
      </c>
      <c r="T17" s="161">
        <f>SUMIF(Database!$V:$V,$T$1&amp;$A17&amp;"5",Database!N:N)</f>
        <v>1936</v>
      </c>
      <c r="U17" s="155">
        <f>SUMIF(Database!$V:$V,$T$1&amp;$A17&amp;"5",Database!O:O)/T17*100</f>
        <v>53.88016528925619</v>
      </c>
      <c r="V17" s="162">
        <f>SUMIF(Database!$V:$V,$T$1&amp;$A17&amp;"5",Database!S:S)/T17</f>
        <v>2.1270661157024793</v>
      </c>
    </row>
    <row r="18" spans="1:22" ht="12.75">
      <c r="A18" s="266" t="s">
        <v>71</v>
      </c>
      <c r="B18" s="157">
        <v>973</v>
      </c>
      <c r="C18" s="260">
        <v>45.32</v>
      </c>
      <c r="D18" s="261">
        <v>2.3617677286742036</v>
      </c>
      <c r="E18" s="157">
        <v>915</v>
      </c>
      <c r="F18" s="260">
        <v>42.51</v>
      </c>
      <c r="G18" s="261">
        <v>2.62</v>
      </c>
      <c r="H18" s="157">
        <v>834</v>
      </c>
      <c r="I18" s="260">
        <v>42.8</v>
      </c>
      <c r="J18" s="261">
        <v>3.38</v>
      </c>
      <c r="K18" s="157">
        <v>797</v>
      </c>
      <c r="L18" s="260">
        <v>39.02</v>
      </c>
      <c r="M18" s="261">
        <v>3.4</v>
      </c>
      <c r="N18" s="154">
        <v>689</v>
      </c>
      <c r="O18" s="155">
        <v>39.47</v>
      </c>
      <c r="P18" s="162">
        <v>3.26</v>
      </c>
      <c r="Q18" s="154">
        <v>822</v>
      </c>
      <c r="R18" s="155">
        <v>44.52554744525548</v>
      </c>
      <c r="S18" s="162">
        <v>2.787104622871046</v>
      </c>
      <c r="T18" s="154">
        <f>SUMIF(Database!$V:$V,$T$1&amp;$A18&amp;"5",Database!N:N)</f>
        <v>749</v>
      </c>
      <c r="U18" s="155">
        <f>SUMIF(Database!$V:$V,$T$1&amp;$A18&amp;"5",Database!O:O)/T18*100</f>
        <v>44.99332443257677</v>
      </c>
      <c r="V18" s="162">
        <f>SUMIF(Database!$V:$V,$T$1&amp;$A18&amp;"5",Database!S:S)/T18</f>
        <v>3.1869158878504673</v>
      </c>
    </row>
    <row r="19" spans="1:22" ht="12.75">
      <c r="A19" s="266" t="s">
        <v>174</v>
      </c>
      <c r="B19" s="157">
        <v>3483</v>
      </c>
      <c r="C19" s="260">
        <v>61.8719494688487</v>
      </c>
      <c r="D19" s="261">
        <v>1.1538903244329601</v>
      </c>
      <c r="E19" s="157">
        <v>2158</v>
      </c>
      <c r="F19" s="260">
        <v>62.69694161260426</v>
      </c>
      <c r="G19" s="261">
        <v>1.1</v>
      </c>
      <c r="H19" s="157">
        <v>2767</v>
      </c>
      <c r="I19" s="260">
        <v>51</v>
      </c>
      <c r="J19" s="261">
        <v>0.57</v>
      </c>
      <c r="K19" s="157">
        <v>874</v>
      </c>
      <c r="L19" s="260">
        <v>50.5</v>
      </c>
      <c r="M19" s="261">
        <v>2.14</v>
      </c>
      <c r="N19" s="154">
        <v>1225</v>
      </c>
      <c r="O19" s="158">
        <v>55.3</v>
      </c>
      <c r="P19" s="173">
        <v>1.883265306122449</v>
      </c>
      <c r="Q19" s="154">
        <v>896</v>
      </c>
      <c r="R19" s="158">
        <v>60.49107142857143</v>
      </c>
      <c r="S19" s="173">
        <v>1.8772321428571428</v>
      </c>
      <c r="T19" s="154">
        <f>SUMIF(Database!$V:$V,$T$1&amp;$A19&amp;"5",Database!N:N)</f>
        <v>983</v>
      </c>
      <c r="U19" s="158">
        <f>SUMIF(Database!$V:$V,$T$1&amp;$A19&amp;"5",Database!O:O)/T19*100</f>
        <v>65.71719226856561</v>
      </c>
      <c r="V19" s="173">
        <f>SUMIF(Database!$V:$V,$T$1&amp;$A19&amp;"5",Database!S:S)/T19</f>
        <v>1.4933875890132249</v>
      </c>
    </row>
    <row r="20" spans="1:22" ht="12.75">
      <c r="A20" s="266" t="s">
        <v>93</v>
      </c>
      <c r="B20" s="157"/>
      <c r="C20" s="260"/>
      <c r="D20" s="261"/>
      <c r="E20" s="157"/>
      <c r="F20" s="260"/>
      <c r="G20" s="261"/>
      <c r="H20" s="157"/>
      <c r="I20" s="260"/>
      <c r="J20" s="261"/>
      <c r="K20" s="157">
        <v>2007</v>
      </c>
      <c r="L20" s="260">
        <v>58.4</v>
      </c>
      <c r="M20" s="261">
        <v>1.83</v>
      </c>
      <c r="N20" s="154">
        <v>2009</v>
      </c>
      <c r="O20" s="158">
        <v>60.5</v>
      </c>
      <c r="P20" s="173">
        <v>1.717272274763564</v>
      </c>
      <c r="Q20" s="154">
        <v>1871</v>
      </c>
      <c r="R20" s="158">
        <v>65.74024585783003</v>
      </c>
      <c r="S20" s="173">
        <v>1.518439337252806</v>
      </c>
      <c r="T20" s="154">
        <f>SUMIF(Database!$V:$V,$T$1&amp;$A20&amp;"5",Database!N:N)</f>
        <v>2234</v>
      </c>
      <c r="U20" s="158">
        <f>SUMIF(Database!$V:$V,$T$1&amp;$A20&amp;"5",Database!O:O)/T20*100</f>
        <v>62.623097582811106</v>
      </c>
      <c r="V20" s="173">
        <f>SUMIF(Database!$V:$V,$T$1&amp;$A20&amp;"5",Database!S:S)/T20</f>
        <v>1.554610564010743</v>
      </c>
    </row>
    <row r="21" spans="1:22" ht="12.75">
      <c r="A21" s="266" t="s">
        <v>58</v>
      </c>
      <c r="B21" s="157">
        <v>484</v>
      </c>
      <c r="C21" s="260">
        <v>53.51239669421488</v>
      </c>
      <c r="D21" s="261">
        <v>1.572314049586777</v>
      </c>
      <c r="E21" s="157">
        <v>461</v>
      </c>
      <c r="F21" s="260">
        <v>47.939262472885034</v>
      </c>
      <c r="G21" s="261">
        <v>1.822125813449024</v>
      </c>
      <c r="H21" s="157">
        <v>429</v>
      </c>
      <c r="I21" s="260">
        <v>50.11</v>
      </c>
      <c r="J21" s="261">
        <v>2.38</v>
      </c>
      <c r="K21" s="157">
        <v>431</v>
      </c>
      <c r="L21" s="260">
        <v>50</v>
      </c>
      <c r="M21" s="261">
        <v>2.26</v>
      </c>
      <c r="N21" s="154">
        <v>405</v>
      </c>
      <c r="O21" s="155">
        <v>41.48</v>
      </c>
      <c r="P21" s="162">
        <v>2.57</v>
      </c>
      <c r="Q21" s="154">
        <v>425</v>
      </c>
      <c r="R21" s="155">
        <v>52.94117647058824</v>
      </c>
      <c r="S21" s="162">
        <v>1.8847058823529412</v>
      </c>
      <c r="T21" s="154">
        <f>SUMIF(Database!$V:$V,$T$1&amp;$A21&amp;"5",Database!N:N)</f>
        <v>404</v>
      </c>
      <c r="U21" s="155">
        <f>SUMIF(Database!$V:$V,$T$1&amp;$A21&amp;"5",Database!O:O)/T21*100</f>
        <v>46.53465346534654</v>
      </c>
      <c r="V21" s="162">
        <f>SUMIF(Database!$V:$V,$T$1&amp;$A21&amp;"5",Database!S:S)/T21</f>
        <v>1.7202970297029703</v>
      </c>
    </row>
    <row r="22" spans="1:22" ht="13.5" thickBot="1">
      <c r="A22" s="266" t="s">
        <v>14</v>
      </c>
      <c r="B22" s="157">
        <v>1606</v>
      </c>
      <c r="C22" s="260">
        <v>50.12453300124533</v>
      </c>
      <c r="D22" s="261">
        <v>1.917808219178082</v>
      </c>
      <c r="E22" s="157">
        <v>1536</v>
      </c>
      <c r="F22" s="260">
        <v>50</v>
      </c>
      <c r="G22" s="261">
        <v>2.19</v>
      </c>
      <c r="H22" s="157">
        <v>1455</v>
      </c>
      <c r="I22" s="260">
        <v>50</v>
      </c>
      <c r="J22" s="261">
        <v>2.3</v>
      </c>
      <c r="K22" s="157">
        <v>1562</v>
      </c>
      <c r="L22" s="260">
        <v>52</v>
      </c>
      <c r="M22" s="261">
        <v>2.09</v>
      </c>
      <c r="N22" s="154">
        <v>1365</v>
      </c>
      <c r="O22" s="155">
        <v>56.41</v>
      </c>
      <c r="P22" s="162">
        <v>1.83</v>
      </c>
      <c r="Q22" s="154">
        <v>1359</v>
      </c>
      <c r="R22" s="155">
        <v>53.34805003679176</v>
      </c>
      <c r="S22" s="162">
        <v>1.986019131714496</v>
      </c>
      <c r="T22" s="154">
        <f>SUMIF(Database!$V:$V,$T$1&amp;$A22&amp;"5",Database!N:N)</f>
        <v>1548</v>
      </c>
      <c r="U22" s="155">
        <f>SUMIF(Database!$V:$V,$T$1&amp;$A22&amp;"5",Database!O:O)/T22*100</f>
        <v>53.81136950904393</v>
      </c>
      <c r="V22" s="162">
        <f>SUMIF(Database!$V:$V,$T$1&amp;$A22&amp;"5",Database!S:S)/T22</f>
        <v>1.9186046511627908</v>
      </c>
    </row>
    <row r="23" spans="1:22" ht="13.5" thickBot="1">
      <c r="A23" s="138" t="s">
        <v>59</v>
      </c>
      <c r="B23" s="267">
        <v>10734</v>
      </c>
      <c r="C23" s="255">
        <v>53.07389603130239</v>
      </c>
      <c r="D23" s="256">
        <v>1.778153530836594</v>
      </c>
      <c r="E23" s="267">
        <v>9026</v>
      </c>
      <c r="F23" s="255">
        <v>50.86215377797474</v>
      </c>
      <c r="G23" s="256">
        <v>1.914480389984489</v>
      </c>
      <c r="H23" s="267">
        <v>9639</v>
      </c>
      <c r="I23" s="255">
        <v>47.24556489262371</v>
      </c>
      <c r="J23" s="256">
        <v>1.8445896877269425</v>
      </c>
      <c r="K23" s="268">
        <v>9469</v>
      </c>
      <c r="L23" s="258">
        <v>50.46995458865773</v>
      </c>
      <c r="M23" s="259">
        <v>2.175836941598902</v>
      </c>
      <c r="N23" s="175">
        <v>9318</v>
      </c>
      <c r="O23" s="140">
        <v>52.371753595192104</v>
      </c>
      <c r="P23" s="141">
        <v>2.1745009658725047</v>
      </c>
      <c r="Q23" s="175">
        <v>9090</v>
      </c>
      <c r="R23" s="140">
        <v>53.15731573157316</v>
      </c>
      <c r="S23" s="141">
        <v>2.144004400440044</v>
      </c>
      <c r="T23" s="139">
        <f>SUMIF(Database!$W:$W,$T$1&amp;$A23&amp;"5",Database!N:N)</f>
        <v>9511</v>
      </c>
      <c r="U23" s="140">
        <f>SUMIF(Database!$W:$W,$T$1&amp;$A23&amp;"5",Database!O:O)/T23*100</f>
        <v>54.212175375880555</v>
      </c>
      <c r="V23" s="141">
        <f>SUMIF(Database!$W:$W,$T$1&amp;$A23&amp;"5",Database!S:S)/T23</f>
        <v>2.0603511723267793</v>
      </c>
    </row>
    <row r="24" spans="1:22" ht="12.75">
      <c r="A24" s="147" t="s">
        <v>15</v>
      </c>
      <c r="B24" s="172">
        <v>477</v>
      </c>
      <c r="C24" s="248">
        <v>39.83228511530398</v>
      </c>
      <c r="D24" s="249">
        <v>2.5681341719077566</v>
      </c>
      <c r="E24" s="172">
        <v>408</v>
      </c>
      <c r="F24" s="248">
        <v>37.01</v>
      </c>
      <c r="G24" s="249">
        <v>3.11</v>
      </c>
      <c r="H24" s="124">
        <v>378</v>
      </c>
      <c r="I24" s="123">
        <v>42.86</v>
      </c>
      <c r="J24" s="247">
        <v>2.74</v>
      </c>
      <c r="K24" s="269">
        <v>362</v>
      </c>
      <c r="L24" s="251">
        <v>46</v>
      </c>
      <c r="M24" s="252">
        <v>2.67</v>
      </c>
      <c r="N24" s="185">
        <v>374</v>
      </c>
      <c r="O24" s="186">
        <v>42.2</v>
      </c>
      <c r="P24" s="187">
        <v>2.93</v>
      </c>
      <c r="Q24" s="185">
        <v>340</v>
      </c>
      <c r="R24" s="186">
        <v>40.294117647058826</v>
      </c>
      <c r="S24" s="187">
        <v>2.929411764705882</v>
      </c>
      <c r="T24" s="185">
        <f>SUMIF(Database!$V:$V,$T$1&amp;$A24&amp;"5",Database!N:N)</f>
        <v>428</v>
      </c>
      <c r="U24" s="186">
        <f>SUMIF(Database!$V:$V,$T$1&amp;$A24&amp;"5",Database!O:O)/T24*100</f>
        <v>46.26168224299065</v>
      </c>
      <c r="V24" s="187">
        <f>SUMIF(Database!$V:$V,$T$1&amp;$A24&amp;"5",Database!S:S)/T24</f>
        <v>2.5046728971962615</v>
      </c>
    </row>
    <row r="25" spans="1:22" ht="12.75">
      <c r="A25" s="266" t="s">
        <v>16</v>
      </c>
      <c r="B25" s="160">
        <v>5604</v>
      </c>
      <c r="C25" s="260">
        <v>50.12491077801571</v>
      </c>
      <c r="D25" s="261">
        <v>2.031049250535332</v>
      </c>
      <c r="E25" s="160">
        <v>4783</v>
      </c>
      <c r="F25" s="260">
        <v>49.49</v>
      </c>
      <c r="G25" s="261">
        <v>1.94</v>
      </c>
      <c r="H25" s="160">
        <v>4484</v>
      </c>
      <c r="I25" s="260">
        <v>50</v>
      </c>
      <c r="J25" s="261">
        <v>2.15</v>
      </c>
      <c r="K25" s="270">
        <v>3845</v>
      </c>
      <c r="L25" s="260">
        <v>51</v>
      </c>
      <c r="M25" s="261">
        <v>2.3</v>
      </c>
      <c r="N25" s="154">
        <v>3715</v>
      </c>
      <c r="O25" s="155">
        <v>49.9</v>
      </c>
      <c r="P25" s="159">
        <v>2.21</v>
      </c>
      <c r="Q25" s="154">
        <v>3860</v>
      </c>
      <c r="R25" s="155">
        <v>51.502590673575135</v>
      </c>
      <c r="S25" s="159">
        <v>2.2914507772020727</v>
      </c>
      <c r="T25" s="154">
        <f>SUMIF(Database!$V:$V,$T$1&amp;$A25&amp;"5",Database!N:N)</f>
        <v>4850</v>
      </c>
      <c r="U25" s="155">
        <f>SUMIF(Database!$V:$V,$T$1&amp;$A25&amp;"5",Database!O:O)/T25*100</f>
        <v>56.02061855670103</v>
      </c>
      <c r="V25" s="159">
        <f>SUMIF(Database!$V:$V,$T$1&amp;$A25&amp;"5",Database!S:S)/T25</f>
        <v>2.0101030927835053</v>
      </c>
    </row>
    <row r="26" spans="1:22" ht="12.75">
      <c r="A26" s="266" t="s">
        <v>91</v>
      </c>
      <c r="B26" s="160"/>
      <c r="C26" s="260"/>
      <c r="D26" s="261"/>
      <c r="E26" s="160"/>
      <c r="F26" s="260"/>
      <c r="G26" s="261"/>
      <c r="H26" s="160">
        <v>609</v>
      </c>
      <c r="I26" s="260">
        <v>49</v>
      </c>
      <c r="J26" s="261">
        <v>2.24</v>
      </c>
      <c r="K26" s="270">
        <v>740</v>
      </c>
      <c r="L26" s="260">
        <v>54</v>
      </c>
      <c r="M26" s="261">
        <v>2</v>
      </c>
      <c r="N26" s="154">
        <v>671</v>
      </c>
      <c r="O26" s="155">
        <v>54.3</v>
      </c>
      <c r="P26" s="173">
        <v>1.82</v>
      </c>
      <c r="Q26" s="154">
        <v>517</v>
      </c>
      <c r="R26" s="155">
        <v>55.512572533849124</v>
      </c>
      <c r="S26" s="173">
        <v>1.9806576402321083</v>
      </c>
      <c r="T26" s="154">
        <f>SUMIF(Database!$V:$V,$T$1&amp;$A26&amp;"5",Database!N:N)</f>
        <v>573</v>
      </c>
      <c r="U26" s="155">
        <f>SUMIF(Database!$V:$V,$T$1&amp;$A26&amp;"5",Database!O:O)/T26*100</f>
        <v>50.959860383944154</v>
      </c>
      <c r="V26" s="173">
        <f>SUMIF(Database!$V:$V,$T$1&amp;$A26&amp;"5",Database!S:S)/T26</f>
        <v>1.9005235602094241</v>
      </c>
    </row>
    <row r="27" spans="1:22" ht="12.75">
      <c r="A27" s="266" t="s">
        <v>17</v>
      </c>
      <c r="B27" s="160">
        <v>2056</v>
      </c>
      <c r="C27" s="260">
        <v>59.776264591439684</v>
      </c>
      <c r="D27" s="261">
        <v>1.3706225680933852</v>
      </c>
      <c r="E27" s="160">
        <v>1940</v>
      </c>
      <c r="F27" s="260">
        <v>59.43298969072165</v>
      </c>
      <c r="G27" s="261">
        <v>2.05</v>
      </c>
      <c r="H27" s="160">
        <v>2036</v>
      </c>
      <c r="I27" s="260">
        <v>59.2</v>
      </c>
      <c r="J27" s="261">
        <v>1.17</v>
      </c>
      <c r="K27" s="270">
        <v>1893</v>
      </c>
      <c r="L27" s="260">
        <v>60.33</v>
      </c>
      <c r="M27" s="261">
        <v>1.58</v>
      </c>
      <c r="N27" s="161">
        <v>1979</v>
      </c>
      <c r="O27" s="155">
        <v>60.54</v>
      </c>
      <c r="P27" s="162">
        <v>1.58</v>
      </c>
      <c r="Q27" s="161">
        <v>2087</v>
      </c>
      <c r="R27" s="155">
        <v>63.24868231911835</v>
      </c>
      <c r="S27" s="162">
        <v>1.4882606612362241</v>
      </c>
      <c r="T27" s="161">
        <f>SUMIF(Database!$V:$V,$T$1&amp;$A27&amp;"5",Database!N:N)</f>
        <v>1948</v>
      </c>
      <c r="U27" s="155">
        <f>SUMIF(Database!$V:$V,$T$1&amp;$A27&amp;"5",Database!O:O)/T27*100</f>
        <v>62.577002053388085</v>
      </c>
      <c r="V27" s="162">
        <f>SUMIF(Database!$V:$V,$T$1&amp;$A27&amp;"5",Database!S:S)/T27</f>
        <v>1.5410677618069815</v>
      </c>
    </row>
    <row r="28" spans="1:22" ht="13.5" thickBot="1">
      <c r="A28" s="132" t="s">
        <v>18</v>
      </c>
      <c r="B28" s="271">
        <v>1173</v>
      </c>
      <c r="C28" s="251">
        <v>52.94117647058824</v>
      </c>
      <c r="D28" s="252">
        <v>1.9522591645353793</v>
      </c>
      <c r="E28" s="271">
        <v>1261</v>
      </c>
      <c r="F28" s="251">
        <v>48.2</v>
      </c>
      <c r="G28" s="252">
        <v>2.2553528945281522</v>
      </c>
      <c r="H28" s="271">
        <v>456</v>
      </c>
      <c r="I28" s="251">
        <v>50.4</v>
      </c>
      <c r="J28" s="252">
        <v>1.98</v>
      </c>
      <c r="K28" s="272">
        <v>1495</v>
      </c>
      <c r="L28" s="251">
        <v>51.2</v>
      </c>
      <c r="M28" s="252">
        <v>2.01</v>
      </c>
      <c r="N28" s="190">
        <v>1394</v>
      </c>
      <c r="O28" s="191">
        <v>50.93</v>
      </c>
      <c r="P28" s="192">
        <v>2.13</v>
      </c>
      <c r="Q28" s="190">
        <v>1182</v>
      </c>
      <c r="R28" s="191">
        <v>54.99153976311336</v>
      </c>
      <c r="S28" s="192">
        <v>1.8248730964467006</v>
      </c>
      <c r="T28" s="190">
        <f>SUMIF(Database!$V:$V,$T$1&amp;$A28&amp;"5",Database!N:N)</f>
        <v>1489</v>
      </c>
      <c r="U28" s="191">
        <f>SUMIF(Database!$V:$V,$T$1&amp;$A28&amp;"5",Database!O:O)/T28*100</f>
        <v>53.52585627938213</v>
      </c>
      <c r="V28" s="192">
        <f>SUMIF(Database!$V:$V,$T$1&amp;$A28&amp;"5",Database!S:S)/T28</f>
        <v>1.9751511081262592</v>
      </c>
    </row>
    <row r="29" spans="1:22" ht="13.5" thickBot="1">
      <c r="A29" s="138" t="s">
        <v>60</v>
      </c>
      <c r="B29" s="273">
        <v>9310</v>
      </c>
      <c r="C29" s="255">
        <v>52.08378088077337</v>
      </c>
      <c r="D29" s="256">
        <v>1.9027926960257788</v>
      </c>
      <c r="E29" s="273">
        <v>8392</v>
      </c>
      <c r="F29" s="255">
        <v>50.989037178265015</v>
      </c>
      <c r="G29" s="256">
        <v>2.0083412774070544</v>
      </c>
      <c r="H29" s="273">
        <v>7963</v>
      </c>
      <c r="I29" s="255">
        <v>55.98392565615974</v>
      </c>
      <c r="J29" s="256">
        <v>1.7001130227301269</v>
      </c>
      <c r="K29" s="274">
        <v>8335</v>
      </c>
      <c r="L29" s="275">
        <v>53.101379724055185</v>
      </c>
      <c r="M29" s="276">
        <v>2.0652669466106777</v>
      </c>
      <c r="N29" s="175">
        <v>8133</v>
      </c>
      <c r="O29" s="140">
        <v>52.649698758145824</v>
      </c>
      <c r="P29" s="141">
        <v>2.045985491208656</v>
      </c>
      <c r="Q29" s="175">
        <v>7986</v>
      </c>
      <c r="R29" s="140">
        <v>54.87102429251189</v>
      </c>
      <c r="S29" s="141">
        <v>2.019534184823441</v>
      </c>
      <c r="T29" s="139">
        <f>SUMIF(Database!$W:$W,$T$1&amp;$A29&amp;"5",Database!N:N)</f>
        <v>9288</v>
      </c>
      <c r="U29" s="140">
        <f>SUMIF(Database!$W:$W,$T$1&amp;$A29&amp;"5",Database!O:O)/T29*100</f>
        <v>56.23385012919897</v>
      </c>
      <c r="V29" s="141">
        <f>SUMIF(Database!$W:$W,$T$1&amp;$A29&amp;"5",Database!S:S)/T29</f>
        <v>1.922157622739018</v>
      </c>
    </row>
    <row r="30" spans="1:22" ht="13.5" thickBot="1">
      <c r="A30" s="147"/>
      <c r="B30" s="197"/>
      <c r="C30" s="123"/>
      <c r="D30" s="247"/>
      <c r="E30" s="197"/>
      <c r="F30" s="123"/>
      <c r="G30" s="247"/>
      <c r="H30" s="197"/>
      <c r="I30" s="123"/>
      <c r="J30" s="247"/>
      <c r="K30" s="197"/>
      <c r="L30" s="123"/>
      <c r="M30" s="247"/>
      <c r="N30" s="195"/>
      <c r="O30" s="110"/>
      <c r="P30" s="111"/>
      <c r="Q30" s="195"/>
      <c r="R30" s="110"/>
      <c r="S30" s="111"/>
      <c r="T30" s="195"/>
      <c r="U30" s="110"/>
      <c r="V30" s="111"/>
    </row>
    <row r="31" spans="1:22" ht="13.5" thickBot="1">
      <c r="A31" s="198" t="s">
        <v>61</v>
      </c>
      <c r="B31" s="268">
        <v>44440</v>
      </c>
      <c r="C31" s="258">
        <v>52.13760576057606</v>
      </c>
      <c r="D31" s="259">
        <v>1.8180850585058506</v>
      </c>
      <c r="E31" s="268">
        <v>37670</v>
      </c>
      <c r="F31" s="258">
        <v>51.26577647995752</v>
      </c>
      <c r="G31" s="259">
        <v>1.8749429254048315</v>
      </c>
      <c r="H31" s="268">
        <v>38460</v>
      </c>
      <c r="I31" s="258">
        <v>52.13988559542382</v>
      </c>
      <c r="J31" s="259">
        <v>1.8302132085283411</v>
      </c>
      <c r="K31" s="268">
        <v>37387</v>
      </c>
      <c r="L31" s="140">
        <v>53.58814561211116</v>
      </c>
      <c r="M31" s="259">
        <v>2.0598068847460347</v>
      </c>
      <c r="N31" s="175">
        <v>37815</v>
      </c>
      <c r="O31" s="140">
        <v>52.07721803517123</v>
      </c>
      <c r="P31" s="141">
        <v>2.1133412666931113</v>
      </c>
      <c r="Q31" s="175">
        <v>39173</v>
      </c>
      <c r="R31" s="140">
        <v>51.95415209455493</v>
      </c>
      <c r="S31" s="141">
        <v>2.2376126413601205</v>
      </c>
      <c r="T31" s="175">
        <f>SUMIF(Database!$X:$X,$T$1&amp;"5",Database!N:N)</f>
        <v>39433</v>
      </c>
      <c r="U31" s="140">
        <f>SUMIF(Database!$X:$X,$T$1&amp;"5",Database!O:O)/T31*100</f>
        <v>52.92298328810895</v>
      </c>
      <c r="V31" s="141">
        <f>SUMIF(Database!$X:$X,$T$1&amp;"5",Database!S:S)/T31</f>
        <v>2.1517764309081224</v>
      </c>
    </row>
  </sheetData>
  <mergeCells count="9">
    <mergeCell ref="T1:V1"/>
    <mergeCell ref="N1:P1"/>
    <mergeCell ref="Q1:S1"/>
    <mergeCell ref="A2:A3"/>
    <mergeCell ref="B2:D2"/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V31"/>
  <sheetViews>
    <sheetView zoomScale="75" zoomScaleNormal="75" workbookViewId="0" topLeftCell="A1">
      <selection activeCell="H40" sqref="H40"/>
    </sheetView>
  </sheetViews>
  <sheetFormatPr defaultColWidth="9.140625" defaultRowHeight="12.75"/>
  <cols>
    <col min="1" max="1" width="24.28125" style="0" customWidth="1"/>
  </cols>
  <sheetData>
    <row r="1" spans="1:22" ht="12.75">
      <c r="A1" s="113"/>
      <c r="B1" s="373">
        <v>2000</v>
      </c>
      <c r="C1" s="374"/>
      <c r="D1" s="375"/>
      <c r="E1" s="376">
        <v>2001</v>
      </c>
      <c r="F1" s="377"/>
      <c r="G1" s="378"/>
      <c r="H1" s="370">
        <v>2002</v>
      </c>
      <c r="I1" s="371"/>
      <c r="J1" s="372"/>
      <c r="K1" s="370">
        <v>2003</v>
      </c>
      <c r="L1" s="371"/>
      <c r="M1" s="372"/>
      <c r="N1" s="370">
        <v>2004</v>
      </c>
      <c r="O1" s="371"/>
      <c r="P1" s="372"/>
      <c r="Q1" s="370">
        <v>2005</v>
      </c>
      <c r="R1" s="371"/>
      <c r="S1" s="372"/>
      <c r="T1" s="370">
        <v>2006</v>
      </c>
      <c r="U1" s="371"/>
      <c r="V1" s="372"/>
    </row>
    <row r="2" spans="1:22" ht="12.75">
      <c r="A2" s="353"/>
      <c r="B2" s="358"/>
      <c r="C2" s="359"/>
      <c r="D2" s="360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23.25" thickBot="1">
      <c r="A3" s="354"/>
      <c r="B3" s="242" t="s">
        <v>54</v>
      </c>
      <c r="C3" s="243" t="s">
        <v>99</v>
      </c>
      <c r="D3" s="244" t="s">
        <v>55</v>
      </c>
      <c r="E3" s="242" t="s">
        <v>54</v>
      </c>
      <c r="F3" s="243" t="s">
        <v>99</v>
      </c>
      <c r="G3" s="244" t="s">
        <v>55</v>
      </c>
      <c r="H3" s="242" t="s">
        <v>54</v>
      </c>
      <c r="I3" s="243" t="s">
        <v>99</v>
      </c>
      <c r="J3" s="244" t="s">
        <v>84</v>
      </c>
      <c r="K3" s="242" t="s">
        <v>54</v>
      </c>
      <c r="L3" s="243" t="s">
        <v>99</v>
      </c>
      <c r="M3" s="244" t="s">
        <v>92</v>
      </c>
      <c r="N3" s="245" t="s">
        <v>54</v>
      </c>
      <c r="O3" s="243" t="s">
        <v>99</v>
      </c>
      <c r="P3" s="244" t="s">
        <v>92</v>
      </c>
      <c r="Q3" s="245" t="s">
        <v>54</v>
      </c>
      <c r="R3" s="243" t="s">
        <v>99</v>
      </c>
      <c r="S3" s="244" t="s">
        <v>92</v>
      </c>
      <c r="T3" s="245" t="s">
        <v>54</v>
      </c>
      <c r="U3" s="243" t="s">
        <v>99</v>
      </c>
      <c r="V3" s="244" t="s">
        <v>92</v>
      </c>
    </row>
    <row r="4" spans="1:22" ht="13.5" thickBot="1">
      <c r="A4" s="121"/>
      <c r="B4" s="246"/>
      <c r="C4" s="123"/>
      <c r="D4" s="247"/>
      <c r="E4" s="113"/>
      <c r="F4" s="113"/>
      <c r="G4" s="113"/>
      <c r="H4" s="246"/>
      <c r="I4" s="123"/>
      <c r="J4" s="247"/>
      <c r="K4" s="246"/>
      <c r="L4" s="123"/>
      <c r="M4" s="247"/>
      <c r="N4" s="122"/>
      <c r="O4" s="110"/>
      <c r="P4" s="111"/>
      <c r="Q4" s="122"/>
      <c r="R4" s="110"/>
      <c r="S4" s="111"/>
      <c r="T4" s="122"/>
      <c r="U4" s="110"/>
      <c r="V4" s="111"/>
    </row>
    <row r="5" spans="1:22" ht="12.75">
      <c r="A5" s="125" t="s">
        <v>5</v>
      </c>
      <c r="B5" s="68">
        <v>2321</v>
      </c>
      <c r="C5" s="86">
        <v>41.96467040068936</v>
      </c>
      <c r="D5" s="87">
        <v>1.8410168031021112</v>
      </c>
      <c r="E5" s="68">
        <v>2205</v>
      </c>
      <c r="F5" s="86">
        <v>42</v>
      </c>
      <c r="G5" s="87">
        <v>1.77</v>
      </c>
      <c r="H5" s="64">
        <v>2154</v>
      </c>
      <c r="I5" s="65">
        <v>38.77</v>
      </c>
      <c r="J5" s="66">
        <v>2.1</v>
      </c>
      <c r="K5" s="64">
        <v>2241</v>
      </c>
      <c r="L5" s="65">
        <v>39.09</v>
      </c>
      <c r="M5" s="66">
        <v>1.81</v>
      </c>
      <c r="N5" s="126">
        <v>1662</v>
      </c>
      <c r="O5" s="129">
        <v>38.2</v>
      </c>
      <c r="P5" s="205">
        <v>2.19</v>
      </c>
      <c r="Q5" s="131">
        <v>1615</v>
      </c>
      <c r="R5" s="127">
        <v>33.869969040247675</v>
      </c>
      <c r="S5" s="128">
        <v>3.218575851393189</v>
      </c>
      <c r="T5" s="131">
        <f>SUMIF(Database!$V:$V,$T$1&amp;$A5&amp;"12",Database!N:N)</f>
        <v>1897</v>
      </c>
      <c r="U5" s="127">
        <f>SUMIF(Database!$V:$V,$T$1&amp;$A5&amp;"12",Database!O:O)/T5*100</f>
        <v>34.42277279915656</v>
      </c>
      <c r="V5" s="128">
        <f>SUMIF(Database!$V:$V,$T$1&amp;$A5&amp;"12",Database!S:S)/T5</f>
        <v>2.4248813916710596</v>
      </c>
    </row>
    <row r="6" spans="1:22" ht="12.75">
      <c r="A6" s="132" t="s">
        <v>170</v>
      </c>
      <c r="B6" s="71">
        <v>14909</v>
      </c>
      <c r="C6" s="88">
        <v>48.93017640351466</v>
      </c>
      <c r="D6" s="89">
        <v>1.2822456234489235</v>
      </c>
      <c r="E6" s="71">
        <v>13271</v>
      </c>
      <c r="F6" s="88">
        <v>51.842363047245875</v>
      </c>
      <c r="G6" s="89">
        <v>1.2243237133599578</v>
      </c>
      <c r="H6" s="62">
        <v>5084</v>
      </c>
      <c r="I6" s="69">
        <v>55.57</v>
      </c>
      <c r="J6" s="70">
        <v>1.18</v>
      </c>
      <c r="K6" s="62">
        <v>5494</v>
      </c>
      <c r="L6" s="69">
        <v>57.04</v>
      </c>
      <c r="M6" s="70">
        <v>1.12</v>
      </c>
      <c r="N6" s="133">
        <v>5343</v>
      </c>
      <c r="O6" s="207">
        <v>59.3</v>
      </c>
      <c r="P6" s="208">
        <v>1.0458543889200824</v>
      </c>
      <c r="Q6" s="154">
        <v>5149</v>
      </c>
      <c r="R6" s="155">
        <v>54.47659739755293</v>
      </c>
      <c r="S6" s="162">
        <v>1.2169353272480092</v>
      </c>
      <c r="T6" s="154">
        <f>SUMIF(Database!$V:$V,$T$1&amp;$A6&amp;"12",Database!N:N)</f>
        <v>5061</v>
      </c>
      <c r="U6" s="155">
        <f>SUMIF(Database!$V:$V,$T$1&amp;$A6&amp;"12",Database!O:O)/T6*100</f>
        <v>53.487453072515315</v>
      </c>
      <c r="V6" s="162">
        <f>SUMIF(Database!$V:$V,$T$1&amp;$A6&amp;"12",Database!S:S)/T6</f>
        <v>1.2392807745504841</v>
      </c>
    </row>
    <row r="7" spans="1:22" ht="12.75">
      <c r="A7" s="132" t="s">
        <v>6</v>
      </c>
      <c r="D7" s="278"/>
      <c r="G7" s="278"/>
      <c r="H7" s="62">
        <v>3448</v>
      </c>
      <c r="I7" s="69">
        <v>54.61</v>
      </c>
      <c r="J7" s="70">
        <v>1.16</v>
      </c>
      <c r="K7" s="62">
        <v>4714</v>
      </c>
      <c r="L7" s="69">
        <v>58.61</v>
      </c>
      <c r="M7" s="70">
        <v>1.05</v>
      </c>
      <c r="N7" s="133">
        <v>4100</v>
      </c>
      <c r="O7" s="207">
        <v>57.2</v>
      </c>
      <c r="P7" s="208">
        <v>1.066829268292683</v>
      </c>
      <c r="Q7" s="154">
        <v>4143</v>
      </c>
      <c r="R7" s="155">
        <v>54.06710113444364</v>
      </c>
      <c r="S7" s="162">
        <v>1.164373642288197</v>
      </c>
      <c r="T7" s="154">
        <f>SUMIF(Database!$V:$V,$T$1&amp;$A7&amp;"12",Database!N:N)</f>
        <v>4125</v>
      </c>
      <c r="U7" s="155">
        <f>SUMIF(Database!$V:$V,$T$1&amp;$A7&amp;"12",Database!O:O)/T7*100</f>
        <v>59.07878787878788</v>
      </c>
      <c r="V7" s="162">
        <f>SUMIF(Database!$V:$V,$T$1&amp;$A7&amp;"12",Database!S:S)/T7</f>
        <v>1.0145454545454546</v>
      </c>
    </row>
    <row r="8" spans="1:22" ht="13.5" thickBot="1">
      <c r="A8" s="132" t="s">
        <v>90</v>
      </c>
      <c r="B8" s="63"/>
      <c r="C8" s="92"/>
      <c r="D8" s="279"/>
      <c r="E8" s="63"/>
      <c r="F8" s="92"/>
      <c r="G8" s="279"/>
      <c r="H8" s="62">
        <v>3985</v>
      </c>
      <c r="I8" s="69">
        <v>52.17</v>
      </c>
      <c r="J8" s="70">
        <v>1.31</v>
      </c>
      <c r="K8" s="62">
        <v>5871</v>
      </c>
      <c r="L8" s="69">
        <v>50.57</v>
      </c>
      <c r="M8" s="70">
        <v>1.4</v>
      </c>
      <c r="N8" s="209">
        <v>5705</v>
      </c>
      <c r="O8" s="210">
        <v>49.7</v>
      </c>
      <c r="P8" s="211">
        <v>1.4105170902716915</v>
      </c>
      <c r="Q8" s="219">
        <v>5031</v>
      </c>
      <c r="R8" s="280">
        <v>53.70701649771418</v>
      </c>
      <c r="S8" s="281">
        <v>1.7598886901212483</v>
      </c>
      <c r="T8" s="219">
        <f>SUMIF(Database!$V:$V,$T$1&amp;$A8&amp;"12",Database!N:N)</f>
        <v>5697</v>
      </c>
      <c r="U8" s="280">
        <f>SUMIF(Database!$V:$V,$T$1&amp;$A8&amp;"12",Database!O:O)/T8*100</f>
        <v>50.06143584342636</v>
      </c>
      <c r="V8" s="281">
        <f>SUMIF(Database!$V:$V,$T$1&amp;$A8&amp;"12",Database!S:S)/T8</f>
        <v>1.3805511672810251</v>
      </c>
    </row>
    <row r="9" spans="1:22" ht="13.5" thickBot="1">
      <c r="A9" s="138" t="s">
        <v>56</v>
      </c>
      <c r="B9" s="76">
        <v>17230</v>
      </c>
      <c r="C9" s="90">
        <v>47.99187463726059</v>
      </c>
      <c r="D9" s="91">
        <v>1.3575159605339524</v>
      </c>
      <c r="E9" s="76">
        <v>15476</v>
      </c>
      <c r="F9" s="90">
        <v>50.47815973119669</v>
      </c>
      <c r="G9" s="91">
        <v>1.303308348410442</v>
      </c>
      <c r="H9" s="72">
        <v>14671</v>
      </c>
      <c r="I9" s="73">
        <v>51.95283211778339</v>
      </c>
      <c r="J9" s="74">
        <v>1.33099311567037</v>
      </c>
      <c r="K9" s="72">
        <v>18320</v>
      </c>
      <c r="L9" s="73">
        <v>53.1768558951965</v>
      </c>
      <c r="M9" s="74">
        <v>1.278438864628821</v>
      </c>
      <c r="N9" s="212">
        <v>16810</v>
      </c>
      <c r="O9" s="213">
        <v>53.42058298631767</v>
      </c>
      <c r="P9" s="214">
        <v>1.288518738845925</v>
      </c>
      <c r="Q9" s="139">
        <v>15938</v>
      </c>
      <c r="R9" s="140">
        <v>52.039151712887445</v>
      </c>
      <c r="S9" s="141">
        <v>1.5774877650897228</v>
      </c>
      <c r="T9" s="139">
        <f>SUMIF(Database!$W:$W,$T$1&amp;$A9&amp;"12",Database!N:N)</f>
        <v>16780</v>
      </c>
      <c r="U9" s="140">
        <f>SUMIF(Database!$W:$W,$T$1&amp;$A9&amp;"12",Database!O:O)/T9*100</f>
        <v>51.54350417163289</v>
      </c>
      <c r="V9" s="141">
        <f>SUMIF(Database!$W:$W,$T$1&amp;$A9&amp;"12",Database!S:S)/T9</f>
        <v>1.366030989272944</v>
      </c>
    </row>
    <row r="10" spans="1:22" ht="12.75">
      <c r="A10" s="125" t="s">
        <v>7</v>
      </c>
      <c r="B10" s="68">
        <v>4738</v>
      </c>
      <c r="C10" s="86">
        <v>42.71844660194174</v>
      </c>
      <c r="D10" s="87">
        <v>1.4193752638243984</v>
      </c>
      <c r="E10" s="68">
        <v>4217</v>
      </c>
      <c r="F10" s="86">
        <v>37.96537823096988</v>
      </c>
      <c r="G10" s="87">
        <v>1.6376571022053592</v>
      </c>
      <c r="H10" s="67">
        <v>4154</v>
      </c>
      <c r="I10" s="65">
        <v>35.94</v>
      </c>
      <c r="J10" s="66">
        <v>1.83</v>
      </c>
      <c r="K10" s="67">
        <v>3978</v>
      </c>
      <c r="L10" s="65">
        <v>32.53</v>
      </c>
      <c r="M10" s="66">
        <v>1.93</v>
      </c>
      <c r="N10" s="131">
        <v>4761</v>
      </c>
      <c r="O10" s="129">
        <v>32.1</v>
      </c>
      <c r="P10" s="205">
        <v>2</v>
      </c>
      <c r="Q10" s="131">
        <v>4809</v>
      </c>
      <c r="R10" s="127">
        <v>37.32584736951549</v>
      </c>
      <c r="S10" s="128">
        <v>2.1501351632356</v>
      </c>
      <c r="T10" s="131">
        <f>SUMIF(Database!$V:$V,$T$1&amp;$A10&amp;"12",Database!N:N)</f>
        <v>4203</v>
      </c>
      <c r="U10" s="127">
        <f>SUMIF(Database!$V:$V,$T$1&amp;$A10&amp;"12",Database!O:O)/T10*100</f>
        <v>40.85177254342137</v>
      </c>
      <c r="V10" s="128">
        <f>SUMIF(Database!$V:$V,$T$1&amp;$A10&amp;"12",Database!S:S)/T10</f>
        <v>1.9578872234118487</v>
      </c>
    </row>
    <row r="11" spans="1:22" ht="12.75">
      <c r="A11" s="266" t="s">
        <v>66</v>
      </c>
      <c r="B11" s="93">
        <v>1253</v>
      </c>
      <c r="C11" s="94">
        <v>41.50039904229848</v>
      </c>
      <c r="D11" s="95">
        <v>1.6943335993615323</v>
      </c>
      <c r="E11" s="93">
        <v>1516</v>
      </c>
      <c r="F11" s="94">
        <v>35.55408970976253</v>
      </c>
      <c r="G11" s="95">
        <v>2.1682058047493404</v>
      </c>
      <c r="H11" s="77">
        <v>1483</v>
      </c>
      <c r="I11" s="78">
        <v>34</v>
      </c>
      <c r="J11" s="79">
        <v>1.55</v>
      </c>
      <c r="K11" s="77">
        <v>1238</v>
      </c>
      <c r="L11" s="78">
        <v>36.42</v>
      </c>
      <c r="M11" s="79">
        <v>1.97</v>
      </c>
      <c r="N11" s="154">
        <v>1294</v>
      </c>
      <c r="O11" s="158">
        <v>38.95</v>
      </c>
      <c r="P11" s="164">
        <v>1.91</v>
      </c>
      <c r="Q11" s="154">
        <v>1198</v>
      </c>
      <c r="R11" s="155">
        <v>36.31051752921536</v>
      </c>
      <c r="S11" s="162">
        <v>1.9482470784641068</v>
      </c>
      <c r="T11" s="154">
        <f>SUMIF(Database!$V:$V,$T$1&amp;$A11&amp;"12",Database!N:N)</f>
        <v>1323</v>
      </c>
      <c r="U11" s="155">
        <f>SUMIF(Database!$V:$V,$T$1&amp;$A11&amp;"12",Database!O:O)/T11*100</f>
        <v>38.2464096749811</v>
      </c>
      <c r="V11" s="162">
        <f>SUMIF(Database!$V:$V,$T$1&amp;$A11&amp;"12",Database!S:S)/T11</f>
        <v>1.7883597883597884</v>
      </c>
    </row>
    <row r="12" spans="1:22" ht="12.75">
      <c r="A12" s="266" t="s">
        <v>8</v>
      </c>
      <c r="B12" s="93">
        <v>2743</v>
      </c>
      <c r="C12" s="94">
        <v>31.95</v>
      </c>
      <c r="D12" s="95">
        <v>2.33</v>
      </c>
      <c r="E12" s="93">
        <v>2796</v>
      </c>
      <c r="F12" s="94">
        <v>27.861230329041486</v>
      </c>
      <c r="G12" s="95">
        <v>2.5203862660944205</v>
      </c>
      <c r="H12" s="77">
        <v>2941</v>
      </c>
      <c r="I12" s="78">
        <v>28</v>
      </c>
      <c r="J12" s="79">
        <v>2.72</v>
      </c>
      <c r="K12" s="77">
        <v>2962</v>
      </c>
      <c r="L12" s="78">
        <v>31.4</v>
      </c>
      <c r="M12" s="79">
        <v>2.58</v>
      </c>
      <c r="N12" s="154">
        <v>2862</v>
      </c>
      <c r="O12" s="158">
        <v>33.43</v>
      </c>
      <c r="P12" s="164">
        <v>2.51</v>
      </c>
      <c r="Q12" s="154">
        <v>3010</v>
      </c>
      <c r="R12" s="155">
        <v>31.461794019933553</v>
      </c>
      <c r="S12" s="162">
        <v>2.5096345514950165</v>
      </c>
      <c r="T12" s="154">
        <f>SUMIF(Database!$V:$V,$T$1&amp;$A12&amp;"12",Database!N:N)</f>
        <v>2411</v>
      </c>
      <c r="U12" s="155">
        <f>SUMIF(Database!$V:$V,$T$1&amp;$A12&amp;"12",Database!O:O)/T12*100</f>
        <v>31.522189962671092</v>
      </c>
      <c r="V12" s="162">
        <f>SUMIF(Database!$V:$V,$T$1&amp;$A12&amp;"12",Database!S:S)/T12</f>
        <v>2.4707590211530484</v>
      </c>
    </row>
    <row r="13" spans="1:22" ht="12.75">
      <c r="A13" s="266" t="s">
        <v>9</v>
      </c>
      <c r="B13" s="93">
        <v>700</v>
      </c>
      <c r="C13" s="94">
        <v>30</v>
      </c>
      <c r="D13" s="95">
        <v>2.607142857142857</v>
      </c>
      <c r="E13" s="93">
        <v>800</v>
      </c>
      <c r="F13" s="94">
        <v>39.5</v>
      </c>
      <c r="G13" s="95">
        <v>2.95375</v>
      </c>
      <c r="H13" s="77">
        <v>738</v>
      </c>
      <c r="I13" s="78">
        <v>29.26</v>
      </c>
      <c r="J13" s="79">
        <v>1.92</v>
      </c>
      <c r="K13" s="77">
        <v>794</v>
      </c>
      <c r="L13" s="78">
        <v>32.5</v>
      </c>
      <c r="M13" s="79">
        <v>2.02</v>
      </c>
      <c r="N13" s="133">
        <v>851</v>
      </c>
      <c r="O13" s="216">
        <v>42.65</v>
      </c>
      <c r="P13" s="208">
        <v>1.62</v>
      </c>
      <c r="Q13" s="154">
        <v>741</v>
      </c>
      <c r="R13" s="155">
        <v>47.368421052631575</v>
      </c>
      <c r="S13" s="162">
        <v>1.4021592442645074</v>
      </c>
      <c r="T13" s="154">
        <f>SUMIF(Database!$V:$V,$T$1&amp;$A13&amp;"12",Database!N:N)</f>
        <v>720</v>
      </c>
      <c r="U13" s="155">
        <f>SUMIF(Database!$V:$V,$T$1&amp;$A13&amp;"12",Database!O:O)/T13*100</f>
        <v>40.55555555555556</v>
      </c>
      <c r="V13" s="162">
        <f>SUMIF(Database!$V:$V,$T$1&amp;$A13&amp;"12",Database!S:S)/T13</f>
        <v>1.5805555555555555</v>
      </c>
    </row>
    <row r="14" spans="1:22" ht="13.5" thickBot="1">
      <c r="A14" s="277" t="s">
        <v>11</v>
      </c>
      <c r="B14" s="93">
        <v>1791</v>
      </c>
      <c r="C14" s="94">
        <v>33.054159687325516</v>
      </c>
      <c r="D14" s="95">
        <v>1.8542713567839195</v>
      </c>
      <c r="E14" s="93">
        <v>1817</v>
      </c>
      <c r="F14" s="94">
        <v>34.1221794166208</v>
      </c>
      <c r="G14" s="95">
        <v>1.964777105118327</v>
      </c>
      <c r="H14" s="77">
        <v>1658</v>
      </c>
      <c r="I14" s="78">
        <v>32</v>
      </c>
      <c r="J14" s="79">
        <v>2.01</v>
      </c>
      <c r="K14" s="77">
        <v>1740</v>
      </c>
      <c r="L14" s="78">
        <v>34.25</v>
      </c>
      <c r="M14" s="79">
        <v>1.85</v>
      </c>
      <c r="N14" s="133">
        <v>1751</v>
      </c>
      <c r="O14" s="216">
        <v>35.8</v>
      </c>
      <c r="P14" s="208">
        <v>1.73</v>
      </c>
      <c r="Q14" s="219">
        <v>1683</v>
      </c>
      <c r="R14" s="280">
        <v>35.41295306001188</v>
      </c>
      <c r="S14" s="281">
        <v>1.8205585264408795</v>
      </c>
      <c r="T14" s="219">
        <f>SUMIF(Database!$V:$V,$T$1&amp;$A14&amp;"12",Database!N:N)</f>
        <v>1589</v>
      </c>
      <c r="U14" s="280">
        <f>SUMIF(Database!$V:$V,$T$1&amp;$A14&amp;"12",Database!O:O)/T14*100</f>
        <v>36.752674638137194</v>
      </c>
      <c r="V14" s="281">
        <f>SUMIF(Database!$V:$V,$T$1&amp;$A14&amp;"12",Database!S:S)/T14</f>
        <v>1.6777847702957835</v>
      </c>
    </row>
    <row r="15" spans="1:22" ht="13.5" thickBot="1">
      <c r="A15" s="138" t="s">
        <v>57</v>
      </c>
      <c r="B15" s="76">
        <v>11225</v>
      </c>
      <c r="C15" s="90">
        <v>37.60356347438753</v>
      </c>
      <c r="D15" s="91">
        <v>1.8122048997772828</v>
      </c>
      <c r="E15" s="76">
        <v>11146</v>
      </c>
      <c r="F15" s="90">
        <v>34.586398708056706</v>
      </c>
      <c r="G15" s="91">
        <v>2.0790418087206173</v>
      </c>
      <c r="H15" s="81">
        <v>10974</v>
      </c>
      <c r="I15" s="73">
        <v>32.321851649353015</v>
      </c>
      <c r="J15" s="74">
        <v>2.020867505011846</v>
      </c>
      <c r="K15" s="81">
        <v>10712</v>
      </c>
      <c r="L15" s="73">
        <v>32.94436146377894</v>
      </c>
      <c r="M15" s="74">
        <v>2.108103061986557</v>
      </c>
      <c r="N15" s="139">
        <v>11519</v>
      </c>
      <c r="O15" s="215">
        <v>34.560291691987146</v>
      </c>
      <c r="P15" s="218">
        <v>2.048875770466186</v>
      </c>
      <c r="Q15" s="139">
        <v>11441</v>
      </c>
      <c r="R15" s="140">
        <v>36.04580019229088</v>
      </c>
      <c r="S15" s="141">
        <v>2.12664976837689</v>
      </c>
      <c r="T15" s="139">
        <f>SUMIF(Database!$W:$W,$T$1&amp;$A15&amp;"12",Database!N:N)</f>
        <v>10246</v>
      </c>
      <c r="U15" s="140">
        <f>SUMIF(Database!$W:$W,$T$1&amp;$A15&amp;"12",Database!O:O)/T15*100</f>
        <v>37.663478430607064</v>
      </c>
      <c r="V15" s="141">
        <f>SUMIF(Database!$W:$W,$T$1&amp;$A15&amp;"12",Database!S:S)/T15</f>
        <v>1.9867265274253367</v>
      </c>
    </row>
    <row r="16" spans="1:22" ht="12.75">
      <c r="A16" s="125" t="s">
        <v>10</v>
      </c>
      <c r="B16" s="68">
        <v>2349</v>
      </c>
      <c r="C16" s="86">
        <v>36.65389527458493</v>
      </c>
      <c r="D16" s="87">
        <v>1.8194976585781184</v>
      </c>
      <c r="E16" s="68">
        <v>2303</v>
      </c>
      <c r="F16" s="86">
        <v>40.42553191489361</v>
      </c>
      <c r="G16" s="87">
        <v>1.761615284411637</v>
      </c>
      <c r="H16" s="67">
        <v>2448</v>
      </c>
      <c r="I16" s="65">
        <v>40.07</v>
      </c>
      <c r="J16" s="66">
        <v>1.79</v>
      </c>
      <c r="K16" s="67">
        <v>2462</v>
      </c>
      <c r="L16" s="65">
        <v>42.69</v>
      </c>
      <c r="M16" s="66">
        <v>1.75</v>
      </c>
      <c r="N16" s="131">
        <v>2347</v>
      </c>
      <c r="O16" s="129">
        <v>41.37</v>
      </c>
      <c r="P16" s="205">
        <v>1.81</v>
      </c>
      <c r="Q16" s="131">
        <v>2309</v>
      </c>
      <c r="R16" s="127">
        <v>39.800779558250326</v>
      </c>
      <c r="S16" s="128">
        <v>1.786920744911217</v>
      </c>
      <c r="T16" s="131">
        <f>SUMIF(Database!$V:$V,$T$1&amp;$A16&amp;"12",Database!N:N)</f>
        <v>2197</v>
      </c>
      <c r="U16" s="127">
        <f>SUMIF(Database!$V:$V,$T$1&amp;$A16&amp;"12",Database!O:O)/T16*100</f>
        <v>37.82430587164315</v>
      </c>
      <c r="V16" s="128">
        <f>SUMIF(Database!$V:$V,$T$1&amp;$A16&amp;"12",Database!S:S)/T16</f>
        <v>1.9262630860263996</v>
      </c>
    </row>
    <row r="17" spans="1:22" ht="12.75">
      <c r="A17" s="266" t="s">
        <v>173</v>
      </c>
      <c r="B17" s="80">
        <v>2223</v>
      </c>
      <c r="C17" s="94">
        <v>37.109761583445795</v>
      </c>
      <c r="D17" s="95">
        <v>1.9</v>
      </c>
      <c r="E17" s="80">
        <v>2241</v>
      </c>
      <c r="F17" s="94">
        <v>42.072958500669344</v>
      </c>
      <c r="G17" s="95">
        <v>1.7576528335564479</v>
      </c>
      <c r="H17" s="77">
        <v>2431</v>
      </c>
      <c r="I17" s="78">
        <v>42.28</v>
      </c>
      <c r="J17" s="79">
        <v>1.68</v>
      </c>
      <c r="K17" s="77">
        <v>2244</v>
      </c>
      <c r="L17" s="78">
        <v>41.6</v>
      </c>
      <c r="M17" s="79">
        <v>1.8</v>
      </c>
      <c r="N17" s="133">
        <v>2193</v>
      </c>
      <c r="O17" s="216">
        <v>44.9</v>
      </c>
      <c r="P17" s="208">
        <v>1.6</v>
      </c>
      <c r="Q17" s="154">
        <v>2160</v>
      </c>
      <c r="R17" s="155">
        <v>45.55555555555556</v>
      </c>
      <c r="S17" s="162">
        <v>1.6296296296296295</v>
      </c>
      <c r="T17" s="154">
        <f>SUMIF(Database!$V:$V,$T$1&amp;$A17&amp;"12",Database!N:N)</f>
        <v>2079</v>
      </c>
      <c r="U17" s="155">
        <f>SUMIF(Database!$V:$V,$T$1&amp;$A17&amp;"12",Database!O:O)/T17*100</f>
        <v>45.35767195767196</v>
      </c>
      <c r="V17" s="162">
        <f>SUMIF(Database!$V:$V,$T$1&amp;$A17&amp;"12",Database!S:S)/T17</f>
        <v>1.6334776334776335</v>
      </c>
    </row>
    <row r="18" spans="1:22" ht="12.75">
      <c r="A18" s="266" t="s">
        <v>71</v>
      </c>
      <c r="B18" s="80">
        <v>1225</v>
      </c>
      <c r="C18" s="94">
        <v>40.9</v>
      </c>
      <c r="D18" s="95">
        <v>1.7477551020408164</v>
      </c>
      <c r="E18" s="80">
        <v>1163</v>
      </c>
      <c r="F18" s="94">
        <v>39.98</v>
      </c>
      <c r="G18" s="95">
        <v>1</v>
      </c>
      <c r="H18" s="77">
        <v>1061</v>
      </c>
      <c r="I18" s="78">
        <v>41.65</v>
      </c>
      <c r="J18" s="79">
        <v>1.8</v>
      </c>
      <c r="K18" s="77">
        <v>1102</v>
      </c>
      <c r="L18" s="78">
        <v>41.37</v>
      </c>
      <c r="M18" s="79">
        <v>1.93</v>
      </c>
      <c r="N18" s="154">
        <v>1078</v>
      </c>
      <c r="O18" s="158">
        <v>38.21</v>
      </c>
      <c r="P18" s="164">
        <v>1.86</v>
      </c>
      <c r="Q18" s="154">
        <v>1122</v>
      </c>
      <c r="R18" s="155">
        <v>40.37433155080214</v>
      </c>
      <c r="S18" s="162">
        <v>1.9019607843137254</v>
      </c>
      <c r="T18" s="154">
        <f>SUMIF(Database!$V:$V,$T$1&amp;$A18&amp;"12",Database!N:N)</f>
        <v>992</v>
      </c>
      <c r="U18" s="155">
        <f>SUMIF(Database!$V:$V,$T$1&amp;$A18&amp;"12",Database!O:O)/T18*100</f>
        <v>41.431451612903224</v>
      </c>
      <c r="V18" s="162">
        <f>SUMIF(Database!$V:$V,$T$1&amp;$A18&amp;"12",Database!S:S)/T18</f>
        <v>1.720766129032258</v>
      </c>
    </row>
    <row r="19" spans="1:22" ht="12.75">
      <c r="A19" s="266" t="s">
        <v>174</v>
      </c>
      <c r="B19" s="80">
        <v>4022</v>
      </c>
      <c r="C19" s="94">
        <v>52</v>
      </c>
      <c r="D19" s="95">
        <v>1.09</v>
      </c>
      <c r="E19" s="80">
        <v>4577</v>
      </c>
      <c r="F19" s="94">
        <v>56.23771029058335</v>
      </c>
      <c r="G19" s="95">
        <v>0.9639501857111645</v>
      </c>
      <c r="H19" s="77">
        <v>4890</v>
      </c>
      <c r="I19" s="78">
        <v>62</v>
      </c>
      <c r="J19" s="79">
        <v>0.7</v>
      </c>
      <c r="K19" s="77">
        <v>1486</v>
      </c>
      <c r="L19" s="78">
        <v>57.7</v>
      </c>
      <c r="M19" s="79">
        <v>0.92</v>
      </c>
      <c r="N19" s="154">
        <v>1490</v>
      </c>
      <c r="O19" s="158">
        <v>61.6</v>
      </c>
      <c r="P19" s="164">
        <v>0.86</v>
      </c>
      <c r="Q19" s="154">
        <v>1053</v>
      </c>
      <c r="R19" s="155">
        <v>55.93542260208927</v>
      </c>
      <c r="S19" s="162">
        <v>0.9895536562203229</v>
      </c>
      <c r="T19" s="154">
        <f>SUMIF(Database!$V:$V,$T$1&amp;$A19&amp;"12",Database!N:N)</f>
        <v>676</v>
      </c>
      <c r="U19" s="155">
        <f>SUMIF(Database!$V:$V,$T$1&amp;$A19&amp;"12",Database!O:O)/T19*100</f>
        <v>58.4319526627219</v>
      </c>
      <c r="V19" s="162">
        <f>SUMIF(Database!$V:$V,$T$1&amp;$A19&amp;"12",Database!S:S)/T19</f>
        <v>0.985207100591716</v>
      </c>
    </row>
    <row r="20" spans="1:22" ht="12.75">
      <c r="A20" s="266" t="s">
        <v>93</v>
      </c>
      <c r="H20" s="77"/>
      <c r="I20" s="78"/>
      <c r="J20" s="79"/>
      <c r="K20" s="77">
        <v>2264</v>
      </c>
      <c r="L20" s="78">
        <v>61.5</v>
      </c>
      <c r="M20" s="79">
        <v>0.88</v>
      </c>
      <c r="N20" s="154">
        <v>2172</v>
      </c>
      <c r="O20" s="158">
        <v>61.7</v>
      </c>
      <c r="P20" s="164">
        <v>0.85</v>
      </c>
      <c r="Q20" s="154">
        <v>1872</v>
      </c>
      <c r="R20" s="155">
        <v>58.86752136752137</v>
      </c>
      <c r="S20" s="162">
        <v>0.9716880341880342</v>
      </c>
      <c r="T20" s="154">
        <f>SUMIF(Database!$V:$V,$T$1&amp;$A20&amp;"12",Database!N:N)</f>
        <v>2747</v>
      </c>
      <c r="U20" s="155">
        <f>SUMIF(Database!$V:$V,$T$1&amp;$A20&amp;"12",Database!O:O)/T20*100</f>
        <v>65.41681834728796</v>
      </c>
      <c r="V20" s="162">
        <f>SUMIF(Database!$V:$V,$T$1&amp;$A20&amp;"12",Database!S:S)/T20</f>
        <v>0.7877684746996724</v>
      </c>
    </row>
    <row r="21" spans="1:22" ht="12.75">
      <c r="A21" s="266" t="s">
        <v>58</v>
      </c>
      <c r="B21" s="80">
        <v>506</v>
      </c>
      <c r="C21" s="94">
        <v>44.07114624505929</v>
      </c>
      <c r="D21" s="95">
        <v>1.2885375494071147</v>
      </c>
      <c r="E21" s="80">
        <v>591</v>
      </c>
      <c r="F21" s="94">
        <v>49.23857868020304</v>
      </c>
      <c r="G21" s="95">
        <v>1.2030456852791878</v>
      </c>
      <c r="H21" s="77">
        <v>639</v>
      </c>
      <c r="I21" s="78">
        <v>51.17</v>
      </c>
      <c r="J21" s="79">
        <v>1.26</v>
      </c>
      <c r="K21" s="77">
        <v>538</v>
      </c>
      <c r="L21" s="78">
        <v>46</v>
      </c>
      <c r="M21" s="79">
        <v>1.37</v>
      </c>
      <c r="N21" s="154">
        <v>556</v>
      </c>
      <c r="O21" s="158">
        <v>47.84</v>
      </c>
      <c r="P21" s="164">
        <v>1.22</v>
      </c>
      <c r="Q21" s="154">
        <v>532</v>
      </c>
      <c r="R21" s="155">
        <v>48.68421052631579</v>
      </c>
      <c r="S21" s="162">
        <v>1.1710526315789473</v>
      </c>
      <c r="T21" s="154">
        <f>SUMIF(Database!$V:$V,$T$1&amp;$A21&amp;"12",Database!N:N)</f>
        <v>539</v>
      </c>
      <c r="U21" s="155">
        <f>SUMIF(Database!$V:$V,$T$1&amp;$A21&amp;"12",Database!O:O)/T21*100</f>
        <v>46.01113172541744</v>
      </c>
      <c r="V21" s="162">
        <f>SUMIF(Database!$V:$V,$T$1&amp;$A21&amp;"12",Database!S:S)/T21</f>
        <v>1.3191094619666048</v>
      </c>
    </row>
    <row r="22" spans="1:22" ht="13.5" thickBot="1">
      <c r="A22" s="266" t="s">
        <v>14</v>
      </c>
      <c r="B22" s="80">
        <v>1817</v>
      </c>
      <c r="C22" s="94">
        <v>44.303797468354425</v>
      </c>
      <c r="D22" s="95">
        <v>1.3698403962575674</v>
      </c>
      <c r="E22" s="80">
        <v>1914</v>
      </c>
      <c r="F22" s="94">
        <v>51</v>
      </c>
      <c r="G22" s="95">
        <v>1.33</v>
      </c>
      <c r="H22" s="77">
        <v>1991</v>
      </c>
      <c r="I22" s="78">
        <v>48</v>
      </c>
      <c r="J22" s="79">
        <v>1.34</v>
      </c>
      <c r="K22" s="77">
        <v>2009</v>
      </c>
      <c r="L22" s="78">
        <v>49</v>
      </c>
      <c r="M22" s="79">
        <v>1.35</v>
      </c>
      <c r="N22" s="154">
        <v>1947</v>
      </c>
      <c r="O22" s="158">
        <v>49.25</v>
      </c>
      <c r="P22" s="164">
        <v>1.25</v>
      </c>
      <c r="Q22" s="219">
        <v>1952</v>
      </c>
      <c r="R22" s="280">
        <v>49.385245901639344</v>
      </c>
      <c r="S22" s="281">
        <v>1.3550204918032787</v>
      </c>
      <c r="T22" s="219">
        <f>SUMIF(Database!$V:$V,$T$1&amp;$A22&amp;"12",Database!N:N)</f>
        <v>1879</v>
      </c>
      <c r="U22" s="280">
        <f>SUMIF(Database!$V:$V,$T$1&amp;$A22&amp;"12",Database!O:O)/T22*100</f>
        <v>50.984566258648215</v>
      </c>
      <c r="V22" s="281">
        <f>SUMIF(Database!$V:$V,$T$1&amp;$A22&amp;"12",Database!S:S)/T22</f>
        <v>1.2847259180415114</v>
      </c>
    </row>
    <row r="23" spans="1:22" ht="13.5" thickBot="1">
      <c r="A23" s="138" t="s">
        <v>59</v>
      </c>
      <c r="B23" s="76">
        <v>12142</v>
      </c>
      <c r="C23" s="90">
        <v>43.64149234063581</v>
      </c>
      <c r="D23" s="91">
        <v>1.4947866908252347</v>
      </c>
      <c r="E23" s="76">
        <v>12789</v>
      </c>
      <c r="F23" s="90">
        <v>48.32164359996872</v>
      </c>
      <c r="G23" s="91">
        <v>1.3126827742591292</v>
      </c>
      <c r="H23" s="75">
        <v>13460</v>
      </c>
      <c r="I23" s="73">
        <v>49.14561664190193</v>
      </c>
      <c r="J23" s="74">
        <v>1.2781575037147102</v>
      </c>
      <c r="K23" s="75">
        <v>12105</v>
      </c>
      <c r="L23" s="73">
        <v>48.89714993804213</v>
      </c>
      <c r="M23" s="74">
        <v>1.4073523337463858</v>
      </c>
      <c r="N23" s="175">
        <v>11783</v>
      </c>
      <c r="O23" s="215">
        <v>49.64779767461597</v>
      </c>
      <c r="P23" s="220">
        <v>1.357464143257235</v>
      </c>
      <c r="Q23" s="175">
        <v>11000</v>
      </c>
      <c r="R23" s="140">
        <v>47.90909090909091</v>
      </c>
      <c r="S23" s="141">
        <v>1.4462727272727274</v>
      </c>
      <c r="T23" s="139">
        <f>SUMIF(Database!$W:$W,$T$1&amp;$A23&amp;"12",Database!N:N)</f>
        <v>11109</v>
      </c>
      <c r="U23" s="140">
        <f>SUMIF(Database!$W:$W,$T$1&amp;$A23&amp;"12",Database!O:O)/T23*100</f>
        <v>50.25642272031686</v>
      </c>
      <c r="V23" s="141">
        <f>SUMIF(Database!$W:$W,$T$1&amp;$A23&amp;"12",Database!S:S)/T23</f>
        <v>1.3763615086866505</v>
      </c>
    </row>
    <row r="24" spans="1:22" ht="12.75">
      <c r="A24" s="221" t="s">
        <v>15</v>
      </c>
      <c r="B24" s="68">
        <v>483</v>
      </c>
      <c r="C24" s="86">
        <v>38.095238095238095</v>
      </c>
      <c r="D24" s="87">
        <v>1.8674948240165632</v>
      </c>
      <c r="E24" s="68">
        <v>451</v>
      </c>
      <c r="F24" s="86">
        <v>37.25</v>
      </c>
      <c r="G24" s="87">
        <v>2.02</v>
      </c>
      <c r="H24" s="59">
        <v>420</v>
      </c>
      <c r="I24" s="60">
        <v>34.05</v>
      </c>
      <c r="J24" s="61">
        <v>2.02</v>
      </c>
      <c r="K24" s="101">
        <v>450</v>
      </c>
      <c r="L24" s="100">
        <v>65</v>
      </c>
      <c r="M24" s="102">
        <v>2.08</v>
      </c>
      <c r="N24" s="185">
        <v>544</v>
      </c>
      <c r="O24" s="188">
        <v>34.74</v>
      </c>
      <c r="P24" s="222">
        <v>1.98</v>
      </c>
      <c r="Q24" s="131">
        <v>509</v>
      </c>
      <c r="R24" s="127">
        <v>35.952848722986246</v>
      </c>
      <c r="S24" s="128">
        <v>1.7838899803536346</v>
      </c>
      <c r="T24" s="131">
        <f>SUMIF(Database!$V:$V,$T$1&amp;$A24&amp;"12",Database!N:N)</f>
        <v>840</v>
      </c>
      <c r="U24" s="127">
        <f>SUMIF(Database!$V:$V,$T$1&amp;$A24&amp;"12",Database!O:O)/T24*100</f>
        <v>37.73809523809524</v>
      </c>
      <c r="V24" s="128">
        <f>SUMIF(Database!$V:$V,$T$1&amp;$A24&amp;"12",Database!S:S)/T24</f>
        <v>1.7892857142857144</v>
      </c>
    </row>
    <row r="25" spans="1:22" ht="12.75">
      <c r="A25" s="266" t="s">
        <v>16</v>
      </c>
      <c r="B25" s="93">
        <v>5636</v>
      </c>
      <c r="C25" s="94">
        <v>36.44428672817601</v>
      </c>
      <c r="D25" s="95">
        <v>1.924946770759404</v>
      </c>
      <c r="E25" s="93">
        <v>5610</v>
      </c>
      <c r="F25" s="94">
        <v>38.59</v>
      </c>
      <c r="G25" s="95">
        <v>1.93</v>
      </c>
      <c r="H25" s="80">
        <v>5030</v>
      </c>
      <c r="I25" s="78">
        <v>38</v>
      </c>
      <c r="J25" s="79">
        <v>1.94</v>
      </c>
      <c r="K25" s="80">
        <v>4369</v>
      </c>
      <c r="L25" s="78">
        <v>42</v>
      </c>
      <c r="M25" s="79">
        <v>1.68</v>
      </c>
      <c r="N25" s="154">
        <v>4365</v>
      </c>
      <c r="O25" s="158">
        <v>44.2</v>
      </c>
      <c r="P25" s="164">
        <v>1.59</v>
      </c>
      <c r="Q25" s="154">
        <v>4436</v>
      </c>
      <c r="R25" s="155">
        <v>44.61226330027051</v>
      </c>
      <c r="S25" s="162">
        <v>1.545536519386835</v>
      </c>
      <c r="T25" s="154">
        <f>SUMIF(Database!$V:$V,$T$1&amp;$A25&amp;"12",Database!N:N)</f>
        <v>5440</v>
      </c>
      <c r="U25" s="155">
        <f>SUMIF(Database!$V:$V,$T$1&amp;$A25&amp;"12",Database!O:O)/T25*100</f>
        <v>42.977941176470594</v>
      </c>
      <c r="V25" s="162">
        <f>SUMIF(Database!$V:$V,$T$1&amp;$A25&amp;"12",Database!S:S)/T25</f>
        <v>1.6417279411764707</v>
      </c>
    </row>
    <row r="26" spans="1:22" ht="12.75">
      <c r="A26" s="266" t="s">
        <v>91</v>
      </c>
      <c r="D26" s="278"/>
      <c r="G26" s="278"/>
      <c r="H26" s="80">
        <v>735</v>
      </c>
      <c r="I26" s="78">
        <v>31</v>
      </c>
      <c r="J26" s="79">
        <v>2.09</v>
      </c>
      <c r="K26" s="80">
        <v>704</v>
      </c>
      <c r="L26" s="78">
        <v>42</v>
      </c>
      <c r="M26" s="79">
        <v>1.63</v>
      </c>
      <c r="N26" s="154">
        <v>717</v>
      </c>
      <c r="O26" s="158">
        <v>41.98</v>
      </c>
      <c r="P26" s="164">
        <v>1.63</v>
      </c>
      <c r="Q26" s="154">
        <v>840</v>
      </c>
      <c r="R26" s="155">
        <v>41.904761904761905</v>
      </c>
      <c r="S26" s="162">
        <v>1.8023809523809524</v>
      </c>
      <c r="T26" s="154">
        <f>SUMIF(Database!$V:$V,$T$1&amp;$A26&amp;"12",Database!N:N)</f>
        <v>787</v>
      </c>
      <c r="U26" s="155">
        <f>SUMIF(Database!$V:$V,$T$1&amp;$A26&amp;"12",Database!O:O)/T26*100</f>
        <v>36.34053367217281</v>
      </c>
      <c r="V26" s="162">
        <f>SUMIF(Database!$V:$V,$T$1&amp;$A26&amp;"12",Database!S:S)/T26</f>
        <v>1.749682337992376</v>
      </c>
    </row>
    <row r="27" spans="1:22" ht="12.75">
      <c r="A27" s="266" t="s">
        <v>17</v>
      </c>
      <c r="B27" s="93">
        <v>2083</v>
      </c>
      <c r="C27" s="94">
        <v>34.229476716274604</v>
      </c>
      <c r="D27" s="95">
        <v>1.9932789246279405</v>
      </c>
      <c r="E27" s="93">
        <v>2223</v>
      </c>
      <c r="F27" s="94">
        <v>32.523616734143054</v>
      </c>
      <c r="G27" s="95">
        <v>1.992352676563203</v>
      </c>
      <c r="H27" s="80">
        <v>2150</v>
      </c>
      <c r="I27" s="78">
        <v>33.3</v>
      </c>
      <c r="J27" s="79">
        <v>1.95</v>
      </c>
      <c r="K27" s="80">
        <v>2307</v>
      </c>
      <c r="L27" s="78">
        <v>37.54</v>
      </c>
      <c r="M27" s="79">
        <v>1.75</v>
      </c>
      <c r="N27" s="133">
        <v>2276</v>
      </c>
      <c r="O27" s="216">
        <v>40.29</v>
      </c>
      <c r="P27" s="208">
        <v>1.79</v>
      </c>
      <c r="Q27" s="154">
        <v>2273</v>
      </c>
      <c r="R27" s="155">
        <v>41.17905851297844</v>
      </c>
      <c r="S27" s="162">
        <v>1.7061152661680599</v>
      </c>
      <c r="T27" s="154">
        <f>SUMIF(Database!$V:$V,$T$1&amp;$A27&amp;"12",Database!N:N)</f>
        <v>2158</v>
      </c>
      <c r="U27" s="155">
        <f>SUMIF(Database!$V:$V,$T$1&amp;$A27&amp;"12",Database!O:O)/T27*100</f>
        <v>39.57367933271548</v>
      </c>
      <c r="V27" s="162">
        <f>SUMIF(Database!$V:$V,$T$1&amp;$A27&amp;"12",Database!S:S)/T27</f>
        <v>1.6844300278035218</v>
      </c>
    </row>
    <row r="28" spans="1:22" ht="13.5" thickBot="1">
      <c r="A28" s="132" t="s">
        <v>18</v>
      </c>
      <c r="B28" s="63">
        <v>1552</v>
      </c>
      <c r="C28" s="88">
        <v>32.409793814432994</v>
      </c>
      <c r="D28" s="89">
        <v>2.126932989690722</v>
      </c>
      <c r="E28" s="63">
        <v>1526</v>
      </c>
      <c r="F28" s="88">
        <v>29.4</v>
      </c>
      <c r="G28" s="89">
        <v>1.9501965923984272</v>
      </c>
      <c r="H28" s="71">
        <v>495</v>
      </c>
      <c r="I28" s="69">
        <v>31.9</v>
      </c>
      <c r="J28" s="70">
        <v>1.99</v>
      </c>
      <c r="K28" s="103">
        <v>1476</v>
      </c>
      <c r="L28" s="99">
        <v>32.9</v>
      </c>
      <c r="M28" s="104">
        <v>1.88</v>
      </c>
      <c r="N28" s="219">
        <v>1442</v>
      </c>
      <c r="O28" s="165">
        <v>29.68</v>
      </c>
      <c r="P28" s="223">
        <v>2.07</v>
      </c>
      <c r="Q28" s="219">
        <v>1474</v>
      </c>
      <c r="R28" s="280">
        <v>29.240162822252376</v>
      </c>
      <c r="S28" s="281">
        <v>1.976933514246947</v>
      </c>
      <c r="T28" s="219">
        <f>SUMIF(Database!$V:$V,$T$1&amp;$A28&amp;"12",Database!N:N)</f>
        <v>1378</v>
      </c>
      <c r="U28" s="280">
        <f>SUMIF(Database!$V:$V,$T$1&amp;$A28&amp;"12",Database!O:O)/T28*100</f>
        <v>28.30188679245283</v>
      </c>
      <c r="V28" s="281">
        <f>SUMIF(Database!$V:$V,$T$1&amp;$A28&amp;"12",Database!S:S)/T28</f>
        <v>1.7968069666182873</v>
      </c>
    </row>
    <row r="29" spans="1:22" ht="13.5" thickBot="1">
      <c r="A29" s="138" t="s">
        <v>60</v>
      </c>
      <c r="B29" s="76">
        <v>9754</v>
      </c>
      <c r="C29" s="90">
        <v>35.41111338937872</v>
      </c>
      <c r="D29" s="91">
        <v>1.9688332991593192</v>
      </c>
      <c r="E29" s="76">
        <v>9810</v>
      </c>
      <c r="F29" s="90">
        <v>35.718654434250766</v>
      </c>
      <c r="G29" s="91">
        <v>1.9496432212028543</v>
      </c>
      <c r="H29" s="76">
        <v>8830</v>
      </c>
      <c r="I29" s="73">
        <v>35.53793884484711</v>
      </c>
      <c r="J29" s="74">
        <v>1.9473386183465458</v>
      </c>
      <c r="K29" s="105">
        <v>9306</v>
      </c>
      <c r="L29" s="106">
        <v>39.179024285407266</v>
      </c>
      <c r="M29" s="107">
        <v>1.7445733935095638</v>
      </c>
      <c r="N29" s="224">
        <v>9344</v>
      </c>
      <c r="O29" s="213">
        <v>32.11510186935518</v>
      </c>
      <c r="P29" s="214">
        <v>1.7330907534246576</v>
      </c>
      <c r="Q29" s="175">
        <v>9532</v>
      </c>
      <c r="R29" s="140">
        <v>40.71548468317247</v>
      </c>
      <c r="S29" s="141">
        <v>1.6859001258917332</v>
      </c>
      <c r="T29" s="139">
        <f>SUMIF(Database!$W:$W,$T$1&amp;$A29&amp;"12",Database!N:N)</f>
        <v>10603</v>
      </c>
      <c r="U29" s="140">
        <f>SUMIF(Database!$W:$W,$T$1&amp;$A29&amp;"12",Database!O:O)/T29*100</f>
        <v>39.46996133169858</v>
      </c>
      <c r="V29" s="141">
        <f>SUMIF(Database!$W:$W,$T$1&amp;$A29&amp;"12",Database!S:S)/T29</f>
        <v>1.690276336885787</v>
      </c>
    </row>
    <row r="30" spans="1:22" ht="13.5" thickBot="1">
      <c r="A30" s="147"/>
      <c r="K30" s="63"/>
      <c r="L30" s="60"/>
      <c r="M30" s="61"/>
      <c r="N30" s="195"/>
      <c r="O30" s="203"/>
      <c r="P30" s="204"/>
      <c r="Q30" s="195"/>
      <c r="R30" s="110"/>
      <c r="S30" s="111"/>
      <c r="T30" s="195"/>
      <c r="U30" s="110"/>
      <c r="V30" s="111"/>
    </row>
    <row r="31" spans="1:22" ht="13.5" thickBot="1">
      <c r="A31" s="198" t="s">
        <v>61</v>
      </c>
      <c r="B31" s="85">
        <v>50351</v>
      </c>
      <c r="C31" s="96">
        <v>42.18972810867709</v>
      </c>
      <c r="D31" s="97">
        <v>1.6104089293162003</v>
      </c>
      <c r="E31" s="85">
        <v>49221</v>
      </c>
      <c r="F31" s="96">
        <v>43.37753194774588</v>
      </c>
      <c r="G31" s="97">
        <v>1.6102253103350195</v>
      </c>
      <c r="H31" s="82">
        <v>47935</v>
      </c>
      <c r="I31" s="83">
        <v>43.6466047773026</v>
      </c>
      <c r="J31" s="84">
        <v>1.5876290810472515</v>
      </c>
      <c r="K31" s="82">
        <v>50443</v>
      </c>
      <c r="L31" s="83">
        <v>45.2708998275281</v>
      </c>
      <c r="M31" s="84">
        <v>1.5715560137184545</v>
      </c>
      <c r="N31" s="175">
        <v>49456</v>
      </c>
      <c r="O31" s="215">
        <v>45.642591394370754</v>
      </c>
      <c r="P31" s="225">
        <v>1.5660384988676803</v>
      </c>
      <c r="Q31" s="175">
        <v>47911</v>
      </c>
      <c r="R31" s="140">
        <v>45.01888919037382</v>
      </c>
      <c r="S31" s="141">
        <v>1.7000688777107553</v>
      </c>
      <c r="T31" s="175">
        <f>SUMIF(Database!$X:$X,$T$1&amp;"12",Database!N:N)</f>
        <v>48738</v>
      </c>
      <c r="U31" s="140">
        <f>SUMIF(Database!$X:$X,$T$1&amp;"12",Database!O:O)/T31*100</f>
        <v>45.705580860929864</v>
      </c>
      <c r="V31" s="141">
        <f>SUMIF(Database!$X:$X,$T$1&amp;"12",Database!S:S)/T31</f>
        <v>1.569411957815257</v>
      </c>
    </row>
  </sheetData>
  <mergeCells count="9">
    <mergeCell ref="T1:V1"/>
    <mergeCell ref="N1:P1"/>
    <mergeCell ref="Q1:S1"/>
    <mergeCell ref="A2:A3"/>
    <mergeCell ref="B2:D2"/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I43"/>
  <sheetViews>
    <sheetView workbookViewId="0" topLeftCell="A1">
      <selection activeCell="A1" sqref="A1"/>
    </sheetView>
  </sheetViews>
  <sheetFormatPr defaultColWidth="9.140625" defaultRowHeight="12.75"/>
  <cols>
    <col min="2" max="2" width="19.57421875" style="0" customWidth="1"/>
    <col min="3" max="3" width="12.140625" style="0" customWidth="1"/>
    <col min="4" max="4" width="15.8515625" style="226" customWidth="1"/>
    <col min="5" max="5" width="15.28125" style="226" customWidth="1"/>
    <col min="6" max="6" width="18.8515625" style="0" customWidth="1"/>
    <col min="7" max="7" width="9.421875" style="0" customWidth="1"/>
    <col min="8" max="8" width="13.140625" style="0" customWidth="1"/>
    <col min="9" max="9" width="15.57421875" style="0" customWidth="1"/>
  </cols>
  <sheetData>
    <row r="1" spans="2:9" ht="12.75">
      <c r="B1" t="s">
        <v>107</v>
      </c>
      <c r="C1" t="s">
        <v>95</v>
      </c>
      <c r="D1" s="226" t="s">
        <v>96</v>
      </c>
      <c r="E1" s="226" t="s">
        <v>136</v>
      </c>
      <c r="F1" t="s">
        <v>108</v>
      </c>
      <c r="G1" t="s">
        <v>97</v>
      </c>
      <c r="H1" t="s">
        <v>98</v>
      </c>
      <c r="I1" t="s">
        <v>137</v>
      </c>
    </row>
    <row r="3" spans="1:9" ht="12.75">
      <c r="A3">
        <v>1990</v>
      </c>
      <c r="B3">
        <v>43991</v>
      </c>
      <c r="C3" s="50">
        <v>2.04</v>
      </c>
      <c r="D3" s="226">
        <v>0.513</v>
      </c>
      <c r="E3" s="50">
        <f>B3*C3/((1-D3)*B3)</f>
        <v>4.188911704312115</v>
      </c>
      <c r="F3" s="98">
        <v>48232</v>
      </c>
      <c r="G3" s="50">
        <v>1.98</v>
      </c>
      <c r="H3" s="226">
        <v>0.357</v>
      </c>
      <c r="I3" s="50">
        <f>F3*G3/((1-H3)*F3)</f>
        <v>3.0793157076205286</v>
      </c>
    </row>
    <row r="4" spans="1:9" ht="12.75">
      <c r="A4">
        <v>1991</v>
      </c>
      <c r="B4">
        <v>45790</v>
      </c>
      <c r="C4" s="50">
        <v>2.04</v>
      </c>
      <c r="D4" s="226">
        <v>0.518</v>
      </c>
      <c r="E4" s="50">
        <f aca="true" t="shared" si="0" ref="E4:E19">B4*C4/((1-D4)*B4)</f>
        <v>4.232365145228216</v>
      </c>
      <c r="F4" s="98">
        <v>49062</v>
      </c>
      <c r="G4" s="50">
        <v>1.72</v>
      </c>
      <c r="H4" s="226">
        <v>0.416</v>
      </c>
      <c r="I4" s="50">
        <f aca="true" t="shared" si="1" ref="I4:I19">F4*G4/((1-H4)*F4)</f>
        <v>2.9452054794520546</v>
      </c>
    </row>
    <row r="5" spans="1:9" ht="12.75">
      <c r="A5">
        <v>1992</v>
      </c>
      <c r="B5">
        <v>43842</v>
      </c>
      <c r="C5" s="50">
        <v>1.98</v>
      </c>
      <c r="D5" s="226">
        <v>0.514</v>
      </c>
      <c r="E5" s="50">
        <f t="shared" si="0"/>
        <v>4.074074074074074</v>
      </c>
      <c r="F5" s="98">
        <v>47016</v>
      </c>
      <c r="G5" s="50">
        <v>1.49</v>
      </c>
      <c r="H5" s="226">
        <v>0.471</v>
      </c>
      <c r="I5" s="50">
        <f t="shared" si="1"/>
        <v>2.816635160680529</v>
      </c>
    </row>
    <row r="6" spans="1:9" ht="12.75">
      <c r="A6">
        <v>1993</v>
      </c>
      <c r="B6">
        <v>47630</v>
      </c>
      <c r="C6" s="50">
        <v>1.92</v>
      </c>
      <c r="D6" s="226">
        <v>0.526</v>
      </c>
      <c r="E6" s="50">
        <f t="shared" si="0"/>
        <v>4.0506329113924044</v>
      </c>
      <c r="F6" s="98">
        <v>48363</v>
      </c>
      <c r="G6" s="50">
        <v>1.39</v>
      </c>
      <c r="H6" s="226">
        <v>0.493</v>
      </c>
      <c r="I6" s="50">
        <f t="shared" si="1"/>
        <v>2.741617357001972</v>
      </c>
    </row>
    <row r="7" spans="1:9" ht="12.75">
      <c r="A7">
        <v>1994</v>
      </c>
      <c r="B7">
        <v>49496</v>
      </c>
      <c r="C7" s="50">
        <v>1.83</v>
      </c>
      <c r="D7" s="226">
        <v>0.547</v>
      </c>
      <c r="E7" s="50">
        <f t="shared" si="0"/>
        <v>4.039735099337749</v>
      </c>
      <c r="F7" s="98">
        <v>49808</v>
      </c>
      <c r="G7" s="50">
        <v>1.33</v>
      </c>
      <c r="H7" s="226">
        <v>0.507</v>
      </c>
      <c r="I7" s="50">
        <f t="shared" si="1"/>
        <v>2.6977687626774847</v>
      </c>
    </row>
    <row r="8" spans="1:9" ht="12.75">
      <c r="A8">
        <v>1995</v>
      </c>
      <c r="B8">
        <v>50995</v>
      </c>
      <c r="C8" s="50">
        <v>1.71</v>
      </c>
      <c r="D8" s="226">
        <v>0.547</v>
      </c>
      <c r="E8" s="50">
        <f t="shared" si="0"/>
        <v>3.774834437086093</v>
      </c>
      <c r="F8" s="98">
        <v>49804</v>
      </c>
      <c r="G8" s="50">
        <v>1.4</v>
      </c>
      <c r="H8" s="226">
        <v>0.481</v>
      </c>
      <c r="I8" s="50">
        <f t="shared" si="1"/>
        <v>2.6974951830443157</v>
      </c>
    </row>
    <row r="9" spans="1:9" ht="12.75">
      <c r="A9">
        <v>1996</v>
      </c>
      <c r="B9">
        <v>47398</v>
      </c>
      <c r="C9" s="50">
        <v>1.614</v>
      </c>
      <c r="D9" s="226">
        <v>0.546</v>
      </c>
      <c r="E9" s="50">
        <f t="shared" si="0"/>
        <v>3.5550660792951545</v>
      </c>
      <c r="F9" s="98">
        <v>50593</v>
      </c>
      <c r="G9" s="50">
        <v>1.43</v>
      </c>
      <c r="H9" s="226">
        <v>0.421</v>
      </c>
      <c r="I9" s="50">
        <f t="shared" si="1"/>
        <v>2.469775474956822</v>
      </c>
    </row>
    <row r="10" spans="1:9" ht="12.75">
      <c r="A10">
        <v>1997</v>
      </c>
      <c r="B10">
        <v>46164</v>
      </c>
      <c r="C10" s="50">
        <v>1.71</v>
      </c>
      <c r="D10" s="226">
        <v>0.565</v>
      </c>
      <c r="E10" s="50">
        <f t="shared" si="0"/>
        <v>3.93103448275862</v>
      </c>
      <c r="F10" s="98">
        <v>46848</v>
      </c>
      <c r="G10" s="50">
        <v>1.62</v>
      </c>
      <c r="H10" s="226">
        <v>0.443</v>
      </c>
      <c r="I10" s="50">
        <f t="shared" si="1"/>
        <v>2.9084380610412937</v>
      </c>
    </row>
    <row r="11" spans="1:9" ht="12.75">
      <c r="A11">
        <v>1998</v>
      </c>
      <c r="B11">
        <v>46734</v>
      </c>
      <c r="C11" s="50">
        <v>1.75</v>
      </c>
      <c r="D11" s="226">
        <v>0.548</v>
      </c>
      <c r="E11" s="50">
        <f t="shared" si="0"/>
        <v>3.871681415929204</v>
      </c>
      <c r="F11" s="98">
        <v>49067</v>
      </c>
      <c r="G11" s="50">
        <v>1.59</v>
      </c>
      <c r="H11" s="226">
        <v>0.439</v>
      </c>
      <c r="I11" s="50">
        <f t="shared" si="1"/>
        <v>2.8342245989304815</v>
      </c>
    </row>
    <row r="12" spans="1:9" ht="12.75">
      <c r="A12">
        <v>1999</v>
      </c>
      <c r="B12">
        <v>45668</v>
      </c>
      <c r="C12" s="50">
        <v>1.8</v>
      </c>
      <c r="D12" s="226">
        <v>0.536</v>
      </c>
      <c r="E12" s="50">
        <f t="shared" si="0"/>
        <v>3.879310344827587</v>
      </c>
      <c r="F12" s="98">
        <v>48338</v>
      </c>
      <c r="G12" s="50">
        <v>1.58</v>
      </c>
      <c r="H12" s="226">
        <v>0.44</v>
      </c>
      <c r="I12" s="50">
        <f t="shared" si="1"/>
        <v>2.8214285714285716</v>
      </c>
    </row>
    <row r="13" spans="1:9" ht="12.75">
      <c r="A13">
        <v>2000</v>
      </c>
      <c r="B13">
        <v>44440</v>
      </c>
      <c r="C13" s="50">
        <v>1.82</v>
      </c>
      <c r="D13" s="226">
        <v>0.521</v>
      </c>
      <c r="E13" s="50">
        <f t="shared" si="0"/>
        <v>3.7995824634655535</v>
      </c>
      <c r="F13" s="98">
        <v>50351</v>
      </c>
      <c r="G13" s="50">
        <v>1.61</v>
      </c>
      <c r="H13" s="226">
        <v>0.422</v>
      </c>
      <c r="I13" s="50">
        <f t="shared" si="1"/>
        <v>2.7854671280276815</v>
      </c>
    </row>
    <row r="14" spans="1:9" ht="12.75">
      <c r="A14">
        <v>2001</v>
      </c>
      <c r="B14">
        <v>37670</v>
      </c>
      <c r="C14" s="50">
        <v>1.87</v>
      </c>
      <c r="D14" s="226">
        <v>0.513</v>
      </c>
      <c r="E14" s="50">
        <f t="shared" si="0"/>
        <v>3.8398357289527723</v>
      </c>
      <c r="F14" s="98">
        <v>49221</v>
      </c>
      <c r="G14" s="50">
        <v>1.61</v>
      </c>
      <c r="H14" s="226">
        <v>0.434</v>
      </c>
      <c r="I14" s="50">
        <f t="shared" si="1"/>
        <v>2.8445229681978796</v>
      </c>
    </row>
    <row r="15" spans="1:9" ht="12.75">
      <c r="A15">
        <v>2002</v>
      </c>
      <c r="B15">
        <v>38460</v>
      </c>
      <c r="C15" s="50">
        <v>1.83</v>
      </c>
      <c r="D15" s="226">
        <v>0.521</v>
      </c>
      <c r="E15" s="50">
        <f t="shared" si="0"/>
        <v>3.8204592901878915</v>
      </c>
      <c r="F15" s="98">
        <v>47935</v>
      </c>
      <c r="G15" s="50">
        <v>1.59</v>
      </c>
      <c r="H15" s="226">
        <v>0.437</v>
      </c>
      <c r="I15" s="50">
        <f t="shared" si="1"/>
        <v>2.824156305506217</v>
      </c>
    </row>
    <row r="16" spans="1:9" ht="12.75">
      <c r="A16">
        <v>2003</v>
      </c>
      <c r="B16">
        <v>37387</v>
      </c>
      <c r="C16" s="50">
        <v>2.06</v>
      </c>
      <c r="D16" s="226">
        <v>0.536</v>
      </c>
      <c r="E16" s="50">
        <f t="shared" si="0"/>
        <v>4.439655172413794</v>
      </c>
      <c r="F16" s="98">
        <v>50443</v>
      </c>
      <c r="G16" s="50">
        <v>1.57</v>
      </c>
      <c r="H16" s="226">
        <v>0.453</v>
      </c>
      <c r="I16" s="50">
        <f t="shared" si="1"/>
        <v>2.87020109689214</v>
      </c>
    </row>
    <row r="17" spans="1:9" ht="12.75">
      <c r="A17">
        <v>2004</v>
      </c>
      <c r="B17">
        <v>37815</v>
      </c>
      <c r="C17" s="50">
        <v>2.11</v>
      </c>
      <c r="D17" s="226">
        <v>0.521</v>
      </c>
      <c r="E17" s="50">
        <f t="shared" si="0"/>
        <v>4.4050104384133615</v>
      </c>
      <c r="F17" s="98">
        <v>49456</v>
      </c>
      <c r="G17" s="50">
        <v>1.57</v>
      </c>
      <c r="H17" s="226">
        <v>0.456</v>
      </c>
      <c r="I17" s="50">
        <f t="shared" si="1"/>
        <v>2.8860294117647056</v>
      </c>
    </row>
    <row r="18" spans="1:9" ht="12.75">
      <c r="A18">
        <v>2005</v>
      </c>
      <c r="B18">
        <v>39173</v>
      </c>
      <c r="C18" s="50">
        <v>2.24</v>
      </c>
      <c r="D18" s="226">
        <v>0.52</v>
      </c>
      <c r="E18" s="50">
        <f t="shared" si="0"/>
        <v>4.666666666666667</v>
      </c>
      <c r="F18" s="98">
        <v>47911</v>
      </c>
      <c r="G18" s="50">
        <v>1.7</v>
      </c>
      <c r="H18" s="226">
        <v>0.45</v>
      </c>
      <c r="I18" s="50">
        <f t="shared" si="1"/>
        <v>3.0909090909090904</v>
      </c>
    </row>
    <row r="19" spans="1:9" ht="12.75">
      <c r="A19" s="282">
        <f>A18+1</f>
        <v>2006</v>
      </c>
      <c r="B19" s="282">
        <f>SUMIF(Database!X:X,A19&amp;"5",Database!N:N)</f>
        <v>39433</v>
      </c>
      <c r="C19" s="303">
        <f>SUMIF(Database!X:X,A19&amp;"5",Database!S:S)/B19</f>
        <v>2.1517764309081224</v>
      </c>
      <c r="D19" s="283">
        <f>SUMIF(Database!X:X,A19&amp;"5",Database!O:O)/B19</f>
        <v>0.5292298328810895</v>
      </c>
      <c r="E19" s="303">
        <f t="shared" si="0"/>
        <v>4.570757837262469</v>
      </c>
      <c r="F19" s="304">
        <f>SUMIF(Database!X:X,A19&amp;"12",Database!N:N)</f>
        <v>48738</v>
      </c>
      <c r="G19" s="303">
        <f>SUMIF(Database!X:X,A19&amp;"12",Database!S:S)/F19</f>
        <v>1.569411957815257</v>
      </c>
      <c r="H19" s="283">
        <f>SUMIF(Database!X:X,A19&amp;"12",Database!O:O)/F19</f>
        <v>0.4570558086092986</v>
      </c>
      <c r="I19" s="303">
        <f t="shared" si="1"/>
        <v>2.890558519090799</v>
      </c>
    </row>
    <row r="28" ht="12.75">
      <c r="F28" s="226"/>
    </row>
    <row r="29" ht="12.75">
      <c r="F29" s="226"/>
    </row>
    <row r="30" ht="12.75">
      <c r="F30" s="226"/>
    </row>
    <row r="31" ht="12.75">
      <c r="F31" s="226"/>
    </row>
    <row r="32" ht="12.75">
      <c r="F32" s="226"/>
    </row>
    <row r="33" ht="12.75">
      <c r="F33" s="226"/>
    </row>
    <row r="34" ht="12.75">
      <c r="F34" s="226"/>
    </row>
    <row r="35" ht="12.75">
      <c r="F35" s="226"/>
    </row>
    <row r="36" ht="12.75">
      <c r="F36" s="226"/>
    </row>
    <row r="37" ht="12.75">
      <c r="F37" s="226"/>
    </row>
    <row r="38" ht="12.75">
      <c r="F38" s="226"/>
    </row>
    <row r="39" ht="12.75">
      <c r="F39" s="226"/>
    </row>
    <row r="40" ht="12.75">
      <c r="F40" s="226"/>
    </row>
    <row r="41" ht="12.75">
      <c r="F41" s="226"/>
    </row>
    <row r="42" ht="12.75">
      <c r="F42" s="226"/>
    </row>
    <row r="43" ht="12.75">
      <c r="F43" s="226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AK253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3.421875" style="0" bestFit="1" customWidth="1"/>
    <col min="4" max="4" width="0" style="0" hidden="1" customWidth="1"/>
    <col min="10" max="10" width="21.8515625" style="0" customWidth="1"/>
    <col min="11" max="20" width="14.421875" style="0" customWidth="1"/>
    <col min="36" max="36" width="17.8515625" style="0" bestFit="1" customWidth="1"/>
    <col min="37" max="37" width="22.8515625" style="0" bestFit="1" customWidth="1"/>
  </cols>
  <sheetData>
    <row r="1" spans="1:37" ht="60">
      <c r="A1" s="32" t="s">
        <v>507</v>
      </c>
      <c r="B1" s="306" t="s">
        <v>181</v>
      </c>
      <c r="C1" s="306" t="s">
        <v>182</v>
      </c>
      <c r="D1" s="306"/>
      <c r="E1" s="306" t="s">
        <v>183</v>
      </c>
      <c r="F1" s="307" t="s">
        <v>184</v>
      </c>
      <c r="G1" s="307" t="s">
        <v>185</v>
      </c>
      <c r="I1" s="311" t="s">
        <v>138</v>
      </c>
      <c r="J1" s="311" t="s">
        <v>139</v>
      </c>
      <c r="K1" s="311" t="s">
        <v>77</v>
      </c>
      <c r="L1" s="311" t="s">
        <v>140</v>
      </c>
      <c r="M1" s="311" t="s">
        <v>141</v>
      </c>
      <c r="N1" s="311" t="s">
        <v>142</v>
      </c>
      <c r="O1" s="311" t="s">
        <v>143</v>
      </c>
      <c r="P1" s="311" t="s">
        <v>144</v>
      </c>
      <c r="Q1" s="311" t="s">
        <v>145</v>
      </c>
      <c r="R1" s="311" t="s">
        <v>146</v>
      </c>
      <c r="S1" s="311" t="s">
        <v>171</v>
      </c>
      <c r="T1" s="311" t="s">
        <v>0</v>
      </c>
      <c r="U1" s="311" t="s">
        <v>172</v>
      </c>
      <c r="V1" s="311" t="s">
        <v>176</v>
      </c>
      <c r="W1" s="311" t="s">
        <v>177</v>
      </c>
      <c r="X1" s="311" t="s">
        <v>178</v>
      </c>
      <c r="Y1" s="311" t="s">
        <v>179</v>
      </c>
      <c r="Z1" s="311" t="s">
        <v>180</v>
      </c>
      <c r="AC1" t="s">
        <v>147</v>
      </c>
      <c r="AF1" t="s">
        <v>148</v>
      </c>
      <c r="AH1">
        <v>5</v>
      </c>
      <c r="AJ1" s="301" t="s">
        <v>6</v>
      </c>
      <c r="AK1" s="302" t="s">
        <v>56</v>
      </c>
    </row>
    <row r="2" spans="1:37" ht="18.75">
      <c r="A2" s="284" t="s">
        <v>149</v>
      </c>
      <c r="B2" s="285">
        <v>135</v>
      </c>
      <c r="C2" s="285">
        <v>41</v>
      </c>
      <c r="D2" s="286"/>
      <c r="E2" s="287">
        <v>45</v>
      </c>
      <c r="F2" s="288">
        <v>0</v>
      </c>
      <c r="G2" s="289">
        <v>230</v>
      </c>
      <c r="I2" s="286">
        <v>2006</v>
      </c>
      <c r="J2" s="286" t="s">
        <v>66</v>
      </c>
      <c r="K2" s="308" t="str">
        <f>LEFT(A2,1)</f>
        <v>M</v>
      </c>
      <c r="L2" s="308" t="str">
        <f>IF(ISERROR(SEARCH("Non",A2)),"Y","N")</f>
        <v>Y</v>
      </c>
      <c r="M2" s="308">
        <f>IF(ISERROR(SEARCH("5",A2)),IF(ISERROR(SEARCH("8",A2)),12,8),5)</f>
        <v>8</v>
      </c>
      <c r="N2" s="309">
        <f>B2</f>
        <v>135</v>
      </c>
      <c r="O2" s="309">
        <f>C2</f>
        <v>41</v>
      </c>
      <c r="P2" s="309">
        <f>E2</f>
        <v>45</v>
      </c>
      <c r="Q2" s="309">
        <f>F2</f>
        <v>0</v>
      </c>
      <c r="R2" s="309">
        <f>G2</f>
        <v>230</v>
      </c>
      <c r="S2" s="309">
        <f>SUM(P2:R2)</f>
        <v>275</v>
      </c>
      <c r="T2" s="308">
        <f>IF(M2=8,12,M2)</f>
        <v>12</v>
      </c>
      <c r="U2" s="308" t="str">
        <f>I2&amp;J2&amp;K2&amp;L2&amp;T2</f>
        <v>2006LakesMY12</v>
      </c>
      <c r="V2" s="308" t="str">
        <f>I2&amp;J2&amp;T2</f>
        <v>2006Lakes12</v>
      </c>
      <c r="W2" s="308" t="str">
        <f>I2&amp;VLOOKUP(J2,AJ:AK,2,FALSE)&amp;T2</f>
        <v>2006Midland region providers12</v>
      </c>
      <c r="X2" s="308" t="str">
        <f>I2&amp;T2</f>
        <v>200612</v>
      </c>
      <c r="Y2" s="308" t="str">
        <f>I2&amp;L2&amp;T2</f>
        <v>2006Y12</v>
      </c>
      <c r="Z2" s="308" t="str">
        <f>Y2&amp;K2</f>
        <v>2006Y12M</v>
      </c>
      <c r="AC2" t="s">
        <v>150</v>
      </c>
      <c r="AF2">
        <f>SEARCH("non",AF1)</f>
        <v>1</v>
      </c>
      <c r="AH2">
        <v>8</v>
      </c>
      <c r="AJ2" s="301" t="s">
        <v>8</v>
      </c>
      <c r="AK2" s="302" t="s">
        <v>57</v>
      </c>
    </row>
    <row r="3" spans="1:37" ht="18.75">
      <c r="A3" s="284" t="s">
        <v>151</v>
      </c>
      <c r="B3" s="285">
        <v>475</v>
      </c>
      <c r="C3" s="285">
        <v>144</v>
      </c>
      <c r="D3" s="286"/>
      <c r="E3" s="287">
        <v>326</v>
      </c>
      <c r="F3" s="288">
        <v>3</v>
      </c>
      <c r="G3" s="289">
        <v>807</v>
      </c>
      <c r="I3" s="286">
        <v>2006</v>
      </c>
      <c r="J3" s="286" t="s">
        <v>66</v>
      </c>
      <c r="K3" s="286" t="s">
        <v>147</v>
      </c>
      <c r="L3" s="286" t="s">
        <v>186</v>
      </c>
      <c r="M3" s="286">
        <v>8</v>
      </c>
      <c r="N3" s="310">
        <v>475</v>
      </c>
      <c r="O3" s="310">
        <v>144</v>
      </c>
      <c r="P3" s="310">
        <v>326</v>
      </c>
      <c r="Q3" s="310">
        <v>3</v>
      </c>
      <c r="R3" s="310">
        <v>807</v>
      </c>
      <c r="S3" s="310">
        <v>1136</v>
      </c>
      <c r="T3" s="286">
        <v>12</v>
      </c>
      <c r="U3" s="286" t="s">
        <v>187</v>
      </c>
      <c r="V3" s="286" t="s">
        <v>188</v>
      </c>
      <c r="W3" s="286" t="s">
        <v>189</v>
      </c>
      <c r="X3" s="286" t="s">
        <v>190</v>
      </c>
      <c r="Y3" s="286" t="s">
        <v>191</v>
      </c>
      <c r="Z3" s="286" t="s">
        <v>192</v>
      </c>
      <c r="AC3" t="s">
        <v>152</v>
      </c>
      <c r="AJ3" s="301" t="s">
        <v>16</v>
      </c>
      <c r="AK3" s="302" t="s">
        <v>60</v>
      </c>
    </row>
    <row r="4" spans="1:37" ht="18.75">
      <c r="A4" s="284" t="s">
        <v>153</v>
      </c>
      <c r="B4" s="285">
        <v>10</v>
      </c>
      <c r="C4" s="285">
        <v>1</v>
      </c>
      <c r="D4" s="286"/>
      <c r="E4" s="287">
        <v>2</v>
      </c>
      <c r="F4" s="288">
        <v>0</v>
      </c>
      <c r="G4" s="289">
        <v>21</v>
      </c>
      <c r="I4" s="286">
        <v>2006</v>
      </c>
      <c r="J4" s="286" t="s">
        <v>66</v>
      </c>
      <c r="K4" s="286" t="s">
        <v>150</v>
      </c>
      <c r="L4" s="286" t="s">
        <v>193</v>
      </c>
      <c r="M4" s="286">
        <v>8</v>
      </c>
      <c r="N4" s="310">
        <v>10</v>
      </c>
      <c r="O4" s="310">
        <v>1</v>
      </c>
      <c r="P4" s="310">
        <v>2</v>
      </c>
      <c r="Q4" s="310">
        <v>0</v>
      </c>
      <c r="R4" s="310">
        <v>21</v>
      </c>
      <c r="S4" s="310">
        <v>23</v>
      </c>
      <c r="T4" s="286">
        <v>12</v>
      </c>
      <c r="U4" s="286" t="s">
        <v>194</v>
      </c>
      <c r="V4" s="286" t="s">
        <v>188</v>
      </c>
      <c r="W4" s="286" t="s">
        <v>189</v>
      </c>
      <c r="X4" s="286" t="s">
        <v>190</v>
      </c>
      <c r="Y4" s="286" t="s">
        <v>195</v>
      </c>
      <c r="Z4" s="286" t="s">
        <v>196</v>
      </c>
      <c r="AJ4" s="301" t="s">
        <v>93</v>
      </c>
      <c r="AK4" s="302" t="s">
        <v>59</v>
      </c>
    </row>
    <row r="5" spans="1:37" ht="18.75">
      <c r="A5" s="284" t="s">
        <v>154</v>
      </c>
      <c r="B5" s="285">
        <v>27</v>
      </c>
      <c r="C5" s="285">
        <v>10</v>
      </c>
      <c r="D5" s="286"/>
      <c r="E5" s="287">
        <v>18</v>
      </c>
      <c r="F5" s="288">
        <v>2</v>
      </c>
      <c r="G5" s="289">
        <v>51</v>
      </c>
      <c r="I5" s="286">
        <v>2006</v>
      </c>
      <c r="J5" s="286" t="s">
        <v>66</v>
      </c>
      <c r="K5" s="286" t="s">
        <v>150</v>
      </c>
      <c r="L5" s="286" t="s">
        <v>186</v>
      </c>
      <c r="M5" s="286">
        <v>8</v>
      </c>
      <c r="N5" s="310">
        <v>27</v>
      </c>
      <c r="O5" s="310">
        <v>10</v>
      </c>
      <c r="P5" s="310">
        <v>18</v>
      </c>
      <c r="Q5" s="310">
        <v>2</v>
      </c>
      <c r="R5" s="310">
        <v>51</v>
      </c>
      <c r="S5" s="310">
        <v>71</v>
      </c>
      <c r="T5" s="286">
        <v>12</v>
      </c>
      <c r="U5" s="286" t="s">
        <v>197</v>
      </c>
      <c r="V5" s="286" t="s">
        <v>188</v>
      </c>
      <c r="W5" s="286" t="s">
        <v>189</v>
      </c>
      <c r="X5" s="286" t="s">
        <v>190</v>
      </c>
      <c r="Y5" s="286" t="s">
        <v>191</v>
      </c>
      <c r="Z5" s="286" t="s">
        <v>198</v>
      </c>
      <c r="AJ5" s="301" t="s">
        <v>90</v>
      </c>
      <c r="AK5" s="302" t="s">
        <v>56</v>
      </c>
    </row>
    <row r="6" spans="1:37" ht="18.75">
      <c r="A6" s="284" t="s">
        <v>155</v>
      </c>
      <c r="B6" s="285">
        <v>213</v>
      </c>
      <c r="C6" s="285">
        <v>103</v>
      </c>
      <c r="D6" s="286"/>
      <c r="E6" s="287">
        <v>18</v>
      </c>
      <c r="F6" s="288">
        <v>1</v>
      </c>
      <c r="G6" s="289">
        <v>258</v>
      </c>
      <c r="I6" s="286">
        <v>2006</v>
      </c>
      <c r="J6" s="286" t="s">
        <v>66</v>
      </c>
      <c r="K6" s="286" t="s">
        <v>152</v>
      </c>
      <c r="L6" s="286" t="s">
        <v>193</v>
      </c>
      <c r="M6" s="286">
        <v>8</v>
      </c>
      <c r="N6" s="310">
        <v>213</v>
      </c>
      <c r="O6" s="310">
        <v>103</v>
      </c>
      <c r="P6" s="310">
        <v>18</v>
      </c>
      <c r="Q6" s="310">
        <v>1</v>
      </c>
      <c r="R6" s="310">
        <v>258</v>
      </c>
      <c r="S6" s="310">
        <v>277</v>
      </c>
      <c r="T6" s="286">
        <v>12</v>
      </c>
      <c r="U6" s="286" t="s">
        <v>199</v>
      </c>
      <c r="V6" s="286" t="s">
        <v>188</v>
      </c>
      <c r="W6" s="286" t="s">
        <v>189</v>
      </c>
      <c r="X6" s="286" t="s">
        <v>190</v>
      </c>
      <c r="Y6" s="286" t="s">
        <v>195</v>
      </c>
      <c r="Z6" s="286" t="s">
        <v>200</v>
      </c>
      <c r="AJ6" s="301" t="s">
        <v>10</v>
      </c>
      <c r="AK6" s="302" t="s">
        <v>59</v>
      </c>
    </row>
    <row r="7" spans="1:37" ht="18.75">
      <c r="A7" s="284" t="s">
        <v>156</v>
      </c>
      <c r="B7" s="285">
        <v>463</v>
      </c>
      <c r="C7" s="285">
        <v>207</v>
      </c>
      <c r="D7" s="286"/>
      <c r="E7" s="287">
        <v>104</v>
      </c>
      <c r="F7" s="288">
        <v>1</v>
      </c>
      <c r="G7" s="289">
        <v>479</v>
      </c>
      <c r="I7" s="286">
        <v>2006</v>
      </c>
      <c r="J7" s="286" t="s">
        <v>66</v>
      </c>
      <c r="K7" s="286" t="s">
        <v>152</v>
      </c>
      <c r="L7" s="286" t="s">
        <v>186</v>
      </c>
      <c r="M7" s="286">
        <v>8</v>
      </c>
      <c r="N7" s="310">
        <v>463</v>
      </c>
      <c r="O7" s="310">
        <v>207</v>
      </c>
      <c r="P7" s="310">
        <v>104</v>
      </c>
      <c r="Q7" s="310">
        <v>1</v>
      </c>
      <c r="R7" s="310">
        <v>479</v>
      </c>
      <c r="S7" s="310">
        <v>584</v>
      </c>
      <c r="T7" s="286">
        <v>12</v>
      </c>
      <c r="U7" s="286" t="s">
        <v>201</v>
      </c>
      <c r="V7" s="286" t="s">
        <v>188</v>
      </c>
      <c r="W7" s="286" t="s">
        <v>189</v>
      </c>
      <c r="X7" s="286" t="s">
        <v>190</v>
      </c>
      <c r="Y7" s="286" t="s">
        <v>191</v>
      </c>
      <c r="Z7" s="286" t="s">
        <v>202</v>
      </c>
      <c r="AJ7" s="301" t="s">
        <v>174</v>
      </c>
      <c r="AK7" s="302" t="s">
        <v>59</v>
      </c>
    </row>
    <row r="8" spans="1:37" ht="18.75">
      <c r="A8" s="284" t="s">
        <v>157</v>
      </c>
      <c r="B8" s="285">
        <v>93</v>
      </c>
      <c r="C8" s="285">
        <v>17</v>
      </c>
      <c r="D8" s="290"/>
      <c r="E8" s="287">
        <v>144</v>
      </c>
      <c r="F8" s="288">
        <v>10</v>
      </c>
      <c r="G8" s="289">
        <v>162</v>
      </c>
      <c r="I8" s="286">
        <v>2006</v>
      </c>
      <c r="J8" s="286" t="s">
        <v>66</v>
      </c>
      <c r="K8" s="286" t="s">
        <v>147</v>
      </c>
      <c r="L8" s="286" t="s">
        <v>193</v>
      </c>
      <c r="M8" s="286">
        <v>5</v>
      </c>
      <c r="N8" s="310">
        <v>93</v>
      </c>
      <c r="O8" s="310">
        <v>17</v>
      </c>
      <c r="P8" s="310">
        <v>144</v>
      </c>
      <c r="Q8" s="310">
        <v>10</v>
      </c>
      <c r="R8" s="310">
        <v>162</v>
      </c>
      <c r="S8" s="310">
        <v>316</v>
      </c>
      <c r="T8" s="286">
        <v>5</v>
      </c>
      <c r="U8" s="286" t="s">
        <v>203</v>
      </c>
      <c r="V8" s="286" t="s">
        <v>204</v>
      </c>
      <c r="W8" s="286" t="s">
        <v>205</v>
      </c>
      <c r="X8" s="286" t="s">
        <v>206</v>
      </c>
      <c r="Y8" s="286" t="s">
        <v>207</v>
      </c>
      <c r="Z8" s="286" t="s">
        <v>208</v>
      </c>
      <c r="AJ8" s="301" t="s">
        <v>66</v>
      </c>
      <c r="AK8" s="302" t="s">
        <v>57</v>
      </c>
    </row>
    <row r="9" spans="1:37" ht="25.5">
      <c r="A9" s="284" t="s">
        <v>158</v>
      </c>
      <c r="B9" s="285">
        <v>262</v>
      </c>
      <c r="C9" s="285">
        <v>47</v>
      </c>
      <c r="D9" s="290"/>
      <c r="E9" s="287">
        <v>537</v>
      </c>
      <c r="F9" s="288">
        <v>66</v>
      </c>
      <c r="G9" s="289">
        <v>594</v>
      </c>
      <c r="I9" s="286">
        <v>2006</v>
      </c>
      <c r="J9" s="286" t="s">
        <v>66</v>
      </c>
      <c r="K9" s="286" t="s">
        <v>147</v>
      </c>
      <c r="L9" s="286" t="s">
        <v>186</v>
      </c>
      <c r="M9" s="286">
        <v>5</v>
      </c>
      <c r="N9" s="310">
        <v>262</v>
      </c>
      <c r="O9" s="310">
        <v>47</v>
      </c>
      <c r="P9" s="310">
        <v>537</v>
      </c>
      <c r="Q9" s="310">
        <v>66</v>
      </c>
      <c r="R9" s="310">
        <v>594</v>
      </c>
      <c r="S9" s="310">
        <v>1197</v>
      </c>
      <c r="T9" s="286">
        <v>5</v>
      </c>
      <c r="U9" s="286" t="s">
        <v>209</v>
      </c>
      <c r="V9" s="286" t="s">
        <v>204</v>
      </c>
      <c r="W9" s="286" t="s">
        <v>205</v>
      </c>
      <c r="X9" s="286" t="s">
        <v>206</v>
      </c>
      <c r="Y9" s="286" t="s">
        <v>210</v>
      </c>
      <c r="Z9" s="286" t="s">
        <v>211</v>
      </c>
      <c r="AJ9" s="301" t="s">
        <v>173</v>
      </c>
      <c r="AK9" s="302" t="s">
        <v>59</v>
      </c>
    </row>
    <row r="10" spans="1:37" ht="18.75">
      <c r="A10" s="284" t="s">
        <v>159</v>
      </c>
      <c r="B10" s="285">
        <v>0</v>
      </c>
      <c r="C10" s="285">
        <v>0</v>
      </c>
      <c r="D10" s="290"/>
      <c r="E10" s="287">
        <v>0</v>
      </c>
      <c r="F10" s="288">
        <v>0</v>
      </c>
      <c r="G10" s="289">
        <v>0</v>
      </c>
      <c r="I10" s="286">
        <v>2006</v>
      </c>
      <c r="J10" s="286" t="s">
        <v>66</v>
      </c>
      <c r="K10" s="286" t="s">
        <v>150</v>
      </c>
      <c r="L10" s="286" t="s">
        <v>193</v>
      </c>
      <c r="M10" s="286">
        <v>5</v>
      </c>
      <c r="N10" s="310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286">
        <v>5</v>
      </c>
      <c r="U10" s="286" t="s">
        <v>212</v>
      </c>
      <c r="V10" s="286" t="s">
        <v>204</v>
      </c>
      <c r="W10" s="286" t="s">
        <v>205</v>
      </c>
      <c r="X10" s="286" t="s">
        <v>206</v>
      </c>
      <c r="Y10" s="286" t="s">
        <v>207</v>
      </c>
      <c r="Z10" s="286" t="s">
        <v>213</v>
      </c>
      <c r="AJ10" s="301" t="s">
        <v>14</v>
      </c>
      <c r="AK10" s="302" t="s">
        <v>59</v>
      </c>
    </row>
    <row r="11" spans="1:37" ht="25.5">
      <c r="A11" s="284" t="s">
        <v>160</v>
      </c>
      <c r="B11" s="285">
        <v>9</v>
      </c>
      <c r="C11" s="285">
        <v>3</v>
      </c>
      <c r="D11" s="290"/>
      <c r="E11" s="287">
        <v>4</v>
      </c>
      <c r="F11" s="288">
        <v>4</v>
      </c>
      <c r="G11" s="289">
        <v>13</v>
      </c>
      <c r="I11" s="286">
        <v>2006</v>
      </c>
      <c r="J11" s="286" t="s">
        <v>66</v>
      </c>
      <c r="K11" s="286" t="s">
        <v>150</v>
      </c>
      <c r="L11" s="286" t="s">
        <v>186</v>
      </c>
      <c r="M11" s="286">
        <v>5</v>
      </c>
      <c r="N11" s="310">
        <v>9</v>
      </c>
      <c r="O11" s="310">
        <v>3</v>
      </c>
      <c r="P11" s="310">
        <v>4</v>
      </c>
      <c r="Q11" s="310">
        <v>4</v>
      </c>
      <c r="R11" s="310">
        <v>13</v>
      </c>
      <c r="S11" s="310">
        <v>21</v>
      </c>
      <c r="T11" s="286">
        <v>5</v>
      </c>
      <c r="U11" s="286" t="s">
        <v>214</v>
      </c>
      <c r="V11" s="286" t="s">
        <v>204</v>
      </c>
      <c r="W11" s="286" t="s">
        <v>205</v>
      </c>
      <c r="X11" s="286" t="s">
        <v>206</v>
      </c>
      <c r="Y11" s="286" t="s">
        <v>210</v>
      </c>
      <c r="Z11" s="286" t="s">
        <v>215</v>
      </c>
      <c r="AJ11" s="301" t="s">
        <v>5</v>
      </c>
      <c r="AK11" s="302" t="s">
        <v>56</v>
      </c>
    </row>
    <row r="12" spans="1:37" ht="18.75">
      <c r="A12" s="284" t="s">
        <v>161</v>
      </c>
      <c r="B12" s="285">
        <v>135</v>
      </c>
      <c r="C12" s="285">
        <v>88</v>
      </c>
      <c r="D12" s="290"/>
      <c r="E12" s="287">
        <v>48</v>
      </c>
      <c r="F12" s="288">
        <v>0</v>
      </c>
      <c r="G12" s="289">
        <v>72</v>
      </c>
      <c r="I12" s="286">
        <v>2006</v>
      </c>
      <c r="J12" s="286" t="s">
        <v>66</v>
      </c>
      <c r="K12" s="286" t="s">
        <v>152</v>
      </c>
      <c r="L12" s="286" t="s">
        <v>193</v>
      </c>
      <c r="M12" s="286">
        <v>5</v>
      </c>
      <c r="N12" s="310">
        <v>135</v>
      </c>
      <c r="O12" s="310">
        <v>88</v>
      </c>
      <c r="P12" s="310">
        <v>48</v>
      </c>
      <c r="Q12" s="310">
        <v>0</v>
      </c>
      <c r="R12" s="310">
        <v>72</v>
      </c>
      <c r="S12" s="310">
        <v>120</v>
      </c>
      <c r="T12" s="286">
        <v>5</v>
      </c>
      <c r="U12" s="286" t="s">
        <v>216</v>
      </c>
      <c r="V12" s="286" t="s">
        <v>204</v>
      </c>
      <c r="W12" s="286" t="s">
        <v>205</v>
      </c>
      <c r="X12" s="286" t="s">
        <v>206</v>
      </c>
      <c r="Y12" s="286" t="s">
        <v>207</v>
      </c>
      <c r="Z12" s="286" t="s">
        <v>217</v>
      </c>
      <c r="AJ12" s="301" t="s">
        <v>17</v>
      </c>
      <c r="AK12" s="302" t="s">
        <v>60</v>
      </c>
    </row>
    <row r="13" spans="1:37" ht="25.5">
      <c r="A13" s="284" t="s">
        <v>162</v>
      </c>
      <c r="B13" s="285">
        <v>303</v>
      </c>
      <c r="C13" s="285">
        <v>138</v>
      </c>
      <c r="D13" s="290"/>
      <c r="E13" s="287">
        <v>210</v>
      </c>
      <c r="F13" s="288">
        <v>45</v>
      </c>
      <c r="G13" s="289">
        <v>355</v>
      </c>
      <c r="I13" s="286">
        <v>2006</v>
      </c>
      <c r="J13" s="286" t="s">
        <v>66</v>
      </c>
      <c r="K13" s="286" t="s">
        <v>152</v>
      </c>
      <c r="L13" s="286" t="s">
        <v>186</v>
      </c>
      <c r="M13" s="286">
        <v>5</v>
      </c>
      <c r="N13" s="310">
        <v>303</v>
      </c>
      <c r="O13" s="310">
        <v>138</v>
      </c>
      <c r="P13" s="310">
        <v>210</v>
      </c>
      <c r="Q13" s="310">
        <v>45</v>
      </c>
      <c r="R13" s="310">
        <v>355</v>
      </c>
      <c r="S13" s="310">
        <v>610</v>
      </c>
      <c r="T13" s="286">
        <v>5</v>
      </c>
      <c r="U13" s="286" t="s">
        <v>218</v>
      </c>
      <c r="V13" s="286" t="s">
        <v>204</v>
      </c>
      <c r="W13" s="286" t="s">
        <v>205</v>
      </c>
      <c r="X13" s="286" t="s">
        <v>206</v>
      </c>
      <c r="Y13" s="286" t="s">
        <v>210</v>
      </c>
      <c r="Z13" s="286" t="s">
        <v>219</v>
      </c>
      <c r="AJ13" s="301" t="s">
        <v>91</v>
      </c>
      <c r="AK13" s="302" t="s">
        <v>60</v>
      </c>
    </row>
    <row r="14" spans="1:37" ht="18.75">
      <c r="A14" s="284" t="s">
        <v>157</v>
      </c>
      <c r="B14" s="285">
        <v>363</v>
      </c>
      <c r="C14" s="285">
        <v>163</v>
      </c>
      <c r="D14" s="290"/>
      <c r="E14" s="287">
        <v>683</v>
      </c>
      <c r="F14" s="288">
        <v>41</v>
      </c>
      <c r="G14" s="289">
        <v>122</v>
      </c>
      <c r="I14" s="286">
        <v>2006</v>
      </c>
      <c r="J14" s="286" t="s">
        <v>6</v>
      </c>
      <c r="K14" s="286" t="s">
        <v>147</v>
      </c>
      <c r="L14" s="286" t="s">
        <v>193</v>
      </c>
      <c r="M14" s="286">
        <v>5</v>
      </c>
      <c r="N14" s="310">
        <v>363</v>
      </c>
      <c r="O14" s="310">
        <v>163</v>
      </c>
      <c r="P14" s="310">
        <v>683</v>
      </c>
      <c r="Q14" s="310">
        <v>41</v>
      </c>
      <c r="R14" s="310">
        <v>122</v>
      </c>
      <c r="S14" s="310">
        <v>846</v>
      </c>
      <c r="T14" s="286">
        <v>5</v>
      </c>
      <c r="U14" s="286" t="s">
        <v>220</v>
      </c>
      <c r="V14" s="286" t="s">
        <v>221</v>
      </c>
      <c r="W14" s="286" t="s">
        <v>222</v>
      </c>
      <c r="X14" s="286" t="s">
        <v>206</v>
      </c>
      <c r="Y14" s="286" t="s">
        <v>207</v>
      </c>
      <c r="Z14" s="286" t="s">
        <v>208</v>
      </c>
      <c r="AJ14" s="301" t="s">
        <v>18</v>
      </c>
      <c r="AK14" s="302" t="s">
        <v>60</v>
      </c>
    </row>
    <row r="15" spans="1:37" ht="25.5">
      <c r="A15" s="284" t="s">
        <v>158</v>
      </c>
      <c r="B15" s="285">
        <v>14</v>
      </c>
      <c r="C15" s="285">
        <v>8</v>
      </c>
      <c r="D15" s="290"/>
      <c r="E15" s="287">
        <v>17</v>
      </c>
      <c r="F15" s="288">
        <v>0</v>
      </c>
      <c r="G15" s="289">
        <v>0</v>
      </c>
      <c r="I15" s="286">
        <v>2006</v>
      </c>
      <c r="J15" s="286" t="s">
        <v>6</v>
      </c>
      <c r="K15" s="286" t="s">
        <v>147</v>
      </c>
      <c r="L15" s="286" t="s">
        <v>186</v>
      </c>
      <c r="M15" s="286">
        <v>5</v>
      </c>
      <c r="N15" s="310">
        <v>14</v>
      </c>
      <c r="O15" s="310">
        <v>8</v>
      </c>
      <c r="P15" s="310">
        <v>17</v>
      </c>
      <c r="Q15" s="310">
        <v>0</v>
      </c>
      <c r="R15" s="310">
        <v>0</v>
      </c>
      <c r="S15" s="310">
        <v>17</v>
      </c>
      <c r="T15" s="286">
        <v>5</v>
      </c>
      <c r="U15" s="286" t="s">
        <v>223</v>
      </c>
      <c r="V15" s="286" t="s">
        <v>221</v>
      </c>
      <c r="W15" s="286" t="s">
        <v>222</v>
      </c>
      <c r="X15" s="286" t="s">
        <v>206</v>
      </c>
      <c r="Y15" s="286" t="s">
        <v>210</v>
      </c>
      <c r="Z15" s="286" t="s">
        <v>211</v>
      </c>
      <c r="AJ15" s="301" t="s">
        <v>9</v>
      </c>
      <c r="AK15" s="302" t="s">
        <v>57</v>
      </c>
    </row>
    <row r="16" spans="1:37" ht="18.75">
      <c r="A16" s="284" t="s">
        <v>159</v>
      </c>
      <c r="B16" s="285">
        <v>577</v>
      </c>
      <c r="C16" s="285">
        <v>170</v>
      </c>
      <c r="D16" s="290"/>
      <c r="E16" s="287">
        <v>1699</v>
      </c>
      <c r="F16" s="288">
        <v>76</v>
      </c>
      <c r="G16" s="289">
        <v>237</v>
      </c>
      <c r="I16" s="286">
        <v>2006</v>
      </c>
      <c r="J16" s="286" t="s">
        <v>6</v>
      </c>
      <c r="K16" s="286" t="s">
        <v>150</v>
      </c>
      <c r="L16" s="286" t="s">
        <v>193</v>
      </c>
      <c r="M16" s="286">
        <v>5</v>
      </c>
      <c r="N16" s="310">
        <v>577</v>
      </c>
      <c r="O16" s="310">
        <v>170</v>
      </c>
      <c r="P16" s="310">
        <v>1699</v>
      </c>
      <c r="Q16" s="310">
        <v>76</v>
      </c>
      <c r="R16" s="310">
        <v>237</v>
      </c>
      <c r="S16" s="310">
        <v>2012</v>
      </c>
      <c r="T16" s="286">
        <v>5</v>
      </c>
      <c r="U16" s="286" t="s">
        <v>224</v>
      </c>
      <c r="V16" s="286" t="s">
        <v>221</v>
      </c>
      <c r="W16" s="286" t="s">
        <v>222</v>
      </c>
      <c r="X16" s="286" t="s">
        <v>206</v>
      </c>
      <c r="Y16" s="286" t="s">
        <v>207</v>
      </c>
      <c r="Z16" s="286" t="s">
        <v>213</v>
      </c>
      <c r="AJ16" s="301" t="s">
        <v>11</v>
      </c>
      <c r="AK16" s="302" t="s">
        <v>57</v>
      </c>
    </row>
    <row r="17" spans="1:37" ht="25.5">
      <c r="A17" s="284" t="s">
        <v>160</v>
      </c>
      <c r="B17" s="285">
        <v>12</v>
      </c>
      <c r="C17" s="285">
        <v>5</v>
      </c>
      <c r="D17" s="290"/>
      <c r="E17" s="287">
        <v>44</v>
      </c>
      <c r="F17" s="288">
        <v>0</v>
      </c>
      <c r="G17" s="289">
        <v>1</v>
      </c>
      <c r="I17" s="286">
        <v>2006</v>
      </c>
      <c r="J17" s="286" t="s">
        <v>6</v>
      </c>
      <c r="K17" s="286" t="s">
        <v>150</v>
      </c>
      <c r="L17" s="286" t="s">
        <v>186</v>
      </c>
      <c r="M17" s="286">
        <v>5</v>
      </c>
      <c r="N17" s="310">
        <v>12</v>
      </c>
      <c r="O17" s="310">
        <v>5</v>
      </c>
      <c r="P17" s="310">
        <v>44</v>
      </c>
      <c r="Q17" s="310">
        <v>0</v>
      </c>
      <c r="R17" s="310">
        <v>1</v>
      </c>
      <c r="S17" s="310">
        <v>45</v>
      </c>
      <c r="T17" s="286">
        <v>5</v>
      </c>
      <c r="U17" s="286" t="s">
        <v>225</v>
      </c>
      <c r="V17" s="286" t="s">
        <v>221</v>
      </c>
      <c r="W17" s="286" t="s">
        <v>222</v>
      </c>
      <c r="X17" s="286" t="s">
        <v>206</v>
      </c>
      <c r="Y17" s="286" t="s">
        <v>210</v>
      </c>
      <c r="Z17" s="286" t="s">
        <v>215</v>
      </c>
      <c r="AJ17" s="301" t="s">
        <v>7</v>
      </c>
      <c r="AK17" s="302" t="s">
        <v>57</v>
      </c>
    </row>
    <row r="18" spans="1:37" ht="18.75">
      <c r="A18" s="284" t="s">
        <v>161</v>
      </c>
      <c r="B18" s="285">
        <v>2040</v>
      </c>
      <c r="C18" s="285">
        <v>1447</v>
      </c>
      <c r="D18" s="290"/>
      <c r="E18" s="287">
        <v>1584</v>
      </c>
      <c r="F18" s="288">
        <v>50</v>
      </c>
      <c r="G18" s="289">
        <v>589</v>
      </c>
      <c r="I18" s="286">
        <v>2006</v>
      </c>
      <c r="J18" s="286" t="s">
        <v>6</v>
      </c>
      <c r="K18" s="286" t="s">
        <v>152</v>
      </c>
      <c r="L18" s="286" t="s">
        <v>193</v>
      </c>
      <c r="M18" s="286">
        <v>5</v>
      </c>
      <c r="N18" s="310">
        <v>2040</v>
      </c>
      <c r="O18" s="310">
        <v>1447</v>
      </c>
      <c r="P18" s="310">
        <v>1584</v>
      </c>
      <c r="Q18" s="310">
        <v>50</v>
      </c>
      <c r="R18" s="310">
        <v>589</v>
      </c>
      <c r="S18" s="310">
        <v>2223</v>
      </c>
      <c r="T18" s="286">
        <v>5</v>
      </c>
      <c r="U18" s="286" t="s">
        <v>226</v>
      </c>
      <c r="V18" s="286" t="s">
        <v>221</v>
      </c>
      <c r="W18" s="286" t="s">
        <v>222</v>
      </c>
      <c r="X18" s="286" t="s">
        <v>206</v>
      </c>
      <c r="Y18" s="286" t="s">
        <v>207</v>
      </c>
      <c r="Z18" s="286" t="s">
        <v>217</v>
      </c>
      <c r="AJ18" s="301" t="s">
        <v>58</v>
      </c>
      <c r="AK18" s="302" t="s">
        <v>59</v>
      </c>
    </row>
    <row r="19" spans="1:37" ht="25.5">
      <c r="A19" s="284" t="s">
        <v>162</v>
      </c>
      <c r="B19" s="285">
        <v>42</v>
      </c>
      <c r="C19" s="285">
        <v>26</v>
      </c>
      <c r="D19" s="290"/>
      <c r="E19" s="287">
        <v>38</v>
      </c>
      <c r="F19" s="288">
        <v>1</v>
      </c>
      <c r="G19" s="289">
        <v>11</v>
      </c>
      <c r="I19" s="286">
        <v>2006</v>
      </c>
      <c r="J19" s="286" t="s">
        <v>6</v>
      </c>
      <c r="K19" s="286" t="s">
        <v>152</v>
      </c>
      <c r="L19" s="286" t="s">
        <v>186</v>
      </c>
      <c r="M19" s="286">
        <v>5</v>
      </c>
      <c r="N19" s="310">
        <v>42</v>
      </c>
      <c r="O19" s="310">
        <v>26</v>
      </c>
      <c r="P19" s="310">
        <v>38</v>
      </c>
      <c r="Q19" s="310">
        <v>1</v>
      </c>
      <c r="R19" s="310">
        <v>11</v>
      </c>
      <c r="S19" s="310">
        <v>50</v>
      </c>
      <c r="T19" s="286">
        <v>5</v>
      </c>
      <c r="U19" s="286" t="s">
        <v>227</v>
      </c>
      <c r="V19" s="286" t="s">
        <v>221</v>
      </c>
      <c r="W19" s="286" t="s">
        <v>222</v>
      </c>
      <c r="X19" s="286" t="s">
        <v>206</v>
      </c>
      <c r="Y19" s="286" t="s">
        <v>210</v>
      </c>
      <c r="Z19" s="286" t="s">
        <v>219</v>
      </c>
      <c r="AJ19" s="301" t="s">
        <v>170</v>
      </c>
      <c r="AK19" s="302" t="s">
        <v>56</v>
      </c>
    </row>
    <row r="20" spans="1:37" ht="18.75">
      <c r="A20" s="284" t="s">
        <v>157</v>
      </c>
      <c r="B20" s="285">
        <v>679</v>
      </c>
      <c r="C20" s="285">
        <v>248</v>
      </c>
      <c r="D20" s="290"/>
      <c r="E20" s="287">
        <v>1680</v>
      </c>
      <c r="F20" s="288">
        <v>81</v>
      </c>
      <c r="G20" s="289">
        <v>267</v>
      </c>
      <c r="I20" s="286">
        <v>2006</v>
      </c>
      <c r="J20" s="286" t="s">
        <v>90</v>
      </c>
      <c r="K20" s="286" t="s">
        <v>147</v>
      </c>
      <c r="L20" s="286" t="s">
        <v>193</v>
      </c>
      <c r="M20" s="286">
        <v>5</v>
      </c>
      <c r="N20" s="310">
        <v>679</v>
      </c>
      <c r="O20" s="310">
        <v>248</v>
      </c>
      <c r="P20" s="310">
        <v>1680</v>
      </c>
      <c r="Q20" s="310">
        <v>81</v>
      </c>
      <c r="R20" s="310">
        <v>267</v>
      </c>
      <c r="S20" s="310">
        <v>2028</v>
      </c>
      <c r="T20" s="286">
        <v>5</v>
      </c>
      <c r="U20" s="286" t="s">
        <v>228</v>
      </c>
      <c r="V20" s="286" t="s">
        <v>229</v>
      </c>
      <c r="W20" s="286" t="s">
        <v>222</v>
      </c>
      <c r="X20" s="286" t="s">
        <v>206</v>
      </c>
      <c r="Y20" s="286" t="s">
        <v>207</v>
      </c>
      <c r="Z20" s="286" t="s">
        <v>208</v>
      </c>
      <c r="AJ20" s="302" t="s">
        <v>15</v>
      </c>
      <c r="AK20" s="302" t="s">
        <v>60</v>
      </c>
    </row>
    <row r="21" spans="1:37" ht="25.5">
      <c r="A21" s="284" t="s">
        <v>158</v>
      </c>
      <c r="B21" s="285">
        <v>318</v>
      </c>
      <c r="C21" s="285">
        <v>88</v>
      </c>
      <c r="D21" s="290"/>
      <c r="E21" s="287">
        <v>1038</v>
      </c>
      <c r="F21" s="288">
        <v>27</v>
      </c>
      <c r="G21" s="289">
        <v>165</v>
      </c>
      <c r="I21" s="286">
        <v>2006</v>
      </c>
      <c r="J21" s="286" t="s">
        <v>90</v>
      </c>
      <c r="K21" s="286" t="s">
        <v>147</v>
      </c>
      <c r="L21" s="286" t="s">
        <v>186</v>
      </c>
      <c r="M21" s="286">
        <v>5</v>
      </c>
      <c r="N21" s="310">
        <v>318</v>
      </c>
      <c r="O21" s="310">
        <v>88</v>
      </c>
      <c r="P21" s="310">
        <v>1038</v>
      </c>
      <c r="Q21" s="310">
        <v>27</v>
      </c>
      <c r="R21" s="310">
        <v>165</v>
      </c>
      <c r="S21" s="310">
        <v>1230</v>
      </c>
      <c r="T21" s="286">
        <v>5</v>
      </c>
      <c r="U21" s="286" t="s">
        <v>230</v>
      </c>
      <c r="V21" s="286" t="s">
        <v>229</v>
      </c>
      <c r="W21" s="286" t="s">
        <v>222</v>
      </c>
      <c r="X21" s="286" t="s">
        <v>206</v>
      </c>
      <c r="Y21" s="286" t="s">
        <v>210</v>
      </c>
      <c r="Z21" s="286" t="s">
        <v>211</v>
      </c>
      <c r="AJ21" s="301" t="s">
        <v>71</v>
      </c>
      <c r="AK21" s="302" t="s">
        <v>59</v>
      </c>
    </row>
    <row r="22" spans="1:26" ht="18.75">
      <c r="A22" s="284" t="s">
        <v>159</v>
      </c>
      <c r="B22" s="285">
        <v>841</v>
      </c>
      <c r="C22" s="285">
        <v>279</v>
      </c>
      <c r="D22" s="290"/>
      <c r="E22" s="287">
        <v>2642</v>
      </c>
      <c r="F22" s="288">
        <v>68</v>
      </c>
      <c r="G22" s="289">
        <v>179</v>
      </c>
      <c r="I22" s="286">
        <v>2006</v>
      </c>
      <c r="J22" s="286" t="s">
        <v>90</v>
      </c>
      <c r="K22" s="286" t="s">
        <v>150</v>
      </c>
      <c r="L22" s="286" t="s">
        <v>193</v>
      </c>
      <c r="M22" s="286">
        <v>5</v>
      </c>
      <c r="N22" s="310">
        <v>841</v>
      </c>
      <c r="O22" s="310">
        <v>279</v>
      </c>
      <c r="P22" s="310">
        <v>2642</v>
      </c>
      <c r="Q22" s="310">
        <v>68</v>
      </c>
      <c r="R22" s="310">
        <v>179</v>
      </c>
      <c r="S22" s="310">
        <v>2889</v>
      </c>
      <c r="T22" s="286">
        <v>5</v>
      </c>
      <c r="U22" s="286" t="s">
        <v>231</v>
      </c>
      <c r="V22" s="286" t="s">
        <v>229</v>
      </c>
      <c r="W22" s="286" t="s">
        <v>222</v>
      </c>
      <c r="X22" s="286" t="s">
        <v>206</v>
      </c>
      <c r="Y22" s="286" t="s">
        <v>207</v>
      </c>
      <c r="Z22" s="286" t="s">
        <v>213</v>
      </c>
    </row>
    <row r="23" spans="1:26" ht="25.5">
      <c r="A23" s="284" t="s">
        <v>160</v>
      </c>
      <c r="B23" s="285">
        <v>79</v>
      </c>
      <c r="C23" s="285">
        <v>19</v>
      </c>
      <c r="D23" s="290"/>
      <c r="E23" s="287">
        <v>290</v>
      </c>
      <c r="F23" s="288">
        <v>13</v>
      </c>
      <c r="G23" s="289">
        <v>51</v>
      </c>
      <c r="I23" s="286">
        <v>2006</v>
      </c>
      <c r="J23" s="286" t="s">
        <v>90</v>
      </c>
      <c r="K23" s="286" t="s">
        <v>150</v>
      </c>
      <c r="L23" s="286" t="s">
        <v>186</v>
      </c>
      <c r="M23" s="286">
        <v>5</v>
      </c>
      <c r="N23" s="310">
        <v>79</v>
      </c>
      <c r="O23" s="310">
        <v>19</v>
      </c>
      <c r="P23" s="310">
        <v>290</v>
      </c>
      <c r="Q23" s="310">
        <v>13</v>
      </c>
      <c r="R23" s="310">
        <v>51</v>
      </c>
      <c r="S23" s="310">
        <v>354</v>
      </c>
      <c r="T23" s="286">
        <v>5</v>
      </c>
      <c r="U23" s="286" t="s">
        <v>232</v>
      </c>
      <c r="V23" s="286" t="s">
        <v>229</v>
      </c>
      <c r="W23" s="286" t="s">
        <v>222</v>
      </c>
      <c r="X23" s="286" t="s">
        <v>206</v>
      </c>
      <c r="Y23" s="286" t="s">
        <v>210</v>
      </c>
      <c r="Z23" s="286" t="s">
        <v>215</v>
      </c>
    </row>
    <row r="24" spans="1:26" ht="18.75">
      <c r="A24" s="284" t="s">
        <v>161</v>
      </c>
      <c r="B24" s="285">
        <v>1613</v>
      </c>
      <c r="C24" s="285">
        <v>1094</v>
      </c>
      <c r="D24" s="290"/>
      <c r="E24" s="287">
        <v>1666</v>
      </c>
      <c r="F24" s="288">
        <v>78</v>
      </c>
      <c r="G24" s="289">
        <v>385</v>
      </c>
      <c r="I24" s="286">
        <v>2006</v>
      </c>
      <c r="J24" s="286" t="s">
        <v>90</v>
      </c>
      <c r="K24" s="286" t="s">
        <v>152</v>
      </c>
      <c r="L24" s="286" t="s">
        <v>193</v>
      </c>
      <c r="M24" s="286">
        <v>5</v>
      </c>
      <c r="N24" s="310">
        <v>1613</v>
      </c>
      <c r="O24" s="310">
        <v>1094</v>
      </c>
      <c r="P24" s="310">
        <v>1666</v>
      </c>
      <c r="Q24" s="310">
        <v>78</v>
      </c>
      <c r="R24" s="310">
        <v>385</v>
      </c>
      <c r="S24" s="310">
        <v>2129</v>
      </c>
      <c r="T24" s="286">
        <v>5</v>
      </c>
      <c r="U24" s="286" t="s">
        <v>233</v>
      </c>
      <c r="V24" s="286" t="s">
        <v>229</v>
      </c>
      <c r="W24" s="286" t="s">
        <v>222</v>
      </c>
      <c r="X24" s="286" t="s">
        <v>206</v>
      </c>
      <c r="Y24" s="286" t="s">
        <v>207</v>
      </c>
      <c r="Z24" s="286" t="s">
        <v>217</v>
      </c>
    </row>
    <row r="25" spans="1:26" ht="25.5">
      <c r="A25" s="284" t="s">
        <v>162</v>
      </c>
      <c r="B25" s="285">
        <v>657</v>
      </c>
      <c r="C25" s="285">
        <v>406</v>
      </c>
      <c r="D25" s="290"/>
      <c r="E25" s="287">
        <v>708</v>
      </c>
      <c r="F25" s="288">
        <v>35</v>
      </c>
      <c r="G25" s="289">
        <v>217</v>
      </c>
      <c r="I25" s="286">
        <v>2006</v>
      </c>
      <c r="J25" s="286" t="s">
        <v>90</v>
      </c>
      <c r="K25" s="286" t="s">
        <v>152</v>
      </c>
      <c r="L25" s="286" t="s">
        <v>186</v>
      </c>
      <c r="M25" s="286">
        <v>5</v>
      </c>
      <c r="N25" s="310">
        <v>657</v>
      </c>
      <c r="O25" s="310">
        <v>406</v>
      </c>
      <c r="P25" s="310">
        <v>708</v>
      </c>
      <c r="Q25" s="310">
        <v>35</v>
      </c>
      <c r="R25" s="310">
        <v>217</v>
      </c>
      <c r="S25" s="310">
        <v>960</v>
      </c>
      <c r="T25" s="286">
        <v>5</v>
      </c>
      <c r="U25" s="286" t="s">
        <v>234</v>
      </c>
      <c r="V25" s="286" t="s">
        <v>229</v>
      </c>
      <c r="W25" s="286" t="s">
        <v>222</v>
      </c>
      <c r="X25" s="286" t="s">
        <v>206</v>
      </c>
      <c r="Y25" s="286" t="s">
        <v>210</v>
      </c>
      <c r="Z25" s="286" t="s">
        <v>219</v>
      </c>
    </row>
    <row r="26" spans="1:26" ht="18.75">
      <c r="A26" s="284" t="s">
        <v>157</v>
      </c>
      <c r="B26" s="285">
        <v>496</v>
      </c>
      <c r="C26" s="285">
        <v>251</v>
      </c>
      <c r="D26" s="290"/>
      <c r="E26" s="287">
        <v>845</v>
      </c>
      <c r="F26" s="288">
        <v>25</v>
      </c>
      <c r="G26" s="289">
        <v>210</v>
      </c>
      <c r="I26" s="286">
        <v>2006</v>
      </c>
      <c r="J26" s="286" t="s">
        <v>170</v>
      </c>
      <c r="K26" s="286" t="s">
        <v>147</v>
      </c>
      <c r="L26" s="286" t="s">
        <v>193</v>
      </c>
      <c r="M26" s="286">
        <v>5</v>
      </c>
      <c r="N26" s="310">
        <v>496</v>
      </c>
      <c r="O26" s="310">
        <v>251</v>
      </c>
      <c r="P26" s="310">
        <v>845</v>
      </c>
      <c r="Q26" s="310">
        <v>25</v>
      </c>
      <c r="R26" s="310">
        <v>210</v>
      </c>
      <c r="S26" s="310">
        <v>1080</v>
      </c>
      <c r="T26" s="286">
        <v>5</v>
      </c>
      <c r="U26" s="286" t="s">
        <v>235</v>
      </c>
      <c r="V26" s="286" t="s">
        <v>236</v>
      </c>
      <c r="W26" s="286" t="s">
        <v>222</v>
      </c>
      <c r="X26" s="286" t="s">
        <v>206</v>
      </c>
      <c r="Y26" s="286" t="s">
        <v>207</v>
      </c>
      <c r="Z26" s="286" t="s">
        <v>208</v>
      </c>
    </row>
    <row r="27" spans="1:26" ht="25.5">
      <c r="A27" s="284" t="s">
        <v>158</v>
      </c>
      <c r="B27" s="285">
        <v>67</v>
      </c>
      <c r="C27" s="285">
        <v>18</v>
      </c>
      <c r="D27" s="290"/>
      <c r="E27" s="287">
        <v>171</v>
      </c>
      <c r="F27" s="288">
        <v>3</v>
      </c>
      <c r="G27" s="289">
        <v>60</v>
      </c>
      <c r="I27" s="286">
        <v>2006</v>
      </c>
      <c r="J27" s="286" t="s">
        <v>170</v>
      </c>
      <c r="K27" s="286" t="s">
        <v>147</v>
      </c>
      <c r="L27" s="286" t="s">
        <v>186</v>
      </c>
      <c r="M27" s="286">
        <v>5</v>
      </c>
      <c r="N27" s="310">
        <v>67</v>
      </c>
      <c r="O27" s="310">
        <v>18</v>
      </c>
      <c r="P27" s="310">
        <v>171</v>
      </c>
      <c r="Q27" s="310">
        <v>3</v>
      </c>
      <c r="R27" s="310">
        <v>60</v>
      </c>
      <c r="S27" s="310">
        <v>234</v>
      </c>
      <c r="T27" s="286">
        <v>5</v>
      </c>
      <c r="U27" s="286" t="s">
        <v>237</v>
      </c>
      <c r="V27" s="286" t="s">
        <v>236</v>
      </c>
      <c r="W27" s="286" t="s">
        <v>222</v>
      </c>
      <c r="X27" s="286" t="s">
        <v>206</v>
      </c>
      <c r="Y27" s="286" t="s">
        <v>210</v>
      </c>
      <c r="Z27" s="286" t="s">
        <v>211</v>
      </c>
    </row>
    <row r="28" spans="1:26" ht="18.75">
      <c r="A28" s="284" t="s">
        <v>159</v>
      </c>
      <c r="B28" s="285">
        <v>365</v>
      </c>
      <c r="C28" s="285">
        <v>135</v>
      </c>
      <c r="D28" s="290"/>
      <c r="E28" s="287">
        <v>925</v>
      </c>
      <c r="F28" s="288">
        <v>35</v>
      </c>
      <c r="G28" s="289">
        <v>128</v>
      </c>
      <c r="I28" s="286">
        <v>2006</v>
      </c>
      <c r="J28" s="286" t="s">
        <v>170</v>
      </c>
      <c r="K28" s="286" t="s">
        <v>150</v>
      </c>
      <c r="L28" s="286" t="s">
        <v>193</v>
      </c>
      <c r="M28" s="286">
        <v>5</v>
      </c>
      <c r="N28" s="310">
        <v>365</v>
      </c>
      <c r="O28" s="310">
        <v>135</v>
      </c>
      <c r="P28" s="310">
        <v>925</v>
      </c>
      <c r="Q28" s="310">
        <v>35</v>
      </c>
      <c r="R28" s="310">
        <v>128</v>
      </c>
      <c r="S28" s="310">
        <v>1088</v>
      </c>
      <c r="T28" s="286">
        <v>5</v>
      </c>
      <c r="U28" s="286" t="s">
        <v>238</v>
      </c>
      <c r="V28" s="286" t="s">
        <v>236</v>
      </c>
      <c r="W28" s="286" t="s">
        <v>222</v>
      </c>
      <c r="X28" s="286" t="s">
        <v>206</v>
      </c>
      <c r="Y28" s="286" t="s">
        <v>207</v>
      </c>
      <c r="Z28" s="286" t="s">
        <v>213</v>
      </c>
    </row>
    <row r="29" spans="1:26" ht="25.5">
      <c r="A29" s="284" t="s">
        <v>160</v>
      </c>
      <c r="B29" s="285">
        <v>9</v>
      </c>
      <c r="C29" s="285">
        <v>5</v>
      </c>
      <c r="D29" s="290"/>
      <c r="E29" s="287">
        <v>14</v>
      </c>
      <c r="F29" s="288">
        <v>4</v>
      </c>
      <c r="G29" s="289">
        <v>0</v>
      </c>
      <c r="I29" s="286">
        <v>2006</v>
      </c>
      <c r="J29" s="286" t="s">
        <v>170</v>
      </c>
      <c r="K29" s="286" t="s">
        <v>150</v>
      </c>
      <c r="L29" s="286" t="s">
        <v>186</v>
      </c>
      <c r="M29" s="286">
        <v>5</v>
      </c>
      <c r="N29" s="310">
        <v>9</v>
      </c>
      <c r="O29" s="310">
        <v>5</v>
      </c>
      <c r="P29" s="310">
        <v>14</v>
      </c>
      <c r="Q29" s="310">
        <v>4</v>
      </c>
      <c r="R29" s="310">
        <v>0</v>
      </c>
      <c r="S29" s="310">
        <v>18</v>
      </c>
      <c r="T29" s="286">
        <v>5</v>
      </c>
      <c r="U29" s="286" t="s">
        <v>239</v>
      </c>
      <c r="V29" s="286" t="s">
        <v>236</v>
      </c>
      <c r="W29" s="286" t="s">
        <v>222</v>
      </c>
      <c r="X29" s="286" t="s">
        <v>206</v>
      </c>
      <c r="Y29" s="286" t="s">
        <v>210</v>
      </c>
      <c r="Z29" s="286" t="s">
        <v>215</v>
      </c>
    </row>
    <row r="30" spans="1:26" ht="18.75">
      <c r="A30" s="284" t="s">
        <v>161</v>
      </c>
      <c r="B30" s="285">
        <v>2599</v>
      </c>
      <c r="C30" s="285">
        <v>1858</v>
      </c>
      <c r="D30" s="290"/>
      <c r="E30" s="287">
        <v>1848</v>
      </c>
      <c r="F30" s="288">
        <v>99</v>
      </c>
      <c r="G30" s="289">
        <v>537</v>
      </c>
      <c r="I30" s="286">
        <v>2006</v>
      </c>
      <c r="J30" s="286" t="s">
        <v>170</v>
      </c>
      <c r="K30" s="286" t="s">
        <v>152</v>
      </c>
      <c r="L30" s="286" t="s">
        <v>193</v>
      </c>
      <c r="M30" s="286">
        <v>5</v>
      </c>
      <c r="N30" s="310">
        <v>2599</v>
      </c>
      <c r="O30" s="310">
        <v>1858</v>
      </c>
      <c r="P30" s="310">
        <v>1848</v>
      </c>
      <c r="Q30" s="310">
        <v>99</v>
      </c>
      <c r="R30" s="310">
        <v>537</v>
      </c>
      <c r="S30" s="310">
        <v>2484</v>
      </c>
      <c r="T30" s="286">
        <v>5</v>
      </c>
      <c r="U30" s="286" t="s">
        <v>240</v>
      </c>
      <c r="V30" s="286" t="s">
        <v>236</v>
      </c>
      <c r="W30" s="286" t="s">
        <v>222</v>
      </c>
      <c r="X30" s="286" t="s">
        <v>206</v>
      </c>
      <c r="Y30" s="286" t="s">
        <v>207</v>
      </c>
      <c r="Z30" s="286" t="s">
        <v>217</v>
      </c>
    </row>
    <row r="31" spans="1:26" ht="25.5">
      <c r="A31" s="284" t="s">
        <v>162</v>
      </c>
      <c r="B31" s="285">
        <v>297</v>
      </c>
      <c r="C31" s="285">
        <v>179</v>
      </c>
      <c r="D31" s="290"/>
      <c r="E31" s="287">
        <v>322</v>
      </c>
      <c r="F31" s="288">
        <v>17</v>
      </c>
      <c r="G31" s="289">
        <v>150</v>
      </c>
      <c r="I31" s="286">
        <v>2006</v>
      </c>
      <c r="J31" s="286" t="s">
        <v>170</v>
      </c>
      <c r="K31" s="286" t="s">
        <v>152</v>
      </c>
      <c r="L31" s="286" t="s">
        <v>186</v>
      </c>
      <c r="M31" s="286">
        <v>5</v>
      </c>
      <c r="N31" s="310">
        <v>297</v>
      </c>
      <c r="O31" s="310">
        <v>179</v>
      </c>
      <c r="P31" s="310">
        <v>322</v>
      </c>
      <c r="Q31" s="310">
        <v>17</v>
      </c>
      <c r="R31" s="310">
        <v>150</v>
      </c>
      <c r="S31" s="310">
        <v>489</v>
      </c>
      <c r="T31" s="286">
        <v>5</v>
      </c>
      <c r="U31" s="286" t="s">
        <v>241</v>
      </c>
      <c r="V31" s="286" t="s">
        <v>236</v>
      </c>
      <c r="W31" s="286" t="s">
        <v>222</v>
      </c>
      <c r="X31" s="286" t="s">
        <v>206</v>
      </c>
      <c r="Y31" s="286" t="s">
        <v>210</v>
      </c>
      <c r="Z31" s="286" t="s">
        <v>219</v>
      </c>
    </row>
    <row r="32" spans="1:26" ht="18.75">
      <c r="A32" s="284" t="s">
        <v>149</v>
      </c>
      <c r="B32" s="285">
        <v>357</v>
      </c>
      <c r="C32" s="285">
        <v>142</v>
      </c>
      <c r="D32" s="286"/>
      <c r="E32" s="287">
        <v>211</v>
      </c>
      <c r="F32" s="288">
        <v>0</v>
      </c>
      <c r="G32" s="289">
        <v>377</v>
      </c>
      <c r="I32" s="286">
        <v>2006</v>
      </c>
      <c r="J32" s="286" t="s">
        <v>6</v>
      </c>
      <c r="K32" s="286" t="s">
        <v>147</v>
      </c>
      <c r="L32" s="286" t="s">
        <v>193</v>
      </c>
      <c r="M32" s="286">
        <v>8</v>
      </c>
      <c r="N32" s="310">
        <v>357</v>
      </c>
      <c r="O32" s="310">
        <v>142</v>
      </c>
      <c r="P32" s="310">
        <v>211</v>
      </c>
      <c r="Q32" s="310">
        <v>0</v>
      </c>
      <c r="R32" s="310">
        <v>377</v>
      </c>
      <c r="S32" s="310">
        <v>588</v>
      </c>
      <c r="T32" s="286">
        <v>12</v>
      </c>
      <c r="U32" s="286" t="s">
        <v>242</v>
      </c>
      <c r="V32" s="286" t="s">
        <v>243</v>
      </c>
      <c r="W32" s="286" t="s">
        <v>244</v>
      </c>
      <c r="X32" s="286" t="s">
        <v>190</v>
      </c>
      <c r="Y32" s="286" t="s">
        <v>195</v>
      </c>
      <c r="Z32" s="286" t="s">
        <v>245</v>
      </c>
    </row>
    <row r="33" spans="1:26" ht="18.75">
      <c r="A33" s="284" t="s">
        <v>151</v>
      </c>
      <c r="B33" s="285">
        <v>19</v>
      </c>
      <c r="C33" s="285">
        <v>13</v>
      </c>
      <c r="D33" s="286"/>
      <c r="E33" s="287">
        <v>9</v>
      </c>
      <c r="F33" s="288">
        <v>0</v>
      </c>
      <c r="G33" s="289">
        <v>5</v>
      </c>
      <c r="I33" s="286">
        <v>2006</v>
      </c>
      <c r="J33" s="286" t="s">
        <v>6</v>
      </c>
      <c r="K33" s="286" t="s">
        <v>147</v>
      </c>
      <c r="L33" s="286" t="s">
        <v>186</v>
      </c>
      <c r="M33" s="286">
        <v>8</v>
      </c>
      <c r="N33" s="310">
        <v>19</v>
      </c>
      <c r="O33" s="310">
        <v>13</v>
      </c>
      <c r="P33" s="310">
        <v>9</v>
      </c>
      <c r="Q33" s="310">
        <v>0</v>
      </c>
      <c r="R33" s="310">
        <v>5</v>
      </c>
      <c r="S33" s="310">
        <v>14</v>
      </c>
      <c r="T33" s="286">
        <v>12</v>
      </c>
      <c r="U33" s="286" t="s">
        <v>246</v>
      </c>
      <c r="V33" s="286" t="s">
        <v>243</v>
      </c>
      <c r="W33" s="286" t="s">
        <v>244</v>
      </c>
      <c r="X33" s="286" t="s">
        <v>190</v>
      </c>
      <c r="Y33" s="286" t="s">
        <v>191</v>
      </c>
      <c r="Z33" s="286" t="s">
        <v>192</v>
      </c>
    </row>
    <row r="34" spans="1:26" ht="18.75">
      <c r="A34" s="284" t="s">
        <v>153</v>
      </c>
      <c r="B34" s="285">
        <v>811</v>
      </c>
      <c r="C34" s="285">
        <v>349</v>
      </c>
      <c r="D34" s="286"/>
      <c r="E34" s="287">
        <v>476</v>
      </c>
      <c r="F34" s="288">
        <v>13</v>
      </c>
      <c r="G34" s="289">
        <v>822</v>
      </c>
      <c r="I34" s="286">
        <v>2006</v>
      </c>
      <c r="J34" s="286" t="s">
        <v>6</v>
      </c>
      <c r="K34" s="286" t="s">
        <v>150</v>
      </c>
      <c r="L34" s="286" t="s">
        <v>193</v>
      </c>
      <c r="M34" s="286">
        <v>8</v>
      </c>
      <c r="N34" s="310">
        <v>811</v>
      </c>
      <c r="O34" s="310">
        <v>349</v>
      </c>
      <c r="P34" s="310">
        <v>476</v>
      </c>
      <c r="Q34" s="310">
        <v>13</v>
      </c>
      <c r="R34" s="310">
        <v>822</v>
      </c>
      <c r="S34" s="310">
        <v>1311</v>
      </c>
      <c r="T34" s="286">
        <v>12</v>
      </c>
      <c r="U34" s="286" t="s">
        <v>247</v>
      </c>
      <c r="V34" s="286" t="s">
        <v>243</v>
      </c>
      <c r="W34" s="286" t="s">
        <v>244</v>
      </c>
      <c r="X34" s="286" t="s">
        <v>190</v>
      </c>
      <c r="Y34" s="286" t="s">
        <v>195</v>
      </c>
      <c r="Z34" s="286" t="s">
        <v>196</v>
      </c>
    </row>
    <row r="35" spans="1:26" ht="18.75">
      <c r="A35" s="284" t="s">
        <v>154</v>
      </c>
      <c r="B35" s="285">
        <v>38</v>
      </c>
      <c r="C35" s="285">
        <v>16</v>
      </c>
      <c r="D35" s="286"/>
      <c r="E35" s="287">
        <v>41</v>
      </c>
      <c r="F35" s="288">
        <v>0</v>
      </c>
      <c r="G35" s="289">
        <v>15</v>
      </c>
      <c r="I35" s="286">
        <v>2006</v>
      </c>
      <c r="J35" s="286" t="s">
        <v>6</v>
      </c>
      <c r="K35" s="286" t="s">
        <v>150</v>
      </c>
      <c r="L35" s="286" t="s">
        <v>186</v>
      </c>
      <c r="M35" s="286">
        <v>8</v>
      </c>
      <c r="N35" s="310">
        <v>38</v>
      </c>
      <c r="O35" s="310">
        <v>16</v>
      </c>
      <c r="P35" s="310">
        <v>41</v>
      </c>
      <c r="Q35" s="310">
        <v>0</v>
      </c>
      <c r="R35" s="310">
        <v>15</v>
      </c>
      <c r="S35" s="310">
        <v>56</v>
      </c>
      <c r="T35" s="286">
        <v>12</v>
      </c>
      <c r="U35" s="286" t="s">
        <v>248</v>
      </c>
      <c r="V35" s="286" t="s">
        <v>243</v>
      </c>
      <c r="W35" s="286" t="s">
        <v>244</v>
      </c>
      <c r="X35" s="286" t="s">
        <v>190</v>
      </c>
      <c r="Y35" s="286" t="s">
        <v>191</v>
      </c>
      <c r="Z35" s="286" t="s">
        <v>198</v>
      </c>
    </row>
    <row r="36" spans="1:26" ht="18.75">
      <c r="A36" s="284" t="s">
        <v>155</v>
      </c>
      <c r="B36" s="285">
        <v>2822</v>
      </c>
      <c r="C36" s="285">
        <v>1865</v>
      </c>
      <c r="D36" s="286"/>
      <c r="E36" s="287">
        <v>449</v>
      </c>
      <c r="F36" s="288">
        <v>16</v>
      </c>
      <c r="G36" s="289">
        <v>1682</v>
      </c>
      <c r="I36" s="286">
        <v>2006</v>
      </c>
      <c r="J36" s="286" t="s">
        <v>6</v>
      </c>
      <c r="K36" s="286" t="s">
        <v>152</v>
      </c>
      <c r="L36" s="286" t="s">
        <v>193</v>
      </c>
      <c r="M36" s="286">
        <v>8</v>
      </c>
      <c r="N36" s="310">
        <v>2822</v>
      </c>
      <c r="O36" s="310">
        <v>1865</v>
      </c>
      <c r="P36" s="310">
        <v>449</v>
      </c>
      <c r="Q36" s="310">
        <v>16</v>
      </c>
      <c r="R36" s="310">
        <v>1682</v>
      </c>
      <c r="S36" s="310">
        <v>2147</v>
      </c>
      <c r="T36" s="286">
        <v>12</v>
      </c>
      <c r="U36" s="286" t="s">
        <v>249</v>
      </c>
      <c r="V36" s="286" t="s">
        <v>243</v>
      </c>
      <c r="W36" s="286" t="s">
        <v>244</v>
      </c>
      <c r="X36" s="286" t="s">
        <v>190</v>
      </c>
      <c r="Y36" s="286" t="s">
        <v>195</v>
      </c>
      <c r="Z36" s="286" t="s">
        <v>200</v>
      </c>
    </row>
    <row r="37" spans="1:26" ht="18.75">
      <c r="A37" s="284" t="s">
        <v>156</v>
      </c>
      <c r="B37" s="285">
        <v>78</v>
      </c>
      <c r="C37" s="285">
        <v>52</v>
      </c>
      <c r="D37" s="286"/>
      <c r="E37" s="287">
        <v>33</v>
      </c>
      <c r="F37" s="288">
        <v>0</v>
      </c>
      <c r="G37" s="289">
        <v>36</v>
      </c>
      <c r="I37" s="286">
        <v>2006</v>
      </c>
      <c r="J37" s="286" t="s">
        <v>6</v>
      </c>
      <c r="K37" s="286" t="s">
        <v>152</v>
      </c>
      <c r="L37" s="286" t="s">
        <v>186</v>
      </c>
      <c r="M37" s="286">
        <v>8</v>
      </c>
      <c r="N37" s="310">
        <v>78</v>
      </c>
      <c r="O37" s="310">
        <v>52</v>
      </c>
      <c r="P37" s="310">
        <v>33</v>
      </c>
      <c r="Q37" s="310">
        <v>0</v>
      </c>
      <c r="R37" s="310">
        <v>36</v>
      </c>
      <c r="S37" s="310">
        <v>69</v>
      </c>
      <c r="T37" s="286">
        <v>12</v>
      </c>
      <c r="U37" s="286" t="s">
        <v>250</v>
      </c>
      <c r="V37" s="286" t="s">
        <v>243</v>
      </c>
      <c r="W37" s="286" t="s">
        <v>244</v>
      </c>
      <c r="X37" s="286" t="s">
        <v>190</v>
      </c>
      <c r="Y37" s="286" t="s">
        <v>191</v>
      </c>
      <c r="Z37" s="286" t="s">
        <v>202</v>
      </c>
    </row>
    <row r="38" spans="1:26" ht="18.75">
      <c r="A38" s="284" t="s">
        <v>149</v>
      </c>
      <c r="B38" s="285">
        <v>743</v>
      </c>
      <c r="C38" s="285">
        <v>302</v>
      </c>
      <c r="D38" s="286"/>
      <c r="E38" s="287">
        <v>546</v>
      </c>
      <c r="F38" s="288">
        <v>9</v>
      </c>
      <c r="G38" s="289">
        <v>731</v>
      </c>
      <c r="I38" s="286">
        <v>2006</v>
      </c>
      <c r="J38" s="286" t="s">
        <v>90</v>
      </c>
      <c r="K38" s="286" t="s">
        <v>147</v>
      </c>
      <c r="L38" s="286" t="s">
        <v>193</v>
      </c>
      <c r="M38" s="286">
        <v>8</v>
      </c>
      <c r="N38" s="310">
        <v>743</v>
      </c>
      <c r="O38" s="310">
        <v>302</v>
      </c>
      <c r="P38" s="310">
        <v>546</v>
      </c>
      <c r="Q38" s="310">
        <v>9</v>
      </c>
      <c r="R38" s="310">
        <v>731</v>
      </c>
      <c r="S38" s="310">
        <v>1286</v>
      </c>
      <c r="T38" s="286">
        <v>12</v>
      </c>
      <c r="U38" s="286" t="s">
        <v>251</v>
      </c>
      <c r="V38" s="286" t="s">
        <v>252</v>
      </c>
      <c r="W38" s="286" t="s">
        <v>244</v>
      </c>
      <c r="X38" s="286" t="s">
        <v>190</v>
      </c>
      <c r="Y38" s="286" t="s">
        <v>195</v>
      </c>
      <c r="Z38" s="286" t="s">
        <v>245</v>
      </c>
    </row>
    <row r="39" spans="1:26" ht="18.75">
      <c r="A39" s="284" t="s">
        <v>151</v>
      </c>
      <c r="B39" s="285">
        <v>221</v>
      </c>
      <c r="C39" s="285">
        <v>80</v>
      </c>
      <c r="D39" s="286"/>
      <c r="E39" s="287">
        <v>193</v>
      </c>
      <c r="F39" s="288">
        <v>1</v>
      </c>
      <c r="G39" s="289">
        <v>261</v>
      </c>
      <c r="I39" s="286">
        <v>2006</v>
      </c>
      <c r="J39" s="286" t="s">
        <v>90</v>
      </c>
      <c r="K39" s="286" t="s">
        <v>147</v>
      </c>
      <c r="L39" s="286" t="s">
        <v>186</v>
      </c>
      <c r="M39" s="286">
        <v>8</v>
      </c>
      <c r="N39" s="310">
        <v>221</v>
      </c>
      <c r="O39" s="310">
        <v>80</v>
      </c>
      <c r="P39" s="310">
        <v>193</v>
      </c>
      <c r="Q39" s="310">
        <v>1</v>
      </c>
      <c r="R39" s="310">
        <v>261</v>
      </c>
      <c r="S39" s="310">
        <v>455</v>
      </c>
      <c r="T39" s="286">
        <v>12</v>
      </c>
      <c r="U39" s="286" t="s">
        <v>253</v>
      </c>
      <c r="V39" s="286" t="s">
        <v>252</v>
      </c>
      <c r="W39" s="286" t="s">
        <v>244</v>
      </c>
      <c r="X39" s="286" t="s">
        <v>190</v>
      </c>
      <c r="Y39" s="286" t="s">
        <v>191</v>
      </c>
      <c r="Z39" s="286" t="s">
        <v>192</v>
      </c>
    </row>
    <row r="40" spans="1:26" ht="18.75">
      <c r="A40" s="284" t="s">
        <v>153</v>
      </c>
      <c r="B40" s="285">
        <v>1318</v>
      </c>
      <c r="C40" s="285">
        <v>524</v>
      </c>
      <c r="D40" s="286"/>
      <c r="E40" s="287">
        <v>1133</v>
      </c>
      <c r="F40" s="288">
        <v>13</v>
      </c>
      <c r="G40" s="289">
        <v>1328</v>
      </c>
      <c r="I40" s="286">
        <v>2006</v>
      </c>
      <c r="J40" s="286" t="s">
        <v>90</v>
      </c>
      <c r="K40" s="286" t="s">
        <v>150</v>
      </c>
      <c r="L40" s="286" t="s">
        <v>193</v>
      </c>
      <c r="M40" s="286">
        <v>8</v>
      </c>
      <c r="N40" s="310">
        <v>1318</v>
      </c>
      <c r="O40" s="310">
        <v>524</v>
      </c>
      <c r="P40" s="310">
        <v>1133</v>
      </c>
      <c r="Q40" s="310">
        <v>13</v>
      </c>
      <c r="R40" s="310">
        <v>1328</v>
      </c>
      <c r="S40" s="310">
        <v>2474</v>
      </c>
      <c r="T40" s="286">
        <v>12</v>
      </c>
      <c r="U40" s="286" t="s">
        <v>254</v>
      </c>
      <c r="V40" s="286" t="s">
        <v>252</v>
      </c>
      <c r="W40" s="286" t="s">
        <v>244</v>
      </c>
      <c r="X40" s="286" t="s">
        <v>190</v>
      </c>
      <c r="Y40" s="286" t="s">
        <v>195</v>
      </c>
      <c r="Z40" s="286" t="s">
        <v>196</v>
      </c>
    </row>
    <row r="41" spans="1:26" ht="18.75">
      <c r="A41" s="284" t="s">
        <v>154</v>
      </c>
      <c r="B41" s="285">
        <v>38</v>
      </c>
      <c r="C41" s="285">
        <v>17</v>
      </c>
      <c r="D41" s="286"/>
      <c r="E41" s="287">
        <v>35</v>
      </c>
      <c r="F41" s="288">
        <v>0</v>
      </c>
      <c r="G41" s="289">
        <v>44</v>
      </c>
      <c r="I41" s="286">
        <v>2006</v>
      </c>
      <c r="J41" s="286" t="s">
        <v>90</v>
      </c>
      <c r="K41" s="286" t="s">
        <v>150</v>
      </c>
      <c r="L41" s="286" t="s">
        <v>186</v>
      </c>
      <c r="M41" s="286">
        <v>8</v>
      </c>
      <c r="N41" s="310">
        <v>38</v>
      </c>
      <c r="O41" s="310">
        <v>17</v>
      </c>
      <c r="P41" s="310">
        <v>35</v>
      </c>
      <c r="Q41" s="310">
        <v>0</v>
      </c>
      <c r="R41" s="310">
        <v>44</v>
      </c>
      <c r="S41" s="310">
        <v>79</v>
      </c>
      <c r="T41" s="286">
        <v>12</v>
      </c>
      <c r="U41" s="286" t="s">
        <v>255</v>
      </c>
      <c r="V41" s="286" t="s">
        <v>252</v>
      </c>
      <c r="W41" s="286" t="s">
        <v>244</v>
      </c>
      <c r="X41" s="286" t="s">
        <v>190</v>
      </c>
      <c r="Y41" s="286" t="s">
        <v>191</v>
      </c>
      <c r="Z41" s="286" t="s">
        <v>198</v>
      </c>
    </row>
    <row r="42" spans="1:26" ht="18.75">
      <c r="A42" s="284" t="s">
        <v>155</v>
      </c>
      <c r="B42" s="285">
        <v>2486</v>
      </c>
      <c r="C42" s="285">
        <v>1441</v>
      </c>
      <c r="D42" s="286"/>
      <c r="E42" s="287">
        <v>1005</v>
      </c>
      <c r="F42" s="288">
        <v>15</v>
      </c>
      <c r="G42" s="289">
        <v>1602</v>
      </c>
      <c r="I42" s="286">
        <v>2006</v>
      </c>
      <c r="J42" s="286" t="s">
        <v>90</v>
      </c>
      <c r="K42" s="286" t="s">
        <v>152</v>
      </c>
      <c r="L42" s="286" t="s">
        <v>193</v>
      </c>
      <c r="M42" s="286">
        <v>8</v>
      </c>
      <c r="N42" s="310">
        <v>2486</v>
      </c>
      <c r="O42" s="310">
        <v>1441</v>
      </c>
      <c r="P42" s="310">
        <v>1005</v>
      </c>
      <c r="Q42" s="310">
        <v>15</v>
      </c>
      <c r="R42" s="310">
        <v>1602</v>
      </c>
      <c r="S42" s="310">
        <v>2622</v>
      </c>
      <c r="T42" s="286">
        <v>12</v>
      </c>
      <c r="U42" s="286" t="s">
        <v>256</v>
      </c>
      <c r="V42" s="286" t="s">
        <v>252</v>
      </c>
      <c r="W42" s="286" t="s">
        <v>244</v>
      </c>
      <c r="X42" s="286" t="s">
        <v>190</v>
      </c>
      <c r="Y42" s="286" t="s">
        <v>195</v>
      </c>
      <c r="Z42" s="286" t="s">
        <v>200</v>
      </c>
    </row>
    <row r="43" spans="1:26" ht="18.75">
      <c r="A43" s="284" t="s">
        <v>156</v>
      </c>
      <c r="B43" s="285">
        <v>891</v>
      </c>
      <c r="C43" s="285">
        <v>488</v>
      </c>
      <c r="D43" s="286"/>
      <c r="E43" s="287">
        <v>287</v>
      </c>
      <c r="F43" s="288">
        <v>8</v>
      </c>
      <c r="G43" s="289">
        <v>654</v>
      </c>
      <c r="I43" s="286">
        <v>2006</v>
      </c>
      <c r="J43" s="286" t="s">
        <v>90</v>
      </c>
      <c r="K43" s="286" t="s">
        <v>152</v>
      </c>
      <c r="L43" s="286" t="s">
        <v>186</v>
      </c>
      <c r="M43" s="286">
        <v>8</v>
      </c>
      <c r="N43" s="310">
        <v>891</v>
      </c>
      <c r="O43" s="310">
        <v>488</v>
      </c>
      <c r="P43" s="310">
        <v>287</v>
      </c>
      <c r="Q43" s="310">
        <v>8</v>
      </c>
      <c r="R43" s="310">
        <v>654</v>
      </c>
      <c r="S43" s="310">
        <v>949</v>
      </c>
      <c r="T43" s="286">
        <v>12</v>
      </c>
      <c r="U43" s="286" t="s">
        <v>257</v>
      </c>
      <c r="V43" s="286" t="s">
        <v>252</v>
      </c>
      <c r="W43" s="286" t="s">
        <v>244</v>
      </c>
      <c r="X43" s="286" t="s">
        <v>190</v>
      </c>
      <c r="Y43" s="286" t="s">
        <v>191</v>
      </c>
      <c r="Z43" s="286" t="s">
        <v>202</v>
      </c>
    </row>
    <row r="44" spans="1:26" ht="18.75">
      <c r="A44" s="284" t="s">
        <v>149</v>
      </c>
      <c r="B44" s="285">
        <v>235</v>
      </c>
      <c r="C44" s="285">
        <v>95</v>
      </c>
      <c r="D44" s="286"/>
      <c r="E44" s="287">
        <v>178</v>
      </c>
      <c r="F44" s="288">
        <v>0</v>
      </c>
      <c r="G44" s="289">
        <v>235</v>
      </c>
      <c r="I44" s="286">
        <v>2006</v>
      </c>
      <c r="J44" s="286" t="s">
        <v>170</v>
      </c>
      <c r="K44" s="286" t="s">
        <v>147</v>
      </c>
      <c r="L44" s="286" t="s">
        <v>193</v>
      </c>
      <c r="M44" s="286">
        <v>8</v>
      </c>
      <c r="N44" s="310">
        <v>235</v>
      </c>
      <c r="O44" s="310">
        <v>95</v>
      </c>
      <c r="P44" s="310">
        <v>178</v>
      </c>
      <c r="Q44" s="310">
        <v>0</v>
      </c>
      <c r="R44" s="310">
        <v>235</v>
      </c>
      <c r="S44" s="310">
        <v>413</v>
      </c>
      <c r="T44" s="286">
        <v>12</v>
      </c>
      <c r="U44" s="286" t="s">
        <v>258</v>
      </c>
      <c r="V44" s="286" t="s">
        <v>259</v>
      </c>
      <c r="W44" s="286" t="s">
        <v>244</v>
      </c>
      <c r="X44" s="286" t="s">
        <v>190</v>
      </c>
      <c r="Y44" s="286" t="s">
        <v>195</v>
      </c>
      <c r="Z44" s="286" t="s">
        <v>245</v>
      </c>
    </row>
    <row r="45" spans="1:26" ht="18.75">
      <c r="A45" s="284" t="s">
        <v>151</v>
      </c>
      <c r="B45" s="285">
        <v>13</v>
      </c>
      <c r="C45" s="285">
        <v>1</v>
      </c>
      <c r="D45" s="286"/>
      <c r="E45" s="287">
        <v>20</v>
      </c>
      <c r="F45" s="288">
        <v>0</v>
      </c>
      <c r="G45" s="289">
        <v>18</v>
      </c>
      <c r="I45" s="286">
        <v>2006</v>
      </c>
      <c r="J45" s="286" t="s">
        <v>170</v>
      </c>
      <c r="K45" s="286" t="s">
        <v>147</v>
      </c>
      <c r="L45" s="286" t="s">
        <v>186</v>
      </c>
      <c r="M45" s="286">
        <v>8</v>
      </c>
      <c r="N45" s="310">
        <v>13</v>
      </c>
      <c r="O45" s="310">
        <v>1</v>
      </c>
      <c r="P45" s="310">
        <v>20</v>
      </c>
      <c r="Q45" s="310">
        <v>0</v>
      </c>
      <c r="R45" s="310">
        <v>18</v>
      </c>
      <c r="S45" s="310">
        <v>38</v>
      </c>
      <c r="T45" s="286">
        <v>12</v>
      </c>
      <c r="U45" s="286" t="s">
        <v>260</v>
      </c>
      <c r="V45" s="286" t="s">
        <v>259</v>
      </c>
      <c r="W45" s="286" t="s">
        <v>244</v>
      </c>
      <c r="X45" s="286" t="s">
        <v>190</v>
      </c>
      <c r="Y45" s="286" t="s">
        <v>191</v>
      </c>
      <c r="Z45" s="286" t="s">
        <v>192</v>
      </c>
    </row>
    <row r="46" spans="1:26" ht="18.75">
      <c r="A46" s="284" t="s">
        <v>153</v>
      </c>
      <c r="B46" s="285">
        <v>381</v>
      </c>
      <c r="C46" s="285">
        <v>158</v>
      </c>
      <c r="D46" s="286"/>
      <c r="E46" s="287">
        <v>374</v>
      </c>
      <c r="F46" s="288">
        <v>5</v>
      </c>
      <c r="G46" s="289">
        <v>390</v>
      </c>
      <c r="I46" s="286">
        <v>2006</v>
      </c>
      <c r="J46" s="286" t="s">
        <v>170</v>
      </c>
      <c r="K46" s="286" t="s">
        <v>150</v>
      </c>
      <c r="L46" s="286" t="s">
        <v>193</v>
      </c>
      <c r="M46" s="286">
        <v>8</v>
      </c>
      <c r="N46" s="310">
        <v>381</v>
      </c>
      <c r="O46" s="310">
        <v>158</v>
      </c>
      <c r="P46" s="310">
        <v>374</v>
      </c>
      <c r="Q46" s="310">
        <v>5</v>
      </c>
      <c r="R46" s="310">
        <v>390</v>
      </c>
      <c r="S46" s="310">
        <v>769</v>
      </c>
      <c r="T46" s="286">
        <v>12</v>
      </c>
      <c r="U46" s="286" t="s">
        <v>261</v>
      </c>
      <c r="V46" s="286" t="s">
        <v>259</v>
      </c>
      <c r="W46" s="286" t="s">
        <v>244</v>
      </c>
      <c r="X46" s="286" t="s">
        <v>190</v>
      </c>
      <c r="Y46" s="286" t="s">
        <v>195</v>
      </c>
      <c r="Z46" s="286" t="s">
        <v>196</v>
      </c>
    </row>
    <row r="47" spans="1:26" ht="18.75">
      <c r="A47" s="284" t="s">
        <v>154</v>
      </c>
      <c r="B47" s="285">
        <v>5</v>
      </c>
      <c r="C47" s="285">
        <v>2</v>
      </c>
      <c r="D47" s="286"/>
      <c r="E47" s="287">
        <v>3</v>
      </c>
      <c r="F47" s="288">
        <v>0</v>
      </c>
      <c r="G47" s="289">
        <v>8</v>
      </c>
      <c r="I47" s="286">
        <v>2006</v>
      </c>
      <c r="J47" s="286" t="s">
        <v>170</v>
      </c>
      <c r="K47" s="286" t="s">
        <v>150</v>
      </c>
      <c r="L47" s="286" t="s">
        <v>186</v>
      </c>
      <c r="M47" s="286">
        <v>8</v>
      </c>
      <c r="N47" s="310">
        <v>5</v>
      </c>
      <c r="O47" s="310">
        <v>2</v>
      </c>
      <c r="P47" s="310">
        <v>3</v>
      </c>
      <c r="Q47" s="310">
        <v>0</v>
      </c>
      <c r="R47" s="310">
        <v>8</v>
      </c>
      <c r="S47" s="310">
        <v>11</v>
      </c>
      <c r="T47" s="286">
        <v>12</v>
      </c>
      <c r="U47" s="286" t="s">
        <v>262</v>
      </c>
      <c r="V47" s="286" t="s">
        <v>259</v>
      </c>
      <c r="W47" s="286" t="s">
        <v>244</v>
      </c>
      <c r="X47" s="286" t="s">
        <v>190</v>
      </c>
      <c r="Y47" s="286" t="s">
        <v>191</v>
      </c>
      <c r="Z47" s="286" t="s">
        <v>198</v>
      </c>
    </row>
    <row r="48" spans="1:26" ht="18.75">
      <c r="A48" s="284" t="s">
        <v>155</v>
      </c>
      <c r="B48" s="285">
        <v>4284</v>
      </c>
      <c r="C48" s="285">
        <v>2373</v>
      </c>
      <c r="D48" s="286"/>
      <c r="E48" s="287">
        <v>1670</v>
      </c>
      <c r="F48" s="288">
        <v>33</v>
      </c>
      <c r="G48" s="289">
        <v>3149</v>
      </c>
      <c r="I48" s="286">
        <v>2006</v>
      </c>
      <c r="J48" s="286" t="s">
        <v>170</v>
      </c>
      <c r="K48" s="286" t="s">
        <v>152</v>
      </c>
      <c r="L48" s="286" t="s">
        <v>193</v>
      </c>
      <c r="M48" s="286">
        <v>8</v>
      </c>
      <c r="N48" s="310">
        <v>4284</v>
      </c>
      <c r="O48" s="310">
        <v>2373</v>
      </c>
      <c r="P48" s="310">
        <v>1670</v>
      </c>
      <c r="Q48" s="310">
        <v>33</v>
      </c>
      <c r="R48" s="310">
        <v>3149</v>
      </c>
      <c r="S48" s="310">
        <v>4852</v>
      </c>
      <c r="T48" s="286">
        <v>12</v>
      </c>
      <c r="U48" s="286" t="s">
        <v>263</v>
      </c>
      <c r="V48" s="286" t="s">
        <v>259</v>
      </c>
      <c r="W48" s="286" t="s">
        <v>244</v>
      </c>
      <c r="X48" s="286" t="s">
        <v>190</v>
      </c>
      <c r="Y48" s="286" t="s">
        <v>195</v>
      </c>
      <c r="Z48" s="286" t="s">
        <v>200</v>
      </c>
    </row>
    <row r="49" spans="1:26" ht="18.75">
      <c r="A49" s="284" t="s">
        <v>156</v>
      </c>
      <c r="B49" s="285">
        <v>143</v>
      </c>
      <c r="C49" s="285">
        <v>78</v>
      </c>
      <c r="D49" s="286"/>
      <c r="E49" s="287">
        <v>86</v>
      </c>
      <c r="F49" s="288">
        <v>0</v>
      </c>
      <c r="G49" s="289">
        <v>103</v>
      </c>
      <c r="I49" s="286">
        <v>2006</v>
      </c>
      <c r="J49" s="286" t="s">
        <v>170</v>
      </c>
      <c r="K49" s="286" t="s">
        <v>152</v>
      </c>
      <c r="L49" s="286" t="s">
        <v>186</v>
      </c>
      <c r="M49" s="286">
        <v>8</v>
      </c>
      <c r="N49" s="310">
        <v>143</v>
      </c>
      <c r="O49" s="310">
        <v>78</v>
      </c>
      <c r="P49" s="310">
        <v>86</v>
      </c>
      <c r="Q49" s="310">
        <v>0</v>
      </c>
      <c r="R49" s="310">
        <v>103</v>
      </c>
      <c r="S49" s="310">
        <v>189</v>
      </c>
      <c r="T49" s="286">
        <v>12</v>
      </c>
      <c r="U49" s="286" t="s">
        <v>264</v>
      </c>
      <c r="V49" s="286" t="s">
        <v>259</v>
      </c>
      <c r="W49" s="286" t="s">
        <v>244</v>
      </c>
      <c r="X49" s="286" t="s">
        <v>190</v>
      </c>
      <c r="Y49" s="286" t="s">
        <v>191</v>
      </c>
      <c r="Z49" s="286" t="s">
        <v>202</v>
      </c>
    </row>
    <row r="50" spans="1:26" ht="18.75">
      <c r="A50" s="284" t="s">
        <v>157</v>
      </c>
      <c r="B50" s="285">
        <v>111</v>
      </c>
      <c r="C50" s="285">
        <v>20</v>
      </c>
      <c r="D50" s="290"/>
      <c r="E50" s="287">
        <v>81</v>
      </c>
      <c r="F50" s="288">
        <v>20</v>
      </c>
      <c r="G50" s="289">
        <v>402</v>
      </c>
      <c r="I50" s="286">
        <v>2006</v>
      </c>
      <c r="J50" s="286" t="s">
        <v>8</v>
      </c>
      <c r="K50" s="286" t="s">
        <v>147</v>
      </c>
      <c r="L50" s="286" t="s">
        <v>193</v>
      </c>
      <c r="M50" s="286">
        <v>5</v>
      </c>
      <c r="N50" s="310">
        <v>111</v>
      </c>
      <c r="O50" s="310">
        <v>20</v>
      </c>
      <c r="P50" s="310">
        <v>81</v>
      </c>
      <c r="Q50" s="310">
        <v>20</v>
      </c>
      <c r="R50" s="310">
        <v>402</v>
      </c>
      <c r="S50" s="310">
        <v>503</v>
      </c>
      <c r="T50" s="286">
        <v>5</v>
      </c>
      <c r="U50" s="286" t="s">
        <v>265</v>
      </c>
      <c r="V50" s="286" t="s">
        <v>266</v>
      </c>
      <c r="W50" s="286" t="s">
        <v>205</v>
      </c>
      <c r="X50" s="286" t="s">
        <v>206</v>
      </c>
      <c r="Y50" s="286" t="s">
        <v>207</v>
      </c>
      <c r="Z50" s="286" t="s">
        <v>208</v>
      </c>
    </row>
    <row r="51" spans="1:26" ht="25.5">
      <c r="A51" s="284" t="s">
        <v>158</v>
      </c>
      <c r="B51" s="285">
        <v>642</v>
      </c>
      <c r="C51" s="285">
        <v>111</v>
      </c>
      <c r="D51" s="290"/>
      <c r="E51" s="287">
        <v>602</v>
      </c>
      <c r="F51" s="288">
        <v>472</v>
      </c>
      <c r="G51" s="289">
        <v>2292</v>
      </c>
      <c r="I51" s="286">
        <v>2006</v>
      </c>
      <c r="J51" s="286" t="s">
        <v>8</v>
      </c>
      <c r="K51" s="286" t="s">
        <v>147</v>
      </c>
      <c r="L51" s="286" t="s">
        <v>186</v>
      </c>
      <c r="M51" s="286">
        <v>5</v>
      </c>
      <c r="N51" s="310">
        <v>642</v>
      </c>
      <c r="O51" s="310">
        <v>111</v>
      </c>
      <c r="P51" s="310">
        <v>602</v>
      </c>
      <c r="Q51" s="310">
        <v>472</v>
      </c>
      <c r="R51" s="310">
        <v>2292</v>
      </c>
      <c r="S51" s="310">
        <v>3366</v>
      </c>
      <c r="T51" s="286">
        <v>5</v>
      </c>
      <c r="U51" s="286" t="s">
        <v>267</v>
      </c>
      <c r="V51" s="286" t="s">
        <v>266</v>
      </c>
      <c r="W51" s="286" t="s">
        <v>205</v>
      </c>
      <c r="X51" s="286" t="s">
        <v>206</v>
      </c>
      <c r="Y51" s="286" t="s">
        <v>210</v>
      </c>
      <c r="Z51" s="286" t="s">
        <v>211</v>
      </c>
    </row>
    <row r="52" spans="1:26" ht="18.75">
      <c r="A52" s="284" t="s">
        <v>159</v>
      </c>
      <c r="B52" s="285">
        <v>0</v>
      </c>
      <c r="C52" s="285">
        <v>0</v>
      </c>
      <c r="D52" s="290"/>
      <c r="E52" s="287">
        <v>0</v>
      </c>
      <c r="F52" s="288">
        <v>0</v>
      </c>
      <c r="G52" s="289">
        <v>0</v>
      </c>
      <c r="I52" s="286">
        <v>2006</v>
      </c>
      <c r="J52" s="286" t="s">
        <v>8</v>
      </c>
      <c r="K52" s="286" t="s">
        <v>150</v>
      </c>
      <c r="L52" s="286" t="s">
        <v>193</v>
      </c>
      <c r="M52" s="286">
        <v>5</v>
      </c>
      <c r="N52" s="310">
        <v>0</v>
      </c>
      <c r="O52" s="310">
        <v>0</v>
      </c>
      <c r="P52" s="310">
        <v>0</v>
      </c>
      <c r="Q52" s="310">
        <v>0</v>
      </c>
      <c r="R52" s="310">
        <v>0</v>
      </c>
      <c r="S52" s="310">
        <v>0</v>
      </c>
      <c r="T52" s="286">
        <v>5</v>
      </c>
      <c r="U52" s="286" t="s">
        <v>268</v>
      </c>
      <c r="V52" s="286" t="s">
        <v>266</v>
      </c>
      <c r="W52" s="286" t="s">
        <v>205</v>
      </c>
      <c r="X52" s="286" t="s">
        <v>206</v>
      </c>
      <c r="Y52" s="286" t="s">
        <v>207</v>
      </c>
      <c r="Z52" s="286" t="s">
        <v>213</v>
      </c>
    </row>
    <row r="53" spans="1:26" ht="25.5">
      <c r="A53" s="284" t="s">
        <v>160</v>
      </c>
      <c r="B53" s="285">
        <v>27</v>
      </c>
      <c r="C53" s="285">
        <v>7</v>
      </c>
      <c r="D53" s="290"/>
      <c r="E53" s="287">
        <v>14</v>
      </c>
      <c r="F53" s="288">
        <v>31</v>
      </c>
      <c r="G53" s="289">
        <v>82</v>
      </c>
      <c r="I53" s="286">
        <v>2006</v>
      </c>
      <c r="J53" s="286" t="s">
        <v>8</v>
      </c>
      <c r="K53" s="286" t="s">
        <v>150</v>
      </c>
      <c r="L53" s="286" t="s">
        <v>186</v>
      </c>
      <c r="M53" s="286">
        <v>5</v>
      </c>
      <c r="N53" s="310">
        <v>27</v>
      </c>
      <c r="O53" s="310">
        <v>7</v>
      </c>
      <c r="P53" s="310">
        <v>14</v>
      </c>
      <c r="Q53" s="310">
        <v>31</v>
      </c>
      <c r="R53" s="310">
        <v>82</v>
      </c>
      <c r="S53" s="310">
        <v>127</v>
      </c>
      <c r="T53" s="286">
        <v>5</v>
      </c>
      <c r="U53" s="286" t="s">
        <v>269</v>
      </c>
      <c r="V53" s="286" t="s">
        <v>266</v>
      </c>
      <c r="W53" s="286" t="s">
        <v>205</v>
      </c>
      <c r="X53" s="286" t="s">
        <v>206</v>
      </c>
      <c r="Y53" s="286" t="s">
        <v>210</v>
      </c>
      <c r="Z53" s="286" t="s">
        <v>215</v>
      </c>
    </row>
    <row r="54" spans="1:26" ht="18.75">
      <c r="A54" s="284" t="s">
        <v>161</v>
      </c>
      <c r="B54" s="285">
        <v>84</v>
      </c>
      <c r="C54" s="285">
        <v>48</v>
      </c>
      <c r="D54" s="290"/>
      <c r="E54" s="287">
        <v>45</v>
      </c>
      <c r="F54" s="288">
        <v>24</v>
      </c>
      <c r="G54" s="289">
        <v>113</v>
      </c>
      <c r="I54" s="286">
        <v>2006</v>
      </c>
      <c r="J54" s="286" t="s">
        <v>8</v>
      </c>
      <c r="K54" s="286" t="s">
        <v>152</v>
      </c>
      <c r="L54" s="286" t="s">
        <v>193</v>
      </c>
      <c r="M54" s="286">
        <v>5</v>
      </c>
      <c r="N54" s="310">
        <v>84</v>
      </c>
      <c r="O54" s="310">
        <v>48</v>
      </c>
      <c r="P54" s="310">
        <v>45</v>
      </c>
      <c r="Q54" s="310">
        <v>24</v>
      </c>
      <c r="R54" s="310">
        <v>113</v>
      </c>
      <c r="S54" s="310">
        <v>182</v>
      </c>
      <c r="T54" s="286">
        <v>5</v>
      </c>
      <c r="U54" s="286" t="s">
        <v>270</v>
      </c>
      <c r="V54" s="286" t="s">
        <v>266</v>
      </c>
      <c r="W54" s="286" t="s">
        <v>205</v>
      </c>
      <c r="X54" s="286" t="s">
        <v>206</v>
      </c>
      <c r="Y54" s="286" t="s">
        <v>207</v>
      </c>
      <c r="Z54" s="286" t="s">
        <v>217</v>
      </c>
    </row>
    <row r="55" spans="1:26" ht="25.5">
      <c r="A55" s="284" t="s">
        <v>162</v>
      </c>
      <c r="B55" s="285">
        <v>1101</v>
      </c>
      <c r="C55" s="285">
        <v>594</v>
      </c>
      <c r="D55" s="290"/>
      <c r="E55" s="287">
        <v>285</v>
      </c>
      <c r="F55" s="288">
        <v>151</v>
      </c>
      <c r="G55" s="289">
        <v>1805</v>
      </c>
      <c r="I55" s="286">
        <v>2006</v>
      </c>
      <c r="J55" s="286" t="s">
        <v>8</v>
      </c>
      <c r="K55" s="286" t="s">
        <v>152</v>
      </c>
      <c r="L55" s="286" t="s">
        <v>186</v>
      </c>
      <c r="M55" s="286">
        <v>5</v>
      </c>
      <c r="N55" s="310">
        <v>1101</v>
      </c>
      <c r="O55" s="310">
        <v>594</v>
      </c>
      <c r="P55" s="310">
        <v>285</v>
      </c>
      <c r="Q55" s="310">
        <v>151</v>
      </c>
      <c r="R55" s="310">
        <v>1805</v>
      </c>
      <c r="S55" s="310">
        <v>2241</v>
      </c>
      <c r="T55" s="286">
        <v>5</v>
      </c>
      <c r="U55" s="286" t="s">
        <v>271</v>
      </c>
      <c r="V55" s="286" t="s">
        <v>266</v>
      </c>
      <c r="W55" s="286" t="s">
        <v>205</v>
      </c>
      <c r="X55" s="286" t="s">
        <v>206</v>
      </c>
      <c r="Y55" s="286" t="s">
        <v>210</v>
      </c>
      <c r="Z55" s="286" t="s">
        <v>219</v>
      </c>
    </row>
    <row r="56" spans="1:26" ht="18.75">
      <c r="A56" s="284" t="s">
        <v>149</v>
      </c>
      <c r="B56" s="285">
        <v>125</v>
      </c>
      <c r="C56" s="285">
        <v>20</v>
      </c>
      <c r="D56" s="286"/>
      <c r="E56" s="287">
        <v>6</v>
      </c>
      <c r="F56" s="288">
        <v>3</v>
      </c>
      <c r="G56" s="289">
        <v>357</v>
      </c>
      <c r="I56" s="286">
        <v>2006</v>
      </c>
      <c r="J56" s="286" t="s">
        <v>8</v>
      </c>
      <c r="K56" s="286" t="s">
        <v>147</v>
      </c>
      <c r="L56" s="286" t="s">
        <v>193</v>
      </c>
      <c r="M56" s="286">
        <v>8</v>
      </c>
      <c r="N56" s="310">
        <v>125</v>
      </c>
      <c r="O56" s="310">
        <v>20</v>
      </c>
      <c r="P56" s="310">
        <v>6</v>
      </c>
      <c r="Q56" s="310">
        <v>3</v>
      </c>
      <c r="R56" s="310">
        <v>357</v>
      </c>
      <c r="S56" s="310">
        <v>366</v>
      </c>
      <c r="T56" s="286">
        <v>12</v>
      </c>
      <c r="U56" s="286" t="s">
        <v>272</v>
      </c>
      <c r="V56" s="286" t="s">
        <v>273</v>
      </c>
      <c r="W56" s="286" t="s">
        <v>189</v>
      </c>
      <c r="X56" s="286" t="s">
        <v>190</v>
      </c>
      <c r="Y56" s="286" t="s">
        <v>195</v>
      </c>
      <c r="Z56" s="286" t="s">
        <v>245</v>
      </c>
    </row>
    <row r="57" spans="1:26" ht="18.75">
      <c r="A57" s="284" t="s">
        <v>151</v>
      </c>
      <c r="B57" s="285">
        <v>750</v>
      </c>
      <c r="C57" s="285">
        <v>155</v>
      </c>
      <c r="D57" s="286"/>
      <c r="E57" s="287">
        <v>46</v>
      </c>
      <c r="F57" s="288">
        <v>18</v>
      </c>
      <c r="G57" s="289">
        <v>2547</v>
      </c>
      <c r="I57" s="286">
        <v>2006</v>
      </c>
      <c r="J57" s="286" t="s">
        <v>8</v>
      </c>
      <c r="K57" s="286" t="s">
        <v>147</v>
      </c>
      <c r="L57" s="286" t="s">
        <v>186</v>
      </c>
      <c r="M57" s="286">
        <v>8</v>
      </c>
      <c r="N57" s="310">
        <v>750</v>
      </c>
      <c r="O57" s="310">
        <v>155</v>
      </c>
      <c r="P57" s="310">
        <v>46</v>
      </c>
      <c r="Q57" s="310">
        <v>18</v>
      </c>
      <c r="R57" s="310">
        <v>2547</v>
      </c>
      <c r="S57" s="310">
        <v>2611</v>
      </c>
      <c r="T57" s="286">
        <v>12</v>
      </c>
      <c r="U57" s="286" t="s">
        <v>274</v>
      </c>
      <c r="V57" s="286" t="s">
        <v>273</v>
      </c>
      <c r="W57" s="286" t="s">
        <v>189</v>
      </c>
      <c r="X57" s="286" t="s">
        <v>190</v>
      </c>
      <c r="Y57" s="286" t="s">
        <v>191</v>
      </c>
      <c r="Z57" s="286" t="s">
        <v>192</v>
      </c>
    </row>
    <row r="58" spans="1:26" ht="18.75">
      <c r="A58" s="284" t="s">
        <v>153</v>
      </c>
      <c r="B58" s="285">
        <v>0</v>
      </c>
      <c r="C58" s="285">
        <v>0</v>
      </c>
      <c r="D58" s="286"/>
      <c r="E58" s="287">
        <v>0</v>
      </c>
      <c r="F58" s="288">
        <v>0</v>
      </c>
      <c r="G58" s="289">
        <v>0</v>
      </c>
      <c r="I58" s="286">
        <v>2006</v>
      </c>
      <c r="J58" s="286" t="s">
        <v>8</v>
      </c>
      <c r="K58" s="286" t="s">
        <v>150</v>
      </c>
      <c r="L58" s="286" t="s">
        <v>193</v>
      </c>
      <c r="M58" s="286">
        <v>8</v>
      </c>
      <c r="N58" s="310">
        <v>0</v>
      </c>
      <c r="O58" s="310">
        <v>0</v>
      </c>
      <c r="P58" s="310">
        <v>0</v>
      </c>
      <c r="Q58" s="310">
        <v>0</v>
      </c>
      <c r="R58" s="310">
        <v>0</v>
      </c>
      <c r="S58" s="310">
        <v>0</v>
      </c>
      <c r="T58" s="286">
        <v>12</v>
      </c>
      <c r="U58" s="286" t="s">
        <v>275</v>
      </c>
      <c r="V58" s="286" t="s">
        <v>273</v>
      </c>
      <c r="W58" s="286" t="s">
        <v>189</v>
      </c>
      <c r="X58" s="286" t="s">
        <v>190</v>
      </c>
      <c r="Y58" s="286" t="s">
        <v>195</v>
      </c>
      <c r="Z58" s="286" t="s">
        <v>196</v>
      </c>
    </row>
    <row r="59" spans="1:26" ht="18.75">
      <c r="A59" s="284" t="s">
        <v>154</v>
      </c>
      <c r="B59" s="285">
        <v>21</v>
      </c>
      <c r="C59" s="285">
        <v>6</v>
      </c>
      <c r="D59" s="286"/>
      <c r="E59" s="287">
        <v>0</v>
      </c>
      <c r="F59" s="288">
        <v>0</v>
      </c>
      <c r="G59" s="289">
        <v>69</v>
      </c>
      <c r="I59" s="286">
        <v>2006</v>
      </c>
      <c r="J59" s="286" t="s">
        <v>8</v>
      </c>
      <c r="K59" s="286" t="s">
        <v>150</v>
      </c>
      <c r="L59" s="286" t="s">
        <v>186</v>
      </c>
      <c r="M59" s="286">
        <v>8</v>
      </c>
      <c r="N59" s="310">
        <v>21</v>
      </c>
      <c r="O59" s="310">
        <v>6</v>
      </c>
      <c r="P59" s="310">
        <v>0</v>
      </c>
      <c r="Q59" s="310">
        <v>0</v>
      </c>
      <c r="R59" s="310">
        <v>69</v>
      </c>
      <c r="S59" s="310">
        <v>69</v>
      </c>
      <c r="T59" s="286">
        <v>12</v>
      </c>
      <c r="U59" s="286" t="s">
        <v>276</v>
      </c>
      <c r="V59" s="286" t="s">
        <v>273</v>
      </c>
      <c r="W59" s="286" t="s">
        <v>189</v>
      </c>
      <c r="X59" s="286" t="s">
        <v>190</v>
      </c>
      <c r="Y59" s="286" t="s">
        <v>191</v>
      </c>
      <c r="Z59" s="286" t="s">
        <v>198</v>
      </c>
    </row>
    <row r="60" spans="1:26" ht="18.75">
      <c r="A60" s="284" t="s">
        <v>155</v>
      </c>
      <c r="B60" s="285">
        <v>128</v>
      </c>
      <c r="C60" s="285">
        <v>46</v>
      </c>
      <c r="D60" s="286"/>
      <c r="E60" s="287">
        <v>7</v>
      </c>
      <c r="F60" s="288">
        <v>32</v>
      </c>
      <c r="G60" s="289">
        <v>205</v>
      </c>
      <c r="I60" s="286">
        <v>2006</v>
      </c>
      <c r="J60" s="286" t="s">
        <v>8</v>
      </c>
      <c r="K60" s="286" t="s">
        <v>152</v>
      </c>
      <c r="L60" s="286" t="s">
        <v>193</v>
      </c>
      <c r="M60" s="286">
        <v>8</v>
      </c>
      <c r="N60" s="310">
        <v>128</v>
      </c>
      <c r="O60" s="310">
        <v>46</v>
      </c>
      <c r="P60" s="310">
        <v>7</v>
      </c>
      <c r="Q60" s="310">
        <v>32</v>
      </c>
      <c r="R60" s="310">
        <v>205</v>
      </c>
      <c r="S60" s="310">
        <v>244</v>
      </c>
      <c r="T60" s="286">
        <v>12</v>
      </c>
      <c r="U60" s="286" t="s">
        <v>277</v>
      </c>
      <c r="V60" s="286" t="s">
        <v>273</v>
      </c>
      <c r="W60" s="286" t="s">
        <v>189</v>
      </c>
      <c r="X60" s="286" t="s">
        <v>190</v>
      </c>
      <c r="Y60" s="286" t="s">
        <v>195</v>
      </c>
      <c r="Z60" s="286" t="s">
        <v>200</v>
      </c>
    </row>
    <row r="61" spans="1:26" ht="18.75">
      <c r="A61" s="284" t="s">
        <v>156</v>
      </c>
      <c r="B61" s="285">
        <v>1387</v>
      </c>
      <c r="C61" s="285">
        <v>533</v>
      </c>
      <c r="D61" s="286"/>
      <c r="E61" s="287">
        <v>32</v>
      </c>
      <c r="F61" s="288">
        <v>110</v>
      </c>
      <c r="G61" s="289">
        <v>2525</v>
      </c>
      <c r="I61" s="286">
        <v>2006</v>
      </c>
      <c r="J61" s="286" t="s">
        <v>8</v>
      </c>
      <c r="K61" s="286" t="s">
        <v>152</v>
      </c>
      <c r="L61" s="286" t="s">
        <v>186</v>
      </c>
      <c r="M61" s="286">
        <v>8</v>
      </c>
      <c r="N61" s="310">
        <v>1387</v>
      </c>
      <c r="O61" s="310">
        <v>533</v>
      </c>
      <c r="P61" s="310">
        <v>32</v>
      </c>
      <c r="Q61" s="310">
        <v>110</v>
      </c>
      <c r="R61" s="310">
        <v>2525</v>
      </c>
      <c r="S61" s="310">
        <v>2667</v>
      </c>
      <c r="T61" s="286">
        <v>12</v>
      </c>
      <c r="U61" s="286" t="s">
        <v>278</v>
      </c>
      <c r="V61" s="286" t="s">
        <v>273</v>
      </c>
      <c r="W61" s="286" t="s">
        <v>189</v>
      </c>
      <c r="X61" s="286" t="s">
        <v>190</v>
      </c>
      <c r="Y61" s="286" t="s">
        <v>191</v>
      </c>
      <c r="Z61" s="286" t="s">
        <v>202</v>
      </c>
    </row>
    <row r="62" spans="1:26" ht="18.75">
      <c r="A62" s="291" t="s">
        <v>149</v>
      </c>
      <c r="B62" s="285">
        <v>6</v>
      </c>
      <c r="C62" s="285">
        <v>1</v>
      </c>
      <c r="D62" s="286"/>
      <c r="E62" s="287"/>
      <c r="F62" s="288"/>
      <c r="G62" s="289">
        <v>15</v>
      </c>
      <c r="I62" s="286">
        <v>2006</v>
      </c>
      <c r="J62" s="286" t="s">
        <v>16</v>
      </c>
      <c r="K62" s="286" t="s">
        <v>147</v>
      </c>
      <c r="L62" s="286" t="s">
        <v>193</v>
      </c>
      <c r="M62" s="286">
        <v>8</v>
      </c>
      <c r="N62" s="310">
        <v>6</v>
      </c>
      <c r="O62" s="310">
        <v>1</v>
      </c>
      <c r="P62" s="310">
        <v>0</v>
      </c>
      <c r="Q62" s="310">
        <v>0</v>
      </c>
      <c r="R62" s="310">
        <v>15</v>
      </c>
      <c r="S62" s="310">
        <v>15</v>
      </c>
      <c r="T62" s="286">
        <v>12</v>
      </c>
      <c r="U62" s="286" t="s">
        <v>279</v>
      </c>
      <c r="V62" s="286" t="s">
        <v>280</v>
      </c>
      <c r="W62" s="286" t="s">
        <v>281</v>
      </c>
      <c r="X62" s="286" t="s">
        <v>190</v>
      </c>
      <c r="Y62" s="286" t="s">
        <v>195</v>
      </c>
      <c r="Z62" s="286" t="s">
        <v>245</v>
      </c>
    </row>
    <row r="63" spans="1:26" ht="18.75">
      <c r="A63" s="291" t="s">
        <v>151</v>
      </c>
      <c r="B63" s="285">
        <v>497</v>
      </c>
      <c r="C63" s="285">
        <v>153</v>
      </c>
      <c r="D63" s="286"/>
      <c r="E63" s="287"/>
      <c r="F63" s="288"/>
      <c r="G63" s="289">
        <v>1290</v>
      </c>
      <c r="I63" s="286">
        <v>2006</v>
      </c>
      <c r="J63" s="286" t="s">
        <v>16</v>
      </c>
      <c r="K63" s="286" t="s">
        <v>147</v>
      </c>
      <c r="L63" s="286" t="s">
        <v>186</v>
      </c>
      <c r="M63" s="286">
        <v>8</v>
      </c>
      <c r="N63" s="310">
        <v>497</v>
      </c>
      <c r="O63" s="310">
        <v>153</v>
      </c>
      <c r="P63" s="310">
        <v>0</v>
      </c>
      <c r="Q63" s="310">
        <v>0</v>
      </c>
      <c r="R63" s="310">
        <v>1290</v>
      </c>
      <c r="S63" s="310">
        <v>1290</v>
      </c>
      <c r="T63" s="286">
        <v>12</v>
      </c>
      <c r="U63" s="286" t="s">
        <v>282</v>
      </c>
      <c r="V63" s="286" t="s">
        <v>280</v>
      </c>
      <c r="W63" s="286" t="s">
        <v>281</v>
      </c>
      <c r="X63" s="286" t="s">
        <v>190</v>
      </c>
      <c r="Y63" s="286" t="s">
        <v>191</v>
      </c>
      <c r="Z63" s="286" t="s">
        <v>192</v>
      </c>
    </row>
    <row r="64" spans="1:26" ht="18.75">
      <c r="A64" s="291" t="s">
        <v>153</v>
      </c>
      <c r="B64" s="285">
        <v>1</v>
      </c>
      <c r="C64" s="285">
        <v>0</v>
      </c>
      <c r="D64" s="286"/>
      <c r="E64" s="287"/>
      <c r="F64" s="288"/>
      <c r="G64" s="289">
        <v>2</v>
      </c>
      <c r="I64" s="286">
        <v>2006</v>
      </c>
      <c r="J64" s="286" t="s">
        <v>16</v>
      </c>
      <c r="K64" s="286" t="s">
        <v>150</v>
      </c>
      <c r="L64" s="286" t="s">
        <v>193</v>
      </c>
      <c r="M64" s="286">
        <v>8</v>
      </c>
      <c r="N64" s="310">
        <v>1</v>
      </c>
      <c r="O64" s="310">
        <v>0</v>
      </c>
      <c r="P64" s="310">
        <v>0</v>
      </c>
      <c r="Q64" s="310">
        <v>0</v>
      </c>
      <c r="R64" s="310">
        <v>2</v>
      </c>
      <c r="S64" s="310">
        <v>2</v>
      </c>
      <c r="T64" s="286">
        <v>12</v>
      </c>
      <c r="U64" s="286" t="s">
        <v>283</v>
      </c>
      <c r="V64" s="286" t="s">
        <v>280</v>
      </c>
      <c r="W64" s="286" t="s">
        <v>281</v>
      </c>
      <c r="X64" s="286" t="s">
        <v>190</v>
      </c>
      <c r="Y64" s="286" t="s">
        <v>195</v>
      </c>
      <c r="Z64" s="286" t="s">
        <v>196</v>
      </c>
    </row>
    <row r="65" spans="1:26" ht="18.75">
      <c r="A65" s="291" t="s">
        <v>154</v>
      </c>
      <c r="B65" s="285">
        <v>164</v>
      </c>
      <c r="C65" s="285">
        <v>42</v>
      </c>
      <c r="D65" s="286"/>
      <c r="E65" s="287"/>
      <c r="F65" s="288"/>
      <c r="G65" s="289">
        <v>432</v>
      </c>
      <c r="I65" s="286">
        <v>2006</v>
      </c>
      <c r="J65" s="286" t="s">
        <v>16</v>
      </c>
      <c r="K65" s="286" t="s">
        <v>150</v>
      </c>
      <c r="L65" s="286" t="s">
        <v>186</v>
      </c>
      <c r="M65" s="286">
        <v>8</v>
      </c>
      <c r="N65" s="310">
        <v>164</v>
      </c>
      <c r="O65" s="310">
        <v>42</v>
      </c>
      <c r="P65" s="310">
        <v>0</v>
      </c>
      <c r="Q65" s="310">
        <v>0</v>
      </c>
      <c r="R65" s="310">
        <v>432</v>
      </c>
      <c r="S65" s="310">
        <v>432</v>
      </c>
      <c r="T65" s="286">
        <v>12</v>
      </c>
      <c r="U65" s="286" t="s">
        <v>284</v>
      </c>
      <c r="V65" s="286" t="s">
        <v>280</v>
      </c>
      <c r="W65" s="286" t="s">
        <v>281</v>
      </c>
      <c r="X65" s="286" t="s">
        <v>190</v>
      </c>
      <c r="Y65" s="286" t="s">
        <v>191</v>
      </c>
      <c r="Z65" s="286" t="s">
        <v>198</v>
      </c>
    </row>
    <row r="66" spans="1:26" ht="18.75">
      <c r="A66" s="291" t="s">
        <v>155</v>
      </c>
      <c r="B66" s="285">
        <v>79</v>
      </c>
      <c r="C66" s="285">
        <v>28</v>
      </c>
      <c r="D66" s="286"/>
      <c r="E66" s="287"/>
      <c r="F66" s="288"/>
      <c r="G66" s="289">
        <v>154</v>
      </c>
      <c r="I66" s="286">
        <v>2006</v>
      </c>
      <c r="J66" s="286" t="s">
        <v>16</v>
      </c>
      <c r="K66" s="286" t="s">
        <v>152</v>
      </c>
      <c r="L66" s="286" t="s">
        <v>193</v>
      </c>
      <c r="M66" s="286">
        <v>8</v>
      </c>
      <c r="N66" s="310">
        <v>79</v>
      </c>
      <c r="O66" s="310">
        <v>28</v>
      </c>
      <c r="P66" s="310">
        <v>0</v>
      </c>
      <c r="Q66" s="310">
        <v>0</v>
      </c>
      <c r="R66" s="310">
        <v>154</v>
      </c>
      <c r="S66" s="310">
        <v>154</v>
      </c>
      <c r="T66" s="286">
        <v>12</v>
      </c>
      <c r="U66" s="286" t="s">
        <v>285</v>
      </c>
      <c r="V66" s="286" t="s">
        <v>280</v>
      </c>
      <c r="W66" s="286" t="s">
        <v>281</v>
      </c>
      <c r="X66" s="286" t="s">
        <v>190</v>
      </c>
      <c r="Y66" s="286" t="s">
        <v>195</v>
      </c>
      <c r="Z66" s="286" t="s">
        <v>200</v>
      </c>
    </row>
    <row r="67" spans="1:26" ht="18.75">
      <c r="A67" s="291" t="s">
        <v>156</v>
      </c>
      <c r="B67" s="285">
        <v>4693</v>
      </c>
      <c r="C67" s="285">
        <v>2114</v>
      </c>
      <c r="D67" s="286"/>
      <c r="E67" s="287"/>
      <c r="F67" s="288"/>
      <c r="G67" s="289">
        <v>7038</v>
      </c>
      <c r="I67" s="286">
        <v>2006</v>
      </c>
      <c r="J67" s="286" t="s">
        <v>16</v>
      </c>
      <c r="K67" s="286" t="s">
        <v>152</v>
      </c>
      <c r="L67" s="286" t="s">
        <v>186</v>
      </c>
      <c r="M67" s="286">
        <v>8</v>
      </c>
      <c r="N67" s="310">
        <v>4693</v>
      </c>
      <c r="O67" s="310">
        <v>2114</v>
      </c>
      <c r="P67" s="310">
        <v>0</v>
      </c>
      <c r="Q67" s="310">
        <v>0</v>
      </c>
      <c r="R67" s="310">
        <v>7038</v>
      </c>
      <c r="S67" s="310">
        <v>7038</v>
      </c>
      <c r="T67" s="286">
        <v>12</v>
      </c>
      <c r="U67" s="286" t="s">
        <v>286</v>
      </c>
      <c r="V67" s="286" t="s">
        <v>280</v>
      </c>
      <c r="W67" s="286" t="s">
        <v>281</v>
      </c>
      <c r="X67" s="286" t="s">
        <v>190</v>
      </c>
      <c r="Y67" s="286" t="s">
        <v>191</v>
      </c>
      <c r="Z67" s="286" t="s">
        <v>202</v>
      </c>
    </row>
    <row r="68" spans="1:26" ht="18.75">
      <c r="A68" s="291" t="s">
        <v>157</v>
      </c>
      <c r="B68" s="285">
        <v>5</v>
      </c>
      <c r="C68" s="285">
        <v>1</v>
      </c>
      <c r="D68" s="290"/>
      <c r="E68" s="287"/>
      <c r="F68" s="288"/>
      <c r="G68" s="289">
        <v>14</v>
      </c>
      <c r="I68" s="286">
        <v>2006</v>
      </c>
      <c r="J68" s="286" t="s">
        <v>16</v>
      </c>
      <c r="K68" s="286" t="s">
        <v>147</v>
      </c>
      <c r="L68" s="286" t="s">
        <v>193</v>
      </c>
      <c r="M68" s="286">
        <v>5</v>
      </c>
      <c r="N68" s="310">
        <v>5</v>
      </c>
      <c r="O68" s="310">
        <v>1</v>
      </c>
      <c r="P68" s="310">
        <v>0</v>
      </c>
      <c r="Q68" s="310">
        <v>0</v>
      </c>
      <c r="R68" s="310">
        <v>14</v>
      </c>
      <c r="S68" s="310">
        <v>14</v>
      </c>
      <c r="T68" s="286">
        <v>5</v>
      </c>
      <c r="U68" s="286" t="s">
        <v>287</v>
      </c>
      <c r="V68" s="286" t="s">
        <v>288</v>
      </c>
      <c r="W68" s="286" t="s">
        <v>289</v>
      </c>
      <c r="X68" s="286" t="s">
        <v>206</v>
      </c>
      <c r="Y68" s="286" t="s">
        <v>207</v>
      </c>
      <c r="Z68" s="286" t="s">
        <v>208</v>
      </c>
    </row>
    <row r="69" spans="1:26" ht="25.5">
      <c r="A69" s="291" t="s">
        <v>158</v>
      </c>
      <c r="B69" s="285">
        <v>479</v>
      </c>
      <c r="C69" s="285">
        <v>140</v>
      </c>
      <c r="D69" s="290"/>
      <c r="E69" s="287"/>
      <c r="F69" s="288"/>
      <c r="G69" s="289">
        <v>1911</v>
      </c>
      <c r="I69" s="286">
        <v>2006</v>
      </c>
      <c r="J69" s="286" t="s">
        <v>16</v>
      </c>
      <c r="K69" s="286" t="s">
        <v>147</v>
      </c>
      <c r="L69" s="286" t="s">
        <v>186</v>
      </c>
      <c r="M69" s="286">
        <v>5</v>
      </c>
      <c r="N69" s="310">
        <v>479</v>
      </c>
      <c r="O69" s="310">
        <v>140</v>
      </c>
      <c r="P69" s="310">
        <v>0</v>
      </c>
      <c r="Q69" s="310">
        <v>0</v>
      </c>
      <c r="R69" s="310">
        <v>1911</v>
      </c>
      <c r="S69" s="310">
        <v>1911</v>
      </c>
      <c r="T69" s="286">
        <v>5</v>
      </c>
      <c r="U69" s="286" t="s">
        <v>290</v>
      </c>
      <c r="V69" s="286" t="s">
        <v>288</v>
      </c>
      <c r="W69" s="286" t="s">
        <v>289</v>
      </c>
      <c r="X69" s="286" t="s">
        <v>206</v>
      </c>
      <c r="Y69" s="286" t="s">
        <v>210</v>
      </c>
      <c r="Z69" s="286" t="s">
        <v>211</v>
      </c>
    </row>
    <row r="70" spans="1:26" ht="18.75">
      <c r="A70" s="291" t="s">
        <v>159</v>
      </c>
      <c r="B70" s="285">
        <v>1</v>
      </c>
      <c r="C70" s="285">
        <v>1</v>
      </c>
      <c r="D70" s="290"/>
      <c r="E70" s="287"/>
      <c r="F70" s="288"/>
      <c r="G70" s="289">
        <v>0</v>
      </c>
      <c r="I70" s="286">
        <v>2006</v>
      </c>
      <c r="J70" s="286" t="s">
        <v>16</v>
      </c>
      <c r="K70" s="286" t="s">
        <v>150</v>
      </c>
      <c r="L70" s="286" t="s">
        <v>193</v>
      </c>
      <c r="M70" s="286">
        <v>5</v>
      </c>
      <c r="N70" s="310">
        <v>1</v>
      </c>
      <c r="O70" s="310">
        <v>1</v>
      </c>
      <c r="P70" s="310">
        <v>0</v>
      </c>
      <c r="Q70" s="310">
        <v>0</v>
      </c>
      <c r="R70" s="310">
        <v>0</v>
      </c>
      <c r="S70" s="310">
        <v>0</v>
      </c>
      <c r="T70" s="286">
        <v>5</v>
      </c>
      <c r="U70" s="286" t="s">
        <v>291</v>
      </c>
      <c r="V70" s="286" t="s">
        <v>288</v>
      </c>
      <c r="W70" s="286" t="s">
        <v>289</v>
      </c>
      <c r="X70" s="286" t="s">
        <v>206</v>
      </c>
      <c r="Y70" s="286" t="s">
        <v>207</v>
      </c>
      <c r="Z70" s="286" t="s">
        <v>213</v>
      </c>
    </row>
    <row r="71" spans="1:26" ht="25.5">
      <c r="A71" s="291" t="s">
        <v>160</v>
      </c>
      <c r="B71" s="285">
        <v>139</v>
      </c>
      <c r="C71" s="285">
        <v>36</v>
      </c>
      <c r="D71" s="290"/>
      <c r="E71" s="287"/>
      <c r="F71" s="288"/>
      <c r="G71" s="289">
        <v>642</v>
      </c>
      <c r="I71" s="286">
        <v>2006</v>
      </c>
      <c r="J71" s="286" t="s">
        <v>16</v>
      </c>
      <c r="K71" s="286" t="s">
        <v>150</v>
      </c>
      <c r="L71" s="286" t="s">
        <v>186</v>
      </c>
      <c r="M71" s="286">
        <v>5</v>
      </c>
      <c r="N71" s="310">
        <v>139</v>
      </c>
      <c r="O71" s="310">
        <v>36</v>
      </c>
      <c r="P71" s="310">
        <v>0</v>
      </c>
      <c r="Q71" s="310">
        <v>0</v>
      </c>
      <c r="R71" s="310">
        <v>642</v>
      </c>
      <c r="S71" s="310">
        <v>642</v>
      </c>
      <c r="T71" s="286">
        <v>5</v>
      </c>
      <c r="U71" s="286" t="s">
        <v>292</v>
      </c>
      <c r="V71" s="286" t="s">
        <v>288</v>
      </c>
      <c r="W71" s="286" t="s">
        <v>289</v>
      </c>
      <c r="X71" s="286" t="s">
        <v>206</v>
      </c>
      <c r="Y71" s="286" t="s">
        <v>210</v>
      </c>
      <c r="Z71" s="286" t="s">
        <v>215</v>
      </c>
    </row>
    <row r="72" spans="1:26" ht="18.75">
      <c r="A72" s="291" t="s">
        <v>161</v>
      </c>
      <c r="B72" s="285">
        <v>23</v>
      </c>
      <c r="C72" s="285">
        <v>16</v>
      </c>
      <c r="D72" s="290"/>
      <c r="E72" s="287"/>
      <c r="F72" s="288"/>
      <c r="G72" s="289">
        <v>15</v>
      </c>
      <c r="I72" s="286">
        <v>2006</v>
      </c>
      <c r="J72" s="286" t="s">
        <v>16</v>
      </c>
      <c r="K72" s="286" t="s">
        <v>152</v>
      </c>
      <c r="L72" s="286" t="s">
        <v>193</v>
      </c>
      <c r="M72" s="286">
        <v>5</v>
      </c>
      <c r="N72" s="310">
        <v>23</v>
      </c>
      <c r="O72" s="310">
        <v>16</v>
      </c>
      <c r="P72" s="310">
        <v>0</v>
      </c>
      <c r="Q72" s="310">
        <v>0</v>
      </c>
      <c r="R72" s="310">
        <v>15</v>
      </c>
      <c r="S72" s="310">
        <v>15</v>
      </c>
      <c r="T72" s="286">
        <v>5</v>
      </c>
      <c r="U72" s="286" t="s">
        <v>293</v>
      </c>
      <c r="V72" s="286" t="s">
        <v>288</v>
      </c>
      <c r="W72" s="286" t="s">
        <v>289</v>
      </c>
      <c r="X72" s="286" t="s">
        <v>206</v>
      </c>
      <c r="Y72" s="286" t="s">
        <v>207</v>
      </c>
      <c r="Z72" s="286" t="s">
        <v>217</v>
      </c>
    </row>
    <row r="73" spans="1:26" ht="25.5">
      <c r="A73" s="291" t="s">
        <v>162</v>
      </c>
      <c r="B73" s="285">
        <v>4203</v>
      </c>
      <c r="C73" s="285">
        <v>2523</v>
      </c>
      <c r="D73" s="290"/>
      <c r="E73" s="287"/>
      <c r="F73" s="288"/>
      <c r="G73" s="289">
        <v>7167</v>
      </c>
      <c r="I73" s="286">
        <v>2006</v>
      </c>
      <c r="J73" s="286" t="s">
        <v>16</v>
      </c>
      <c r="K73" s="286" t="s">
        <v>152</v>
      </c>
      <c r="L73" s="286" t="s">
        <v>186</v>
      </c>
      <c r="M73" s="286">
        <v>5</v>
      </c>
      <c r="N73" s="310">
        <v>4203</v>
      </c>
      <c r="O73" s="310">
        <v>2523</v>
      </c>
      <c r="P73" s="310">
        <v>0</v>
      </c>
      <c r="Q73" s="310">
        <v>0</v>
      </c>
      <c r="R73" s="310">
        <v>7167</v>
      </c>
      <c r="S73" s="310">
        <v>7167</v>
      </c>
      <c r="T73" s="286">
        <v>5</v>
      </c>
      <c r="U73" s="286" t="s">
        <v>294</v>
      </c>
      <c r="V73" s="286" t="s">
        <v>288</v>
      </c>
      <c r="W73" s="286" t="s">
        <v>289</v>
      </c>
      <c r="X73" s="286" t="s">
        <v>206</v>
      </c>
      <c r="Y73" s="286" t="s">
        <v>210</v>
      </c>
      <c r="Z73" s="286" t="s">
        <v>219</v>
      </c>
    </row>
    <row r="74" spans="1:26" ht="18.75">
      <c r="A74" s="284" t="s">
        <v>163</v>
      </c>
      <c r="B74" s="285">
        <v>425</v>
      </c>
      <c r="C74" s="285">
        <v>247</v>
      </c>
      <c r="D74" s="286"/>
      <c r="E74" s="287">
        <v>136</v>
      </c>
      <c r="F74" s="288">
        <v>5</v>
      </c>
      <c r="G74" s="289">
        <v>321</v>
      </c>
      <c r="I74" s="286">
        <v>2006</v>
      </c>
      <c r="J74" s="286" t="s">
        <v>93</v>
      </c>
      <c r="K74" s="286" t="s">
        <v>147</v>
      </c>
      <c r="L74" s="286" t="s">
        <v>193</v>
      </c>
      <c r="M74" s="286">
        <v>12</v>
      </c>
      <c r="N74" s="310">
        <v>425</v>
      </c>
      <c r="O74" s="310">
        <v>247</v>
      </c>
      <c r="P74" s="310">
        <v>136</v>
      </c>
      <c r="Q74" s="310">
        <v>5</v>
      </c>
      <c r="R74" s="310">
        <v>321</v>
      </c>
      <c r="S74" s="310">
        <v>462</v>
      </c>
      <c r="T74" s="286">
        <v>12</v>
      </c>
      <c r="U74" s="286" t="s">
        <v>295</v>
      </c>
      <c r="V74" s="286" t="s">
        <v>296</v>
      </c>
      <c r="W74" s="286" t="s">
        <v>297</v>
      </c>
      <c r="X74" s="286" t="s">
        <v>190</v>
      </c>
      <c r="Y74" s="286" t="s">
        <v>195</v>
      </c>
      <c r="Z74" s="286" t="s">
        <v>245</v>
      </c>
    </row>
    <row r="75" spans="1:26" ht="25.5">
      <c r="A75" s="284" t="s">
        <v>164</v>
      </c>
      <c r="B75" s="285">
        <v>4</v>
      </c>
      <c r="C75" s="285">
        <v>3</v>
      </c>
      <c r="D75" s="286"/>
      <c r="E75" s="287">
        <v>0</v>
      </c>
      <c r="F75" s="288">
        <v>0</v>
      </c>
      <c r="G75" s="289">
        <v>4</v>
      </c>
      <c r="I75" s="286">
        <v>2006</v>
      </c>
      <c r="J75" s="286" t="s">
        <v>93</v>
      </c>
      <c r="K75" s="286" t="s">
        <v>147</v>
      </c>
      <c r="L75" s="286" t="s">
        <v>186</v>
      </c>
      <c r="M75" s="286">
        <v>12</v>
      </c>
      <c r="N75" s="310">
        <v>4</v>
      </c>
      <c r="O75" s="310">
        <v>3</v>
      </c>
      <c r="P75" s="310">
        <v>0</v>
      </c>
      <c r="Q75" s="310">
        <v>0</v>
      </c>
      <c r="R75" s="310">
        <v>4</v>
      </c>
      <c r="S75" s="310">
        <v>4</v>
      </c>
      <c r="T75" s="286">
        <v>12</v>
      </c>
      <c r="U75" s="286" t="s">
        <v>298</v>
      </c>
      <c r="V75" s="286" t="s">
        <v>296</v>
      </c>
      <c r="W75" s="286" t="s">
        <v>297</v>
      </c>
      <c r="X75" s="286" t="s">
        <v>190</v>
      </c>
      <c r="Y75" s="286" t="s">
        <v>191</v>
      </c>
      <c r="Z75" s="286" t="s">
        <v>192</v>
      </c>
    </row>
    <row r="76" spans="1:26" ht="18.75">
      <c r="A76" s="284" t="s">
        <v>165</v>
      </c>
      <c r="B76" s="285">
        <v>403</v>
      </c>
      <c r="C76" s="285">
        <v>238</v>
      </c>
      <c r="D76" s="286"/>
      <c r="E76" s="287">
        <v>149</v>
      </c>
      <c r="F76" s="288">
        <v>15</v>
      </c>
      <c r="G76" s="289">
        <v>266</v>
      </c>
      <c r="I76" s="286">
        <v>2006</v>
      </c>
      <c r="J76" s="286" t="s">
        <v>93</v>
      </c>
      <c r="K76" s="286" t="s">
        <v>150</v>
      </c>
      <c r="L76" s="286" t="s">
        <v>193</v>
      </c>
      <c r="M76" s="286">
        <v>12</v>
      </c>
      <c r="N76" s="310">
        <v>403</v>
      </c>
      <c r="O76" s="310">
        <v>238</v>
      </c>
      <c r="P76" s="310">
        <v>149</v>
      </c>
      <c r="Q76" s="310">
        <v>15</v>
      </c>
      <c r="R76" s="310">
        <v>266</v>
      </c>
      <c r="S76" s="310">
        <v>430</v>
      </c>
      <c r="T76" s="286">
        <v>12</v>
      </c>
      <c r="U76" s="286" t="s">
        <v>299</v>
      </c>
      <c r="V76" s="286" t="s">
        <v>296</v>
      </c>
      <c r="W76" s="286" t="s">
        <v>297</v>
      </c>
      <c r="X76" s="286" t="s">
        <v>190</v>
      </c>
      <c r="Y76" s="286" t="s">
        <v>195</v>
      </c>
      <c r="Z76" s="286" t="s">
        <v>196</v>
      </c>
    </row>
    <row r="77" spans="1:26" ht="25.5">
      <c r="A77" s="284" t="s">
        <v>166</v>
      </c>
      <c r="B77" s="285">
        <v>0</v>
      </c>
      <c r="C77" s="285">
        <v>0</v>
      </c>
      <c r="D77" s="286"/>
      <c r="E77" s="287">
        <v>0</v>
      </c>
      <c r="F77" s="288">
        <v>0</v>
      </c>
      <c r="G77" s="289">
        <v>0</v>
      </c>
      <c r="I77" s="286">
        <v>2006</v>
      </c>
      <c r="J77" s="286" t="s">
        <v>93</v>
      </c>
      <c r="K77" s="286" t="s">
        <v>150</v>
      </c>
      <c r="L77" s="286" t="s">
        <v>186</v>
      </c>
      <c r="M77" s="286">
        <v>12</v>
      </c>
      <c r="N77" s="310">
        <v>0</v>
      </c>
      <c r="O77" s="310">
        <v>0</v>
      </c>
      <c r="P77" s="310">
        <v>0</v>
      </c>
      <c r="Q77" s="310">
        <v>0</v>
      </c>
      <c r="R77" s="310">
        <v>0</v>
      </c>
      <c r="S77" s="310">
        <v>0</v>
      </c>
      <c r="T77" s="286">
        <v>12</v>
      </c>
      <c r="U77" s="286" t="s">
        <v>300</v>
      </c>
      <c r="V77" s="286" t="s">
        <v>296</v>
      </c>
      <c r="W77" s="286" t="s">
        <v>297</v>
      </c>
      <c r="X77" s="286" t="s">
        <v>190</v>
      </c>
      <c r="Y77" s="286" t="s">
        <v>191</v>
      </c>
      <c r="Z77" s="286" t="s">
        <v>198</v>
      </c>
    </row>
    <row r="78" spans="1:26" ht="18.75">
      <c r="A78" s="284" t="s">
        <v>167</v>
      </c>
      <c r="B78" s="285">
        <v>1905</v>
      </c>
      <c r="C78" s="285">
        <v>1301</v>
      </c>
      <c r="D78" s="286"/>
      <c r="E78" s="287">
        <v>251</v>
      </c>
      <c r="F78" s="288">
        <v>21</v>
      </c>
      <c r="G78" s="289">
        <v>994</v>
      </c>
      <c r="I78" s="286">
        <v>2006</v>
      </c>
      <c r="J78" s="286" t="s">
        <v>93</v>
      </c>
      <c r="K78" s="286" t="s">
        <v>152</v>
      </c>
      <c r="L78" s="286" t="s">
        <v>193</v>
      </c>
      <c r="M78" s="286">
        <v>12</v>
      </c>
      <c r="N78" s="310">
        <v>1905</v>
      </c>
      <c r="O78" s="310">
        <v>1301</v>
      </c>
      <c r="P78" s="310">
        <v>251</v>
      </c>
      <c r="Q78" s="310">
        <v>21</v>
      </c>
      <c r="R78" s="310">
        <v>994</v>
      </c>
      <c r="S78" s="310">
        <v>1266</v>
      </c>
      <c r="T78" s="286">
        <v>12</v>
      </c>
      <c r="U78" s="286" t="s">
        <v>301</v>
      </c>
      <c r="V78" s="286" t="s">
        <v>296</v>
      </c>
      <c r="W78" s="286" t="s">
        <v>297</v>
      </c>
      <c r="X78" s="286" t="s">
        <v>190</v>
      </c>
      <c r="Y78" s="286" t="s">
        <v>195</v>
      </c>
      <c r="Z78" s="286" t="s">
        <v>200</v>
      </c>
    </row>
    <row r="79" spans="1:26" ht="25.5">
      <c r="A79" s="284" t="s">
        <v>168</v>
      </c>
      <c r="B79" s="285">
        <v>10</v>
      </c>
      <c r="C79" s="285">
        <v>8</v>
      </c>
      <c r="D79" s="286"/>
      <c r="E79" s="287">
        <v>1</v>
      </c>
      <c r="F79" s="288">
        <v>0</v>
      </c>
      <c r="G79" s="289">
        <v>1</v>
      </c>
      <c r="I79" s="286">
        <v>2006</v>
      </c>
      <c r="J79" s="286" t="s">
        <v>93</v>
      </c>
      <c r="K79" s="286" t="s">
        <v>152</v>
      </c>
      <c r="L79" s="286" t="s">
        <v>186</v>
      </c>
      <c r="M79" s="286">
        <v>12</v>
      </c>
      <c r="N79" s="310">
        <v>10</v>
      </c>
      <c r="O79" s="310">
        <v>8</v>
      </c>
      <c r="P79" s="310">
        <v>1</v>
      </c>
      <c r="Q79" s="310">
        <v>0</v>
      </c>
      <c r="R79" s="310">
        <v>1</v>
      </c>
      <c r="S79" s="310">
        <v>2</v>
      </c>
      <c r="T79" s="286">
        <v>12</v>
      </c>
      <c r="U79" s="286" t="s">
        <v>302</v>
      </c>
      <c r="V79" s="286" t="s">
        <v>296</v>
      </c>
      <c r="W79" s="286" t="s">
        <v>297</v>
      </c>
      <c r="X79" s="286" t="s">
        <v>190</v>
      </c>
      <c r="Y79" s="286" t="s">
        <v>191</v>
      </c>
      <c r="Z79" s="286" t="s">
        <v>202</v>
      </c>
    </row>
    <row r="80" spans="1:26" ht="18.75">
      <c r="A80" s="284" t="s">
        <v>157</v>
      </c>
      <c r="B80" s="285">
        <v>305</v>
      </c>
      <c r="C80" s="285">
        <v>145</v>
      </c>
      <c r="D80" s="290"/>
      <c r="E80" s="287">
        <v>324</v>
      </c>
      <c r="F80" s="288">
        <v>80</v>
      </c>
      <c r="G80" s="289">
        <v>334</v>
      </c>
      <c r="I80" s="286">
        <v>2006</v>
      </c>
      <c r="J80" s="286" t="s">
        <v>93</v>
      </c>
      <c r="K80" s="286" t="s">
        <v>147</v>
      </c>
      <c r="L80" s="286" t="s">
        <v>193</v>
      </c>
      <c r="M80" s="286">
        <v>5</v>
      </c>
      <c r="N80" s="310">
        <v>305</v>
      </c>
      <c r="O80" s="310">
        <v>145</v>
      </c>
      <c r="P80" s="310">
        <v>324</v>
      </c>
      <c r="Q80" s="310">
        <v>80</v>
      </c>
      <c r="R80" s="310">
        <v>334</v>
      </c>
      <c r="S80" s="310">
        <v>738</v>
      </c>
      <c r="T80" s="286">
        <v>5</v>
      </c>
      <c r="U80" s="286" t="s">
        <v>303</v>
      </c>
      <c r="V80" s="286" t="s">
        <v>304</v>
      </c>
      <c r="W80" s="286" t="s">
        <v>305</v>
      </c>
      <c r="X80" s="286" t="s">
        <v>206</v>
      </c>
      <c r="Y80" s="286" t="s">
        <v>207</v>
      </c>
      <c r="Z80" s="286" t="s">
        <v>208</v>
      </c>
    </row>
    <row r="81" spans="1:26" ht="25.5">
      <c r="A81" s="284" t="s">
        <v>158</v>
      </c>
      <c r="B81" s="285">
        <v>5</v>
      </c>
      <c r="C81" s="285">
        <v>1</v>
      </c>
      <c r="D81" s="290"/>
      <c r="E81" s="287">
        <v>13</v>
      </c>
      <c r="F81" s="288">
        <v>0</v>
      </c>
      <c r="G81" s="289">
        <v>4</v>
      </c>
      <c r="I81" s="286">
        <v>2006</v>
      </c>
      <c r="J81" s="286" t="s">
        <v>93</v>
      </c>
      <c r="K81" s="286" t="s">
        <v>147</v>
      </c>
      <c r="L81" s="286" t="s">
        <v>186</v>
      </c>
      <c r="M81" s="286">
        <v>5</v>
      </c>
      <c r="N81" s="310">
        <v>5</v>
      </c>
      <c r="O81" s="310">
        <v>1</v>
      </c>
      <c r="P81" s="310">
        <v>13</v>
      </c>
      <c r="Q81" s="310">
        <v>0</v>
      </c>
      <c r="R81" s="310">
        <v>4</v>
      </c>
      <c r="S81" s="310">
        <v>17</v>
      </c>
      <c r="T81" s="286">
        <v>5</v>
      </c>
      <c r="U81" s="286" t="s">
        <v>306</v>
      </c>
      <c r="V81" s="286" t="s">
        <v>304</v>
      </c>
      <c r="W81" s="286" t="s">
        <v>305</v>
      </c>
      <c r="X81" s="286" t="s">
        <v>206</v>
      </c>
      <c r="Y81" s="286" t="s">
        <v>210</v>
      </c>
      <c r="Z81" s="286" t="s">
        <v>211</v>
      </c>
    </row>
    <row r="82" spans="1:26" ht="18.75">
      <c r="A82" s="284" t="s">
        <v>159</v>
      </c>
      <c r="B82" s="285">
        <v>342</v>
      </c>
      <c r="C82" s="285">
        <v>118</v>
      </c>
      <c r="D82" s="290"/>
      <c r="E82" s="287">
        <v>560</v>
      </c>
      <c r="F82" s="288">
        <v>140</v>
      </c>
      <c r="G82" s="289">
        <v>496</v>
      </c>
      <c r="I82" s="286">
        <v>2006</v>
      </c>
      <c r="J82" s="286" t="s">
        <v>93</v>
      </c>
      <c r="K82" s="286" t="s">
        <v>150</v>
      </c>
      <c r="L82" s="286" t="s">
        <v>193</v>
      </c>
      <c r="M82" s="286">
        <v>5</v>
      </c>
      <c r="N82" s="310">
        <v>342</v>
      </c>
      <c r="O82" s="310">
        <v>118</v>
      </c>
      <c r="P82" s="310">
        <v>560</v>
      </c>
      <c r="Q82" s="310">
        <v>140</v>
      </c>
      <c r="R82" s="310">
        <v>496</v>
      </c>
      <c r="S82" s="310">
        <v>1196</v>
      </c>
      <c r="T82" s="286">
        <v>5</v>
      </c>
      <c r="U82" s="286" t="s">
        <v>307</v>
      </c>
      <c r="V82" s="286" t="s">
        <v>304</v>
      </c>
      <c r="W82" s="286" t="s">
        <v>305</v>
      </c>
      <c r="X82" s="286" t="s">
        <v>206</v>
      </c>
      <c r="Y82" s="286" t="s">
        <v>207</v>
      </c>
      <c r="Z82" s="286" t="s">
        <v>213</v>
      </c>
    </row>
    <row r="83" spans="1:26" ht="25.5">
      <c r="A83" s="284" t="s">
        <v>160</v>
      </c>
      <c r="B83" s="285">
        <v>1</v>
      </c>
      <c r="C83" s="285">
        <v>0</v>
      </c>
      <c r="D83" s="290"/>
      <c r="E83" s="287">
        <v>3</v>
      </c>
      <c r="F83" s="288">
        <v>0</v>
      </c>
      <c r="G83" s="289">
        <v>4</v>
      </c>
      <c r="I83" s="286">
        <v>2006</v>
      </c>
      <c r="J83" s="286" t="s">
        <v>93</v>
      </c>
      <c r="K83" s="286" t="s">
        <v>150</v>
      </c>
      <c r="L83" s="286" t="s">
        <v>186</v>
      </c>
      <c r="M83" s="286">
        <v>5</v>
      </c>
      <c r="N83" s="310">
        <v>1</v>
      </c>
      <c r="O83" s="310">
        <v>0</v>
      </c>
      <c r="P83" s="310">
        <v>3</v>
      </c>
      <c r="Q83" s="310">
        <v>0</v>
      </c>
      <c r="R83" s="310">
        <v>4</v>
      </c>
      <c r="S83" s="310">
        <v>7</v>
      </c>
      <c r="T83" s="286">
        <v>5</v>
      </c>
      <c r="U83" s="286" t="s">
        <v>308</v>
      </c>
      <c r="V83" s="286" t="s">
        <v>304</v>
      </c>
      <c r="W83" s="286" t="s">
        <v>305</v>
      </c>
      <c r="X83" s="286" t="s">
        <v>206</v>
      </c>
      <c r="Y83" s="286" t="s">
        <v>210</v>
      </c>
      <c r="Z83" s="286" t="s">
        <v>215</v>
      </c>
    </row>
    <row r="84" spans="1:26" ht="18.75">
      <c r="A84" s="284" t="s">
        <v>161</v>
      </c>
      <c r="B84" s="285">
        <v>1554</v>
      </c>
      <c r="C84" s="285">
        <v>1114</v>
      </c>
      <c r="D84" s="290"/>
      <c r="E84" s="287">
        <v>714</v>
      </c>
      <c r="F84" s="288">
        <v>124</v>
      </c>
      <c r="G84" s="289">
        <v>658</v>
      </c>
      <c r="I84" s="286">
        <v>2006</v>
      </c>
      <c r="J84" s="286" t="s">
        <v>93</v>
      </c>
      <c r="K84" s="286" t="s">
        <v>152</v>
      </c>
      <c r="L84" s="286" t="s">
        <v>193</v>
      </c>
      <c r="M84" s="286">
        <v>5</v>
      </c>
      <c r="N84" s="310">
        <v>1554</v>
      </c>
      <c r="O84" s="310">
        <v>1114</v>
      </c>
      <c r="P84" s="310">
        <v>714</v>
      </c>
      <c r="Q84" s="310">
        <v>124</v>
      </c>
      <c r="R84" s="310">
        <v>658</v>
      </c>
      <c r="S84" s="310">
        <v>1496</v>
      </c>
      <c r="T84" s="286">
        <v>5</v>
      </c>
      <c r="U84" s="286" t="s">
        <v>309</v>
      </c>
      <c r="V84" s="286" t="s">
        <v>304</v>
      </c>
      <c r="W84" s="286" t="s">
        <v>305</v>
      </c>
      <c r="X84" s="286" t="s">
        <v>206</v>
      </c>
      <c r="Y84" s="286" t="s">
        <v>207</v>
      </c>
      <c r="Z84" s="286" t="s">
        <v>217</v>
      </c>
    </row>
    <row r="85" spans="1:26" ht="25.5">
      <c r="A85" s="284" t="s">
        <v>162</v>
      </c>
      <c r="B85" s="285">
        <v>27</v>
      </c>
      <c r="C85" s="285">
        <v>21</v>
      </c>
      <c r="D85" s="290"/>
      <c r="E85" s="287">
        <v>4</v>
      </c>
      <c r="F85" s="288">
        <v>2</v>
      </c>
      <c r="G85" s="289">
        <v>13</v>
      </c>
      <c r="I85" s="286">
        <v>2006</v>
      </c>
      <c r="J85" s="286" t="s">
        <v>93</v>
      </c>
      <c r="K85" s="286" t="s">
        <v>152</v>
      </c>
      <c r="L85" s="286" t="s">
        <v>186</v>
      </c>
      <c r="M85" s="286">
        <v>5</v>
      </c>
      <c r="N85" s="310">
        <v>27</v>
      </c>
      <c r="O85" s="310">
        <v>21</v>
      </c>
      <c r="P85" s="310">
        <v>4</v>
      </c>
      <c r="Q85" s="310">
        <v>2</v>
      </c>
      <c r="R85" s="310">
        <v>13</v>
      </c>
      <c r="S85" s="310">
        <v>19</v>
      </c>
      <c r="T85" s="286">
        <v>5</v>
      </c>
      <c r="U85" s="286" t="s">
        <v>310</v>
      </c>
      <c r="V85" s="286" t="s">
        <v>304</v>
      </c>
      <c r="W85" s="286" t="s">
        <v>305</v>
      </c>
      <c r="X85" s="286" t="s">
        <v>206</v>
      </c>
      <c r="Y85" s="286" t="s">
        <v>210</v>
      </c>
      <c r="Z85" s="286" t="s">
        <v>219</v>
      </c>
    </row>
    <row r="86" spans="1:26" ht="18.75">
      <c r="A86" s="284" t="s">
        <v>157</v>
      </c>
      <c r="B86" s="285">
        <v>280</v>
      </c>
      <c r="C86" s="285">
        <v>85</v>
      </c>
      <c r="D86" s="290"/>
      <c r="E86" s="287">
        <v>602</v>
      </c>
      <c r="F86" s="288">
        <v>41</v>
      </c>
      <c r="G86" s="289">
        <v>309</v>
      </c>
      <c r="I86" s="286">
        <v>2006</v>
      </c>
      <c r="J86" s="286" t="s">
        <v>10</v>
      </c>
      <c r="K86" s="286" t="s">
        <v>147</v>
      </c>
      <c r="L86" s="286" t="s">
        <v>193</v>
      </c>
      <c r="M86" s="286">
        <v>5</v>
      </c>
      <c r="N86" s="310">
        <v>280</v>
      </c>
      <c r="O86" s="310">
        <v>85</v>
      </c>
      <c r="P86" s="310">
        <v>602</v>
      </c>
      <c r="Q86" s="310">
        <v>41</v>
      </c>
      <c r="R86" s="310">
        <v>309</v>
      </c>
      <c r="S86" s="310">
        <v>952</v>
      </c>
      <c r="T86" s="286">
        <v>5</v>
      </c>
      <c r="U86" s="286" t="s">
        <v>311</v>
      </c>
      <c r="V86" s="286" t="s">
        <v>312</v>
      </c>
      <c r="W86" s="286" t="s">
        <v>305</v>
      </c>
      <c r="X86" s="286" t="s">
        <v>206</v>
      </c>
      <c r="Y86" s="286" t="s">
        <v>207</v>
      </c>
      <c r="Z86" s="286" t="s">
        <v>208</v>
      </c>
    </row>
    <row r="87" spans="1:26" ht="25.5">
      <c r="A87" s="284" t="s">
        <v>158</v>
      </c>
      <c r="B87" s="285">
        <v>382</v>
      </c>
      <c r="C87" s="285">
        <v>88</v>
      </c>
      <c r="D87" s="290"/>
      <c r="E87" s="287">
        <v>1035</v>
      </c>
      <c r="F87" s="288">
        <v>216</v>
      </c>
      <c r="G87" s="289">
        <v>541</v>
      </c>
      <c r="I87" s="286">
        <v>2006</v>
      </c>
      <c r="J87" s="286" t="s">
        <v>10</v>
      </c>
      <c r="K87" s="286" t="s">
        <v>147</v>
      </c>
      <c r="L87" s="286" t="s">
        <v>186</v>
      </c>
      <c r="M87" s="286">
        <v>5</v>
      </c>
      <c r="N87" s="310">
        <v>382</v>
      </c>
      <c r="O87" s="310">
        <v>88</v>
      </c>
      <c r="P87" s="310">
        <v>1035</v>
      </c>
      <c r="Q87" s="310">
        <v>216</v>
      </c>
      <c r="R87" s="310">
        <v>541</v>
      </c>
      <c r="S87" s="310">
        <v>1792</v>
      </c>
      <c r="T87" s="286">
        <v>5</v>
      </c>
      <c r="U87" s="286" t="s">
        <v>313</v>
      </c>
      <c r="V87" s="286" t="s">
        <v>312</v>
      </c>
      <c r="W87" s="286" t="s">
        <v>305</v>
      </c>
      <c r="X87" s="286" t="s">
        <v>206</v>
      </c>
      <c r="Y87" s="286" t="s">
        <v>210</v>
      </c>
      <c r="Z87" s="286" t="s">
        <v>211</v>
      </c>
    </row>
    <row r="88" spans="1:26" ht="18.75">
      <c r="A88" s="284" t="s">
        <v>159</v>
      </c>
      <c r="B88" s="285">
        <v>59</v>
      </c>
      <c r="C88" s="285">
        <v>7</v>
      </c>
      <c r="D88" s="290"/>
      <c r="E88" s="287">
        <v>218</v>
      </c>
      <c r="F88" s="288">
        <v>17</v>
      </c>
      <c r="G88" s="289">
        <v>80</v>
      </c>
      <c r="I88" s="286">
        <v>2006</v>
      </c>
      <c r="J88" s="286" t="s">
        <v>10</v>
      </c>
      <c r="K88" s="286" t="s">
        <v>150</v>
      </c>
      <c r="L88" s="286" t="s">
        <v>193</v>
      </c>
      <c r="M88" s="286">
        <v>5</v>
      </c>
      <c r="N88" s="310">
        <v>59</v>
      </c>
      <c r="O88" s="310">
        <v>7</v>
      </c>
      <c r="P88" s="310">
        <v>218</v>
      </c>
      <c r="Q88" s="310">
        <v>17</v>
      </c>
      <c r="R88" s="310">
        <v>80</v>
      </c>
      <c r="S88" s="310">
        <v>315</v>
      </c>
      <c r="T88" s="286">
        <v>5</v>
      </c>
      <c r="U88" s="286" t="s">
        <v>314</v>
      </c>
      <c r="V88" s="286" t="s">
        <v>312</v>
      </c>
      <c r="W88" s="286" t="s">
        <v>305</v>
      </c>
      <c r="X88" s="286" t="s">
        <v>206</v>
      </c>
      <c r="Y88" s="286" t="s">
        <v>207</v>
      </c>
      <c r="Z88" s="286" t="s">
        <v>213</v>
      </c>
    </row>
    <row r="89" spans="1:26" ht="25.5">
      <c r="A89" s="284" t="s">
        <v>160</v>
      </c>
      <c r="B89" s="285">
        <v>21</v>
      </c>
      <c r="C89" s="285">
        <v>5</v>
      </c>
      <c r="D89" s="290"/>
      <c r="E89" s="287">
        <v>66</v>
      </c>
      <c r="F89" s="288">
        <v>1</v>
      </c>
      <c r="G89" s="289">
        <v>30</v>
      </c>
      <c r="I89" s="286">
        <v>2006</v>
      </c>
      <c r="J89" s="286" t="s">
        <v>10</v>
      </c>
      <c r="K89" s="286" t="s">
        <v>150</v>
      </c>
      <c r="L89" s="286" t="s">
        <v>186</v>
      </c>
      <c r="M89" s="286">
        <v>5</v>
      </c>
      <c r="N89" s="310">
        <v>21</v>
      </c>
      <c r="O89" s="310">
        <v>5</v>
      </c>
      <c r="P89" s="310">
        <v>66</v>
      </c>
      <c r="Q89" s="310">
        <v>1</v>
      </c>
      <c r="R89" s="310">
        <v>30</v>
      </c>
      <c r="S89" s="310">
        <v>97</v>
      </c>
      <c r="T89" s="286">
        <v>5</v>
      </c>
      <c r="U89" s="286" t="s">
        <v>315</v>
      </c>
      <c r="V89" s="286" t="s">
        <v>312</v>
      </c>
      <c r="W89" s="286" t="s">
        <v>305</v>
      </c>
      <c r="X89" s="286" t="s">
        <v>206</v>
      </c>
      <c r="Y89" s="286" t="s">
        <v>210</v>
      </c>
      <c r="Z89" s="286" t="s">
        <v>215</v>
      </c>
    </row>
    <row r="90" spans="1:26" ht="18.75">
      <c r="A90" s="284" t="s">
        <v>161</v>
      </c>
      <c r="B90" s="285">
        <v>368</v>
      </c>
      <c r="C90" s="285">
        <v>235</v>
      </c>
      <c r="D90" s="290"/>
      <c r="E90" s="287">
        <v>214</v>
      </c>
      <c r="F90" s="288">
        <v>22</v>
      </c>
      <c r="G90" s="289">
        <v>170</v>
      </c>
      <c r="I90" s="286">
        <v>2006</v>
      </c>
      <c r="J90" s="286" t="s">
        <v>10</v>
      </c>
      <c r="K90" s="286" t="s">
        <v>152</v>
      </c>
      <c r="L90" s="286" t="s">
        <v>193</v>
      </c>
      <c r="M90" s="286">
        <v>5</v>
      </c>
      <c r="N90" s="310">
        <v>368</v>
      </c>
      <c r="O90" s="310">
        <v>235</v>
      </c>
      <c r="P90" s="310">
        <v>214</v>
      </c>
      <c r="Q90" s="310">
        <v>22</v>
      </c>
      <c r="R90" s="310">
        <v>170</v>
      </c>
      <c r="S90" s="310">
        <v>406</v>
      </c>
      <c r="T90" s="286">
        <v>5</v>
      </c>
      <c r="U90" s="286" t="s">
        <v>316</v>
      </c>
      <c r="V90" s="286" t="s">
        <v>312</v>
      </c>
      <c r="W90" s="286" t="s">
        <v>305</v>
      </c>
      <c r="X90" s="286" t="s">
        <v>206</v>
      </c>
      <c r="Y90" s="286" t="s">
        <v>207</v>
      </c>
      <c r="Z90" s="286" t="s">
        <v>217</v>
      </c>
    </row>
    <row r="91" spans="1:26" ht="25.5">
      <c r="A91" s="284" t="s">
        <v>162</v>
      </c>
      <c r="B91" s="285">
        <v>547</v>
      </c>
      <c r="C91" s="285">
        <v>290</v>
      </c>
      <c r="D91" s="290"/>
      <c r="E91" s="287">
        <v>487</v>
      </c>
      <c r="F91" s="288">
        <v>51</v>
      </c>
      <c r="G91" s="289">
        <v>385</v>
      </c>
      <c r="I91" s="286">
        <v>2006</v>
      </c>
      <c r="J91" s="286" t="s">
        <v>10</v>
      </c>
      <c r="K91" s="286" t="s">
        <v>152</v>
      </c>
      <c r="L91" s="286" t="s">
        <v>186</v>
      </c>
      <c r="M91" s="286">
        <v>5</v>
      </c>
      <c r="N91" s="310">
        <v>547</v>
      </c>
      <c r="O91" s="310">
        <v>290</v>
      </c>
      <c r="P91" s="310">
        <v>487</v>
      </c>
      <c r="Q91" s="310">
        <v>51</v>
      </c>
      <c r="R91" s="310">
        <v>385</v>
      </c>
      <c r="S91" s="310">
        <v>923</v>
      </c>
      <c r="T91" s="286">
        <v>5</v>
      </c>
      <c r="U91" s="286" t="s">
        <v>317</v>
      </c>
      <c r="V91" s="286" t="s">
        <v>312</v>
      </c>
      <c r="W91" s="286" t="s">
        <v>305</v>
      </c>
      <c r="X91" s="286" t="s">
        <v>206</v>
      </c>
      <c r="Y91" s="286" t="s">
        <v>210</v>
      </c>
      <c r="Z91" s="286" t="s">
        <v>219</v>
      </c>
    </row>
    <row r="92" spans="1:26" ht="18.75">
      <c r="A92" s="284" t="s">
        <v>149</v>
      </c>
      <c r="B92" s="285">
        <v>323</v>
      </c>
      <c r="C92" s="285">
        <v>107</v>
      </c>
      <c r="D92" s="286"/>
      <c r="E92" s="287">
        <v>219</v>
      </c>
      <c r="F92" s="288">
        <v>0</v>
      </c>
      <c r="G92" s="289">
        <v>415</v>
      </c>
      <c r="I92" s="286">
        <v>2006</v>
      </c>
      <c r="J92" s="286" t="s">
        <v>10</v>
      </c>
      <c r="K92" s="286" t="s">
        <v>147</v>
      </c>
      <c r="L92" s="286" t="s">
        <v>193</v>
      </c>
      <c r="M92" s="286">
        <v>8</v>
      </c>
      <c r="N92" s="310">
        <v>323</v>
      </c>
      <c r="O92" s="310">
        <v>107</v>
      </c>
      <c r="P92" s="310">
        <v>219</v>
      </c>
      <c r="Q92" s="310">
        <v>0</v>
      </c>
      <c r="R92" s="310">
        <v>415</v>
      </c>
      <c r="S92" s="310">
        <v>634</v>
      </c>
      <c r="T92" s="286">
        <v>12</v>
      </c>
      <c r="U92" s="286" t="s">
        <v>318</v>
      </c>
      <c r="V92" s="286" t="s">
        <v>319</v>
      </c>
      <c r="W92" s="286" t="s">
        <v>297</v>
      </c>
      <c r="X92" s="286" t="s">
        <v>190</v>
      </c>
      <c r="Y92" s="286" t="s">
        <v>195</v>
      </c>
      <c r="Z92" s="286" t="s">
        <v>245</v>
      </c>
    </row>
    <row r="93" spans="1:26" ht="18.75">
      <c r="A93" s="284" t="s">
        <v>151</v>
      </c>
      <c r="B93" s="285">
        <v>398</v>
      </c>
      <c r="C93" s="285">
        <v>106</v>
      </c>
      <c r="D93" s="286"/>
      <c r="E93" s="287">
        <v>483</v>
      </c>
      <c r="F93" s="288">
        <v>3</v>
      </c>
      <c r="G93" s="289">
        <v>731</v>
      </c>
      <c r="I93" s="286">
        <v>2006</v>
      </c>
      <c r="J93" s="286" t="s">
        <v>10</v>
      </c>
      <c r="K93" s="286" t="s">
        <v>147</v>
      </c>
      <c r="L93" s="286" t="s">
        <v>186</v>
      </c>
      <c r="M93" s="286">
        <v>8</v>
      </c>
      <c r="N93" s="310">
        <v>398</v>
      </c>
      <c r="O93" s="310">
        <v>106</v>
      </c>
      <c r="P93" s="310">
        <v>483</v>
      </c>
      <c r="Q93" s="310">
        <v>3</v>
      </c>
      <c r="R93" s="310">
        <v>731</v>
      </c>
      <c r="S93" s="310">
        <v>1217</v>
      </c>
      <c r="T93" s="286">
        <v>12</v>
      </c>
      <c r="U93" s="286" t="s">
        <v>320</v>
      </c>
      <c r="V93" s="286" t="s">
        <v>319</v>
      </c>
      <c r="W93" s="286" t="s">
        <v>297</v>
      </c>
      <c r="X93" s="286" t="s">
        <v>190</v>
      </c>
      <c r="Y93" s="286" t="s">
        <v>191</v>
      </c>
      <c r="Z93" s="286" t="s">
        <v>192</v>
      </c>
    </row>
    <row r="94" spans="1:26" ht="18.75">
      <c r="A94" s="284" t="s">
        <v>153</v>
      </c>
      <c r="B94" s="285">
        <v>41</v>
      </c>
      <c r="C94" s="285">
        <v>14</v>
      </c>
      <c r="D94" s="286"/>
      <c r="E94" s="287">
        <v>56</v>
      </c>
      <c r="F94" s="288">
        <v>2</v>
      </c>
      <c r="G94" s="289">
        <v>55</v>
      </c>
      <c r="I94" s="286">
        <v>2006</v>
      </c>
      <c r="J94" s="286" t="s">
        <v>10</v>
      </c>
      <c r="K94" s="286" t="s">
        <v>150</v>
      </c>
      <c r="L94" s="286" t="s">
        <v>193</v>
      </c>
      <c r="M94" s="286">
        <v>8</v>
      </c>
      <c r="N94" s="310">
        <v>41</v>
      </c>
      <c r="O94" s="310">
        <v>14</v>
      </c>
      <c r="P94" s="310">
        <v>56</v>
      </c>
      <c r="Q94" s="310">
        <v>2</v>
      </c>
      <c r="R94" s="310">
        <v>55</v>
      </c>
      <c r="S94" s="310">
        <v>113</v>
      </c>
      <c r="T94" s="286">
        <v>12</v>
      </c>
      <c r="U94" s="286" t="s">
        <v>321</v>
      </c>
      <c r="V94" s="286" t="s">
        <v>319</v>
      </c>
      <c r="W94" s="286" t="s">
        <v>297</v>
      </c>
      <c r="X94" s="286" t="s">
        <v>190</v>
      </c>
      <c r="Y94" s="286" t="s">
        <v>195</v>
      </c>
      <c r="Z94" s="286" t="s">
        <v>196</v>
      </c>
    </row>
    <row r="95" spans="1:26" ht="18.75">
      <c r="A95" s="284" t="s">
        <v>154</v>
      </c>
      <c r="B95" s="285">
        <v>25</v>
      </c>
      <c r="C95" s="285">
        <v>6</v>
      </c>
      <c r="D95" s="286"/>
      <c r="E95" s="287">
        <v>23</v>
      </c>
      <c r="F95" s="288">
        <v>0</v>
      </c>
      <c r="G95" s="289">
        <v>39</v>
      </c>
      <c r="I95" s="286">
        <v>2006</v>
      </c>
      <c r="J95" s="286" t="s">
        <v>10</v>
      </c>
      <c r="K95" s="286" t="s">
        <v>150</v>
      </c>
      <c r="L95" s="286" t="s">
        <v>186</v>
      </c>
      <c r="M95" s="286">
        <v>8</v>
      </c>
      <c r="N95" s="310">
        <v>25</v>
      </c>
      <c r="O95" s="310">
        <v>6</v>
      </c>
      <c r="P95" s="310">
        <v>23</v>
      </c>
      <c r="Q95" s="310">
        <v>0</v>
      </c>
      <c r="R95" s="310">
        <v>39</v>
      </c>
      <c r="S95" s="310">
        <v>62</v>
      </c>
      <c r="T95" s="286">
        <v>12</v>
      </c>
      <c r="U95" s="286" t="s">
        <v>322</v>
      </c>
      <c r="V95" s="286" t="s">
        <v>319</v>
      </c>
      <c r="W95" s="286" t="s">
        <v>297</v>
      </c>
      <c r="X95" s="286" t="s">
        <v>190</v>
      </c>
      <c r="Y95" s="286" t="s">
        <v>191</v>
      </c>
      <c r="Z95" s="286" t="s">
        <v>198</v>
      </c>
    </row>
    <row r="96" spans="1:26" ht="18.75">
      <c r="A96" s="284" t="s">
        <v>155</v>
      </c>
      <c r="B96" s="285">
        <v>541</v>
      </c>
      <c r="C96" s="285">
        <v>266</v>
      </c>
      <c r="D96" s="286"/>
      <c r="E96" s="287">
        <v>184</v>
      </c>
      <c r="F96" s="288">
        <v>8</v>
      </c>
      <c r="G96" s="289">
        <v>438</v>
      </c>
      <c r="I96" s="286">
        <v>2006</v>
      </c>
      <c r="J96" s="286" t="s">
        <v>10</v>
      </c>
      <c r="K96" s="286" t="s">
        <v>152</v>
      </c>
      <c r="L96" s="286" t="s">
        <v>193</v>
      </c>
      <c r="M96" s="286">
        <v>8</v>
      </c>
      <c r="N96" s="310">
        <v>541</v>
      </c>
      <c r="O96" s="310">
        <v>266</v>
      </c>
      <c r="P96" s="310">
        <v>184</v>
      </c>
      <c r="Q96" s="310">
        <v>8</v>
      </c>
      <c r="R96" s="310">
        <v>438</v>
      </c>
      <c r="S96" s="310">
        <v>630</v>
      </c>
      <c r="T96" s="286">
        <v>12</v>
      </c>
      <c r="U96" s="286" t="s">
        <v>323</v>
      </c>
      <c r="V96" s="286" t="s">
        <v>319</v>
      </c>
      <c r="W96" s="286" t="s">
        <v>297</v>
      </c>
      <c r="X96" s="286" t="s">
        <v>190</v>
      </c>
      <c r="Y96" s="286" t="s">
        <v>195</v>
      </c>
      <c r="Z96" s="286" t="s">
        <v>200</v>
      </c>
    </row>
    <row r="97" spans="1:26" ht="18.75">
      <c r="A97" s="284" t="s">
        <v>156</v>
      </c>
      <c r="B97" s="285">
        <v>869</v>
      </c>
      <c r="C97" s="285">
        <v>332</v>
      </c>
      <c r="D97" s="286"/>
      <c r="E97" s="287">
        <v>592</v>
      </c>
      <c r="F97" s="288">
        <v>11</v>
      </c>
      <c r="G97" s="289">
        <v>973</v>
      </c>
      <c r="I97" s="286">
        <v>2006</v>
      </c>
      <c r="J97" s="286" t="s">
        <v>10</v>
      </c>
      <c r="K97" s="286" t="s">
        <v>152</v>
      </c>
      <c r="L97" s="286" t="s">
        <v>186</v>
      </c>
      <c r="M97" s="286">
        <v>8</v>
      </c>
      <c r="N97" s="310">
        <v>869</v>
      </c>
      <c r="O97" s="310">
        <v>332</v>
      </c>
      <c r="P97" s="310">
        <v>592</v>
      </c>
      <c r="Q97" s="310">
        <v>11</v>
      </c>
      <c r="R97" s="310">
        <v>973</v>
      </c>
      <c r="S97" s="310">
        <v>1576</v>
      </c>
      <c r="T97" s="286">
        <v>12</v>
      </c>
      <c r="U97" s="286" t="s">
        <v>324</v>
      </c>
      <c r="V97" s="286" t="s">
        <v>319</v>
      </c>
      <c r="W97" s="286" t="s">
        <v>297</v>
      </c>
      <c r="X97" s="286" t="s">
        <v>190</v>
      </c>
      <c r="Y97" s="286" t="s">
        <v>191</v>
      </c>
      <c r="Z97" s="286" t="s">
        <v>202</v>
      </c>
    </row>
    <row r="98" spans="1:26" ht="18.75">
      <c r="A98" s="284" t="s">
        <v>157</v>
      </c>
      <c r="B98" s="285">
        <v>160</v>
      </c>
      <c r="C98" s="285">
        <v>88</v>
      </c>
      <c r="D98" s="290"/>
      <c r="E98" s="287">
        <v>239</v>
      </c>
      <c r="F98" s="288">
        <v>26</v>
      </c>
      <c r="G98" s="289">
        <v>95</v>
      </c>
      <c r="I98" s="286">
        <v>2006</v>
      </c>
      <c r="J98" s="286" t="s">
        <v>174</v>
      </c>
      <c r="K98" s="286" t="s">
        <v>147</v>
      </c>
      <c r="L98" s="286" t="s">
        <v>193</v>
      </c>
      <c r="M98" s="286">
        <v>5</v>
      </c>
      <c r="N98" s="310">
        <v>160</v>
      </c>
      <c r="O98" s="310">
        <v>88</v>
      </c>
      <c r="P98" s="310">
        <v>239</v>
      </c>
      <c r="Q98" s="310">
        <v>26</v>
      </c>
      <c r="R98" s="310">
        <v>95</v>
      </c>
      <c r="S98" s="310">
        <v>360</v>
      </c>
      <c r="T98" s="286">
        <v>5</v>
      </c>
      <c r="U98" s="286" t="s">
        <v>325</v>
      </c>
      <c r="V98" s="286" t="s">
        <v>326</v>
      </c>
      <c r="W98" s="286" t="s">
        <v>305</v>
      </c>
      <c r="X98" s="286" t="s">
        <v>206</v>
      </c>
      <c r="Y98" s="286" t="s">
        <v>207</v>
      </c>
      <c r="Z98" s="286" t="s">
        <v>208</v>
      </c>
    </row>
    <row r="99" spans="1:26" ht="25.5">
      <c r="A99" s="284" t="s">
        <v>158</v>
      </c>
      <c r="B99" s="285">
        <v>33</v>
      </c>
      <c r="C99" s="285">
        <v>11</v>
      </c>
      <c r="D99" s="290"/>
      <c r="E99" s="287">
        <v>30</v>
      </c>
      <c r="F99" s="288">
        <v>22</v>
      </c>
      <c r="G99" s="289">
        <v>69</v>
      </c>
      <c r="I99" s="286">
        <v>2006</v>
      </c>
      <c r="J99" s="286" t="s">
        <v>174</v>
      </c>
      <c r="K99" s="286" t="s">
        <v>147</v>
      </c>
      <c r="L99" s="286" t="s">
        <v>186</v>
      </c>
      <c r="M99" s="286">
        <v>5</v>
      </c>
      <c r="N99" s="310">
        <v>33</v>
      </c>
      <c r="O99" s="310">
        <v>11</v>
      </c>
      <c r="P99" s="310">
        <v>30</v>
      </c>
      <c r="Q99" s="310">
        <v>22</v>
      </c>
      <c r="R99" s="310">
        <v>69</v>
      </c>
      <c r="S99" s="310">
        <v>121</v>
      </c>
      <c r="T99" s="286">
        <v>5</v>
      </c>
      <c r="U99" s="286" t="s">
        <v>327</v>
      </c>
      <c r="V99" s="286" t="s">
        <v>326</v>
      </c>
      <c r="W99" s="286" t="s">
        <v>305</v>
      </c>
      <c r="X99" s="286" t="s">
        <v>206</v>
      </c>
      <c r="Y99" s="286" t="s">
        <v>210</v>
      </c>
      <c r="Z99" s="286" t="s">
        <v>211</v>
      </c>
    </row>
    <row r="100" spans="1:26" ht="18.75">
      <c r="A100" s="284" t="s">
        <v>159</v>
      </c>
      <c r="B100" s="285">
        <v>110</v>
      </c>
      <c r="C100" s="285">
        <v>50</v>
      </c>
      <c r="D100" s="290"/>
      <c r="E100" s="287">
        <v>231</v>
      </c>
      <c r="F100" s="288">
        <v>42</v>
      </c>
      <c r="G100" s="289">
        <v>65</v>
      </c>
      <c r="I100" s="286">
        <v>2006</v>
      </c>
      <c r="J100" s="286" t="s">
        <v>174</v>
      </c>
      <c r="K100" s="286" t="s">
        <v>150</v>
      </c>
      <c r="L100" s="286" t="s">
        <v>193</v>
      </c>
      <c r="M100" s="286">
        <v>5</v>
      </c>
      <c r="N100" s="310">
        <v>110</v>
      </c>
      <c r="O100" s="310">
        <v>50</v>
      </c>
      <c r="P100" s="310">
        <v>231</v>
      </c>
      <c r="Q100" s="310">
        <v>42</v>
      </c>
      <c r="R100" s="310">
        <v>65</v>
      </c>
      <c r="S100" s="310">
        <v>338</v>
      </c>
      <c r="T100" s="286">
        <v>5</v>
      </c>
      <c r="U100" s="286" t="s">
        <v>328</v>
      </c>
      <c r="V100" s="286" t="s">
        <v>326</v>
      </c>
      <c r="W100" s="286" t="s">
        <v>305</v>
      </c>
      <c r="X100" s="286" t="s">
        <v>206</v>
      </c>
      <c r="Y100" s="286" t="s">
        <v>207</v>
      </c>
      <c r="Z100" s="286" t="s">
        <v>213</v>
      </c>
    </row>
    <row r="101" spans="1:26" ht="25.5">
      <c r="A101" s="284" t="s">
        <v>160</v>
      </c>
      <c r="B101" s="285">
        <v>11</v>
      </c>
      <c r="C101" s="285">
        <v>1</v>
      </c>
      <c r="D101" s="290"/>
      <c r="E101" s="287">
        <v>10</v>
      </c>
      <c r="F101" s="288">
        <v>0</v>
      </c>
      <c r="G101" s="289">
        <v>16</v>
      </c>
      <c r="I101" s="286">
        <v>2006</v>
      </c>
      <c r="J101" s="286" t="s">
        <v>174</v>
      </c>
      <c r="K101" s="286" t="s">
        <v>150</v>
      </c>
      <c r="L101" s="286" t="s">
        <v>186</v>
      </c>
      <c r="M101" s="286">
        <v>5</v>
      </c>
      <c r="N101" s="310">
        <v>11</v>
      </c>
      <c r="O101" s="310">
        <v>1</v>
      </c>
      <c r="P101" s="310">
        <v>10</v>
      </c>
      <c r="Q101" s="310">
        <v>0</v>
      </c>
      <c r="R101" s="310">
        <v>16</v>
      </c>
      <c r="S101" s="310">
        <v>26</v>
      </c>
      <c r="T101" s="286">
        <v>5</v>
      </c>
      <c r="U101" s="286" t="s">
        <v>329</v>
      </c>
      <c r="V101" s="286" t="s">
        <v>326</v>
      </c>
      <c r="W101" s="286" t="s">
        <v>305</v>
      </c>
      <c r="X101" s="286" t="s">
        <v>206</v>
      </c>
      <c r="Y101" s="286" t="s">
        <v>210</v>
      </c>
      <c r="Z101" s="286" t="s">
        <v>215</v>
      </c>
    </row>
    <row r="102" spans="1:26" ht="18.75">
      <c r="A102" s="284" t="s">
        <v>161</v>
      </c>
      <c r="B102" s="285">
        <v>640</v>
      </c>
      <c r="C102" s="285">
        <v>481</v>
      </c>
      <c r="D102" s="290"/>
      <c r="E102" s="287">
        <v>296</v>
      </c>
      <c r="F102" s="288">
        <v>49</v>
      </c>
      <c r="G102" s="289">
        <v>244</v>
      </c>
      <c r="I102" s="286">
        <v>2006</v>
      </c>
      <c r="J102" s="286" t="s">
        <v>174</v>
      </c>
      <c r="K102" s="286" t="s">
        <v>152</v>
      </c>
      <c r="L102" s="286" t="s">
        <v>193</v>
      </c>
      <c r="M102" s="286">
        <v>5</v>
      </c>
      <c r="N102" s="310">
        <v>640</v>
      </c>
      <c r="O102" s="310">
        <v>481</v>
      </c>
      <c r="P102" s="310">
        <v>296</v>
      </c>
      <c r="Q102" s="310">
        <v>49</v>
      </c>
      <c r="R102" s="310">
        <v>244</v>
      </c>
      <c r="S102" s="310">
        <v>589</v>
      </c>
      <c r="T102" s="286">
        <v>5</v>
      </c>
      <c r="U102" s="286" t="s">
        <v>330</v>
      </c>
      <c r="V102" s="286" t="s">
        <v>326</v>
      </c>
      <c r="W102" s="286" t="s">
        <v>305</v>
      </c>
      <c r="X102" s="286" t="s">
        <v>206</v>
      </c>
      <c r="Y102" s="286" t="s">
        <v>207</v>
      </c>
      <c r="Z102" s="286" t="s">
        <v>217</v>
      </c>
    </row>
    <row r="103" spans="1:26" ht="25.5">
      <c r="A103" s="284" t="s">
        <v>162</v>
      </c>
      <c r="B103" s="285">
        <v>29</v>
      </c>
      <c r="C103" s="285">
        <v>15</v>
      </c>
      <c r="D103" s="290"/>
      <c r="E103" s="287">
        <v>5</v>
      </c>
      <c r="F103" s="288">
        <v>2</v>
      </c>
      <c r="G103" s="289">
        <v>27</v>
      </c>
      <c r="I103" s="286">
        <v>2006</v>
      </c>
      <c r="J103" s="286" t="s">
        <v>174</v>
      </c>
      <c r="K103" s="286" t="s">
        <v>152</v>
      </c>
      <c r="L103" s="286" t="s">
        <v>186</v>
      </c>
      <c r="M103" s="286">
        <v>5</v>
      </c>
      <c r="N103" s="310">
        <v>29</v>
      </c>
      <c r="O103" s="310">
        <v>15</v>
      </c>
      <c r="P103" s="310">
        <v>5</v>
      </c>
      <c r="Q103" s="310">
        <v>2</v>
      </c>
      <c r="R103" s="310">
        <v>27</v>
      </c>
      <c r="S103" s="310">
        <v>34</v>
      </c>
      <c r="T103" s="286">
        <v>5</v>
      </c>
      <c r="U103" s="286" t="s">
        <v>331</v>
      </c>
      <c r="V103" s="286" t="s">
        <v>326</v>
      </c>
      <c r="W103" s="286" t="s">
        <v>305</v>
      </c>
      <c r="X103" s="286" t="s">
        <v>206</v>
      </c>
      <c r="Y103" s="286" t="s">
        <v>210</v>
      </c>
      <c r="Z103" s="286" t="s">
        <v>219</v>
      </c>
    </row>
    <row r="104" spans="1:26" ht="18.75">
      <c r="A104" s="284" t="s">
        <v>163</v>
      </c>
      <c r="B104" s="285">
        <v>103</v>
      </c>
      <c r="C104" s="285">
        <v>51</v>
      </c>
      <c r="D104" s="286"/>
      <c r="E104" s="287">
        <v>53</v>
      </c>
      <c r="F104" s="288">
        <v>2</v>
      </c>
      <c r="G104" s="289">
        <v>88</v>
      </c>
      <c r="I104" s="286">
        <v>2006</v>
      </c>
      <c r="J104" s="286" t="s">
        <v>174</v>
      </c>
      <c r="K104" s="286" t="s">
        <v>147</v>
      </c>
      <c r="L104" s="286" t="s">
        <v>193</v>
      </c>
      <c r="M104" s="286">
        <v>12</v>
      </c>
      <c r="N104" s="310">
        <v>103</v>
      </c>
      <c r="O104" s="310">
        <v>51</v>
      </c>
      <c r="P104" s="310">
        <v>53</v>
      </c>
      <c r="Q104" s="310">
        <v>2</v>
      </c>
      <c r="R104" s="310">
        <v>88</v>
      </c>
      <c r="S104" s="310">
        <v>143</v>
      </c>
      <c r="T104" s="286">
        <v>12</v>
      </c>
      <c r="U104" s="286" t="s">
        <v>332</v>
      </c>
      <c r="V104" s="286" t="s">
        <v>333</v>
      </c>
      <c r="W104" s="286" t="s">
        <v>297</v>
      </c>
      <c r="X104" s="286" t="s">
        <v>190</v>
      </c>
      <c r="Y104" s="286" t="s">
        <v>195</v>
      </c>
      <c r="Z104" s="286" t="s">
        <v>245</v>
      </c>
    </row>
    <row r="105" spans="1:26" ht="25.5">
      <c r="A105" s="284" t="s">
        <v>164</v>
      </c>
      <c r="B105" s="285">
        <v>13</v>
      </c>
      <c r="C105" s="285">
        <v>2</v>
      </c>
      <c r="D105" s="286"/>
      <c r="E105" s="287">
        <v>2</v>
      </c>
      <c r="F105" s="288">
        <v>2</v>
      </c>
      <c r="G105" s="289">
        <v>36</v>
      </c>
      <c r="I105" s="286">
        <v>2006</v>
      </c>
      <c r="J105" s="286" t="s">
        <v>174</v>
      </c>
      <c r="K105" s="286" t="s">
        <v>147</v>
      </c>
      <c r="L105" s="286" t="s">
        <v>186</v>
      </c>
      <c r="M105" s="286">
        <v>12</v>
      </c>
      <c r="N105" s="310">
        <v>13</v>
      </c>
      <c r="O105" s="310">
        <v>2</v>
      </c>
      <c r="P105" s="310">
        <v>2</v>
      </c>
      <c r="Q105" s="310">
        <v>2</v>
      </c>
      <c r="R105" s="310">
        <v>36</v>
      </c>
      <c r="S105" s="310">
        <v>40</v>
      </c>
      <c r="T105" s="286">
        <v>12</v>
      </c>
      <c r="U105" s="286" t="s">
        <v>334</v>
      </c>
      <c r="V105" s="286" t="s">
        <v>333</v>
      </c>
      <c r="W105" s="286" t="s">
        <v>297</v>
      </c>
      <c r="X105" s="286" t="s">
        <v>190</v>
      </c>
      <c r="Y105" s="286" t="s">
        <v>191</v>
      </c>
      <c r="Z105" s="286" t="s">
        <v>192</v>
      </c>
    </row>
    <row r="106" spans="1:26" ht="18.75">
      <c r="A106" s="284" t="s">
        <v>165</v>
      </c>
      <c r="B106" s="285">
        <v>81</v>
      </c>
      <c r="C106" s="285">
        <v>36</v>
      </c>
      <c r="D106" s="286"/>
      <c r="E106" s="287">
        <v>38</v>
      </c>
      <c r="F106" s="288">
        <v>4</v>
      </c>
      <c r="G106" s="289">
        <v>45</v>
      </c>
      <c r="I106" s="286">
        <v>2006</v>
      </c>
      <c r="J106" s="286" t="s">
        <v>174</v>
      </c>
      <c r="K106" s="286" t="s">
        <v>150</v>
      </c>
      <c r="L106" s="286" t="s">
        <v>193</v>
      </c>
      <c r="M106" s="286">
        <v>12</v>
      </c>
      <c r="N106" s="310">
        <v>81</v>
      </c>
      <c r="O106" s="310">
        <v>36</v>
      </c>
      <c r="P106" s="310">
        <v>38</v>
      </c>
      <c r="Q106" s="310">
        <v>4</v>
      </c>
      <c r="R106" s="310">
        <v>45</v>
      </c>
      <c r="S106" s="310">
        <v>87</v>
      </c>
      <c r="T106" s="286">
        <v>12</v>
      </c>
      <c r="U106" s="286" t="s">
        <v>335</v>
      </c>
      <c r="V106" s="286" t="s">
        <v>333</v>
      </c>
      <c r="W106" s="286" t="s">
        <v>297</v>
      </c>
      <c r="X106" s="286" t="s">
        <v>190</v>
      </c>
      <c r="Y106" s="286" t="s">
        <v>195</v>
      </c>
      <c r="Z106" s="286" t="s">
        <v>196</v>
      </c>
    </row>
    <row r="107" spans="1:26" ht="25.5">
      <c r="A107" s="284" t="s">
        <v>166</v>
      </c>
      <c r="B107" s="285">
        <v>8</v>
      </c>
      <c r="C107" s="285">
        <v>2</v>
      </c>
      <c r="D107" s="286"/>
      <c r="E107" s="287">
        <v>5</v>
      </c>
      <c r="F107" s="288">
        <v>0</v>
      </c>
      <c r="G107" s="289">
        <v>17</v>
      </c>
      <c r="I107" s="286">
        <v>2006</v>
      </c>
      <c r="J107" s="286" t="s">
        <v>174</v>
      </c>
      <c r="K107" s="286" t="s">
        <v>150</v>
      </c>
      <c r="L107" s="286" t="s">
        <v>186</v>
      </c>
      <c r="M107" s="286">
        <v>12</v>
      </c>
      <c r="N107" s="310">
        <v>8</v>
      </c>
      <c r="O107" s="310">
        <v>2</v>
      </c>
      <c r="P107" s="310">
        <v>5</v>
      </c>
      <c r="Q107" s="310">
        <v>0</v>
      </c>
      <c r="R107" s="310">
        <v>17</v>
      </c>
      <c r="S107" s="310">
        <v>22</v>
      </c>
      <c r="T107" s="286">
        <v>12</v>
      </c>
      <c r="U107" s="286" t="s">
        <v>336</v>
      </c>
      <c r="V107" s="286" t="s">
        <v>333</v>
      </c>
      <c r="W107" s="286" t="s">
        <v>297</v>
      </c>
      <c r="X107" s="286" t="s">
        <v>190</v>
      </c>
      <c r="Y107" s="286" t="s">
        <v>191</v>
      </c>
      <c r="Z107" s="286" t="s">
        <v>198</v>
      </c>
    </row>
    <row r="108" spans="1:26" ht="18.75">
      <c r="A108" s="284" t="s">
        <v>167</v>
      </c>
      <c r="B108" s="285">
        <v>452</v>
      </c>
      <c r="C108" s="285">
        <v>291</v>
      </c>
      <c r="D108" s="286"/>
      <c r="E108" s="287">
        <v>86</v>
      </c>
      <c r="F108" s="288">
        <v>9</v>
      </c>
      <c r="G108" s="289">
        <v>265</v>
      </c>
      <c r="I108" s="286">
        <v>2006</v>
      </c>
      <c r="J108" s="286" t="s">
        <v>174</v>
      </c>
      <c r="K108" s="286" t="s">
        <v>152</v>
      </c>
      <c r="L108" s="286" t="s">
        <v>193</v>
      </c>
      <c r="M108" s="286">
        <v>12</v>
      </c>
      <c r="N108" s="310">
        <v>452</v>
      </c>
      <c r="O108" s="310">
        <v>291</v>
      </c>
      <c r="P108" s="310">
        <v>86</v>
      </c>
      <c r="Q108" s="310">
        <v>9</v>
      </c>
      <c r="R108" s="310">
        <v>265</v>
      </c>
      <c r="S108" s="310">
        <v>360</v>
      </c>
      <c r="T108" s="286">
        <v>12</v>
      </c>
      <c r="U108" s="286" t="s">
        <v>337</v>
      </c>
      <c r="V108" s="286" t="s">
        <v>333</v>
      </c>
      <c r="W108" s="286" t="s">
        <v>297</v>
      </c>
      <c r="X108" s="286" t="s">
        <v>190</v>
      </c>
      <c r="Y108" s="286" t="s">
        <v>195</v>
      </c>
      <c r="Z108" s="286" t="s">
        <v>200</v>
      </c>
    </row>
    <row r="109" spans="1:26" ht="25.5">
      <c r="A109" s="284" t="s">
        <v>168</v>
      </c>
      <c r="B109" s="285">
        <v>19</v>
      </c>
      <c r="C109" s="285">
        <v>13</v>
      </c>
      <c r="D109" s="286"/>
      <c r="E109" s="287">
        <v>0</v>
      </c>
      <c r="F109" s="288">
        <v>1</v>
      </c>
      <c r="G109" s="289">
        <v>13</v>
      </c>
      <c r="I109" s="286">
        <v>2006</v>
      </c>
      <c r="J109" s="286" t="s">
        <v>174</v>
      </c>
      <c r="K109" s="286" t="s">
        <v>152</v>
      </c>
      <c r="L109" s="286" t="s">
        <v>186</v>
      </c>
      <c r="M109" s="286">
        <v>12</v>
      </c>
      <c r="N109" s="310">
        <v>19</v>
      </c>
      <c r="O109" s="310">
        <v>13</v>
      </c>
      <c r="P109" s="310">
        <v>0</v>
      </c>
      <c r="Q109" s="310">
        <v>1</v>
      </c>
      <c r="R109" s="310">
        <v>13</v>
      </c>
      <c r="S109" s="310">
        <v>14</v>
      </c>
      <c r="T109" s="286">
        <v>12</v>
      </c>
      <c r="U109" s="286" t="s">
        <v>338</v>
      </c>
      <c r="V109" s="286" t="s">
        <v>333</v>
      </c>
      <c r="W109" s="286" t="s">
        <v>297</v>
      </c>
      <c r="X109" s="286" t="s">
        <v>190</v>
      </c>
      <c r="Y109" s="286" t="s">
        <v>191</v>
      </c>
      <c r="Z109" s="286" t="s">
        <v>202</v>
      </c>
    </row>
    <row r="110" spans="1:26" ht="18.75">
      <c r="A110" s="284" t="s">
        <v>149</v>
      </c>
      <c r="B110" s="285">
        <v>266</v>
      </c>
      <c r="C110" s="285">
        <v>76.07</v>
      </c>
      <c r="D110" s="286"/>
      <c r="E110" s="287">
        <v>0</v>
      </c>
      <c r="F110" s="288">
        <v>1</v>
      </c>
      <c r="G110" s="289">
        <v>674</v>
      </c>
      <c r="I110" s="286">
        <v>2006</v>
      </c>
      <c r="J110" s="286" t="s">
        <v>175</v>
      </c>
      <c r="K110" s="286" t="s">
        <v>147</v>
      </c>
      <c r="L110" s="286" t="s">
        <v>193</v>
      </c>
      <c r="M110" s="286">
        <v>8</v>
      </c>
      <c r="N110" s="310">
        <v>266</v>
      </c>
      <c r="O110" s="310">
        <v>76.07</v>
      </c>
      <c r="P110" s="310">
        <v>0</v>
      </c>
      <c r="Q110" s="310">
        <v>1</v>
      </c>
      <c r="R110" s="310">
        <v>674</v>
      </c>
      <c r="S110" s="310">
        <v>675</v>
      </c>
      <c r="T110" s="286">
        <v>12</v>
      </c>
      <c r="U110" s="286" t="s">
        <v>339</v>
      </c>
      <c r="V110" s="286" t="s">
        <v>340</v>
      </c>
      <c r="W110" s="286" t="s">
        <v>297</v>
      </c>
      <c r="X110" s="286" t="s">
        <v>190</v>
      </c>
      <c r="Y110" s="286" t="s">
        <v>195</v>
      </c>
      <c r="Z110" s="286" t="s">
        <v>245</v>
      </c>
    </row>
    <row r="111" spans="1:26" ht="18.75">
      <c r="A111" s="284" t="s">
        <v>151</v>
      </c>
      <c r="B111" s="285">
        <v>237</v>
      </c>
      <c r="C111" s="285">
        <v>77.97</v>
      </c>
      <c r="D111" s="286"/>
      <c r="E111" s="287">
        <v>0</v>
      </c>
      <c r="F111" s="288">
        <v>8</v>
      </c>
      <c r="G111" s="289">
        <v>462</v>
      </c>
      <c r="I111" s="286">
        <v>2006</v>
      </c>
      <c r="J111" s="286" t="s">
        <v>175</v>
      </c>
      <c r="K111" s="286" t="s">
        <v>147</v>
      </c>
      <c r="L111" s="286" t="s">
        <v>186</v>
      </c>
      <c r="M111" s="286">
        <v>8</v>
      </c>
      <c r="N111" s="310">
        <v>237</v>
      </c>
      <c r="O111" s="310">
        <v>77.97</v>
      </c>
      <c r="P111" s="310">
        <v>0</v>
      </c>
      <c r="Q111" s="310">
        <v>8</v>
      </c>
      <c r="R111" s="310">
        <v>462</v>
      </c>
      <c r="S111" s="310">
        <v>470</v>
      </c>
      <c r="T111" s="286">
        <v>12</v>
      </c>
      <c r="U111" s="286" t="s">
        <v>341</v>
      </c>
      <c r="V111" s="286" t="s">
        <v>340</v>
      </c>
      <c r="W111" s="286" t="s">
        <v>297</v>
      </c>
      <c r="X111" s="286" t="s">
        <v>190</v>
      </c>
      <c r="Y111" s="286" t="s">
        <v>191</v>
      </c>
      <c r="Z111" s="286" t="s">
        <v>192</v>
      </c>
    </row>
    <row r="112" spans="1:26" ht="18.75">
      <c r="A112" s="284" t="s">
        <v>153</v>
      </c>
      <c r="B112" s="285">
        <v>43</v>
      </c>
      <c r="C112" s="285">
        <v>16.98</v>
      </c>
      <c r="D112" s="286"/>
      <c r="E112" s="287">
        <v>0</v>
      </c>
      <c r="F112" s="288">
        <v>0</v>
      </c>
      <c r="G112" s="289">
        <v>100</v>
      </c>
      <c r="I112" s="286">
        <v>2006</v>
      </c>
      <c r="J112" s="286" t="s">
        <v>175</v>
      </c>
      <c r="K112" s="286" t="s">
        <v>150</v>
      </c>
      <c r="L112" s="286" t="s">
        <v>193</v>
      </c>
      <c r="M112" s="286">
        <v>8</v>
      </c>
      <c r="N112" s="310">
        <v>43</v>
      </c>
      <c r="O112" s="310">
        <v>16.98</v>
      </c>
      <c r="P112" s="310">
        <v>0</v>
      </c>
      <c r="Q112" s="310">
        <v>0</v>
      </c>
      <c r="R112" s="310">
        <v>100</v>
      </c>
      <c r="S112" s="310">
        <v>100</v>
      </c>
      <c r="T112" s="286">
        <v>12</v>
      </c>
      <c r="U112" s="286" t="s">
        <v>342</v>
      </c>
      <c r="V112" s="286" t="s">
        <v>340</v>
      </c>
      <c r="W112" s="286" t="s">
        <v>297</v>
      </c>
      <c r="X112" s="286" t="s">
        <v>190</v>
      </c>
      <c r="Y112" s="286" t="s">
        <v>195</v>
      </c>
      <c r="Z112" s="286" t="s">
        <v>196</v>
      </c>
    </row>
    <row r="113" spans="1:26" ht="18.75">
      <c r="A113" s="284" t="s">
        <v>154</v>
      </c>
      <c r="B113" s="285">
        <v>21</v>
      </c>
      <c r="C113" s="285">
        <v>9.996</v>
      </c>
      <c r="D113" s="286"/>
      <c r="E113" s="287">
        <v>0</v>
      </c>
      <c r="F113" s="288">
        <v>0</v>
      </c>
      <c r="G113" s="289">
        <v>33</v>
      </c>
      <c r="I113" s="286">
        <v>2006</v>
      </c>
      <c r="J113" s="286" t="s">
        <v>175</v>
      </c>
      <c r="K113" s="286" t="s">
        <v>150</v>
      </c>
      <c r="L113" s="286" t="s">
        <v>186</v>
      </c>
      <c r="M113" s="286">
        <v>8</v>
      </c>
      <c r="N113" s="310">
        <v>21</v>
      </c>
      <c r="O113" s="310">
        <v>9.996</v>
      </c>
      <c r="P113" s="310">
        <v>0</v>
      </c>
      <c r="Q113" s="310">
        <v>0</v>
      </c>
      <c r="R113" s="310">
        <v>33</v>
      </c>
      <c r="S113" s="310">
        <v>33</v>
      </c>
      <c r="T113" s="286">
        <v>12</v>
      </c>
      <c r="U113" s="286" t="s">
        <v>343</v>
      </c>
      <c r="V113" s="286" t="s">
        <v>340</v>
      </c>
      <c r="W113" s="286" t="s">
        <v>297</v>
      </c>
      <c r="X113" s="286" t="s">
        <v>190</v>
      </c>
      <c r="Y113" s="286" t="s">
        <v>191</v>
      </c>
      <c r="Z113" s="286" t="s">
        <v>198</v>
      </c>
    </row>
    <row r="114" spans="1:26" ht="18.75">
      <c r="A114" s="284" t="s">
        <v>155</v>
      </c>
      <c r="B114" s="285">
        <v>969</v>
      </c>
      <c r="C114" s="285">
        <v>470.93</v>
      </c>
      <c r="D114" s="286"/>
      <c r="E114" s="287">
        <v>0</v>
      </c>
      <c r="F114" s="288">
        <v>9</v>
      </c>
      <c r="G114" s="289">
        <v>1342</v>
      </c>
      <c r="I114" s="286">
        <v>2006</v>
      </c>
      <c r="J114" s="286" t="s">
        <v>175</v>
      </c>
      <c r="K114" s="286" t="s">
        <v>152</v>
      </c>
      <c r="L114" s="286" t="s">
        <v>193</v>
      </c>
      <c r="M114" s="286">
        <v>8</v>
      </c>
      <c r="N114" s="310">
        <v>969</v>
      </c>
      <c r="O114" s="310">
        <v>470.93</v>
      </c>
      <c r="P114" s="310">
        <v>0</v>
      </c>
      <c r="Q114" s="310">
        <v>9</v>
      </c>
      <c r="R114" s="310">
        <v>1342</v>
      </c>
      <c r="S114" s="310">
        <v>1351</v>
      </c>
      <c r="T114" s="286">
        <v>12</v>
      </c>
      <c r="U114" s="286" t="s">
        <v>344</v>
      </c>
      <c r="V114" s="286" t="s">
        <v>340</v>
      </c>
      <c r="W114" s="286" t="s">
        <v>297</v>
      </c>
      <c r="X114" s="286" t="s">
        <v>190</v>
      </c>
      <c r="Y114" s="286" t="s">
        <v>195</v>
      </c>
      <c r="Z114" s="286" t="s">
        <v>200</v>
      </c>
    </row>
    <row r="115" spans="1:26" ht="18.75">
      <c r="A115" s="284" t="s">
        <v>156</v>
      </c>
      <c r="B115" s="285">
        <v>543</v>
      </c>
      <c r="C115" s="285">
        <v>291.04</v>
      </c>
      <c r="D115" s="286"/>
      <c r="E115" s="287">
        <v>0</v>
      </c>
      <c r="F115" s="288">
        <v>10</v>
      </c>
      <c r="G115" s="289">
        <v>757</v>
      </c>
      <c r="I115" s="286">
        <v>2006</v>
      </c>
      <c r="J115" s="286" t="s">
        <v>175</v>
      </c>
      <c r="K115" s="286" t="s">
        <v>152</v>
      </c>
      <c r="L115" s="286" t="s">
        <v>186</v>
      </c>
      <c r="M115" s="286">
        <v>8</v>
      </c>
      <c r="N115" s="310">
        <v>543</v>
      </c>
      <c r="O115" s="310">
        <v>291.04</v>
      </c>
      <c r="P115" s="310">
        <v>0</v>
      </c>
      <c r="Q115" s="310">
        <v>10</v>
      </c>
      <c r="R115" s="310">
        <v>757</v>
      </c>
      <c r="S115" s="310">
        <v>767</v>
      </c>
      <c r="T115" s="286">
        <v>12</v>
      </c>
      <c r="U115" s="286" t="s">
        <v>345</v>
      </c>
      <c r="V115" s="286" t="s">
        <v>340</v>
      </c>
      <c r="W115" s="286" t="s">
        <v>297</v>
      </c>
      <c r="X115" s="286" t="s">
        <v>190</v>
      </c>
      <c r="Y115" s="286" t="s">
        <v>191</v>
      </c>
      <c r="Z115" s="286" t="s">
        <v>202</v>
      </c>
    </row>
    <row r="116" spans="1:26" ht="18.75">
      <c r="A116" s="284" t="s">
        <v>157</v>
      </c>
      <c r="B116" s="285">
        <v>315</v>
      </c>
      <c r="C116" s="285">
        <v>127</v>
      </c>
      <c r="D116" s="290"/>
      <c r="E116" s="287">
        <v>300</v>
      </c>
      <c r="F116" s="288">
        <v>110</v>
      </c>
      <c r="G116" s="289">
        <v>580</v>
      </c>
      <c r="I116" s="286">
        <v>2006</v>
      </c>
      <c r="J116" s="286" t="s">
        <v>175</v>
      </c>
      <c r="K116" s="286" t="s">
        <v>147</v>
      </c>
      <c r="L116" s="286" t="s">
        <v>193</v>
      </c>
      <c r="M116" s="286">
        <v>5</v>
      </c>
      <c r="N116" s="310">
        <v>315</v>
      </c>
      <c r="O116" s="310">
        <v>127</v>
      </c>
      <c r="P116" s="310">
        <v>300</v>
      </c>
      <c r="Q116" s="310">
        <v>110</v>
      </c>
      <c r="R116" s="310">
        <v>580</v>
      </c>
      <c r="S116" s="310">
        <v>990</v>
      </c>
      <c r="T116" s="286">
        <v>5</v>
      </c>
      <c r="U116" s="286" t="s">
        <v>346</v>
      </c>
      <c r="V116" s="286" t="s">
        <v>347</v>
      </c>
      <c r="W116" s="286" t="s">
        <v>305</v>
      </c>
      <c r="X116" s="286" t="s">
        <v>206</v>
      </c>
      <c r="Y116" s="286" t="s">
        <v>207</v>
      </c>
      <c r="Z116" s="286" t="s">
        <v>208</v>
      </c>
    </row>
    <row r="117" spans="1:26" ht="25.5">
      <c r="A117" s="284" t="s">
        <v>158</v>
      </c>
      <c r="B117" s="285">
        <v>213</v>
      </c>
      <c r="C117" s="285">
        <v>57</v>
      </c>
      <c r="D117" s="290"/>
      <c r="E117" s="287">
        <v>162</v>
      </c>
      <c r="F117" s="288">
        <v>75</v>
      </c>
      <c r="G117" s="289">
        <v>570</v>
      </c>
      <c r="I117" s="286">
        <v>2006</v>
      </c>
      <c r="J117" s="286" t="s">
        <v>175</v>
      </c>
      <c r="K117" s="286" t="s">
        <v>147</v>
      </c>
      <c r="L117" s="286" t="s">
        <v>186</v>
      </c>
      <c r="M117" s="286">
        <v>5</v>
      </c>
      <c r="N117" s="310">
        <v>213</v>
      </c>
      <c r="O117" s="310">
        <v>57</v>
      </c>
      <c r="P117" s="310">
        <v>162</v>
      </c>
      <c r="Q117" s="310">
        <v>75</v>
      </c>
      <c r="R117" s="310">
        <v>570</v>
      </c>
      <c r="S117" s="310">
        <v>807</v>
      </c>
      <c r="T117" s="286">
        <v>5</v>
      </c>
      <c r="U117" s="286" t="s">
        <v>348</v>
      </c>
      <c r="V117" s="286" t="s">
        <v>347</v>
      </c>
      <c r="W117" s="286" t="s">
        <v>305</v>
      </c>
      <c r="X117" s="286" t="s">
        <v>206</v>
      </c>
      <c r="Y117" s="286" t="s">
        <v>210</v>
      </c>
      <c r="Z117" s="286" t="s">
        <v>211</v>
      </c>
    </row>
    <row r="118" spans="1:26" ht="18.75">
      <c r="A118" s="284" t="s">
        <v>159</v>
      </c>
      <c r="B118" s="285">
        <v>48</v>
      </c>
      <c r="C118" s="285">
        <v>13</v>
      </c>
      <c r="D118" s="290"/>
      <c r="E118" s="287">
        <v>60</v>
      </c>
      <c r="F118" s="288">
        <v>15</v>
      </c>
      <c r="G118" s="289">
        <v>102</v>
      </c>
      <c r="I118" s="286">
        <v>2006</v>
      </c>
      <c r="J118" s="286" t="s">
        <v>175</v>
      </c>
      <c r="K118" s="286" t="s">
        <v>150</v>
      </c>
      <c r="L118" s="286" t="s">
        <v>193</v>
      </c>
      <c r="M118" s="286">
        <v>5</v>
      </c>
      <c r="N118" s="310">
        <v>48</v>
      </c>
      <c r="O118" s="310">
        <v>13</v>
      </c>
      <c r="P118" s="310">
        <v>60</v>
      </c>
      <c r="Q118" s="310">
        <v>15</v>
      </c>
      <c r="R118" s="310">
        <v>102</v>
      </c>
      <c r="S118" s="310">
        <v>177</v>
      </c>
      <c r="T118" s="286">
        <v>5</v>
      </c>
      <c r="U118" s="286" t="s">
        <v>349</v>
      </c>
      <c r="V118" s="286" t="s">
        <v>347</v>
      </c>
      <c r="W118" s="286" t="s">
        <v>305</v>
      </c>
      <c r="X118" s="286" t="s">
        <v>206</v>
      </c>
      <c r="Y118" s="286" t="s">
        <v>207</v>
      </c>
      <c r="Z118" s="286" t="s">
        <v>213</v>
      </c>
    </row>
    <row r="119" spans="1:26" ht="25.5">
      <c r="A119" s="284" t="s">
        <v>160</v>
      </c>
      <c r="B119" s="285">
        <v>20</v>
      </c>
      <c r="C119" s="285">
        <v>7</v>
      </c>
      <c r="D119" s="290"/>
      <c r="E119" s="287">
        <v>34</v>
      </c>
      <c r="F119" s="288">
        <v>10</v>
      </c>
      <c r="G119" s="289">
        <v>58</v>
      </c>
      <c r="I119" s="286">
        <v>2006</v>
      </c>
      <c r="J119" s="286" t="s">
        <v>175</v>
      </c>
      <c r="K119" s="286" t="s">
        <v>150</v>
      </c>
      <c r="L119" s="286" t="s">
        <v>186</v>
      </c>
      <c r="M119" s="286">
        <v>5</v>
      </c>
      <c r="N119" s="310">
        <v>20</v>
      </c>
      <c r="O119" s="310">
        <v>7</v>
      </c>
      <c r="P119" s="310">
        <v>34</v>
      </c>
      <c r="Q119" s="310">
        <v>10</v>
      </c>
      <c r="R119" s="310">
        <v>58</v>
      </c>
      <c r="S119" s="310">
        <v>102</v>
      </c>
      <c r="T119" s="286">
        <v>5</v>
      </c>
      <c r="U119" s="286" t="s">
        <v>350</v>
      </c>
      <c r="V119" s="286" t="s">
        <v>347</v>
      </c>
      <c r="W119" s="286" t="s">
        <v>305</v>
      </c>
      <c r="X119" s="286" t="s">
        <v>206</v>
      </c>
      <c r="Y119" s="286" t="s">
        <v>210</v>
      </c>
      <c r="Z119" s="286" t="s">
        <v>215</v>
      </c>
    </row>
    <row r="120" spans="1:26" ht="18.75">
      <c r="A120" s="284" t="s">
        <v>161</v>
      </c>
      <c r="B120" s="285">
        <v>864</v>
      </c>
      <c r="C120" s="285">
        <v>554</v>
      </c>
      <c r="D120" s="290"/>
      <c r="E120" s="287">
        <v>438</v>
      </c>
      <c r="F120" s="288">
        <v>58</v>
      </c>
      <c r="G120" s="289">
        <v>752</v>
      </c>
      <c r="I120" s="286">
        <v>2006</v>
      </c>
      <c r="J120" s="286" t="s">
        <v>175</v>
      </c>
      <c r="K120" s="286" t="s">
        <v>152</v>
      </c>
      <c r="L120" s="286" t="s">
        <v>193</v>
      </c>
      <c r="M120" s="286">
        <v>5</v>
      </c>
      <c r="N120" s="310">
        <v>864</v>
      </c>
      <c r="O120" s="310">
        <v>554</v>
      </c>
      <c r="P120" s="310">
        <v>438</v>
      </c>
      <c r="Q120" s="310">
        <v>58</v>
      </c>
      <c r="R120" s="310">
        <v>752</v>
      </c>
      <c r="S120" s="310">
        <v>1248</v>
      </c>
      <c r="T120" s="286">
        <v>5</v>
      </c>
      <c r="U120" s="286" t="s">
        <v>351</v>
      </c>
      <c r="V120" s="286" t="s">
        <v>347</v>
      </c>
      <c r="W120" s="286" t="s">
        <v>305</v>
      </c>
      <c r="X120" s="286" t="s">
        <v>206</v>
      </c>
      <c r="Y120" s="286" t="s">
        <v>207</v>
      </c>
      <c r="Z120" s="286" t="s">
        <v>217</v>
      </c>
    </row>
    <row r="121" spans="1:26" ht="25.5">
      <c r="A121" s="284" t="s">
        <v>162</v>
      </c>
      <c r="B121" s="285">
        <v>476</v>
      </c>
      <c r="C121" s="285">
        <v>285.12</v>
      </c>
      <c r="D121" s="290"/>
      <c r="E121" s="287">
        <v>130</v>
      </c>
      <c r="F121" s="288">
        <v>61</v>
      </c>
      <c r="G121" s="289">
        <v>603</v>
      </c>
      <c r="I121" s="286">
        <v>2006</v>
      </c>
      <c r="J121" s="286" t="s">
        <v>175</v>
      </c>
      <c r="K121" s="286" t="s">
        <v>152</v>
      </c>
      <c r="L121" s="286" t="s">
        <v>186</v>
      </c>
      <c r="M121" s="286">
        <v>5</v>
      </c>
      <c r="N121" s="310">
        <v>476</v>
      </c>
      <c r="O121" s="310">
        <v>285.12</v>
      </c>
      <c r="P121" s="310">
        <v>130</v>
      </c>
      <c r="Q121" s="310">
        <v>61</v>
      </c>
      <c r="R121" s="310">
        <v>603</v>
      </c>
      <c r="S121" s="310">
        <v>794</v>
      </c>
      <c r="T121" s="286">
        <v>5</v>
      </c>
      <c r="U121" s="286" t="s">
        <v>352</v>
      </c>
      <c r="V121" s="286" t="s">
        <v>347</v>
      </c>
      <c r="W121" s="286" t="s">
        <v>305</v>
      </c>
      <c r="X121" s="286" t="s">
        <v>206</v>
      </c>
      <c r="Y121" s="286" t="s">
        <v>210</v>
      </c>
      <c r="Z121" s="286" t="s">
        <v>219</v>
      </c>
    </row>
    <row r="122" spans="1:26" ht="18.75">
      <c r="A122" s="284" t="s">
        <v>149</v>
      </c>
      <c r="B122" s="285" t="s">
        <v>169</v>
      </c>
      <c r="C122" s="285"/>
      <c r="D122" s="286"/>
      <c r="E122" s="287"/>
      <c r="F122" s="288"/>
      <c r="G122" s="289"/>
      <c r="I122" s="286">
        <v>2006</v>
      </c>
      <c r="J122" s="286" t="s">
        <v>14</v>
      </c>
      <c r="K122" s="286" t="s">
        <v>147</v>
      </c>
      <c r="L122" s="286" t="s">
        <v>193</v>
      </c>
      <c r="M122" s="286">
        <v>8</v>
      </c>
      <c r="N122" s="310" t="s">
        <v>169</v>
      </c>
      <c r="O122" s="310">
        <v>0</v>
      </c>
      <c r="P122" s="310">
        <v>0</v>
      </c>
      <c r="Q122" s="310">
        <v>0</v>
      </c>
      <c r="R122" s="310">
        <v>0</v>
      </c>
      <c r="S122" s="310">
        <v>0</v>
      </c>
      <c r="T122" s="286">
        <v>12</v>
      </c>
      <c r="U122" s="286" t="s">
        <v>353</v>
      </c>
      <c r="V122" s="286" t="s">
        <v>354</v>
      </c>
      <c r="W122" s="286" t="s">
        <v>297</v>
      </c>
      <c r="X122" s="286" t="s">
        <v>190</v>
      </c>
      <c r="Y122" s="286" t="s">
        <v>195</v>
      </c>
      <c r="Z122" s="286" t="s">
        <v>245</v>
      </c>
    </row>
    <row r="123" spans="1:26" ht="18.75">
      <c r="A123" s="284" t="s">
        <v>151</v>
      </c>
      <c r="B123" s="285">
        <v>243</v>
      </c>
      <c r="C123" s="285">
        <v>84</v>
      </c>
      <c r="D123" s="286"/>
      <c r="E123" s="287">
        <v>159</v>
      </c>
      <c r="F123" s="288">
        <v>1</v>
      </c>
      <c r="G123" s="289">
        <v>374</v>
      </c>
      <c r="I123" s="286">
        <v>2006</v>
      </c>
      <c r="J123" s="286" t="s">
        <v>14</v>
      </c>
      <c r="K123" s="286" t="s">
        <v>147</v>
      </c>
      <c r="L123" s="286" t="s">
        <v>186</v>
      </c>
      <c r="M123" s="286">
        <v>8</v>
      </c>
      <c r="N123" s="310">
        <v>243</v>
      </c>
      <c r="O123" s="310">
        <v>84</v>
      </c>
      <c r="P123" s="310">
        <v>159</v>
      </c>
      <c r="Q123" s="310">
        <v>1</v>
      </c>
      <c r="R123" s="310">
        <v>374</v>
      </c>
      <c r="S123" s="310">
        <v>534</v>
      </c>
      <c r="T123" s="286">
        <v>12</v>
      </c>
      <c r="U123" s="286" t="s">
        <v>355</v>
      </c>
      <c r="V123" s="286" t="s">
        <v>354</v>
      </c>
      <c r="W123" s="286" t="s">
        <v>297</v>
      </c>
      <c r="X123" s="286" t="s">
        <v>190</v>
      </c>
      <c r="Y123" s="286" t="s">
        <v>191</v>
      </c>
      <c r="Z123" s="286" t="s">
        <v>192</v>
      </c>
    </row>
    <row r="124" spans="1:26" ht="18.75">
      <c r="A124" s="284" t="s">
        <v>153</v>
      </c>
      <c r="B124" s="285" t="s">
        <v>169</v>
      </c>
      <c r="C124" s="285"/>
      <c r="D124" s="286"/>
      <c r="E124" s="287"/>
      <c r="F124" s="288"/>
      <c r="G124" s="289"/>
      <c r="I124" s="286">
        <v>2006</v>
      </c>
      <c r="J124" s="286" t="s">
        <v>14</v>
      </c>
      <c r="K124" s="286" t="s">
        <v>150</v>
      </c>
      <c r="L124" s="286" t="s">
        <v>193</v>
      </c>
      <c r="M124" s="286">
        <v>8</v>
      </c>
      <c r="N124" s="310" t="s">
        <v>169</v>
      </c>
      <c r="O124" s="310">
        <v>0</v>
      </c>
      <c r="P124" s="310">
        <v>0</v>
      </c>
      <c r="Q124" s="310">
        <v>0</v>
      </c>
      <c r="R124" s="310">
        <v>0</v>
      </c>
      <c r="S124" s="310">
        <v>0</v>
      </c>
      <c r="T124" s="286">
        <v>12</v>
      </c>
      <c r="U124" s="286" t="s">
        <v>356</v>
      </c>
      <c r="V124" s="286" t="s">
        <v>354</v>
      </c>
      <c r="W124" s="286" t="s">
        <v>297</v>
      </c>
      <c r="X124" s="286" t="s">
        <v>190</v>
      </c>
      <c r="Y124" s="286" t="s">
        <v>195</v>
      </c>
      <c r="Z124" s="286" t="s">
        <v>196</v>
      </c>
    </row>
    <row r="125" spans="1:26" ht="18.75">
      <c r="A125" s="284" t="s">
        <v>154</v>
      </c>
      <c r="B125" s="285">
        <v>19</v>
      </c>
      <c r="C125" s="285">
        <v>5</v>
      </c>
      <c r="D125" s="286"/>
      <c r="E125" s="287">
        <v>6</v>
      </c>
      <c r="F125" s="288">
        <v>0</v>
      </c>
      <c r="G125" s="289">
        <v>24</v>
      </c>
      <c r="I125" s="286">
        <v>2006</v>
      </c>
      <c r="J125" s="286" t="s">
        <v>14</v>
      </c>
      <c r="K125" s="286" t="s">
        <v>150</v>
      </c>
      <c r="L125" s="286" t="s">
        <v>186</v>
      </c>
      <c r="M125" s="286">
        <v>8</v>
      </c>
      <c r="N125" s="310">
        <v>19</v>
      </c>
      <c r="O125" s="310">
        <v>5</v>
      </c>
      <c r="P125" s="310">
        <v>6</v>
      </c>
      <c r="Q125" s="310">
        <v>0</v>
      </c>
      <c r="R125" s="310">
        <v>24</v>
      </c>
      <c r="S125" s="310">
        <v>30</v>
      </c>
      <c r="T125" s="286">
        <v>12</v>
      </c>
      <c r="U125" s="286" t="s">
        <v>357</v>
      </c>
      <c r="V125" s="286" t="s">
        <v>354</v>
      </c>
      <c r="W125" s="286" t="s">
        <v>297</v>
      </c>
      <c r="X125" s="286" t="s">
        <v>190</v>
      </c>
      <c r="Y125" s="286" t="s">
        <v>191</v>
      </c>
      <c r="Z125" s="286" t="s">
        <v>198</v>
      </c>
    </row>
    <row r="126" spans="1:26" ht="18.75">
      <c r="A126" s="284" t="s">
        <v>155</v>
      </c>
      <c r="B126" s="285" t="s">
        <v>169</v>
      </c>
      <c r="C126" s="285"/>
      <c r="D126" s="286"/>
      <c r="E126" s="287"/>
      <c r="F126" s="288"/>
      <c r="G126" s="289"/>
      <c r="I126" s="286">
        <v>2006</v>
      </c>
      <c r="J126" s="286" t="s">
        <v>14</v>
      </c>
      <c r="K126" s="286" t="s">
        <v>152</v>
      </c>
      <c r="L126" s="286" t="s">
        <v>193</v>
      </c>
      <c r="M126" s="286">
        <v>8</v>
      </c>
      <c r="N126" s="310" t="s">
        <v>169</v>
      </c>
      <c r="O126" s="310">
        <v>0</v>
      </c>
      <c r="P126" s="310">
        <v>0</v>
      </c>
      <c r="Q126" s="310">
        <v>0</v>
      </c>
      <c r="R126" s="310">
        <v>0</v>
      </c>
      <c r="S126" s="310">
        <v>0</v>
      </c>
      <c r="T126" s="286">
        <v>12</v>
      </c>
      <c r="U126" s="286" t="s">
        <v>358</v>
      </c>
      <c r="V126" s="286" t="s">
        <v>354</v>
      </c>
      <c r="W126" s="286" t="s">
        <v>297</v>
      </c>
      <c r="X126" s="286" t="s">
        <v>190</v>
      </c>
      <c r="Y126" s="286" t="s">
        <v>195</v>
      </c>
      <c r="Z126" s="286" t="s">
        <v>200</v>
      </c>
    </row>
    <row r="127" spans="1:26" ht="18.75">
      <c r="A127" s="284" t="s">
        <v>156</v>
      </c>
      <c r="B127" s="285">
        <v>1617</v>
      </c>
      <c r="C127" s="285">
        <v>869</v>
      </c>
      <c r="D127" s="286"/>
      <c r="E127" s="287">
        <v>576</v>
      </c>
      <c r="F127" s="288">
        <v>7</v>
      </c>
      <c r="G127" s="289">
        <v>1267</v>
      </c>
      <c r="I127" s="286">
        <v>2006</v>
      </c>
      <c r="J127" s="286" t="s">
        <v>14</v>
      </c>
      <c r="K127" s="286" t="s">
        <v>152</v>
      </c>
      <c r="L127" s="286" t="s">
        <v>186</v>
      </c>
      <c r="M127" s="286">
        <v>8</v>
      </c>
      <c r="N127" s="310">
        <v>1617</v>
      </c>
      <c r="O127" s="310">
        <v>869</v>
      </c>
      <c r="P127" s="310">
        <v>576</v>
      </c>
      <c r="Q127" s="310">
        <v>7</v>
      </c>
      <c r="R127" s="310">
        <v>1267</v>
      </c>
      <c r="S127" s="310">
        <v>1850</v>
      </c>
      <c r="T127" s="286">
        <v>12</v>
      </c>
      <c r="U127" s="286" t="s">
        <v>359</v>
      </c>
      <c r="V127" s="286" t="s">
        <v>354</v>
      </c>
      <c r="W127" s="286" t="s">
        <v>297</v>
      </c>
      <c r="X127" s="286" t="s">
        <v>190</v>
      </c>
      <c r="Y127" s="286" t="s">
        <v>191</v>
      </c>
      <c r="Z127" s="286" t="s">
        <v>202</v>
      </c>
    </row>
    <row r="128" spans="1:26" ht="18.75">
      <c r="A128" s="284" t="s">
        <v>157</v>
      </c>
      <c r="B128" s="285" t="s">
        <v>169</v>
      </c>
      <c r="C128" s="285"/>
      <c r="D128" s="290"/>
      <c r="E128" s="287"/>
      <c r="F128" s="288"/>
      <c r="G128" s="289"/>
      <c r="I128" s="286">
        <v>2006</v>
      </c>
      <c r="J128" s="286" t="s">
        <v>14</v>
      </c>
      <c r="K128" s="286" t="s">
        <v>147</v>
      </c>
      <c r="L128" s="286" t="s">
        <v>193</v>
      </c>
      <c r="M128" s="286">
        <v>5</v>
      </c>
      <c r="N128" s="310" t="s">
        <v>169</v>
      </c>
      <c r="O128" s="310">
        <v>0</v>
      </c>
      <c r="P128" s="310">
        <v>0</v>
      </c>
      <c r="Q128" s="310">
        <v>0</v>
      </c>
      <c r="R128" s="310">
        <v>0</v>
      </c>
      <c r="S128" s="310">
        <v>0</v>
      </c>
      <c r="T128" s="286">
        <v>5</v>
      </c>
      <c r="U128" s="286" t="s">
        <v>360</v>
      </c>
      <c r="V128" s="286" t="s">
        <v>361</v>
      </c>
      <c r="W128" s="286" t="s">
        <v>305</v>
      </c>
      <c r="X128" s="286" t="s">
        <v>206</v>
      </c>
      <c r="Y128" s="286" t="s">
        <v>207</v>
      </c>
      <c r="Z128" s="286" t="s">
        <v>208</v>
      </c>
    </row>
    <row r="129" spans="1:26" ht="25.5">
      <c r="A129" s="284" t="s">
        <v>158</v>
      </c>
      <c r="B129" s="285">
        <v>178</v>
      </c>
      <c r="C129" s="285">
        <v>51</v>
      </c>
      <c r="D129" s="290"/>
      <c r="E129" s="287">
        <v>322</v>
      </c>
      <c r="F129" s="288">
        <v>91</v>
      </c>
      <c r="G129" s="289">
        <v>292</v>
      </c>
      <c r="I129" s="286">
        <v>2006</v>
      </c>
      <c r="J129" s="286" t="s">
        <v>14</v>
      </c>
      <c r="K129" s="286" t="s">
        <v>147</v>
      </c>
      <c r="L129" s="286" t="s">
        <v>186</v>
      </c>
      <c r="M129" s="286">
        <v>5</v>
      </c>
      <c r="N129" s="310">
        <v>178</v>
      </c>
      <c r="O129" s="310">
        <v>51</v>
      </c>
      <c r="P129" s="310">
        <v>322</v>
      </c>
      <c r="Q129" s="310">
        <v>91</v>
      </c>
      <c r="R129" s="310">
        <v>292</v>
      </c>
      <c r="S129" s="310">
        <v>705</v>
      </c>
      <c r="T129" s="286">
        <v>5</v>
      </c>
      <c r="U129" s="286" t="s">
        <v>362</v>
      </c>
      <c r="V129" s="286" t="s">
        <v>361</v>
      </c>
      <c r="W129" s="286" t="s">
        <v>305</v>
      </c>
      <c r="X129" s="286" t="s">
        <v>206</v>
      </c>
      <c r="Y129" s="286" t="s">
        <v>210</v>
      </c>
      <c r="Z129" s="286" t="s">
        <v>211</v>
      </c>
    </row>
    <row r="130" spans="1:26" ht="18.75">
      <c r="A130" s="284" t="s">
        <v>159</v>
      </c>
      <c r="B130" s="285" t="s">
        <v>169</v>
      </c>
      <c r="C130" s="285"/>
      <c r="D130" s="290"/>
      <c r="E130" s="287"/>
      <c r="F130" s="288"/>
      <c r="G130" s="289"/>
      <c r="I130" s="286">
        <v>2006</v>
      </c>
      <c r="J130" s="286" t="s">
        <v>14</v>
      </c>
      <c r="K130" s="286" t="s">
        <v>150</v>
      </c>
      <c r="L130" s="286" t="s">
        <v>193</v>
      </c>
      <c r="M130" s="286">
        <v>5</v>
      </c>
      <c r="N130" s="310" t="s">
        <v>169</v>
      </c>
      <c r="O130" s="310">
        <v>0</v>
      </c>
      <c r="P130" s="310">
        <v>0</v>
      </c>
      <c r="Q130" s="310">
        <v>0</v>
      </c>
      <c r="R130" s="310">
        <v>0</v>
      </c>
      <c r="S130" s="310">
        <v>0</v>
      </c>
      <c r="T130" s="286">
        <v>5</v>
      </c>
      <c r="U130" s="286" t="s">
        <v>363</v>
      </c>
      <c r="V130" s="286" t="s">
        <v>361</v>
      </c>
      <c r="W130" s="286" t="s">
        <v>305</v>
      </c>
      <c r="X130" s="286" t="s">
        <v>206</v>
      </c>
      <c r="Y130" s="286" t="s">
        <v>207</v>
      </c>
      <c r="Z130" s="286" t="s">
        <v>213</v>
      </c>
    </row>
    <row r="131" spans="1:26" ht="25.5">
      <c r="A131" s="284" t="s">
        <v>160</v>
      </c>
      <c r="B131" s="285">
        <v>11</v>
      </c>
      <c r="C131" s="285">
        <v>2</v>
      </c>
      <c r="D131" s="290"/>
      <c r="E131" s="287">
        <v>13</v>
      </c>
      <c r="F131" s="288">
        <v>19</v>
      </c>
      <c r="G131" s="289">
        <v>27</v>
      </c>
      <c r="I131" s="286">
        <v>2006</v>
      </c>
      <c r="J131" s="286" t="s">
        <v>14</v>
      </c>
      <c r="K131" s="286" t="s">
        <v>150</v>
      </c>
      <c r="L131" s="286" t="s">
        <v>186</v>
      </c>
      <c r="M131" s="286">
        <v>5</v>
      </c>
      <c r="N131" s="310">
        <v>11</v>
      </c>
      <c r="O131" s="310">
        <v>2</v>
      </c>
      <c r="P131" s="310">
        <v>13</v>
      </c>
      <c r="Q131" s="310">
        <v>19</v>
      </c>
      <c r="R131" s="310">
        <v>27</v>
      </c>
      <c r="S131" s="310">
        <v>59</v>
      </c>
      <c r="T131" s="286">
        <v>5</v>
      </c>
      <c r="U131" s="286" t="s">
        <v>364</v>
      </c>
      <c r="V131" s="286" t="s">
        <v>361</v>
      </c>
      <c r="W131" s="286" t="s">
        <v>305</v>
      </c>
      <c r="X131" s="286" t="s">
        <v>206</v>
      </c>
      <c r="Y131" s="286" t="s">
        <v>210</v>
      </c>
      <c r="Z131" s="286" t="s">
        <v>215</v>
      </c>
    </row>
    <row r="132" spans="1:26" ht="18.75">
      <c r="A132" s="284" t="s">
        <v>161</v>
      </c>
      <c r="B132" s="285" t="s">
        <v>169</v>
      </c>
      <c r="C132" s="285"/>
      <c r="D132" s="290"/>
      <c r="E132" s="287"/>
      <c r="F132" s="288"/>
      <c r="G132" s="289"/>
      <c r="I132" s="286">
        <v>2006</v>
      </c>
      <c r="J132" s="286" t="s">
        <v>14</v>
      </c>
      <c r="K132" s="286" t="s">
        <v>152</v>
      </c>
      <c r="L132" s="286" t="s">
        <v>193</v>
      </c>
      <c r="M132" s="286">
        <v>5</v>
      </c>
      <c r="N132" s="310" t="s">
        <v>169</v>
      </c>
      <c r="O132" s="310">
        <v>0</v>
      </c>
      <c r="P132" s="310">
        <v>0</v>
      </c>
      <c r="Q132" s="310">
        <v>0</v>
      </c>
      <c r="R132" s="310">
        <v>0</v>
      </c>
      <c r="S132" s="310">
        <v>0</v>
      </c>
      <c r="T132" s="286">
        <v>5</v>
      </c>
      <c r="U132" s="286" t="s">
        <v>365</v>
      </c>
      <c r="V132" s="286" t="s">
        <v>361</v>
      </c>
      <c r="W132" s="286" t="s">
        <v>305</v>
      </c>
      <c r="X132" s="286" t="s">
        <v>206</v>
      </c>
      <c r="Y132" s="286" t="s">
        <v>207</v>
      </c>
      <c r="Z132" s="286" t="s">
        <v>217</v>
      </c>
    </row>
    <row r="133" spans="1:26" ht="25.5">
      <c r="A133" s="284" t="s">
        <v>162</v>
      </c>
      <c r="B133" s="285">
        <v>1359</v>
      </c>
      <c r="C133" s="285">
        <v>780</v>
      </c>
      <c r="D133" s="290"/>
      <c r="E133" s="287">
        <v>849</v>
      </c>
      <c r="F133" s="288">
        <v>207</v>
      </c>
      <c r="G133" s="289">
        <v>1150</v>
      </c>
      <c r="I133" s="286">
        <v>2006</v>
      </c>
      <c r="J133" s="286" t="s">
        <v>14</v>
      </c>
      <c r="K133" s="286" t="s">
        <v>152</v>
      </c>
      <c r="L133" s="286" t="s">
        <v>186</v>
      </c>
      <c r="M133" s="286">
        <v>5</v>
      </c>
      <c r="N133" s="310">
        <v>1359</v>
      </c>
      <c r="O133" s="310">
        <v>780</v>
      </c>
      <c r="P133" s="310">
        <v>849</v>
      </c>
      <c r="Q133" s="310">
        <v>207</v>
      </c>
      <c r="R133" s="310">
        <v>1150</v>
      </c>
      <c r="S133" s="310">
        <v>2206</v>
      </c>
      <c r="T133" s="286">
        <v>5</v>
      </c>
      <c r="U133" s="286" t="s">
        <v>366</v>
      </c>
      <c r="V133" s="286" t="s">
        <v>361</v>
      </c>
      <c r="W133" s="286" t="s">
        <v>305</v>
      </c>
      <c r="X133" s="286" t="s">
        <v>206</v>
      </c>
      <c r="Y133" s="286" t="s">
        <v>210</v>
      </c>
      <c r="Z133" s="286" t="s">
        <v>219</v>
      </c>
    </row>
    <row r="134" spans="1:26" ht="18.75">
      <c r="A134" s="284" t="s">
        <v>157</v>
      </c>
      <c r="B134" s="285"/>
      <c r="C134" s="285"/>
      <c r="D134" s="290"/>
      <c r="E134" s="287"/>
      <c r="F134" s="288"/>
      <c r="G134" s="289"/>
      <c r="I134" s="286">
        <v>2006</v>
      </c>
      <c r="J134" s="286" t="s">
        <v>5</v>
      </c>
      <c r="K134" s="286" t="s">
        <v>147</v>
      </c>
      <c r="L134" s="286" t="s">
        <v>193</v>
      </c>
      <c r="M134" s="286">
        <v>5</v>
      </c>
      <c r="N134" s="310">
        <v>0</v>
      </c>
      <c r="O134" s="310">
        <v>0</v>
      </c>
      <c r="P134" s="310">
        <v>0</v>
      </c>
      <c r="Q134" s="310">
        <v>0</v>
      </c>
      <c r="R134" s="310">
        <v>0</v>
      </c>
      <c r="S134" s="310">
        <v>0</v>
      </c>
      <c r="T134" s="286">
        <v>5</v>
      </c>
      <c r="U134" s="286" t="s">
        <v>367</v>
      </c>
      <c r="V134" s="286" t="s">
        <v>368</v>
      </c>
      <c r="W134" s="286" t="s">
        <v>222</v>
      </c>
      <c r="X134" s="286" t="s">
        <v>206</v>
      </c>
      <c r="Y134" s="286" t="s">
        <v>207</v>
      </c>
      <c r="Z134" s="286" t="s">
        <v>208</v>
      </c>
    </row>
    <row r="135" spans="1:26" ht="25.5">
      <c r="A135" s="284" t="s">
        <v>158</v>
      </c>
      <c r="B135" s="285">
        <v>475</v>
      </c>
      <c r="C135" s="285">
        <v>93</v>
      </c>
      <c r="D135" s="290"/>
      <c r="E135" s="287">
        <v>1705</v>
      </c>
      <c r="F135" s="288">
        <v>337</v>
      </c>
      <c r="G135" s="289">
        <v>700</v>
      </c>
      <c r="I135" s="286">
        <v>2006</v>
      </c>
      <c r="J135" s="286" t="s">
        <v>5</v>
      </c>
      <c r="K135" s="286" t="s">
        <v>147</v>
      </c>
      <c r="L135" s="286" t="s">
        <v>186</v>
      </c>
      <c r="M135" s="286">
        <v>5</v>
      </c>
      <c r="N135" s="310">
        <v>475</v>
      </c>
      <c r="O135" s="310">
        <v>93</v>
      </c>
      <c r="P135" s="310">
        <v>1705</v>
      </c>
      <c r="Q135" s="310">
        <v>337</v>
      </c>
      <c r="R135" s="310">
        <v>700</v>
      </c>
      <c r="S135" s="310">
        <v>2742</v>
      </c>
      <c r="T135" s="286">
        <v>5</v>
      </c>
      <c r="U135" s="286" t="s">
        <v>369</v>
      </c>
      <c r="V135" s="286" t="s">
        <v>368</v>
      </c>
      <c r="W135" s="286" t="s">
        <v>222</v>
      </c>
      <c r="X135" s="286" t="s">
        <v>206</v>
      </c>
      <c r="Y135" s="286" t="s">
        <v>210</v>
      </c>
      <c r="Z135" s="286" t="s">
        <v>211</v>
      </c>
    </row>
    <row r="136" spans="1:26" ht="18.75">
      <c r="A136" s="284" t="s">
        <v>159</v>
      </c>
      <c r="B136" s="285"/>
      <c r="C136" s="285"/>
      <c r="D136" s="290"/>
      <c r="E136" s="287"/>
      <c r="F136" s="288"/>
      <c r="G136" s="289"/>
      <c r="I136" s="286">
        <v>2006</v>
      </c>
      <c r="J136" s="286" t="s">
        <v>5</v>
      </c>
      <c r="K136" s="286" t="s">
        <v>150</v>
      </c>
      <c r="L136" s="286" t="s">
        <v>193</v>
      </c>
      <c r="M136" s="286">
        <v>5</v>
      </c>
      <c r="N136" s="310">
        <v>0</v>
      </c>
      <c r="O136" s="310">
        <v>0</v>
      </c>
      <c r="P136" s="310">
        <v>0</v>
      </c>
      <c r="Q136" s="310">
        <v>0</v>
      </c>
      <c r="R136" s="310">
        <v>0</v>
      </c>
      <c r="S136" s="310">
        <v>0</v>
      </c>
      <c r="T136" s="286">
        <v>5</v>
      </c>
      <c r="U136" s="286" t="s">
        <v>370</v>
      </c>
      <c r="V136" s="286" t="s">
        <v>368</v>
      </c>
      <c r="W136" s="286" t="s">
        <v>222</v>
      </c>
      <c r="X136" s="286" t="s">
        <v>206</v>
      </c>
      <c r="Y136" s="286" t="s">
        <v>207</v>
      </c>
      <c r="Z136" s="286" t="s">
        <v>213</v>
      </c>
    </row>
    <row r="137" spans="1:26" ht="25.5">
      <c r="A137" s="284" t="s">
        <v>160</v>
      </c>
      <c r="B137" s="285">
        <v>11</v>
      </c>
      <c r="C137" s="285">
        <v>2</v>
      </c>
      <c r="D137" s="290"/>
      <c r="E137" s="287">
        <v>44</v>
      </c>
      <c r="F137" s="288">
        <v>1</v>
      </c>
      <c r="G137" s="289">
        <v>2</v>
      </c>
      <c r="I137" s="286">
        <v>2006</v>
      </c>
      <c r="J137" s="286" t="s">
        <v>5</v>
      </c>
      <c r="K137" s="286" t="s">
        <v>150</v>
      </c>
      <c r="L137" s="286" t="s">
        <v>186</v>
      </c>
      <c r="M137" s="286">
        <v>5</v>
      </c>
      <c r="N137" s="310">
        <v>11</v>
      </c>
      <c r="O137" s="310">
        <v>2</v>
      </c>
      <c r="P137" s="310">
        <v>44</v>
      </c>
      <c r="Q137" s="310">
        <v>1</v>
      </c>
      <c r="R137" s="310">
        <v>2</v>
      </c>
      <c r="S137" s="310">
        <v>47</v>
      </c>
      <c r="T137" s="286">
        <v>5</v>
      </c>
      <c r="U137" s="286" t="s">
        <v>371</v>
      </c>
      <c r="V137" s="286" t="s">
        <v>368</v>
      </c>
      <c r="W137" s="286" t="s">
        <v>222</v>
      </c>
      <c r="X137" s="286" t="s">
        <v>206</v>
      </c>
      <c r="Y137" s="286" t="s">
        <v>210</v>
      </c>
      <c r="Z137" s="286" t="s">
        <v>215</v>
      </c>
    </row>
    <row r="138" spans="1:26" ht="18.75">
      <c r="A138" s="284" t="s">
        <v>161</v>
      </c>
      <c r="B138" s="285"/>
      <c r="C138" s="285"/>
      <c r="D138" s="290"/>
      <c r="E138" s="287"/>
      <c r="F138" s="288"/>
      <c r="G138" s="289"/>
      <c r="I138" s="286">
        <v>2006</v>
      </c>
      <c r="J138" s="286" t="s">
        <v>5</v>
      </c>
      <c r="K138" s="286" t="s">
        <v>152</v>
      </c>
      <c r="L138" s="286" t="s">
        <v>193</v>
      </c>
      <c r="M138" s="286">
        <v>5</v>
      </c>
      <c r="N138" s="310">
        <v>0</v>
      </c>
      <c r="O138" s="310">
        <v>0</v>
      </c>
      <c r="P138" s="310">
        <v>0</v>
      </c>
      <c r="Q138" s="310">
        <v>0</v>
      </c>
      <c r="R138" s="310">
        <v>0</v>
      </c>
      <c r="S138" s="310">
        <v>0</v>
      </c>
      <c r="T138" s="286">
        <v>5</v>
      </c>
      <c r="U138" s="286" t="s">
        <v>372</v>
      </c>
      <c r="V138" s="286" t="s">
        <v>368</v>
      </c>
      <c r="W138" s="286" t="s">
        <v>222</v>
      </c>
      <c r="X138" s="286" t="s">
        <v>206</v>
      </c>
      <c r="Y138" s="286" t="s">
        <v>207</v>
      </c>
      <c r="Z138" s="286" t="s">
        <v>217</v>
      </c>
    </row>
    <row r="139" spans="1:26" ht="25.5">
      <c r="A139" s="284" t="s">
        <v>162</v>
      </c>
      <c r="B139" s="285">
        <v>535</v>
      </c>
      <c r="C139" s="285">
        <v>268</v>
      </c>
      <c r="D139" s="290"/>
      <c r="E139" s="287">
        <v>710</v>
      </c>
      <c r="F139" s="288">
        <v>76</v>
      </c>
      <c r="G139" s="289">
        <v>500</v>
      </c>
      <c r="I139" s="286">
        <v>2006</v>
      </c>
      <c r="J139" s="286" t="s">
        <v>5</v>
      </c>
      <c r="K139" s="286" t="s">
        <v>152</v>
      </c>
      <c r="L139" s="286" t="s">
        <v>186</v>
      </c>
      <c r="M139" s="286">
        <v>5</v>
      </c>
      <c r="N139" s="310">
        <v>535</v>
      </c>
      <c r="O139" s="310">
        <v>268</v>
      </c>
      <c r="P139" s="310">
        <v>710</v>
      </c>
      <c r="Q139" s="310">
        <v>76</v>
      </c>
      <c r="R139" s="310">
        <v>500</v>
      </c>
      <c r="S139" s="310">
        <v>1286</v>
      </c>
      <c r="T139" s="286">
        <v>5</v>
      </c>
      <c r="U139" s="286" t="s">
        <v>373</v>
      </c>
      <c r="V139" s="286" t="s">
        <v>368</v>
      </c>
      <c r="W139" s="286" t="s">
        <v>222</v>
      </c>
      <c r="X139" s="286" t="s">
        <v>206</v>
      </c>
      <c r="Y139" s="286" t="s">
        <v>210</v>
      </c>
      <c r="Z139" s="286" t="s">
        <v>219</v>
      </c>
    </row>
    <row r="140" spans="1:26" ht="18.75">
      <c r="A140" s="284" t="s">
        <v>149</v>
      </c>
      <c r="B140" s="285"/>
      <c r="C140" s="285"/>
      <c r="D140" s="286"/>
      <c r="E140" s="287"/>
      <c r="F140" s="288"/>
      <c r="G140" s="289"/>
      <c r="I140" s="286">
        <v>2006</v>
      </c>
      <c r="J140" s="286" t="s">
        <v>5</v>
      </c>
      <c r="K140" s="286" t="s">
        <v>147</v>
      </c>
      <c r="L140" s="286" t="s">
        <v>193</v>
      </c>
      <c r="M140" s="286">
        <v>8</v>
      </c>
      <c r="N140" s="310">
        <v>0</v>
      </c>
      <c r="O140" s="310">
        <v>0</v>
      </c>
      <c r="P140" s="310">
        <v>0</v>
      </c>
      <c r="Q140" s="310">
        <v>0</v>
      </c>
      <c r="R140" s="310">
        <v>0</v>
      </c>
      <c r="S140" s="310">
        <v>0</v>
      </c>
      <c r="T140" s="286">
        <v>12</v>
      </c>
      <c r="U140" s="286" t="s">
        <v>374</v>
      </c>
      <c r="V140" s="286" t="s">
        <v>375</v>
      </c>
      <c r="W140" s="286" t="s">
        <v>244</v>
      </c>
      <c r="X140" s="286" t="s">
        <v>190</v>
      </c>
      <c r="Y140" s="286" t="s">
        <v>195</v>
      </c>
      <c r="Z140" s="286" t="s">
        <v>245</v>
      </c>
    </row>
    <row r="141" spans="1:26" ht="18.75">
      <c r="A141" s="284" t="s">
        <v>151</v>
      </c>
      <c r="B141" s="285">
        <v>825</v>
      </c>
      <c r="C141" s="285">
        <v>182</v>
      </c>
      <c r="D141" s="286"/>
      <c r="E141" s="287">
        <v>1600</v>
      </c>
      <c r="F141" s="288">
        <v>22</v>
      </c>
      <c r="G141" s="289">
        <v>1182</v>
      </c>
      <c r="I141" s="286">
        <v>2006</v>
      </c>
      <c r="J141" s="286" t="s">
        <v>5</v>
      </c>
      <c r="K141" s="286" t="s">
        <v>147</v>
      </c>
      <c r="L141" s="286" t="s">
        <v>186</v>
      </c>
      <c r="M141" s="286">
        <v>8</v>
      </c>
      <c r="N141" s="310">
        <v>825</v>
      </c>
      <c r="O141" s="310">
        <v>182</v>
      </c>
      <c r="P141" s="310">
        <v>1600</v>
      </c>
      <c r="Q141" s="310">
        <v>22</v>
      </c>
      <c r="R141" s="310">
        <v>1182</v>
      </c>
      <c r="S141" s="310">
        <v>2804</v>
      </c>
      <c r="T141" s="286">
        <v>12</v>
      </c>
      <c r="U141" s="286" t="s">
        <v>376</v>
      </c>
      <c r="V141" s="286" t="s">
        <v>375</v>
      </c>
      <c r="W141" s="286" t="s">
        <v>244</v>
      </c>
      <c r="X141" s="286" t="s">
        <v>190</v>
      </c>
      <c r="Y141" s="286" t="s">
        <v>191</v>
      </c>
      <c r="Z141" s="286" t="s">
        <v>192</v>
      </c>
    </row>
    <row r="142" spans="1:26" ht="18.75">
      <c r="A142" s="284" t="s">
        <v>153</v>
      </c>
      <c r="B142" s="285"/>
      <c r="C142" s="285"/>
      <c r="D142" s="286"/>
      <c r="E142" s="287"/>
      <c r="F142" s="288"/>
      <c r="G142" s="289"/>
      <c r="I142" s="286">
        <v>2006</v>
      </c>
      <c r="J142" s="286" t="s">
        <v>5</v>
      </c>
      <c r="K142" s="286" t="s">
        <v>150</v>
      </c>
      <c r="L142" s="286" t="s">
        <v>193</v>
      </c>
      <c r="M142" s="286">
        <v>8</v>
      </c>
      <c r="N142" s="310">
        <v>0</v>
      </c>
      <c r="O142" s="310">
        <v>0</v>
      </c>
      <c r="P142" s="310">
        <v>0</v>
      </c>
      <c r="Q142" s="310">
        <v>0</v>
      </c>
      <c r="R142" s="310">
        <v>0</v>
      </c>
      <c r="S142" s="310">
        <v>0</v>
      </c>
      <c r="T142" s="286">
        <v>12</v>
      </c>
      <c r="U142" s="286" t="s">
        <v>377</v>
      </c>
      <c r="V142" s="286" t="s">
        <v>375</v>
      </c>
      <c r="W142" s="286" t="s">
        <v>244</v>
      </c>
      <c r="X142" s="286" t="s">
        <v>190</v>
      </c>
      <c r="Y142" s="286" t="s">
        <v>195</v>
      </c>
      <c r="Z142" s="286" t="s">
        <v>196</v>
      </c>
    </row>
    <row r="143" spans="1:26" ht="18.75">
      <c r="A143" s="284" t="s">
        <v>154</v>
      </c>
      <c r="B143" s="285">
        <v>17</v>
      </c>
      <c r="C143" s="285">
        <v>6</v>
      </c>
      <c r="D143" s="286"/>
      <c r="E143" s="287">
        <v>9</v>
      </c>
      <c r="F143" s="288">
        <v>1</v>
      </c>
      <c r="G143" s="289">
        <v>12</v>
      </c>
      <c r="I143" s="286">
        <v>2006</v>
      </c>
      <c r="J143" s="286" t="s">
        <v>5</v>
      </c>
      <c r="K143" s="286" t="s">
        <v>150</v>
      </c>
      <c r="L143" s="286" t="s">
        <v>186</v>
      </c>
      <c r="M143" s="286">
        <v>8</v>
      </c>
      <c r="N143" s="310">
        <v>17</v>
      </c>
      <c r="O143" s="310">
        <v>6</v>
      </c>
      <c r="P143" s="310">
        <v>9</v>
      </c>
      <c r="Q143" s="310">
        <v>1</v>
      </c>
      <c r="R143" s="310">
        <v>12</v>
      </c>
      <c r="S143" s="310">
        <v>22</v>
      </c>
      <c r="T143" s="286">
        <v>12</v>
      </c>
      <c r="U143" s="286" t="s">
        <v>378</v>
      </c>
      <c r="V143" s="286" t="s">
        <v>375</v>
      </c>
      <c r="W143" s="286" t="s">
        <v>244</v>
      </c>
      <c r="X143" s="286" t="s">
        <v>190</v>
      </c>
      <c r="Y143" s="286" t="s">
        <v>191</v>
      </c>
      <c r="Z143" s="286" t="s">
        <v>198</v>
      </c>
    </row>
    <row r="144" spans="1:26" ht="18.75">
      <c r="A144" s="284" t="s">
        <v>155</v>
      </c>
      <c r="B144" s="285"/>
      <c r="C144" s="285"/>
      <c r="D144" s="286"/>
      <c r="E144" s="287"/>
      <c r="F144" s="288"/>
      <c r="G144" s="289"/>
      <c r="I144" s="286">
        <v>2006</v>
      </c>
      <c r="J144" s="286" t="s">
        <v>5</v>
      </c>
      <c r="K144" s="286" t="s">
        <v>152</v>
      </c>
      <c r="L144" s="286" t="s">
        <v>193</v>
      </c>
      <c r="M144" s="286">
        <v>8</v>
      </c>
      <c r="N144" s="310">
        <v>0</v>
      </c>
      <c r="O144" s="310">
        <v>0</v>
      </c>
      <c r="P144" s="310">
        <v>0</v>
      </c>
      <c r="Q144" s="310">
        <v>0</v>
      </c>
      <c r="R144" s="310">
        <v>0</v>
      </c>
      <c r="S144" s="310">
        <v>0</v>
      </c>
      <c r="T144" s="286">
        <v>12</v>
      </c>
      <c r="U144" s="286" t="s">
        <v>379</v>
      </c>
      <c r="V144" s="286" t="s">
        <v>375</v>
      </c>
      <c r="W144" s="286" t="s">
        <v>244</v>
      </c>
      <c r="X144" s="286" t="s">
        <v>190</v>
      </c>
      <c r="Y144" s="286" t="s">
        <v>195</v>
      </c>
      <c r="Z144" s="286" t="s">
        <v>200</v>
      </c>
    </row>
    <row r="145" spans="1:26" ht="18.75">
      <c r="A145" s="284" t="s">
        <v>156</v>
      </c>
      <c r="B145" s="285">
        <v>1055</v>
      </c>
      <c r="C145" s="285">
        <v>465</v>
      </c>
      <c r="D145" s="286"/>
      <c r="E145" s="287">
        <v>861</v>
      </c>
      <c r="F145" s="288">
        <v>19</v>
      </c>
      <c r="G145" s="289">
        <v>894</v>
      </c>
      <c r="I145" s="286">
        <v>2006</v>
      </c>
      <c r="J145" s="286" t="s">
        <v>5</v>
      </c>
      <c r="K145" s="286" t="s">
        <v>152</v>
      </c>
      <c r="L145" s="286" t="s">
        <v>186</v>
      </c>
      <c r="M145" s="286">
        <v>8</v>
      </c>
      <c r="N145" s="310">
        <v>1055</v>
      </c>
      <c r="O145" s="310">
        <v>465</v>
      </c>
      <c r="P145" s="310">
        <v>861</v>
      </c>
      <c r="Q145" s="310">
        <v>19</v>
      </c>
      <c r="R145" s="310">
        <v>894</v>
      </c>
      <c r="S145" s="310">
        <v>1774</v>
      </c>
      <c r="T145" s="286">
        <v>12</v>
      </c>
      <c r="U145" s="286" t="s">
        <v>380</v>
      </c>
      <c r="V145" s="286" t="s">
        <v>375</v>
      </c>
      <c r="W145" s="286" t="s">
        <v>244</v>
      </c>
      <c r="X145" s="286" t="s">
        <v>190</v>
      </c>
      <c r="Y145" s="286" t="s">
        <v>191</v>
      </c>
      <c r="Z145" s="286" t="s">
        <v>202</v>
      </c>
    </row>
    <row r="146" spans="1:26" ht="18.75">
      <c r="A146" s="284" t="s">
        <v>149</v>
      </c>
      <c r="B146" s="285">
        <v>72</v>
      </c>
      <c r="C146" s="285">
        <v>24</v>
      </c>
      <c r="D146" s="286"/>
      <c r="E146" s="287">
        <v>1</v>
      </c>
      <c r="F146" s="288">
        <v>0</v>
      </c>
      <c r="G146" s="289">
        <v>139</v>
      </c>
      <c r="I146" s="286">
        <v>2006</v>
      </c>
      <c r="J146" s="286" t="s">
        <v>17</v>
      </c>
      <c r="K146" s="286" t="s">
        <v>147</v>
      </c>
      <c r="L146" s="286" t="s">
        <v>193</v>
      </c>
      <c r="M146" s="286">
        <v>8</v>
      </c>
      <c r="N146" s="310">
        <v>72</v>
      </c>
      <c r="O146" s="310">
        <v>24</v>
      </c>
      <c r="P146" s="310">
        <v>1</v>
      </c>
      <c r="Q146" s="310">
        <v>0</v>
      </c>
      <c r="R146" s="310">
        <v>139</v>
      </c>
      <c r="S146" s="310">
        <v>140</v>
      </c>
      <c r="T146" s="286">
        <v>12</v>
      </c>
      <c r="U146" s="286" t="s">
        <v>381</v>
      </c>
      <c r="V146" s="286" t="s">
        <v>382</v>
      </c>
      <c r="W146" s="286" t="s">
        <v>281</v>
      </c>
      <c r="X146" s="286" t="s">
        <v>190</v>
      </c>
      <c r="Y146" s="286" t="s">
        <v>195</v>
      </c>
      <c r="Z146" s="286" t="s">
        <v>245</v>
      </c>
    </row>
    <row r="147" spans="1:26" ht="18.75">
      <c r="A147" s="284" t="s">
        <v>151</v>
      </c>
      <c r="B147" s="285">
        <v>72</v>
      </c>
      <c r="C147" s="285">
        <v>23</v>
      </c>
      <c r="D147" s="286"/>
      <c r="E147" s="287">
        <v>6</v>
      </c>
      <c r="F147" s="288">
        <v>0</v>
      </c>
      <c r="G147" s="289">
        <v>200</v>
      </c>
      <c r="I147" s="286">
        <v>2006</v>
      </c>
      <c r="J147" s="286" t="s">
        <v>17</v>
      </c>
      <c r="K147" s="286" t="s">
        <v>147</v>
      </c>
      <c r="L147" s="286" t="s">
        <v>186</v>
      </c>
      <c r="M147" s="286">
        <v>8</v>
      </c>
      <c r="N147" s="310">
        <v>72</v>
      </c>
      <c r="O147" s="310">
        <v>23</v>
      </c>
      <c r="P147" s="310">
        <v>6</v>
      </c>
      <c r="Q147" s="310">
        <v>0</v>
      </c>
      <c r="R147" s="310">
        <v>200</v>
      </c>
      <c r="S147" s="310">
        <v>206</v>
      </c>
      <c r="T147" s="286">
        <v>12</v>
      </c>
      <c r="U147" s="286" t="s">
        <v>383</v>
      </c>
      <c r="V147" s="286" t="s">
        <v>382</v>
      </c>
      <c r="W147" s="286" t="s">
        <v>281</v>
      </c>
      <c r="X147" s="286" t="s">
        <v>190</v>
      </c>
      <c r="Y147" s="286" t="s">
        <v>191</v>
      </c>
      <c r="Z147" s="286" t="s">
        <v>192</v>
      </c>
    </row>
    <row r="148" spans="1:26" ht="18.75">
      <c r="A148" s="284" t="s">
        <v>153</v>
      </c>
      <c r="B148" s="285">
        <v>40</v>
      </c>
      <c r="C148" s="285">
        <v>11</v>
      </c>
      <c r="D148" s="286"/>
      <c r="E148" s="287">
        <v>0</v>
      </c>
      <c r="F148" s="288">
        <v>1</v>
      </c>
      <c r="G148" s="289">
        <v>107</v>
      </c>
      <c r="I148" s="286">
        <v>2006</v>
      </c>
      <c r="J148" s="286" t="s">
        <v>17</v>
      </c>
      <c r="K148" s="286" t="s">
        <v>150</v>
      </c>
      <c r="L148" s="286" t="s">
        <v>193</v>
      </c>
      <c r="M148" s="286">
        <v>8</v>
      </c>
      <c r="N148" s="310">
        <v>40</v>
      </c>
      <c r="O148" s="310">
        <v>11</v>
      </c>
      <c r="P148" s="310">
        <v>0</v>
      </c>
      <c r="Q148" s="310">
        <v>1</v>
      </c>
      <c r="R148" s="310">
        <v>107</v>
      </c>
      <c r="S148" s="310">
        <v>108</v>
      </c>
      <c r="T148" s="286">
        <v>12</v>
      </c>
      <c r="U148" s="286" t="s">
        <v>384</v>
      </c>
      <c r="V148" s="286" t="s">
        <v>382</v>
      </c>
      <c r="W148" s="286" t="s">
        <v>281</v>
      </c>
      <c r="X148" s="286" t="s">
        <v>190</v>
      </c>
      <c r="Y148" s="286" t="s">
        <v>195</v>
      </c>
      <c r="Z148" s="286" t="s">
        <v>196</v>
      </c>
    </row>
    <row r="149" spans="1:26" ht="18.75">
      <c r="A149" s="284" t="s">
        <v>154</v>
      </c>
      <c r="B149" s="285">
        <v>11</v>
      </c>
      <c r="C149" s="285">
        <v>5</v>
      </c>
      <c r="D149" s="286"/>
      <c r="E149" s="287">
        <v>0</v>
      </c>
      <c r="F149" s="288">
        <v>0</v>
      </c>
      <c r="G149" s="289">
        <v>13</v>
      </c>
      <c r="I149" s="286">
        <v>2006</v>
      </c>
      <c r="J149" s="286" t="s">
        <v>17</v>
      </c>
      <c r="K149" s="286" t="s">
        <v>150</v>
      </c>
      <c r="L149" s="286" t="s">
        <v>186</v>
      </c>
      <c r="M149" s="286">
        <v>8</v>
      </c>
      <c r="N149" s="310">
        <v>11</v>
      </c>
      <c r="O149" s="310">
        <v>5</v>
      </c>
      <c r="P149" s="310">
        <v>0</v>
      </c>
      <c r="Q149" s="310">
        <v>0</v>
      </c>
      <c r="R149" s="310">
        <v>13</v>
      </c>
      <c r="S149" s="310">
        <v>13</v>
      </c>
      <c r="T149" s="286">
        <v>12</v>
      </c>
      <c r="U149" s="286" t="s">
        <v>385</v>
      </c>
      <c r="V149" s="286" t="s">
        <v>382</v>
      </c>
      <c r="W149" s="286" t="s">
        <v>281</v>
      </c>
      <c r="X149" s="286" t="s">
        <v>190</v>
      </c>
      <c r="Y149" s="286" t="s">
        <v>191</v>
      </c>
      <c r="Z149" s="286" t="s">
        <v>198</v>
      </c>
    </row>
    <row r="150" spans="1:26" ht="18.75">
      <c r="A150" s="284" t="s">
        <v>155</v>
      </c>
      <c r="B150" s="285">
        <v>963</v>
      </c>
      <c r="C150" s="285">
        <v>435</v>
      </c>
      <c r="D150" s="286"/>
      <c r="E150" s="287">
        <v>36</v>
      </c>
      <c r="F150" s="288">
        <v>1</v>
      </c>
      <c r="G150" s="289">
        <v>1242</v>
      </c>
      <c r="I150" s="286">
        <v>2006</v>
      </c>
      <c r="J150" s="286" t="s">
        <v>17</v>
      </c>
      <c r="K150" s="286" t="s">
        <v>152</v>
      </c>
      <c r="L150" s="286" t="s">
        <v>193</v>
      </c>
      <c r="M150" s="286">
        <v>8</v>
      </c>
      <c r="N150" s="310">
        <v>963</v>
      </c>
      <c r="O150" s="310">
        <v>435</v>
      </c>
      <c r="P150" s="310">
        <v>36</v>
      </c>
      <c r="Q150" s="310">
        <v>1</v>
      </c>
      <c r="R150" s="310">
        <v>1242</v>
      </c>
      <c r="S150" s="310">
        <v>1279</v>
      </c>
      <c r="T150" s="286">
        <v>12</v>
      </c>
      <c r="U150" s="286" t="s">
        <v>386</v>
      </c>
      <c r="V150" s="286" t="s">
        <v>382</v>
      </c>
      <c r="W150" s="286" t="s">
        <v>281</v>
      </c>
      <c r="X150" s="286" t="s">
        <v>190</v>
      </c>
      <c r="Y150" s="286" t="s">
        <v>195</v>
      </c>
      <c r="Z150" s="286" t="s">
        <v>200</v>
      </c>
    </row>
    <row r="151" spans="1:26" ht="18.75">
      <c r="A151" s="284" t="s">
        <v>156</v>
      </c>
      <c r="B151" s="285">
        <v>1000</v>
      </c>
      <c r="C151" s="285">
        <v>356</v>
      </c>
      <c r="D151" s="286"/>
      <c r="E151" s="287">
        <v>75</v>
      </c>
      <c r="F151" s="288">
        <v>21</v>
      </c>
      <c r="G151" s="289">
        <v>1793</v>
      </c>
      <c r="I151" s="286">
        <v>2006</v>
      </c>
      <c r="J151" s="286" t="s">
        <v>17</v>
      </c>
      <c r="K151" s="286" t="s">
        <v>152</v>
      </c>
      <c r="L151" s="286" t="s">
        <v>186</v>
      </c>
      <c r="M151" s="286">
        <v>8</v>
      </c>
      <c r="N151" s="310">
        <v>1000</v>
      </c>
      <c r="O151" s="310">
        <v>356</v>
      </c>
      <c r="P151" s="310">
        <v>75</v>
      </c>
      <c r="Q151" s="310">
        <v>21</v>
      </c>
      <c r="R151" s="310">
        <v>1793</v>
      </c>
      <c r="S151" s="310">
        <v>1889</v>
      </c>
      <c r="T151" s="286">
        <v>12</v>
      </c>
      <c r="U151" s="286" t="s">
        <v>387</v>
      </c>
      <c r="V151" s="286" t="s">
        <v>382</v>
      </c>
      <c r="W151" s="286" t="s">
        <v>281</v>
      </c>
      <c r="X151" s="286" t="s">
        <v>190</v>
      </c>
      <c r="Y151" s="286" t="s">
        <v>191</v>
      </c>
      <c r="Z151" s="286" t="s">
        <v>202</v>
      </c>
    </row>
    <row r="152" spans="1:26" ht="18.75">
      <c r="A152" s="284" t="s">
        <v>157</v>
      </c>
      <c r="B152" s="285">
        <v>99</v>
      </c>
      <c r="C152" s="285">
        <v>48</v>
      </c>
      <c r="D152" s="290"/>
      <c r="E152" s="287">
        <v>58</v>
      </c>
      <c r="F152" s="288">
        <v>23</v>
      </c>
      <c r="G152" s="289">
        <v>154</v>
      </c>
      <c r="I152" s="286">
        <v>2006</v>
      </c>
      <c r="J152" s="286" t="s">
        <v>17</v>
      </c>
      <c r="K152" s="286" t="s">
        <v>147</v>
      </c>
      <c r="L152" s="286" t="s">
        <v>193</v>
      </c>
      <c r="M152" s="286">
        <v>5</v>
      </c>
      <c r="N152" s="310">
        <v>99</v>
      </c>
      <c r="O152" s="310">
        <v>48</v>
      </c>
      <c r="P152" s="310">
        <v>58</v>
      </c>
      <c r="Q152" s="310">
        <v>23</v>
      </c>
      <c r="R152" s="310">
        <v>154</v>
      </c>
      <c r="S152" s="310">
        <v>235</v>
      </c>
      <c r="T152" s="286">
        <v>5</v>
      </c>
      <c r="U152" s="286" t="s">
        <v>388</v>
      </c>
      <c r="V152" s="286" t="s">
        <v>389</v>
      </c>
      <c r="W152" s="286" t="s">
        <v>289</v>
      </c>
      <c r="X152" s="286" t="s">
        <v>206</v>
      </c>
      <c r="Y152" s="286" t="s">
        <v>207</v>
      </c>
      <c r="Z152" s="286" t="s">
        <v>208</v>
      </c>
    </row>
    <row r="153" spans="1:26" ht="25.5">
      <c r="A153" s="284" t="s">
        <v>158</v>
      </c>
      <c r="B153" s="285">
        <v>97</v>
      </c>
      <c r="C153" s="285">
        <v>48</v>
      </c>
      <c r="D153" s="290"/>
      <c r="E153" s="287">
        <v>30</v>
      </c>
      <c r="F153" s="288">
        <v>6</v>
      </c>
      <c r="G153" s="289">
        <v>213</v>
      </c>
      <c r="I153" s="286">
        <v>2006</v>
      </c>
      <c r="J153" s="286" t="s">
        <v>17</v>
      </c>
      <c r="K153" s="286" t="s">
        <v>147</v>
      </c>
      <c r="L153" s="286" t="s">
        <v>186</v>
      </c>
      <c r="M153" s="286">
        <v>5</v>
      </c>
      <c r="N153" s="310">
        <v>97</v>
      </c>
      <c r="O153" s="310">
        <v>48</v>
      </c>
      <c r="P153" s="310">
        <v>30</v>
      </c>
      <c r="Q153" s="310">
        <v>6</v>
      </c>
      <c r="R153" s="310">
        <v>213</v>
      </c>
      <c r="S153" s="310">
        <v>249</v>
      </c>
      <c r="T153" s="286">
        <v>5</v>
      </c>
      <c r="U153" s="286" t="s">
        <v>390</v>
      </c>
      <c r="V153" s="286" t="s">
        <v>389</v>
      </c>
      <c r="W153" s="286" t="s">
        <v>289</v>
      </c>
      <c r="X153" s="286" t="s">
        <v>206</v>
      </c>
      <c r="Y153" s="286" t="s">
        <v>210</v>
      </c>
      <c r="Z153" s="286" t="s">
        <v>211</v>
      </c>
    </row>
    <row r="154" spans="1:26" ht="18.75">
      <c r="A154" s="284" t="s">
        <v>159</v>
      </c>
      <c r="B154" s="285">
        <v>30</v>
      </c>
      <c r="C154" s="285">
        <v>7</v>
      </c>
      <c r="D154" s="290"/>
      <c r="E154" s="287">
        <v>11</v>
      </c>
      <c r="F154" s="288">
        <v>12</v>
      </c>
      <c r="G154" s="289">
        <v>98</v>
      </c>
      <c r="I154" s="286">
        <v>2006</v>
      </c>
      <c r="J154" s="286" t="s">
        <v>17</v>
      </c>
      <c r="K154" s="286" t="s">
        <v>150</v>
      </c>
      <c r="L154" s="286" t="s">
        <v>193</v>
      </c>
      <c r="M154" s="286">
        <v>5</v>
      </c>
      <c r="N154" s="310">
        <v>30</v>
      </c>
      <c r="O154" s="310">
        <v>7</v>
      </c>
      <c r="P154" s="310">
        <v>11</v>
      </c>
      <c r="Q154" s="310">
        <v>12</v>
      </c>
      <c r="R154" s="310">
        <v>98</v>
      </c>
      <c r="S154" s="310">
        <v>121</v>
      </c>
      <c r="T154" s="286">
        <v>5</v>
      </c>
      <c r="U154" s="286" t="s">
        <v>391</v>
      </c>
      <c r="V154" s="286" t="s">
        <v>389</v>
      </c>
      <c r="W154" s="286" t="s">
        <v>289</v>
      </c>
      <c r="X154" s="286" t="s">
        <v>206</v>
      </c>
      <c r="Y154" s="286" t="s">
        <v>207</v>
      </c>
      <c r="Z154" s="286" t="s">
        <v>213</v>
      </c>
    </row>
    <row r="155" spans="1:26" ht="25.5">
      <c r="A155" s="284" t="s">
        <v>160</v>
      </c>
      <c r="B155" s="285">
        <v>7</v>
      </c>
      <c r="C155" s="285">
        <v>3</v>
      </c>
      <c r="D155" s="290"/>
      <c r="E155" s="287">
        <v>0</v>
      </c>
      <c r="F155" s="288">
        <v>0</v>
      </c>
      <c r="G155" s="289">
        <v>27</v>
      </c>
      <c r="I155" s="286">
        <v>2006</v>
      </c>
      <c r="J155" s="286" t="s">
        <v>17</v>
      </c>
      <c r="K155" s="286" t="s">
        <v>150</v>
      </c>
      <c r="L155" s="286" t="s">
        <v>186</v>
      </c>
      <c r="M155" s="286">
        <v>5</v>
      </c>
      <c r="N155" s="310">
        <v>7</v>
      </c>
      <c r="O155" s="310">
        <v>3</v>
      </c>
      <c r="P155" s="310">
        <v>0</v>
      </c>
      <c r="Q155" s="310">
        <v>0</v>
      </c>
      <c r="R155" s="310">
        <v>27</v>
      </c>
      <c r="S155" s="310">
        <v>27</v>
      </c>
      <c r="T155" s="286">
        <v>5</v>
      </c>
      <c r="U155" s="286" t="s">
        <v>392</v>
      </c>
      <c r="V155" s="286" t="s">
        <v>389</v>
      </c>
      <c r="W155" s="286" t="s">
        <v>289</v>
      </c>
      <c r="X155" s="286" t="s">
        <v>206</v>
      </c>
      <c r="Y155" s="286" t="s">
        <v>210</v>
      </c>
      <c r="Z155" s="286" t="s">
        <v>215</v>
      </c>
    </row>
    <row r="156" spans="1:26" ht="18.75">
      <c r="A156" s="284" t="s">
        <v>161</v>
      </c>
      <c r="B156" s="285">
        <v>910</v>
      </c>
      <c r="C156" s="285">
        <v>635</v>
      </c>
      <c r="D156" s="290"/>
      <c r="E156" s="287">
        <v>176</v>
      </c>
      <c r="F156" s="288">
        <v>51</v>
      </c>
      <c r="G156" s="289">
        <v>711</v>
      </c>
      <c r="I156" s="286">
        <v>2006</v>
      </c>
      <c r="J156" s="286" t="s">
        <v>17</v>
      </c>
      <c r="K156" s="286" t="s">
        <v>152</v>
      </c>
      <c r="L156" s="286" t="s">
        <v>193</v>
      </c>
      <c r="M156" s="286">
        <v>5</v>
      </c>
      <c r="N156" s="310">
        <v>910</v>
      </c>
      <c r="O156" s="310">
        <v>635</v>
      </c>
      <c r="P156" s="310">
        <v>176</v>
      </c>
      <c r="Q156" s="310">
        <v>51</v>
      </c>
      <c r="R156" s="310">
        <v>711</v>
      </c>
      <c r="S156" s="310">
        <v>938</v>
      </c>
      <c r="T156" s="286">
        <v>5</v>
      </c>
      <c r="U156" s="286" t="s">
        <v>393</v>
      </c>
      <c r="V156" s="286" t="s">
        <v>389</v>
      </c>
      <c r="W156" s="286" t="s">
        <v>289</v>
      </c>
      <c r="X156" s="286" t="s">
        <v>206</v>
      </c>
      <c r="Y156" s="286" t="s">
        <v>207</v>
      </c>
      <c r="Z156" s="286" t="s">
        <v>217</v>
      </c>
    </row>
    <row r="157" spans="1:26" ht="25.5">
      <c r="A157" s="284" t="s">
        <v>162</v>
      </c>
      <c r="B157" s="285">
        <v>805</v>
      </c>
      <c r="C157" s="285">
        <v>478</v>
      </c>
      <c r="D157" s="290"/>
      <c r="E157" s="287">
        <v>245</v>
      </c>
      <c r="F157" s="288">
        <v>44</v>
      </c>
      <c r="G157" s="289">
        <v>1143</v>
      </c>
      <c r="I157" s="286">
        <v>2006</v>
      </c>
      <c r="J157" s="286" t="s">
        <v>17</v>
      </c>
      <c r="K157" s="286" t="s">
        <v>152</v>
      </c>
      <c r="L157" s="286" t="s">
        <v>186</v>
      </c>
      <c r="M157" s="286">
        <v>5</v>
      </c>
      <c r="N157" s="310">
        <v>805</v>
      </c>
      <c r="O157" s="310">
        <v>478</v>
      </c>
      <c r="P157" s="310">
        <v>245</v>
      </c>
      <c r="Q157" s="310">
        <v>44</v>
      </c>
      <c r="R157" s="310">
        <v>1143</v>
      </c>
      <c r="S157" s="310">
        <v>1432</v>
      </c>
      <c r="T157" s="286">
        <v>5</v>
      </c>
      <c r="U157" s="286" t="s">
        <v>394</v>
      </c>
      <c r="V157" s="286" t="s">
        <v>389</v>
      </c>
      <c r="W157" s="286" t="s">
        <v>289</v>
      </c>
      <c r="X157" s="286" t="s">
        <v>206</v>
      </c>
      <c r="Y157" s="286" t="s">
        <v>210</v>
      </c>
      <c r="Z157" s="286" t="s">
        <v>219</v>
      </c>
    </row>
    <row r="158" spans="1:26" ht="18.75">
      <c r="A158" s="284" t="s">
        <v>157</v>
      </c>
      <c r="B158" s="285">
        <v>128</v>
      </c>
      <c r="C158" s="285">
        <v>55</v>
      </c>
      <c r="D158" s="290"/>
      <c r="E158" s="287"/>
      <c r="F158" s="288"/>
      <c r="G158" s="289">
        <v>335</v>
      </c>
      <c r="I158" s="286">
        <v>2006</v>
      </c>
      <c r="J158" s="286" t="s">
        <v>18</v>
      </c>
      <c r="K158" s="286" t="s">
        <v>147</v>
      </c>
      <c r="L158" s="286" t="s">
        <v>193</v>
      </c>
      <c r="M158" s="286">
        <v>5</v>
      </c>
      <c r="N158" s="310">
        <v>128</v>
      </c>
      <c r="O158" s="310">
        <v>55</v>
      </c>
      <c r="P158" s="310">
        <v>0</v>
      </c>
      <c r="Q158" s="310">
        <v>0</v>
      </c>
      <c r="R158" s="310">
        <v>335</v>
      </c>
      <c r="S158" s="310">
        <v>335</v>
      </c>
      <c r="T158" s="286">
        <v>5</v>
      </c>
      <c r="U158" s="286" t="s">
        <v>395</v>
      </c>
      <c r="V158" s="286" t="s">
        <v>396</v>
      </c>
      <c r="W158" s="286" t="s">
        <v>289</v>
      </c>
      <c r="X158" s="286" t="s">
        <v>206</v>
      </c>
      <c r="Y158" s="286" t="s">
        <v>207</v>
      </c>
      <c r="Z158" s="286" t="s">
        <v>208</v>
      </c>
    </row>
    <row r="159" spans="1:26" ht="25.5">
      <c r="A159" s="284" t="s">
        <v>158</v>
      </c>
      <c r="B159" s="285">
        <v>74</v>
      </c>
      <c r="C159" s="285">
        <v>16</v>
      </c>
      <c r="D159" s="290"/>
      <c r="E159" s="287"/>
      <c r="F159" s="288"/>
      <c r="G159" s="289">
        <v>320</v>
      </c>
      <c r="I159" s="286">
        <v>2006</v>
      </c>
      <c r="J159" s="286" t="s">
        <v>18</v>
      </c>
      <c r="K159" s="286" t="s">
        <v>147</v>
      </c>
      <c r="L159" s="286" t="s">
        <v>186</v>
      </c>
      <c r="M159" s="286">
        <v>5</v>
      </c>
      <c r="N159" s="310">
        <v>74</v>
      </c>
      <c r="O159" s="310">
        <v>16</v>
      </c>
      <c r="P159" s="310">
        <v>0</v>
      </c>
      <c r="Q159" s="310">
        <v>0</v>
      </c>
      <c r="R159" s="310">
        <v>320</v>
      </c>
      <c r="S159" s="310">
        <v>320</v>
      </c>
      <c r="T159" s="286">
        <v>5</v>
      </c>
      <c r="U159" s="286" t="s">
        <v>397</v>
      </c>
      <c r="V159" s="286" t="s">
        <v>396</v>
      </c>
      <c r="W159" s="286" t="s">
        <v>289</v>
      </c>
      <c r="X159" s="286" t="s">
        <v>206</v>
      </c>
      <c r="Y159" s="286" t="s">
        <v>210</v>
      </c>
      <c r="Z159" s="286" t="s">
        <v>211</v>
      </c>
    </row>
    <row r="160" spans="1:26" ht="18.75">
      <c r="A160" s="284" t="s">
        <v>159</v>
      </c>
      <c r="B160" s="285"/>
      <c r="C160" s="285"/>
      <c r="D160" s="290"/>
      <c r="E160" s="287"/>
      <c r="F160" s="288"/>
      <c r="G160" s="289"/>
      <c r="I160" s="286">
        <v>2006</v>
      </c>
      <c r="J160" s="286" t="s">
        <v>18</v>
      </c>
      <c r="K160" s="286" t="s">
        <v>150</v>
      </c>
      <c r="L160" s="286" t="s">
        <v>193</v>
      </c>
      <c r="M160" s="286">
        <v>5</v>
      </c>
      <c r="N160" s="310">
        <v>0</v>
      </c>
      <c r="O160" s="310">
        <v>0</v>
      </c>
      <c r="P160" s="310">
        <v>0</v>
      </c>
      <c r="Q160" s="310">
        <v>0</v>
      </c>
      <c r="R160" s="310">
        <v>0</v>
      </c>
      <c r="S160" s="310">
        <v>0</v>
      </c>
      <c r="T160" s="286">
        <v>5</v>
      </c>
      <c r="U160" s="286" t="s">
        <v>398</v>
      </c>
      <c r="V160" s="286" t="s">
        <v>396</v>
      </c>
      <c r="W160" s="286" t="s">
        <v>289</v>
      </c>
      <c r="X160" s="286" t="s">
        <v>206</v>
      </c>
      <c r="Y160" s="286" t="s">
        <v>207</v>
      </c>
      <c r="Z160" s="286" t="s">
        <v>213</v>
      </c>
    </row>
    <row r="161" spans="1:26" ht="25.5">
      <c r="A161" s="284" t="s">
        <v>160</v>
      </c>
      <c r="B161" s="285"/>
      <c r="C161" s="285"/>
      <c r="D161" s="290"/>
      <c r="E161" s="287"/>
      <c r="F161" s="288"/>
      <c r="G161" s="289"/>
      <c r="I161" s="286">
        <v>2006</v>
      </c>
      <c r="J161" s="286" t="s">
        <v>18</v>
      </c>
      <c r="K161" s="286" t="s">
        <v>150</v>
      </c>
      <c r="L161" s="286" t="s">
        <v>186</v>
      </c>
      <c r="M161" s="286">
        <v>5</v>
      </c>
      <c r="N161" s="310">
        <v>0</v>
      </c>
      <c r="O161" s="310">
        <v>0</v>
      </c>
      <c r="P161" s="310">
        <v>0</v>
      </c>
      <c r="Q161" s="310">
        <v>0</v>
      </c>
      <c r="R161" s="310">
        <v>0</v>
      </c>
      <c r="S161" s="310">
        <v>0</v>
      </c>
      <c r="T161" s="286">
        <v>5</v>
      </c>
      <c r="U161" s="286" t="s">
        <v>399</v>
      </c>
      <c r="V161" s="286" t="s">
        <v>396</v>
      </c>
      <c r="W161" s="286" t="s">
        <v>289</v>
      </c>
      <c r="X161" s="286" t="s">
        <v>206</v>
      </c>
      <c r="Y161" s="286" t="s">
        <v>210</v>
      </c>
      <c r="Z161" s="286" t="s">
        <v>215</v>
      </c>
    </row>
    <row r="162" spans="1:26" ht="18.75">
      <c r="A162" s="284" t="s">
        <v>161</v>
      </c>
      <c r="B162" s="285">
        <v>471</v>
      </c>
      <c r="C162" s="285">
        <v>277</v>
      </c>
      <c r="D162" s="290"/>
      <c r="E162" s="287"/>
      <c r="F162" s="288"/>
      <c r="G162" s="289">
        <v>744</v>
      </c>
      <c r="I162" s="286">
        <v>2006</v>
      </c>
      <c r="J162" s="286" t="s">
        <v>18</v>
      </c>
      <c r="K162" s="286" t="s">
        <v>152</v>
      </c>
      <c r="L162" s="286" t="s">
        <v>193</v>
      </c>
      <c r="M162" s="286">
        <v>5</v>
      </c>
      <c r="N162" s="310">
        <v>471</v>
      </c>
      <c r="O162" s="310">
        <v>277</v>
      </c>
      <c r="P162" s="310">
        <v>0</v>
      </c>
      <c r="Q162" s="310">
        <v>0</v>
      </c>
      <c r="R162" s="310">
        <v>744</v>
      </c>
      <c r="S162" s="310">
        <v>744</v>
      </c>
      <c r="T162" s="286">
        <v>5</v>
      </c>
      <c r="U162" s="286" t="s">
        <v>400</v>
      </c>
      <c r="V162" s="286" t="s">
        <v>396</v>
      </c>
      <c r="W162" s="286" t="s">
        <v>289</v>
      </c>
      <c r="X162" s="286" t="s">
        <v>206</v>
      </c>
      <c r="Y162" s="286" t="s">
        <v>207</v>
      </c>
      <c r="Z162" s="286" t="s">
        <v>217</v>
      </c>
    </row>
    <row r="163" spans="1:26" ht="25.5">
      <c r="A163" s="284" t="s">
        <v>162</v>
      </c>
      <c r="B163" s="285">
        <v>816</v>
      </c>
      <c r="C163" s="285">
        <v>449</v>
      </c>
      <c r="D163" s="290"/>
      <c r="E163" s="287"/>
      <c r="F163" s="288"/>
      <c r="G163" s="289">
        <v>1542</v>
      </c>
      <c r="I163" s="286">
        <v>2006</v>
      </c>
      <c r="J163" s="286" t="s">
        <v>18</v>
      </c>
      <c r="K163" s="286" t="s">
        <v>152</v>
      </c>
      <c r="L163" s="286" t="s">
        <v>186</v>
      </c>
      <c r="M163" s="286">
        <v>5</v>
      </c>
      <c r="N163" s="310">
        <v>816</v>
      </c>
      <c r="O163" s="310">
        <v>449</v>
      </c>
      <c r="P163" s="310">
        <v>0</v>
      </c>
      <c r="Q163" s="310">
        <v>0</v>
      </c>
      <c r="R163" s="310">
        <v>1542</v>
      </c>
      <c r="S163" s="310">
        <v>1542</v>
      </c>
      <c r="T163" s="286">
        <v>5</v>
      </c>
      <c r="U163" s="286" t="s">
        <v>401</v>
      </c>
      <c r="V163" s="286" t="s">
        <v>396</v>
      </c>
      <c r="W163" s="286" t="s">
        <v>289</v>
      </c>
      <c r="X163" s="286" t="s">
        <v>206</v>
      </c>
      <c r="Y163" s="286" t="s">
        <v>210</v>
      </c>
      <c r="Z163" s="286" t="s">
        <v>219</v>
      </c>
    </row>
    <row r="164" spans="1:26" ht="12.75">
      <c r="A164" s="284" t="s">
        <v>149</v>
      </c>
      <c r="B164" s="292">
        <v>113</v>
      </c>
      <c r="C164" s="292">
        <v>22</v>
      </c>
      <c r="D164" s="293"/>
      <c r="E164" s="294"/>
      <c r="F164" s="295"/>
      <c r="G164" s="296">
        <v>262</v>
      </c>
      <c r="I164" s="286">
        <v>2006</v>
      </c>
      <c r="J164" s="286" t="s">
        <v>18</v>
      </c>
      <c r="K164" s="286" t="s">
        <v>147</v>
      </c>
      <c r="L164" s="286" t="s">
        <v>193</v>
      </c>
      <c r="M164" s="286">
        <v>8</v>
      </c>
      <c r="N164" s="310">
        <v>113</v>
      </c>
      <c r="O164" s="310">
        <v>22</v>
      </c>
      <c r="P164" s="310">
        <v>0</v>
      </c>
      <c r="Q164" s="310">
        <v>0</v>
      </c>
      <c r="R164" s="310">
        <v>262</v>
      </c>
      <c r="S164" s="310">
        <v>262</v>
      </c>
      <c r="T164" s="286">
        <v>12</v>
      </c>
      <c r="U164" s="286" t="s">
        <v>402</v>
      </c>
      <c r="V164" s="286" t="s">
        <v>403</v>
      </c>
      <c r="W164" s="286" t="s">
        <v>281</v>
      </c>
      <c r="X164" s="286" t="s">
        <v>190</v>
      </c>
      <c r="Y164" s="286" t="s">
        <v>195</v>
      </c>
      <c r="Z164" s="286" t="s">
        <v>245</v>
      </c>
    </row>
    <row r="165" spans="1:26" ht="12.75">
      <c r="A165" s="284" t="s">
        <v>151</v>
      </c>
      <c r="B165" s="292">
        <v>79</v>
      </c>
      <c r="C165" s="292">
        <v>20</v>
      </c>
      <c r="D165" s="293"/>
      <c r="E165" s="294"/>
      <c r="F165" s="295"/>
      <c r="G165" s="296">
        <v>239</v>
      </c>
      <c r="I165" s="286">
        <v>2006</v>
      </c>
      <c r="J165" s="286" t="s">
        <v>18</v>
      </c>
      <c r="K165" s="286" t="s">
        <v>147</v>
      </c>
      <c r="L165" s="286" t="s">
        <v>186</v>
      </c>
      <c r="M165" s="286">
        <v>8</v>
      </c>
      <c r="N165" s="310">
        <v>79</v>
      </c>
      <c r="O165" s="310">
        <v>20</v>
      </c>
      <c r="P165" s="310">
        <v>0</v>
      </c>
      <c r="Q165" s="310">
        <v>0</v>
      </c>
      <c r="R165" s="310">
        <v>239</v>
      </c>
      <c r="S165" s="310">
        <v>239</v>
      </c>
      <c r="T165" s="286">
        <v>12</v>
      </c>
      <c r="U165" s="286" t="s">
        <v>404</v>
      </c>
      <c r="V165" s="286" t="s">
        <v>403</v>
      </c>
      <c r="W165" s="286" t="s">
        <v>281</v>
      </c>
      <c r="X165" s="286" t="s">
        <v>190</v>
      </c>
      <c r="Y165" s="286" t="s">
        <v>191</v>
      </c>
      <c r="Z165" s="286" t="s">
        <v>192</v>
      </c>
    </row>
    <row r="166" spans="1:26" ht="12.75">
      <c r="A166" s="284" t="s">
        <v>153</v>
      </c>
      <c r="B166" s="292"/>
      <c r="C166" s="292"/>
      <c r="D166" s="293"/>
      <c r="E166" s="294"/>
      <c r="F166" s="295"/>
      <c r="G166" s="296"/>
      <c r="I166" s="286">
        <v>2006</v>
      </c>
      <c r="J166" s="286" t="s">
        <v>18</v>
      </c>
      <c r="K166" s="286" t="s">
        <v>150</v>
      </c>
      <c r="L166" s="286" t="s">
        <v>193</v>
      </c>
      <c r="M166" s="286">
        <v>8</v>
      </c>
      <c r="N166" s="310">
        <v>0</v>
      </c>
      <c r="O166" s="310">
        <v>0</v>
      </c>
      <c r="P166" s="310">
        <v>0</v>
      </c>
      <c r="Q166" s="310">
        <v>0</v>
      </c>
      <c r="R166" s="310">
        <v>0</v>
      </c>
      <c r="S166" s="310">
        <v>0</v>
      </c>
      <c r="T166" s="286">
        <v>12</v>
      </c>
      <c r="U166" s="286" t="s">
        <v>405</v>
      </c>
      <c r="V166" s="286" t="s">
        <v>403</v>
      </c>
      <c r="W166" s="286" t="s">
        <v>281</v>
      </c>
      <c r="X166" s="286" t="s">
        <v>190</v>
      </c>
      <c r="Y166" s="286" t="s">
        <v>195</v>
      </c>
      <c r="Z166" s="286" t="s">
        <v>196</v>
      </c>
    </row>
    <row r="167" spans="1:26" ht="12.75">
      <c r="A167" s="284" t="s">
        <v>154</v>
      </c>
      <c r="B167" s="292"/>
      <c r="C167" s="292"/>
      <c r="D167" s="293"/>
      <c r="E167" s="294"/>
      <c r="F167" s="295"/>
      <c r="G167" s="296"/>
      <c r="I167" s="286">
        <v>2006</v>
      </c>
      <c r="J167" s="286" t="s">
        <v>18</v>
      </c>
      <c r="K167" s="286" t="s">
        <v>150</v>
      </c>
      <c r="L167" s="286" t="s">
        <v>186</v>
      </c>
      <c r="M167" s="286">
        <v>8</v>
      </c>
      <c r="N167" s="310">
        <v>0</v>
      </c>
      <c r="O167" s="310">
        <v>0</v>
      </c>
      <c r="P167" s="310">
        <v>0</v>
      </c>
      <c r="Q167" s="310">
        <v>0</v>
      </c>
      <c r="R167" s="310">
        <v>0</v>
      </c>
      <c r="S167" s="310">
        <v>0</v>
      </c>
      <c r="T167" s="286">
        <v>12</v>
      </c>
      <c r="U167" s="286" t="s">
        <v>406</v>
      </c>
      <c r="V167" s="286" t="s">
        <v>403</v>
      </c>
      <c r="W167" s="286" t="s">
        <v>281</v>
      </c>
      <c r="X167" s="286" t="s">
        <v>190</v>
      </c>
      <c r="Y167" s="286" t="s">
        <v>191</v>
      </c>
      <c r="Z167" s="286" t="s">
        <v>198</v>
      </c>
    </row>
    <row r="168" spans="1:26" ht="12.75">
      <c r="A168" s="284" t="s">
        <v>155</v>
      </c>
      <c r="B168" s="292">
        <v>446</v>
      </c>
      <c r="C168" s="292">
        <v>126</v>
      </c>
      <c r="D168" s="293"/>
      <c r="E168" s="294"/>
      <c r="F168" s="295"/>
      <c r="G168" s="296">
        <v>739</v>
      </c>
      <c r="I168" s="286">
        <v>2006</v>
      </c>
      <c r="J168" s="286" t="s">
        <v>18</v>
      </c>
      <c r="K168" s="286" t="s">
        <v>152</v>
      </c>
      <c r="L168" s="286" t="s">
        <v>193</v>
      </c>
      <c r="M168" s="286">
        <v>8</v>
      </c>
      <c r="N168" s="310">
        <v>446</v>
      </c>
      <c r="O168" s="310">
        <v>126</v>
      </c>
      <c r="P168" s="310">
        <v>0</v>
      </c>
      <c r="Q168" s="310">
        <v>0</v>
      </c>
      <c r="R168" s="310">
        <v>739</v>
      </c>
      <c r="S168" s="310">
        <v>739</v>
      </c>
      <c r="T168" s="286">
        <v>12</v>
      </c>
      <c r="U168" s="286" t="s">
        <v>407</v>
      </c>
      <c r="V168" s="286" t="s">
        <v>403</v>
      </c>
      <c r="W168" s="286" t="s">
        <v>281</v>
      </c>
      <c r="X168" s="286" t="s">
        <v>190</v>
      </c>
      <c r="Y168" s="286" t="s">
        <v>195</v>
      </c>
      <c r="Z168" s="286" t="s">
        <v>200</v>
      </c>
    </row>
    <row r="169" spans="1:26" ht="12.75">
      <c r="A169" s="284" t="s">
        <v>156</v>
      </c>
      <c r="B169" s="292">
        <v>740</v>
      </c>
      <c r="C169" s="292">
        <v>222</v>
      </c>
      <c r="D169" s="293"/>
      <c r="E169" s="294"/>
      <c r="F169" s="295"/>
      <c r="G169" s="296">
        <v>1236</v>
      </c>
      <c r="I169" s="286">
        <v>2006</v>
      </c>
      <c r="J169" s="286" t="s">
        <v>18</v>
      </c>
      <c r="K169" s="286" t="s">
        <v>152</v>
      </c>
      <c r="L169" s="286" t="s">
        <v>186</v>
      </c>
      <c r="M169" s="286">
        <v>8</v>
      </c>
      <c r="N169" s="310">
        <v>740</v>
      </c>
      <c r="O169" s="310">
        <v>222</v>
      </c>
      <c r="P169" s="310">
        <v>0</v>
      </c>
      <c r="Q169" s="310">
        <v>0</v>
      </c>
      <c r="R169" s="310">
        <v>1236</v>
      </c>
      <c r="S169" s="310">
        <v>1236</v>
      </c>
      <c r="T169" s="286">
        <v>12</v>
      </c>
      <c r="U169" s="286" t="s">
        <v>408</v>
      </c>
      <c r="V169" s="286" t="s">
        <v>403</v>
      </c>
      <c r="W169" s="286" t="s">
        <v>281</v>
      </c>
      <c r="X169" s="286" t="s">
        <v>190</v>
      </c>
      <c r="Y169" s="286" t="s">
        <v>191</v>
      </c>
      <c r="Z169" s="286" t="s">
        <v>202</v>
      </c>
    </row>
    <row r="170" spans="1:26" ht="18.75">
      <c r="A170" s="291" t="s">
        <v>149</v>
      </c>
      <c r="B170" s="285"/>
      <c r="C170" s="285"/>
      <c r="D170" s="286"/>
      <c r="E170" s="287"/>
      <c r="F170" s="288"/>
      <c r="G170" s="289"/>
      <c r="I170" s="286">
        <v>2006</v>
      </c>
      <c r="J170" s="286" t="s">
        <v>91</v>
      </c>
      <c r="K170" s="286" t="s">
        <v>147</v>
      </c>
      <c r="L170" s="286" t="s">
        <v>193</v>
      </c>
      <c r="M170" s="286">
        <v>8</v>
      </c>
      <c r="N170" s="310">
        <v>0</v>
      </c>
      <c r="O170" s="310">
        <v>0</v>
      </c>
      <c r="P170" s="310">
        <v>0</v>
      </c>
      <c r="Q170" s="310">
        <v>0</v>
      </c>
      <c r="R170" s="310">
        <v>0</v>
      </c>
      <c r="S170" s="310">
        <v>0</v>
      </c>
      <c r="T170" s="286">
        <v>12</v>
      </c>
      <c r="U170" s="286" t="s">
        <v>409</v>
      </c>
      <c r="V170" s="286" t="s">
        <v>410</v>
      </c>
      <c r="W170" s="286" t="s">
        <v>281</v>
      </c>
      <c r="X170" s="286" t="s">
        <v>190</v>
      </c>
      <c r="Y170" s="286" t="s">
        <v>195</v>
      </c>
      <c r="Z170" s="286" t="s">
        <v>245</v>
      </c>
    </row>
    <row r="171" spans="1:26" ht="18.75">
      <c r="A171" s="291" t="s">
        <v>151</v>
      </c>
      <c r="B171" s="285">
        <v>57</v>
      </c>
      <c r="C171" s="285">
        <v>13</v>
      </c>
      <c r="D171" s="286"/>
      <c r="E171" s="287"/>
      <c r="F171" s="288"/>
      <c r="G171" s="289">
        <v>159</v>
      </c>
      <c r="I171" s="286">
        <v>2006</v>
      </c>
      <c r="J171" s="286" t="s">
        <v>91</v>
      </c>
      <c r="K171" s="286" t="s">
        <v>147</v>
      </c>
      <c r="L171" s="286" t="s">
        <v>186</v>
      </c>
      <c r="M171" s="286">
        <v>8</v>
      </c>
      <c r="N171" s="310">
        <v>57</v>
      </c>
      <c r="O171" s="310">
        <v>13</v>
      </c>
      <c r="P171" s="310">
        <v>0</v>
      </c>
      <c r="Q171" s="310">
        <v>0</v>
      </c>
      <c r="R171" s="310">
        <v>159</v>
      </c>
      <c r="S171" s="310">
        <v>159</v>
      </c>
      <c r="T171" s="286">
        <v>12</v>
      </c>
      <c r="U171" s="286" t="s">
        <v>411</v>
      </c>
      <c r="V171" s="286" t="s">
        <v>410</v>
      </c>
      <c r="W171" s="286" t="s">
        <v>281</v>
      </c>
      <c r="X171" s="286" t="s">
        <v>190</v>
      </c>
      <c r="Y171" s="286" t="s">
        <v>191</v>
      </c>
      <c r="Z171" s="286" t="s">
        <v>192</v>
      </c>
    </row>
    <row r="172" spans="1:26" ht="18.75">
      <c r="A172" s="291" t="s">
        <v>153</v>
      </c>
      <c r="B172" s="285"/>
      <c r="C172" s="285"/>
      <c r="D172" s="286"/>
      <c r="E172" s="287"/>
      <c r="F172" s="288"/>
      <c r="G172" s="289"/>
      <c r="I172" s="286">
        <v>2006</v>
      </c>
      <c r="J172" s="286" t="s">
        <v>91</v>
      </c>
      <c r="K172" s="286" t="s">
        <v>150</v>
      </c>
      <c r="L172" s="286" t="s">
        <v>193</v>
      </c>
      <c r="M172" s="286">
        <v>8</v>
      </c>
      <c r="N172" s="310">
        <v>0</v>
      </c>
      <c r="O172" s="310">
        <v>0</v>
      </c>
      <c r="P172" s="310">
        <v>0</v>
      </c>
      <c r="Q172" s="310">
        <v>0</v>
      </c>
      <c r="R172" s="310">
        <v>0</v>
      </c>
      <c r="S172" s="310">
        <v>0</v>
      </c>
      <c r="T172" s="286">
        <v>12</v>
      </c>
      <c r="U172" s="286" t="s">
        <v>412</v>
      </c>
      <c r="V172" s="286" t="s">
        <v>410</v>
      </c>
      <c r="W172" s="286" t="s">
        <v>281</v>
      </c>
      <c r="X172" s="286" t="s">
        <v>190</v>
      </c>
      <c r="Y172" s="286" t="s">
        <v>195</v>
      </c>
      <c r="Z172" s="286" t="s">
        <v>196</v>
      </c>
    </row>
    <row r="173" spans="1:26" ht="18.75">
      <c r="A173" s="291" t="s">
        <v>154</v>
      </c>
      <c r="B173" s="285">
        <v>2</v>
      </c>
      <c r="C173" s="285">
        <v>0</v>
      </c>
      <c r="D173" s="286"/>
      <c r="E173" s="287"/>
      <c r="F173" s="288"/>
      <c r="G173" s="289">
        <v>8</v>
      </c>
      <c r="I173" s="286">
        <v>2006</v>
      </c>
      <c r="J173" s="286" t="s">
        <v>91</v>
      </c>
      <c r="K173" s="286" t="s">
        <v>150</v>
      </c>
      <c r="L173" s="286" t="s">
        <v>186</v>
      </c>
      <c r="M173" s="286">
        <v>8</v>
      </c>
      <c r="N173" s="310">
        <v>2</v>
      </c>
      <c r="O173" s="310">
        <v>0</v>
      </c>
      <c r="P173" s="310">
        <v>0</v>
      </c>
      <c r="Q173" s="310">
        <v>0</v>
      </c>
      <c r="R173" s="310">
        <v>8</v>
      </c>
      <c r="S173" s="310">
        <v>8</v>
      </c>
      <c r="T173" s="286">
        <v>12</v>
      </c>
      <c r="U173" s="286" t="s">
        <v>413</v>
      </c>
      <c r="V173" s="286" t="s">
        <v>410</v>
      </c>
      <c r="W173" s="286" t="s">
        <v>281</v>
      </c>
      <c r="X173" s="286" t="s">
        <v>190</v>
      </c>
      <c r="Y173" s="286" t="s">
        <v>191</v>
      </c>
      <c r="Z173" s="286" t="s">
        <v>198</v>
      </c>
    </row>
    <row r="174" spans="1:26" ht="18.75">
      <c r="A174" s="291" t="s">
        <v>155</v>
      </c>
      <c r="B174" s="285"/>
      <c r="C174" s="285"/>
      <c r="D174" s="286"/>
      <c r="E174" s="287"/>
      <c r="F174" s="288"/>
      <c r="G174" s="289"/>
      <c r="I174" s="286">
        <v>2006</v>
      </c>
      <c r="J174" s="286" t="s">
        <v>91</v>
      </c>
      <c r="K174" s="286" t="s">
        <v>152</v>
      </c>
      <c r="L174" s="286" t="s">
        <v>193</v>
      </c>
      <c r="M174" s="286">
        <v>8</v>
      </c>
      <c r="N174" s="310">
        <v>0</v>
      </c>
      <c r="O174" s="310">
        <v>0</v>
      </c>
      <c r="P174" s="310">
        <v>0</v>
      </c>
      <c r="Q174" s="310">
        <v>0</v>
      </c>
      <c r="R174" s="310">
        <v>0</v>
      </c>
      <c r="S174" s="310">
        <v>0</v>
      </c>
      <c r="T174" s="286">
        <v>12</v>
      </c>
      <c r="U174" s="286" t="s">
        <v>414</v>
      </c>
      <c r="V174" s="286" t="s">
        <v>410</v>
      </c>
      <c r="W174" s="286" t="s">
        <v>281</v>
      </c>
      <c r="X174" s="286" t="s">
        <v>190</v>
      </c>
      <c r="Y174" s="286" t="s">
        <v>195</v>
      </c>
      <c r="Z174" s="286" t="s">
        <v>200</v>
      </c>
    </row>
    <row r="175" spans="1:26" ht="18.75">
      <c r="A175" s="291" t="s">
        <v>156</v>
      </c>
      <c r="B175" s="285">
        <v>728</v>
      </c>
      <c r="C175" s="285">
        <v>273</v>
      </c>
      <c r="D175" s="286"/>
      <c r="E175" s="287"/>
      <c r="F175" s="288"/>
      <c r="G175" s="289">
        <v>1210</v>
      </c>
      <c r="I175" s="286">
        <v>2006</v>
      </c>
      <c r="J175" s="286" t="s">
        <v>91</v>
      </c>
      <c r="K175" s="286" t="s">
        <v>152</v>
      </c>
      <c r="L175" s="286" t="s">
        <v>186</v>
      </c>
      <c r="M175" s="286">
        <v>8</v>
      </c>
      <c r="N175" s="310">
        <v>728</v>
      </c>
      <c r="O175" s="310">
        <v>273</v>
      </c>
      <c r="P175" s="310">
        <v>0</v>
      </c>
      <c r="Q175" s="310">
        <v>0</v>
      </c>
      <c r="R175" s="310">
        <v>1210</v>
      </c>
      <c r="S175" s="310">
        <v>1210</v>
      </c>
      <c r="T175" s="286">
        <v>12</v>
      </c>
      <c r="U175" s="286" t="s">
        <v>415</v>
      </c>
      <c r="V175" s="286" t="s">
        <v>410</v>
      </c>
      <c r="W175" s="286" t="s">
        <v>281</v>
      </c>
      <c r="X175" s="286" t="s">
        <v>190</v>
      </c>
      <c r="Y175" s="286" t="s">
        <v>191</v>
      </c>
      <c r="Z175" s="286" t="s">
        <v>202</v>
      </c>
    </row>
    <row r="176" spans="1:26" ht="18.75">
      <c r="A176" s="291" t="s">
        <v>157</v>
      </c>
      <c r="B176" s="285"/>
      <c r="C176" s="285"/>
      <c r="D176" s="290"/>
      <c r="E176" s="287"/>
      <c r="F176" s="288"/>
      <c r="G176" s="289"/>
      <c r="I176" s="286">
        <v>2006</v>
      </c>
      <c r="J176" s="286" t="s">
        <v>91</v>
      </c>
      <c r="K176" s="286" t="s">
        <v>147</v>
      </c>
      <c r="L176" s="286" t="s">
        <v>193</v>
      </c>
      <c r="M176" s="286">
        <v>5</v>
      </c>
      <c r="N176" s="310">
        <v>0</v>
      </c>
      <c r="O176" s="310">
        <v>0</v>
      </c>
      <c r="P176" s="310">
        <v>0</v>
      </c>
      <c r="Q176" s="310">
        <v>0</v>
      </c>
      <c r="R176" s="310">
        <v>0</v>
      </c>
      <c r="S176" s="310">
        <v>0</v>
      </c>
      <c r="T176" s="286">
        <v>5</v>
      </c>
      <c r="U176" s="286" t="s">
        <v>416</v>
      </c>
      <c r="V176" s="286" t="s">
        <v>417</v>
      </c>
      <c r="W176" s="286" t="s">
        <v>289</v>
      </c>
      <c r="X176" s="286" t="s">
        <v>206</v>
      </c>
      <c r="Y176" s="286" t="s">
        <v>207</v>
      </c>
      <c r="Z176" s="286" t="s">
        <v>208</v>
      </c>
    </row>
    <row r="177" spans="1:26" ht="25.5">
      <c r="A177" s="291" t="s">
        <v>158</v>
      </c>
      <c r="B177" s="285">
        <v>46</v>
      </c>
      <c r="C177" s="285">
        <v>20</v>
      </c>
      <c r="D177" s="290"/>
      <c r="E177" s="287"/>
      <c r="F177" s="288"/>
      <c r="G177" s="289">
        <v>141</v>
      </c>
      <c r="I177" s="286">
        <v>2006</v>
      </c>
      <c r="J177" s="286" t="s">
        <v>91</v>
      </c>
      <c r="K177" s="286" t="s">
        <v>147</v>
      </c>
      <c r="L177" s="286" t="s">
        <v>186</v>
      </c>
      <c r="M177" s="286">
        <v>5</v>
      </c>
      <c r="N177" s="310">
        <v>46</v>
      </c>
      <c r="O177" s="310">
        <v>20</v>
      </c>
      <c r="P177" s="310">
        <v>0</v>
      </c>
      <c r="Q177" s="310">
        <v>0</v>
      </c>
      <c r="R177" s="310">
        <v>141</v>
      </c>
      <c r="S177" s="310">
        <v>141</v>
      </c>
      <c r="T177" s="286">
        <v>5</v>
      </c>
      <c r="U177" s="286" t="s">
        <v>418</v>
      </c>
      <c r="V177" s="286" t="s">
        <v>417</v>
      </c>
      <c r="W177" s="286" t="s">
        <v>289</v>
      </c>
      <c r="X177" s="286" t="s">
        <v>206</v>
      </c>
      <c r="Y177" s="286" t="s">
        <v>210</v>
      </c>
      <c r="Z177" s="286" t="s">
        <v>211</v>
      </c>
    </row>
    <row r="178" spans="1:26" ht="18.75">
      <c r="A178" s="291" t="s">
        <v>159</v>
      </c>
      <c r="B178" s="285"/>
      <c r="C178" s="285"/>
      <c r="D178" s="290"/>
      <c r="E178" s="287"/>
      <c r="F178" s="288"/>
      <c r="G178" s="289"/>
      <c r="I178" s="286">
        <v>2006</v>
      </c>
      <c r="J178" s="286" t="s">
        <v>91</v>
      </c>
      <c r="K178" s="286" t="s">
        <v>150</v>
      </c>
      <c r="L178" s="286" t="s">
        <v>193</v>
      </c>
      <c r="M178" s="286">
        <v>5</v>
      </c>
      <c r="N178" s="310">
        <v>0</v>
      </c>
      <c r="O178" s="310">
        <v>0</v>
      </c>
      <c r="P178" s="310">
        <v>0</v>
      </c>
      <c r="Q178" s="310">
        <v>0</v>
      </c>
      <c r="R178" s="310">
        <v>0</v>
      </c>
      <c r="S178" s="310">
        <v>0</v>
      </c>
      <c r="T178" s="286">
        <v>5</v>
      </c>
      <c r="U178" s="286" t="s">
        <v>419</v>
      </c>
      <c r="V178" s="286" t="s">
        <v>417</v>
      </c>
      <c r="W178" s="286" t="s">
        <v>289</v>
      </c>
      <c r="X178" s="286" t="s">
        <v>206</v>
      </c>
      <c r="Y178" s="286" t="s">
        <v>207</v>
      </c>
      <c r="Z178" s="286" t="s">
        <v>213</v>
      </c>
    </row>
    <row r="179" spans="1:26" ht="25.5">
      <c r="A179" s="291" t="s">
        <v>160</v>
      </c>
      <c r="B179" s="285">
        <v>6</v>
      </c>
      <c r="C179" s="285">
        <v>1</v>
      </c>
      <c r="D179" s="290"/>
      <c r="E179" s="287"/>
      <c r="F179" s="288"/>
      <c r="G179" s="289">
        <v>22</v>
      </c>
      <c r="I179" s="286">
        <v>2006</v>
      </c>
      <c r="J179" s="286" t="s">
        <v>91</v>
      </c>
      <c r="K179" s="286" t="s">
        <v>150</v>
      </c>
      <c r="L179" s="286" t="s">
        <v>186</v>
      </c>
      <c r="M179" s="286">
        <v>5</v>
      </c>
      <c r="N179" s="310">
        <v>6</v>
      </c>
      <c r="O179" s="310">
        <v>1</v>
      </c>
      <c r="P179" s="310">
        <v>0</v>
      </c>
      <c r="Q179" s="310">
        <v>0</v>
      </c>
      <c r="R179" s="310">
        <v>22</v>
      </c>
      <c r="S179" s="310">
        <v>22</v>
      </c>
      <c r="T179" s="286">
        <v>5</v>
      </c>
      <c r="U179" s="286" t="s">
        <v>420</v>
      </c>
      <c r="V179" s="286" t="s">
        <v>417</v>
      </c>
      <c r="W179" s="286" t="s">
        <v>289</v>
      </c>
      <c r="X179" s="286" t="s">
        <v>206</v>
      </c>
      <c r="Y179" s="286" t="s">
        <v>210</v>
      </c>
      <c r="Z179" s="286" t="s">
        <v>215</v>
      </c>
    </row>
    <row r="180" spans="1:26" ht="18.75">
      <c r="A180" s="291" t="s">
        <v>161</v>
      </c>
      <c r="B180" s="285"/>
      <c r="C180" s="285"/>
      <c r="D180" s="290"/>
      <c r="E180" s="287"/>
      <c r="F180" s="288"/>
      <c r="G180" s="289"/>
      <c r="I180" s="286">
        <v>2006</v>
      </c>
      <c r="J180" s="286" t="s">
        <v>91</v>
      </c>
      <c r="K180" s="286" t="s">
        <v>152</v>
      </c>
      <c r="L180" s="286" t="s">
        <v>193</v>
      </c>
      <c r="M180" s="286">
        <v>5</v>
      </c>
      <c r="N180" s="310">
        <v>0</v>
      </c>
      <c r="O180" s="310">
        <v>0</v>
      </c>
      <c r="P180" s="310">
        <v>0</v>
      </c>
      <c r="Q180" s="310">
        <v>0</v>
      </c>
      <c r="R180" s="310">
        <v>0</v>
      </c>
      <c r="S180" s="310">
        <v>0</v>
      </c>
      <c r="T180" s="286">
        <v>5</v>
      </c>
      <c r="U180" s="286" t="s">
        <v>421</v>
      </c>
      <c r="V180" s="286" t="s">
        <v>417</v>
      </c>
      <c r="W180" s="286" t="s">
        <v>289</v>
      </c>
      <c r="X180" s="286" t="s">
        <v>206</v>
      </c>
      <c r="Y180" s="286" t="s">
        <v>207</v>
      </c>
      <c r="Z180" s="286" t="s">
        <v>217</v>
      </c>
    </row>
    <row r="181" spans="1:26" ht="25.5">
      <c r="A181" s="291" t="s">
        <v>162</v>
      </c>
      <c r="B181" s="285">
        <v>521</v>
      </c>
      <c r="C181" s="285">
        <v>271</v>
      </c>
      <c r="D181" s="290"/>
      <c r="E181" s="287"/>
      <c r="F181" s="288"/>
      <c r="G181" s="289">
        <v>926</v>
      </c>
      <c r="I181" s="286">
        <v>2006</v>
      </c>
      <c r="J181" s="286" t="s">
        <v>91</v>
      </c>
      <c r="K181" s="286" t="s">
        <v>152</v>
      </c>
      <c r="L181" s="286" t="s">
        <v>186</v>
      </c>
      <c r="M181" s="286">
        <v>5</v>
      </c>
      <c r="N181" s="310">
        <v>521</v>
      </c>
      <c r="O181" s="310">
        <v>271</v>
      </c>
      <c r="P181" s="310">
        <v>0</v>
      </c>
      <c r="Q181" s="310">
        <v>0</v>
      </c>
      <c r="R181" s="310">
        <v>926</v>
      </c>
      <c r="S181" s="310">
        <v>926</v>
      </c>
      <c r="T181" s="286">
        <v>5</v>
      </c>
      <c r="U181" s="286" t="s">
        <v>422</v>
      </c>
      <c r="V181" s="286" t="s">
        <v>417</v>
      </c>
      <c r="W181" s="286" t="s">
        <v>289</v>
      </c>
      <c r="X181" s="286" t="s">
        <v>206</v>
      </c>
      <c r="Y181" s="286" t="s">
        <v>210</v>
      </c>
      <c r="Z181" s="286" t="s">
        <v>219</v>
      </c>
    </row>
    <row r="182" spans="1:26" ht="18.75">
      <c r="A182" s="284" t="s">
        <v>149</v>
      </c>
      <c r="B182" s="285">
        <v>316</v>
      </c>
      <c r="C182" s="285">
        <v>101</v>
      </c>
      <c r="D182" s="286"/>
      <c r="E182" s="287">
        <v>20</v>
      </c>
      <c r="F182" s="288">
        <v>10</v>
      </c>
      <c r="G182" s="289">
        <v>594</v>
      </c>
      <c r="I182" s="286">
        <v>2006</v>
      </c>
      <c r="J182" s="286" t="s">
        <v>9</v>
      </c>
      <c r="K182" s="286" t="s">
        <v>147</v>
      </c>
      <c r="L182" s="286" t="s">
        <v>193</v>
      </c>
      <c r="M182" s="286">
        <v>8</v>
      </c>
      <c r="N182" s="310">
        <v>316</v>
      </c>
      <c r="O182" s="310">
        <v>101</v>
      </c>
      <c r="P182" s="310">
        <v>20</v>
      </c>
      <c r="Q182" s="310">
        <v>10</v>
      </c>
      <c r="R182" s="310">
        <v>594</v>
      </c>
      <c r="S182" s="310">
        <v>624</v>
      </c>
      <c r="T182" s="286">
        <v>12</v>
      </c>
      <c r="U182" s="286" t="s">
        <v>423</v>
      </c>
      <c r="V182" s="286" t="s">
        <v>424</v>
      </c>
      <c r="W182" s="286" t="s">
        <v>189</v>
      </c>
      <c r="X182" s="286" t="s">
        <v>190</v>
      </c>
      <c r="Y182" s="286" t="s">
        <v>195</v>
      </c>
      <c r="Z182" s="286" t="s">
        <v>245</v>
      </c>
    </row>
    <row r="183" spans="1:26" ht="18.75">
      <c r="A183" s="284" t="s">
        <v>151</v>
      </c>
      <c r="B183" s="285">
        <v>108</v>
      </c>
      <c r="C183" s="285">
        <v>29</v>
      </c>
      <c r="D183" s="286"/>
      <c r="E183" s="287">
        <v>1</v>
      </c>
      <c r="F183" s="288">
        <v>6</v>
      </c>
      <c r="G183" s="289">
        <v>240</v>
      </c>
      <c r="I183" s="286">
        <v>2006</v>
      </c>
      <c r="J183" s="286" t="s">
        <v>9</v>
      </c>
      <c r="K183" s="286" t="s">
        <v>147</v>
      </c>
      <c r="L183" s="286" t="s">
        <v>186</v>
      </c>
      <c r="M183" s="286">
        <v>8</v>
      </c>
      <c r="N183" s="310">
        <v>108</v>
      </c>
      <c r="O183" s="310">
        <v>29</v>
      </c>
      <c r="P183" s="310">
        <v>1</v>
      </c>
      <c r="Q183" s="310">
        <v>6</v>
      </c>
      <c r="R183" s="310">
        <v>240</v>
      </c>
      <c r="S183" s="310">
        <v>247</v>
      </c>
      <c r="T183" s="286">
        <v>12</v>
      </c>
      <c r="U183" s="286" t="s">
        <v>425</v>
      </c>
      <c r="V183" s="286" t="s">
        <v>424</v>
      </c>
      <c r="W183" s="286" t="s">
        <v>189</v>
      </c>
      <c r="X183" s="286" t="s">
        <v>190</v>
      </c>
      <c r="Y183" s="286" t="s">
        <v>191</v>
      </c>
      <c r="Z183" s="286" t="s">
        <v>192</v>
      </c>
    </row>
    <row r="184" spans="1:26" ht="18.75">
      <c r="A184" s="284" t="s">
        <v>153</v>
      </c>
      <c r="B184" s="285">
        <v>9</v>
      </c>
      <c r="C184" s="285">
        <v>6</v>
      </c>
      <c r="D184" s="286"/>
      <c r="E184" s="287">
        <v>0</v>
      </c>
      <c r="F184" s="288">
        <v>0</v>
      </c>
      <c r="G184" s="289">
        <v>11</v>
      </c>
      <c r="I184" s="286">
        <v>2006</v>
      </c>
      <c r="J184" s="286" t="s">
        <v>9</v>
      </c>
      <c r="K184" s="286" t="s">
        <v>150</v>
      </c>
      <c r="L184" s="286" t="s">
        <v>193</v>
      </c>
      <c r="M184" s="286">
        <v>8</v>
      </c>
      <c r="N184" s="310">
        <v>9</v>
      </c>
      <c r="O184" s="310">
        <v>6</v>
      </c>
      <c r="P184" s="310">
        <v>0</v>
      </c>
      <c r="Q184" s="310">
        <v>0</v>
      </c>
      <c r="R184" s="310">
        <v>11</v>
      </c>
      <c r="S184" s="310">
        <v>11</v>
      </c>
      <c r="T184" s="286">
        <v>12</v>
      </c>
      <c r="U184" s="286" t="s">
        <v>426</v>
      </c>
      <c r="V184" s="286" t="s">
        <v>424</v>
      </c>
      <c r="W184" s="286" t="s">
        <v>189</v>
      </c>
      <c r="X184" s="286" t="s">
        <v>190</v>
      </c>
      <c r="Y184" s="286" t="s">
        <v>195</v>
      </c>
      <c r="Z184" s="286" t="s">
        <v>196</v>
      </c>
    </row>
    <row r="185" spans="1:26" ht="18.75">
      <c r="A185" s="284" t="s">
        <v>154</v>
      </c>
      <c r="B185" s="285">
        <v>1</v>
      </c>
      <c r="C185" s="285">
        <v>1</v>
      </c>
      <c r="D185" s="286"/>
      <c r="E185" s="287">
        <v>0</v>
      </c>
      <c r="F185" s="288">
        <v>0</v>
      </c>
      <c r="G185" s="289">
        <v>0</v>
      </c>
      <c r="I185" s="286">
        <v>2006</v>
      </c>
      <c r="J185" s="286" t="s">
        <v>9</v>
      </c>
      <c r="K185" s="286" t="s">
        <v>150</v>
      </c>
      <c r="L185" s="286" t="s">
        <v>186</v>
      </c>
      <c r="M185" s="286">
        <v>8</v>
      </c>
      <c r="N185" s="310">
        <v>1</v>
      </c>
      <c r="O185" s="310">
        <v>1</v>
      </c>
      <c r="P185" s="310">
        <v>0</v>
      </c>
      <c r="Q185" s="310">
        <v>0</v>
      </c>
      <c r="R185" s="310">
        <v>0</v>
      </c>
      <c r="S185" s="310">
        <v>0</v>
      </c>
      <c r="T185" s="286">
        <v>12</v>
      </c>
      <c r="U185" s="286" t="s">
        <v>427</v>
      </c>
      <c r="V185" s="286" t="s">
        <v>424</v>
      </c>
      <c r="W185" s="286" t="s">
        <v>189</v>
      </c>
      <c r="X185" s="286" t="s">
        <v>190</v>
      </c>
      <c r="Y185" s="286" t="s">
        <v>191</v>
      </c>
      <c r="Z185" s="286" t="s">
        <v>198</v>
      </c>
    </row>
    <row r="186" spans="1:26" ht="18.75">
      <c r="A186" s="284" t="s">
        <v>155</v>
      </c>
      <c r="B186" s="285">
        <v>221</v>
      </c>
      <c r="C186" s="285">
        <v>129</v>
      </c>
      <c r="D186" s="286"/>
      <c r="E186" s="287">
        <v>0</v>
      </c>
      <c r="F186" s="288">
        <v>0</v>
      </c>
      <c r="G186" s="289">
        <v>184</v>
      </c>
      <c r="I186" s="286">
        <v>2006</v>
      </c>
      <c r="J186" s="286" t="s">
        <v>9</v>
      </c>
      <c r="K186" s="286" t="s">
        <v>152</v>
      </c>
      <c r="L186" s="286" t="s">
        <v>193</v>
      </c>
      <c r="M186" s="286">
        <v>8</v>
      </c>
      <c r="N186" s="310">
        <v>221</v>
      </c>
      <c r="O186" s="310">
        <v>129</v>
      </c>
      <c r="P186" s="310">
        <v>0</v>
      </c>
      <c r="Q186" s="310">
        <v>0</v>
      </c>
      <c r="R186" s="310">
        <v>184</v>
      </c>
      <c r="S186" s="310">
        <v>184</v>
      </c>
      <c r="T186" s="286">
        <v>12</v>
      </c>
      <c r="U186" s="286" t="s">
        <v>428</v>
      </c>
      <c r="V186" s="286" t="s">
        <v>424</v>
      </c>
      <c r="W186" s="286" t="s">
        <v>189</v>
      </c>
      <c r="X186" s="286" t="s">
        <v>190</v>
      </c>
      <c r="Y186" s="286" t="s">
        <v>195</v>
      </c>
      <c r="Z186" s="286" t="s">
        <v>200</v>
      </c>
    </row>
    <row r="187" spans="1:26" ht="18.75">
      <c r="A187" s="284" t="s">
        <v>156</v>
      </c>
      <c r="B187" s="285">
        <v>65</v>
      </c>
      <c r="C187" s="285">
        <v>26</v>
      </c>
      <c r="D187" s="286"/>
      <c r="E187" s="287">
        <v>0</v>
      </c>
      <c r="F187" s="288">
        <v>0</v>
      </c>
      <c r="G187" s="289">
        <v>72</v>
      </c>
      <c r="I187" s="286">
        <v>2006</v>
      </c>
      <c r="J187" s="286" t="s">
        <v>9</v>
      </c>
      <c r="K187" s="286" t="s">
        <v>152</v>
      </c>
      <c r="L187" s="286" t="s">
        <v>186</v>
      </c>
      <c r="M187" s="286">
        <v>8</v>
      </c>
      <c r="N187" s="310">
        <v>65</v>
      </c>
      <c r="O187" s="310">
        <v>26</v>
      </c>
      <c r="P187" s="310">
        <v>0</v>
      </c>
      <c r="Q187" s="310">
        <v>0</v>
      </c>
      <c r="R187" s="310">
        <v>72</v>
      </c>
      <c r="S187" s="310">
        <v>72</v>
      </c>
      <c r="T187" s="286">
        <v>12</v>
      </c>
      <c r="U187" s="286" t="s">
        <v>429</v>
      </c>
      <c r="V187" s="286" t="s">
        <v>424</v>
      </c>
      <c r="W187" s="286" t="s">
        <v>189</v>
      </c>
      <c r="X187" s="286" t="s">
        <v>190</v>
      </c>
      <c r="Y187" s="286" t="s">
        <v>191</v>
      </c>
      <c r="Z187" s="286" t="s">
        <v>202</v>
      </c>
    </row>
    <row r="188" spans="1:26" ht="18.75">
      <c r="A188" s="284" t="s">
        <v>157</v>
      </c>
      <c r="B188" s="285">
        <v>273</v>
      </c>
      <c r="C188" s="285">
        <v>87</v>
      </c>
      <c r="D188" s="290"/>
      <c r="E188" s="287">
        <v>318</v>
      </c>
      <c r="F188" s="288">
        <v>135</v>
      </c>
      <c r="G188" s="289">
        <v>599</v>
      </c>
      <c r="I188" s="286">
        <v>2006</v>
      </c>
      <c r="J188" s="286" t="s">
        <v>9</v>
      </c>
      <c r="K188" s="286" t="s">
        <v>147</v>
      </c>
      <c r="L188" s="286" t="s">
        <v>193</v>
      </c>
      <c r="M188" s="286">
        <v>5</v>
      </c>
      <c r="N188" s="310">
        <v>273</v>
      </c>
      <c r="O188" s="310">
        <v>87</v>
      </c>
      <c r="P188" s="310">
        <v>318</v>
      </c>
      <c r="Q188" s="310">
        <v>135</v>
      </c>
      <c r="R188" s="310">
        <v>599</v>
      </c>
      <c r="S188" s="310">
        <v>1052</v>
      </c>
      <c r="T188" s="286">
        <v>5</v>
      </c>
      <c r="U188" s="286" t="s">
        <v>430</v>
      </c>
      <c r="V188" s="286" t="s">
        <v>431</v>
      </c>
      <c r="W188" s="286" t="s">
        <v>205</v>
      </c>
      <c r="X188" s="286" t="s">
        <v>206</v>
      </c>
      <c r="Y188" s="286" t="s">
        <v>207</v>
      </c>
      <c r="Z188" s="286" t="s">
        <v>208</v>
      </c>
    </row>
    <row r="189" spans="1:26" ht="25.5">
      <c r="A189" s="284" t="s">
        <v>158</v>
      </c>
      <c r="B189" s="285">
        <v>117</v>
      </c>
      <c r="C189" s="285">
        <v>19</v>
      </c>
      <c r="D189" s="290"/>
      <c r="E189" s="287">
        <v>272</v>
      </c>
      <c r="F189" s="288">
        <v>139</v>
      </c>
      <c r="G189" s="289">
        <v>341</v>
      </c>
      <c r="I189" s="286">
        <v>2006</v>
      </c>
      <c r="J189" s="286" t="s">
        <v>9</v>
      </c>
      <c r="K189" s="286" t="s">
        <v>147</v>
      </c>
      <c r="L189" s="286" t="s">
        <v>186</v>
      </c>
      <c r="M189" s="286">
        <v>5</v>
      </c>
      <c r="N189" s="310">
        <v>117</v>
      </c>
      <c r="O189" s="310">
        <v>19</v>
      </c>
      <c r="P189" s="310">
        <v>272</v>
      </c>
      <c r="Q189" s="310">
        <v>139</v>
      </c>
      <c r="R189" s="310">
        <v>341</v>
      </c>
      <c r="S189" s="310">
        <v>752</v>
      </c>
      <c r="T189" s="286">
        <v>5</v>
      </c>
      <c r="U189" s="286" t="s">
        <v>432</v>
      </c>
      <c r="V189" s="286" t="s">
        <v>431</v>
      </c>
      <c r="W189" s="286" t="s">
        <v>205</v>
      </c>
      <c r="X189" s="286" t="s">
        <v>206</v>
      </c>
      <c r="Y189" s="286" t="s">
        <v>210</v>
      </c>
      <c r="Z189" s="286" t="s">
        <v>211</v>
      </c>
    </row>
    <row r="190" spans="1:26" ht="18.75">
      <c r="A190" s="284" t="s">
        <v>159</v>
      </c>
      <c r="B190" s="285">
        <v>11</v>
      </c>
      <c r="C190" s="285">
        <v>2</v>
      </c>
      <c r="D190" s="290"/>
      <c r="E190" s="287">
        <v>4</v>
      </c>
      <c r="F190" s="288">
        <v>3</v>
      </c>
      <c r="G190" s="289">
        <v>32</v>
      </c>
      <c r="I190" s="286">
        <v>2006</v>
      </c>
      <c r="J190" s="286" t="s">
        <v>9</v>
      </c>
      <c r="K190" s="286" t="s">
        <v>150</v>
      </c>
      <c r="L190" s="286" t="s">
        <v>193</v>
      </c>
      <c r="M190" s="286">
        <v>5</v>
      </c>
      <c r="N190" s="310">
        <v>11</v>
      </c>
      <c r="O190" s="310">
        <v>2</v>
      </c>
      <c r="P190" s="310">
        <v>4</v>
      </c>
      <c r="Q190" s="310">
        <v>3</v>
      </c>
      <c r="R190" s="310">
        <v>32</v>
      </c>
      <c r="S190" s="310">
        <v>39</v>
      </c>
      <c r="T190" s="286">
        <v>5</v>
      </c>
      <c r="U190" s="286" t="s">
        <v>433</v>
      </c>
      <c r="V190" s="286" t="s">
        <v>431</v>
      </c>
      <c r="W190" s="286" t="s">
        <v>205</v>
      </c>
      <c r="X190" s="286" t="s">
        <v>206</v>
      </c>
      <c r="Y190" s="286" t="s">
        <v>207</v>
      </c>
      <c r="Z190" s="286" t="s">
        <v>213</v>
      </c>
    </row>
    <row r="191" spans="1:26" ht="25.5">
      <c r="A191" s="284" t="s">
        <v>160</v>
      </c>
      <c r="B191" s="285">
        <v>0</v>
      </c>
      <c r="C191" s="285">
        <v>0</v>
      </c>
      <c r="D191" s="290"/>
      <c r="E191" s="287">
        <v>0</v>
      </c>
      <c r="F191" s="288">
        <v>0</v>
      </c>
      <c r="G191" s="289">
        <v>0</v>
      </c>
      <c r="I191" s="286">
        <v>2006</v>
      </c>
      <c r="J191" s="286" t="s">
        <v>9</v>
      </c>
      <c r="K191" s="286" t="s">
        <v>150</v>
      </c>
      <c r="L191" s="286" t="s">
        <v>186</v>
      </c>
      <c r="M191" s="286">
        <v>5</v>
      </c>
      <c r="N191" s="310">
        <v>0</v>
      </c>
      <c r="O191" s="310">
        <v>0</v>
      </c>
      <c r="P191" s="310">
        <v>0</v>
      </c>
      <c r="Q191" s="310">
        <v>0</v>
      </c>
      <c r="R191" s="310">
        <v>0</v>
      </c>
      <c r="S191" s="310">
        <v>0</v>
      </c>
      <c r="T191" s="286">
        <v>5</v>
      </c>
      <c r="U191" s="286" t="s">
        <v>434</v>
      </c>
      <c r="V191" s="286" t="s">
        <v>431</v>
      </c>
      <c r="W191" s="286" t="s">
        <v>205</v>
      </c>
      <c r="X191" s="286" t="s">
        <v>206</v>
      </c>
      <c r="Y191" s="286" t="s">
        <v>210</v>
      </c>
      <c r="Z191" s="286" t="s">
        <v>215</v>
      </c>
    </row>
    <row r="192" spans="1:26" ht="18.75">
      <c r="A192" s="284" t="s">
        <v>161</v>
      </c>
      <c r="B192" s="285">
        <v>119</v>
      </c>
      <c r="C192" s="285">
        <v>73</v>
      </c>
      <c r="D192" s="290"/>
      <c r="E192" s="287">
        <v>35</v>
      </c>
      <c r="F192" s="288">
        <v>21</v>
      </c>
      <c r="G192" s="289">
        <v>94</v>
      </c>
      <c r="I192" s="286">
        <v>2006</v>
      </c>
      <c r="J192" s="286" t="s">
        <v>9</v>
      </c>
      <c r="K192" s="286" t="s">
        <v>152</v>
      </c>
      <c r="L192" s="286" t="s">
        <v>193</v>
      </c>
      <c r="M192" s="286">
        <v>5</v>
      </c>
      <c r="N192" s="310">
        <v>119</v>
      </c>
      <c r="O192" s="310">
        <v>73</v>
      </c>
      <c r="P192" s="310">
        <v>35</v>
      </c>
      <c r="Q192" s="310">
        <v>21</v>
      </c>
      <c r="R192" s="310">
        <v>94</v>
      </c>
      <c r="S192" s="310">
        <v>150</v>
      </c>
      <c r="T192" s="286">
        <v>5</v>
      </c>
      <c r="U192" s="286" t="s">
        <v>435</v>
      </c>
      <c r="V192" s="286" t="s">
        <v>431</v>
      </c>
      <c r="W192" s="286" t="s">
        <v>205</v>
      </c>
      <c r="X192" s="286" t="s">
        <v>206</v>
      </c>
      <c r="Y192" s="286" t="s">
        <v>207</v>
      </c>
      <c r="Z192" s="286" t="s">
        <v>217</v>
      </c>
    </row>
    <row r="193" spans="1:26" ht="25.5">
      <c r="A193" s="284" t="s">
        <v>162</v>
      </c>
      <c r="B193" s="285">
        <v>82</v>
      </c>
      <c r="C193" s="285">
        <v>43</v>
      </c>
      <c r="D193" s="290"/>
      <c r="E193" s="287">
        <v>40</v>
      </c>
      <c r="F193" s="288">
        <v>20</v>
      </c>
      <c r="G193" s="289">
        <v>100</v>
      </c>
      <c r="I193" s="286">
        <v>2006</v>
      </c>
      <c r="J193" s="286" t="s">
        <v>9</v>
      </c>
      <c r="K193" s="286" t="s">
        <v>152</v>
      </c>
      <c r="L193" s="286" t="s">
        <v>186</v>
      </c>
      <c r="M193" s="286">
        <v>5</v>
      </c>
      <c r="N193" s="310">
        <v>82</v>
      </c>
      <c r="O193" s="310">
        <v>43</v>
      </c>
      <c r="P193" s="310">
        <v>40</v>
      </c>
      <c r="Q193" s="310">
        <v>20</v>
      </c>
      <c r="R193" s="310">
        <v>100</v>
      </c>
      <c r="S193" s="310">
        <v>160</v>
      </c>
      <c r="T193" s="286">
        <v>5</v>
      </c>
      <c r="U193" s="286" t="s">
        <v>436</v>
      </c>
      <c r="V193" s="286" t="s">
        <v>431</v>
      </c>
      <c r="W193" s="286" t="s">
        <v>205</v>
      </c>
      <c r="X193" s="286" t="s">
        <v>206</v>
      </c>
      <c r="Y193" s="286" t="s">
        <v>210</v>
      </c>
      <c r="Z193" s="286" t="s">
        <v>219</v>
      </c>
    </row>
    <row r="194" spans="1:26" ht="18.75">
      <c r="A194" s="284" t="s">
        <v>157</v>
      </c>
      <c r="B194" s="285">
        <v>270</v>
      </c>
      <c r="C194" s="285">
        <v>95</v>
      </c>
      <c r="D194" s="290"/>
      <c r="E194" s="287">
        <v>129</v>
      </c>
      <c r="F194" s="288">
        <v>87</v>
      </c>
      <c r="G194" s="289">
        <v>652</v>
      </c>
      <c r="I194" s="286">
        <v>2006</v>
      </c>
      <c r="J194" s="286" t="s">
        <v>11</v>
      </c>
      <c r="K194" s="286" t="s">
        <v>147</v>
      </c>
      <c r="L194" s="286" t="s">
        <v>193</v>
      </c>
      <c r="M194" s="286">
        <v>5</v>
      </c>
      <c r="N194" s="310">
        <v>270</v>
      </c>
      <c r="O194" s="310">
        <v>95</v>
      </c>
      <c r="P194" s="310">
        <v>129</v>
      </c>
      <c r="Q194" s="310">
        <v>87</v>
      </c>
      <c r="R194" s="310">
        <v>652</v>
      </c>
      <c r="S194" s="310">
        <v>868</v>
      </c>
      <c r="T194" s="286">
        <v>5</v>
      </c>
      <c r="U194" s="286" t="s">
        <v>437</v>
      </c>
      <c r="V194" s="286" t="s">
        <v>438</v>
      </c>
      <c r="W194" s="286" t="s">
        <v>205</v>
      </c>
      <c r="X194" s="286" t="s">
        <v>206</v>
      </c>
      <c r="Y194" s="286" t="s">
        <v>207</v>
      </c>
      <c r="Z194" s="286" t="s">
        <v>208</v>
      </c>
    </row>
    <row r="195" spans="1:26" ht="25.5">
      <c r="A195" s="284" t="s">
        <v>158</v>
      </c>
      <c r="B195" s="285">
        <v>114</v>
      </c>
      <c r="C195" s="285">
        <v>35</v>
      </c>
      <c r="D195" s="290"/>
      <c r="E195" s="287">
        <v>53</v>
      </c>
      <c r="F195" s="288">
        <v>41</v>
      </c>
      <c r="G195" s="289">
        <v>333</v>
      </c>
      <c r="I195" s="286">
        <v>2006</v>
      </c>
      <c r="J195" s="286" t="s">
        <v>11</v>
      </c>
      <c r="K195" s="286" t="s">
        <v>147</v>
      </c>
      <c r="L195" s="286" t="s">
        <v>186</v>
      </c>
      <c r="M195" s="286">
        <v>5</v>
      </c>
      <c r="N195" s="310">
        <v>114</v>
      </c>
      <c r="O195" s="310">
        <v>35</v>
      </c>
      <c r="P195" s="310">
        <v>53</v>
      </c>
      <c r="Q195" s="310">
        <v>41</v>
      </c>
      <c r="R195" s="310">
        <v>333</v>
      </c>
      <c r="S195" s="310">
        <v>427</v>
      </c>
      <c r="T195" s="286">
        <v>5</v>
      </c>
      <c r="U195" s="286" t="s">
        <v>439</v>
      </c>
      <c r="V195" s="286" t="s">
        <v>438</v>
      </c>
      <c r="W195" s="286" t="s">
        <v>205</v>
      </c>
      <c r="X195" s="286" t="s">
        <v>206</v>
      </c>
      <c r="Y195" s="286" t="s">
        <v>210</v>
      </c>
      <c r="Z195" s="286" t="s">
        <v>211</v>
      </c>
    </row>
    <row r="196" spans="1:26" ht="18.75">
      <c r="A196" s="284" t="s">
        <v>159</v>
      </c>
      <c r="B196" s="285">
        <v>25</v>
      </c>
      <c r="C196" s="285">
        <v>4</v>
      </c>
      <c r="D196" s="290"/>
      <c r="E196" s="287">
        <v>29</v>
      </c>
      <c r="F196" s="288">
        <v>12</v>
      </c>
      <c r="G196" s="289">
        <v>66</v>
      </c>
      <c r="I196" s="286">
        <v>2006</v>
      </c>
      <c r="J196" s="286" t="s">
        <v>11</v>
      </c>
      <c r="K196" s="286" t="s">
        <v>150</v>
      </c>
      <c r="L196" s="286" t="s">
        <v>193</v>
      </c>
      <c r="M196" s="286">
        <v>5</v>
      </c>
      <c r="N196" s="310">
        <v>25</v>
      </c>
      <c r="O196" s="310">
        <v>4</v>
      </c>
      <c r="P196" s="310">
        <v>29</v>
      </c>
      <c r="Q196" s="310">
        <v>12</v>
      </c>
      <c r="R196" s="310">
        <v>66</v>
      </c>
      <c r="S196" s="310">
        <v>107</v>
      </c>
      <c r="T196" s="286">
        <v>5</v>
      </c>
      <c r="U196" s="286" t="s">
        <v>440</v>
      </c>
      <c r="V196" s="286" t="s">
        <v>438</v>
      </c>
      <c r="W196" s="286" t="s">
        <v>205</v>
      </c>
      <c r="X196" s="286" t="s">
        <v>206</v>
      </c>
      <c r="Y196" s="286" t="s">
        <v>207</v>
      </c>
      <c r="Z196" s="286" t="s">
        <v>213</v>
      </c>
    </row>
    <row r="197" spans="1:26" ht="25.5">
      <c r="A197" s="284" t="s">
        <v>160</v>
      </c>
      <c r="B197" s="285">
        <v>3</v>
      </c>
      <c r="C197" s="285">
        <v>1</v>
      </c>
      <c r="D197" s="290"/>
      <c r="E197" s="287">
        <v>0</v>
      </c>
      <c r="F197" s="288">
        <v>0</v>
      </c>
      <c r="G197" s="289">
        <v>5</v>
      </c>
      <c r="I197" s="286">
        <v>2006</v>
      </c>
      <c r="J197" s="286" t="s">
        <v>11</v>
      </c>
      <c r="K197" s="286" t="s">
        <v>150</v>
      </c>
      <c r="L197" s="286" t="s">
        <v>186</v>
      </c>
      <c r="M197" s="286">
        <v>5</v>
      </c>
      <c r="N197" s="310">
        <v>3</v>
      </c>
      <c r="O197" s="310">
        <v>1</v>
      </c>
      <c r="P197" s="310">
        <v>0</v>
      </c>
      <c r="Q197" s="310">
        <v>0</v>
      </c>
      <c r="R197" s="310">
        <v>5</v>
      </c>
      <c r="S197" s="310">
        <v>5</v>
      </c>
      <c r="T197" s="286">
        <v>5</v>
      </c>
      <c r="U197" s="286" t="s">
        <v>441</v>
      </c>
      <c r="V197" s="286" t="s">
        <v>438</v>
      </c>
      <c r="W197" s="286" t="s">
        <v>205</v>
      </c>
      <c r="X197" s="286" t="s">
        <v>206</v>
      </c>
      <c r="Y197" s="286" t="s">
        <v>210</v>
      </c>
      <c r="Z197" s="286" t="s">
        <v>215</v>
      </c>
    </row>
    <row r="198" spans="1:26" ht="18.75">
      <c r="A198" s="284" t="s">
        <v>161</v>
      </c>
      <c r="B198" s="285">
        <v>636</v>
      </c>
      <c r="C198" s="285">
        <v>410</v>
      </c>
      <c r="D198" s="290"/>
      <c r="E198" s="287">
        <v>137</v>
      </c>
      <c r="F198" s="288">
        <v>38</v>
      </c>
      <c r="G198" s="289">
        <v>686</v>
      </c>
      <c r="I198" s="286">
        <v>2006</v>
      </c>
      <c r="J198" s="286" t="s">
        <v>11</v>
      </c>
      <c r="K198" s="286" t="s">
        <v>152</v>
      </c>
      <c r="L198" s="286" t="s">
        <v>193</v>
      </c>
      <c r="M198" s="286">
        <v>5</v>
      </c>
      <c r="N198" s="310">
        <v>636</v>
      </c>
      <c r="O198" s="310">
        <v>410</v>
      </c>
      <c r="P198" s="310">
        <v>137</v>
      </c>
      <c r="Q198" s="310">
        <v>38</v>
      </c>
      <c r="R198" s="310">
        <v>686</v>
      </c>
      <c r="S198" s="310">
        <v>861</v>
      </c>
      <c r="T198" s="286">
        <v>5</v>
      </c>
      <c r="U198" s="286" t="s">
        <v>442</v>
      </c>
      <c r="V198" s="286" t="s">
        <v>438</v>
      </c>
      <c r="W198" s="286" t="s">
        <v>205</v>
      </c>
      <c r="X198" s="286" t="s">
        <v>206</v>
      </c>
      <c r="Y198" s="286" t="s">
        <v>207</v>
      </c>
      <c r="Z198" s="286" t="s">
        <v>217</v>
      </c>
    </row>
    <row r="199" spans="1:26" ht="25.5">
      <c r="A199" s="284" t="s">
        <v>162</v>
      </c>
      <c r="B199" s="285">
        <v>414</v>
      </c>
      <c r="C199" s="285">
        <v>205</v>
      </c>
      <c r="D199" s="290"/>
      <c r="E199" s="287">
        <v>82</v>
      </c>
      <c r="F199" s="288">
        <v>45</v>
      </c>
      <c r="G199" s="289">
        <v>698</v>
      </c>
      <c r="I199" s="286">
        <v>2006</v>
      </c>
      <c r="J199" s="286" t="s">
        <v>11</v>
      </c>
      <c r="K199" s="286" t="s">
        <v>152</v>
      </c>
      <c r="L199" s="286" t="s">
        <v>186</v>
      </c>
      <c r="M199" s="286">
        <v>5</v>
      </c>
      <c r="N199" s="310">
        <v>414</v>
      </c>
      <c r="O199" s="310">
        <v>205</v>
      </c>
      <c r="P199" s="310">
        <v>82</v>
      </c>
      <c r="Q199" s="310">
        <v>45</v>
      </c>
      <c r="R199" s="310">
        <v>698</v>
      </c>
      <c r="S199" s="310">
        <v>825</v>
      </c>
      <c r="T199" s="286">
        <v>5</v>
      </c>
      <c r="U199" s="286" t="s">
        <v>443</v>
      </c>
      <c r="V199" s="286" t="s">
        <v>438</v>
      </c>
      <c r="W199" s="286" t="s">
        <v>205</v>
      </c>
      <c r="X199" s="286" t="s">
        <v>206</v>
      </c>
      <c r="Y199" s="286" t="s">
        <v>210</v>
      </c>
      <c r="Z199" s="286" t="s">
        <v>219</v>
      </c>
    </row>
    <row r="200" spans="1:26" ht="18.75">
      <c r="A200" s="284" t="s">
        <v>149</v>
      </c>
      <c r="B200" s="285">
        <v>254</v>
      </c>
      <c r="C200" s="285">
        <v>84</v>
      </c>
      <c r="D200" s="286"/>
      <c r="E200" s="287">
        <v>0</v>
      </c>
      <c r="F200" s="288">
        <v>0</v>
      </c>
      <c r="G200" s="289">
        <v>488</v>
      </c>
      <c r="I200" s="286">
        <v>2006</v>
      </c>
      <c r="J200" s="286" t="s">
        <v>11</v>
      </c>
      <c r="K200" s="286" t="s">
        <v>147</v>
      </c>
      <c r="L200" s="286" t="s">
        <v>193</v>
      </c>
      <c r="M200" s="286">
        <v>8</v>
      </c>
      <c r="N200" s="310">
        <v>254</v>
      </c>
      <c r="O200" s="310">
        <v>84</v>
      </c>
      <c r="P200" s="310">
        <v>0</v>
      </c>
      <c r="Q200" s="310">
        <v>0</v>
      </c>
      <c r="R200" s="310">
        <v>488</v>
      </c>
      <c r="S200" s="310">
        <v>488</v>
      </c>
      <c r="T200" s="286">
        <v>12</v>
      </c>
      <c r="U200" s="286" t="s">
        <v>444</v>
      </c>
      <c r="V200" s="286" t="s">
        <v>445</v>
      </c>
      <c r="W200" s="286" t="s">
        <v>189</v>
      </c>
      <c r="X200" s="286" t="s">
        <v>190</v>
      </c>
      <c r="Y200" s="286" t="s">
        <v>195</v>
      </c>
      <c r="Z200" s="286" t="s">
        <v>245</v>
      </c>
    </row>
    <row r="201" spans="1:26" ht="18.75">
      <c r="A201" s="284" t="s">
        <v>151</v>
      </c>
      <c r="B201" s="285">
        <v>123</v>
      </c>
      <c r="C201" s="285">
        <v>38</v>
      </c>
      <c r="D201" s="286"/>
      <c r="E201" s="287">
        <v>0</v>
      </c>
      <c r="F201" s="288">
        <v>0</v>
      </c>
      <c r="G201" s="289">
        <v>294</v>
      </c>
      <c r="I201" s="286">
        <v>2006</v>
      </c>
      <c r="J201" s="286" t="s">
        <v>11</v>
      </c>
      <c r="K201" s="286" t="s">
        <v>147</v>
      </c>
      <c r="L201" s="286" t="s">
        <v>186</v>
      </c>
      <c r="M201" s="286">
        <v>8</v>
      </c>
      <c r="N201" s="310">
        <v>123</v>
      </c>
      <c r="O201" s="310">
        <v>38</v>
      </c>
      <c r="P201" s="310">
        <v>0</v>
      </c>
      <c r="Q201" s="310">
        <v>0</v>
      </c>
      <c r="R201" s="310">
        <v>294</v>
      </c>
      <c r="S201" s="310">
        <v>294</v>
      </c>
      <c r="T201" s="286">
        <v>12</v>
      </c>
      <c r="U201" s="286" t="s">
        <v>446</v>
      </c>
      <c r="V201" s="286" t="s">
        <v>445</v>
      </c>
      <c r="W201" s="286" t="s">
        <v>189</v>
      </c>
      <c r="X201" s="286" t="s">
        <v>190</v>
      </c>
      <c r="Y201" s="286" t="s">
        <v>191</v>
      </c>
      <c r="Z201" s="286" t="s">
        <v>192</v>
      </c>
    </row>
    <row r="202" spans="1:26" ht="18.75">
      <c r="A202" s="284" t="s">
        <v>153</v>
      </c>
      <c r="B202" s="285">
        <v>15</v>
      </c>
      <c r="C202" s="285">
        <v>7</v>
      </c>
      <c r="D202" s="286"/>
      <c r="E202" s="287">
        <v>0</v>
      </c>
      <c r="F202" s="288">
        <v>0</v>
      </c>
      <c r="G202" s="289">
        <v>21</v>
      </c>
      <c r="I202" s="286">
        <v>2006</v>
      </c>
      <c r="J202" s="286" t="s">
        <v>11</v>
      </c>
      <c r="K202" s="286" t="s">
        <v>150</v>
      </c>
      <c r="L202" s="286" t="s">
        <v>193</v>
      </c>
      <c r="M202" s="286">
        <v>8</v>
      </c>
      <c r="N202" s="310">
        <v>15</v>
      </c>
      <c r="O202" s="310">
        <v>7</v>
      </c>
      <c r="P202" s="310">
        <v>0</v>
      </c>
      <c r="Q202" s="310">
        <v>0</v>
      </c>
      <c r="R202" s="310">
        <v>21</v>
      </c>
      <c r="S202" s="310">
        <v>21</v>
      </c>
      <c r="T202" s="286">
        <v>12</v>
      </c>
      <c r="U202" s="286" t="s">
        <v>447</v>
      </c>
      <c r="V202" s="286" t="s">
        <v>445</v>
      </c>
      <c r="W202" s="286" t="s">
        <v>189</v>
      </c>
      <c r="X202" s="286" t="s">
        <v>190</v>
      </c>
      <c r="Y202" s="286" t="s">
        <v>195</v>
      </c>
      <c r="Z202" s="286" t="s">
        <v>196</v>
      </c>
    </row>
    <row r="203" spans="1:26" ht="18.75">
      <c r="A203" s="284" t="s">
        <v>154</v>
      </c>
      <c r="B203" s="285">
        <v>4</v>
      </c>
      <c r="C203" s="285">
        <v>4</v>
      </c>
      <c r="D203" s="286"/>
      <c r="E203" s="287">
        <v>0</v>
      </c>
      <c r="F203" s="288">
        <v>0</v>
      </c>
      <c r="G203" s="289">
        <v>0</v>
      </c>
      <c r="I203" s="286">
        <v>2006</v>
      </c>
      <c r="J203" s="286" t="s">
        <v>11</v>
      </c>
      <c r="K203" s="286" t="s">
        <v>150</v>
      </c>
      <c r="L203" s="286" t="s">
        <v>186</v>
      </c>
      <c r="M203" s="286">
        <v>8</v>
      </c>
      <c r="N203" s="310">
        <v>4</v>
      </c>
      <c r="O203" s="310">
        <v>4</v>
      </c>
      <c r="P203" s="310">
        <v>0</v>
      </c>
      <c r="Q203" s="310">
        <v>0</v>
      </c>
      <c r="R203" s="310">
        <v>0</v>
      </c>
      <c r="S203" s="310">
        <v>0</v>
      </c>
      <c r="T203" s="286">
        <v>12</v>
      </c>
      <c r="U203" s="286" t="s">
        <v>448</v>
      </c>
      <c r="V203" s="286" t="s">
        <v>445</v>
      </c>
      <c r="W203" s="286" t="s">
        <v>189</v>
      </c>
      <c r="X203" s="286" t="s">
        <v>190</v>
      </c>
      <c r="Y203" s="286" t="s">
        <v>191</v>
      </c>
      <c r="Z203" s="286" t="s">
        <v>198</v>
      </c>
    </row>
    <row r="204" spans="1:26" ht="18.75">
      <c r="A204" s="284" t="s">
        <v>155</v>
      </c>
      <c r="B204" s="285">
        <v>788</v>
      </c>
      <c r="C204" s="285">
        <v>326</v>
      </c>
      <c r="D204" s="286"/>
      <c r="E204" s="287">
        <v>10</v>
      </c>
      <c r="F204" s="288">
        <v>4</v>
      </c>
      <c r="G204" s="289">
        <v>1102</v>
      </c>
      <c r="I204" s="286">
        <v>2006</v>
      </c>
      <c r="J204" s="286" t="s">
        <v>11</v>
      </c>
      <c r="K204" s="286" t="s">
        <v>152</v>
      </c>
      <c r="L204" s="286" t="s">
        <v>193</v>
      </c>
      <c r="M204" s="286">
        <v>8</v>
      </c>
      <c r="N204" s="310">
        <v>788</v>
      </c>
      <c r="O204" s="310">
        <v>326</v>
      </c>
      <c r="P204" s="310">
        <v>10</v>
      </c>
      <c r="Q204" s="310">
        <v>4</v>
      </c>
      <c r="R204" s="310">
        <v>1102</v>
      </c>
      <c r="S204" s="310">
        <v>1116</v>
      </c>
      <c r="T204" s="286">
        <v>12</v>
      </c>
      <c r="U204" s="286" t="s">
        <v>449</v>
      </c>
      <c r="V204" s="286" t="s">
        <v>445</v>
      </c>
      <c r="W204" s="286" t="s">
        <v>189</v>
      </c>
      <c r="X204" s="286" t="s">
        <v>190</v>
      </c>
      <c r="Y204" s="286" t="s">
        <v>195</v>
      </c>
      <c r="Z204" s="286" t="s">
        <v>200</v>
      </c>
    </row>
    <row r="205" spans="1:26" ht="18.75">
      <c r="A205" s="284" t="s">
        <v>156</v>
      </c>
      <c r="B205" s="285">
        <v>405</v>
      </c>
      <c r="C205" s="285">
        <v>125</v>
      </c>
      <c r="D205" s="286"/>
      <c r="E205" s="287">
        <v>12</v>
      </c>
      <c r="F205" s="288">
        <v>0</v>
      </c>
      <c r="G205" s="289">
        <v>735</v>
      </c>
      <c r="I205" s="286">
        <v>2006</v>
      </c>
      <c r="J205" s="286" t="s">
        <v>11</v>
      </c>
      <c r="K205" s="286" t="s">
        <v>152</v>
      </c>
      <c r="L205" s="286" t="s">
        <v>186</v>
      </c>
      <c r="M205" s="286">
        <v>8</v>
      </c>
      <c r="N205" s="310">
        <v>405</v>
      </c>
      <c r="O205" s="310">
        <v>125</v>
      </c>
      <c r="P205" s="310">
        <v>12</v>
      </c>
      <c r="Q205" s="310">
        <v>0</v>
      </c>
      <c r="R205" s="310">
        <v>735</v>
      </c>
      <c r="S205" s="310">
        <v>747</v>
      </c>
      <c r="T205" s="286">
        <v>12</v>
      </c>
      <c r="U205" s="286" t="s">
        <v>450</v>
      </c>
      <c r="V205" s="286" t="s">
        <v>445</v>
      </c>
      <c r="W205" s="286" t="s">
        <v>189</v>
      </c>
      <c r="X205" s="286" t="s">
        <v>190</v>
      </c>
      <c r="Y205" s="286" t="s">
        <v>191</v>
      </c>
      <c r="Z205" s="286" t="s">
        <v>202</v>
      </c>
    </row>
    <row r="206" spans="1:26" ht="18.75">
      <c r="A206" s="284" t="s">
        <v>157</v>
      </c>
      <c r="B206" s="285">
        <v>659</v>
      </c>
      <c r="C206" s="285">
        <v>190</v>
      </c>
      <c r="D206" s="290"/>
      <c r="E206" s="287">
        <v>1028</v>
      </c>
      <c r="F206" s="288">
        <v>126</v>
      </c>
      <c r="G206" s="289">
        <v>1146</v>
      </c>
      <c r="I206" s="286">
        <v>2006</v>
      </c>
      <c r="J206" s="286" t="s">
        <v>7</v>
      </c>
      <c r="K206" s="286" t="s">
        <v>147</v>
      </c>
      <c r="L206" s="286" t="s">
        <v>193</v>
      </c>
      <c r="M206" s="286">
        <v>5</v>
      </c>
      <c r="N206" s="310">
        <v>659</v>
      </c>
      <c r="O206" s="310">
        <v>190</v>
      </c>
      <c r="P206" s="310">
        <v>1028</v>
      </c>
      <c r="Q206" s="310">
        <v>126</v>
      </c>
      <c r="R206" s="310">
        <v>1146</v>
      </c>
      <c r="S206" s="310">
        <v>2300</v>
      </c>
      <c r="T206" s="286">
        <v>5</v>
      </c>
      <c r="U206" s="286" t="s">
        <v>451</v>
      </c>
      <c r="V206" s="286" t="s">
        <v>452</v>
      </c>
      <c r="W206" s="286" t="s">
        <v>205</v>
      </c>
      <c r="X206" s="286" t="s">
        <v>206</v>
      </c>
      <c r="Y206" s="286" t="s">
        <v>207</v>
      </c>
      <c r="Z206" s="286" t="s">
        <v>208</v>
      </c>
    </row>
    <row r="207" spans="1:26" ht="25.5">
      <c r="A207" s="284" t="s">
        <v>158</v>
      </c>
      <c r="B207" s="285">
        <v>518</v>
      </c>
      <c r="C207" s="285">
        <v>126</v>
      </c>
      <c r="D207" s="290"/>
      <c r="E207" s="287">
        <v>979</v>
      </c>
      <c r="F207" s="288">
        <v>144</v>
      </c>
      <c r="G207" s="289">
        <v>1085</v>
      </c>
      <c r="I207" s="286">
        <v>2006</v>
      </c>
      <c r="J207" s="286" t="s">
        <v>7</v>
      </c>
      <c r="K207" s="286" t="s">
        <v>147</v>
      </c>
      <c r="L207" s="286" t="s">
        <v>186</v>
      </c>
      <c r="M207" s="286">
        <v>5</v>
      </c>
      <c r="N207" s="310">
        <v>518</v>
      </c>
      <c r="O207" s="310">
        <v>126</v>
      </c>
      <c r="P207" s="310">
        <v>979</v>
      </c>
      <c r="Q207" s="310">
        <v>144</v>
      </c>
      <c r="R207" s="310">
        <v>1085</v>
      </c>
      <c r="S207" s="310">
        <v>2208</v>
      </c>
      <c r="T207" s="286">
        <v>5</v>
      </c>
      <c r="U207" s="286" t="s">
        <v>453</v>
      </c>
      <c r="V207" s="286" t="s">
        <v>452</v>
      </c>
      <c r="W207" s="286" t="s">
        <v>205</v>
      </c>
      <c r="X207" s="286" t="s">
        <v>206</v>
      </c>
      <c r="Y207" s="286" t="s">
        <v>210</v>
      </c>
      <c r="Z207" s="286" t="s">
        <v>211</v>
      </c>
    </row>
    <row r="208" spans="1:26" ht="18.75">
      <c r="A208" s="284" t="s">
        <v>159</v>
      </c>
      <c r="B208" s="285">
        <v>45</v>
      </c>
      <c r="C208" s="285">
        <v>12</v>
      </c>
      <c r="D208" s="290"/>
      <c r="E208" s="287">
        <v>66</v>
      </c>
      <c r="F208" s="288">
        <v>4</v>
      </c>
      <c r="G208" s="289">
        <v>78</v>
      </c>
      <c r="I208" s="286">
        <v>2006</v>
      </c>
      <c r="J208" s="286" t="s">
        <v>7</v>
      </c>
      <c r="K208" s="286" t="s">
        <v>150</v>
      </c>
      <c r="L208" s="286" t="s">
        <v>193</v>
      </c>
      <c r="M208" s="286">
        <v>5</v>
      </c>
      <c r="N208" s="310">
        <v>45</v>
      </c>
      <c r="O208" s="310">
        <v>12</v>
      </c>
      <c r="P208" s="310">
        <v>66</v>
      </c>
      <c r="Q208" s="310">
        <v>4</v>
      </c>
      <c r="R208" s="310">
        <v>78</v>
      </c>
      <c r="S208" s="310">
        <v>148</v>
      </c>
      <c r="T208" s="286">
        <v>5</v>
      </c>
      <c r="U208" s="286" t="s">
        <v>454</v>
      </c>
      <c r="V208" s="286" t="s">
        <v>452</v>
      </c>
      <c r="W208" s="286" t="s">
        <v>205</v>
      </c>
      <c r="X208" s="286" t="s">
        <v>206</v>
      </c>
      <c r="Y208" s="286" t="s">
        <v>207</v>
      </c>
      <c r="Z208" s="286" t="s">
        <v>213</v>
      </c>
    </row>
    <row r="209" spans="1:26" ht="25.5">
      <c r="A209" s="284" t="s">
        <v>160</v>
      </c>
      <c r="B209" s="285">
        <v>23</v>
      </c>
      <c r="C209" s="285">
        <v>9</v>
      </c>
      <c r="D209" s="290"/>
      <c r="E209" s="287">
        <v>51</v>
      </c>
      <c r="F209" s="288">
        <v>4</v>
      </c>
      <c r="G209" s="289">
        <v>23</v>
      </c>
      <c r="I209" s="286">
        <v>2006</v>
      </c>
      <c r="J209" s="286" t="s">
        <v>7</v>
      </c>
      <c r="K209" s="286" t="s">
        <v>150</v>
      </c>
      <c r="L209" s="286" t="s">
        <v>186</v>
      </c>
      <c r="M209" s="286">
        <v>5</v>
      </c>
      <c r="N209" s="310">
        <v>23</v>
      </c>
      <c r="O209" s="310">
        <v>9</v>
      </c>
      <c r="P209" s="310">
        <v>51</v>
      </c>
      <c r="Q209" s="310">
        <v>4</v>
      </c>
      <c r="R209" s="310">
        <v>23</v>
      </c>
      <c r="S209" s="310">
        <v>78</v>
      </c>
      <c r="T209" s="286">
        <v>5</v>
      </c>
      <c r="U209" s="286" t="s">
        <v>455</v>
      </c>
      <c r="V209" s="286" t="s">
        <v>452</v>
      </c>
      <c r="W209" s="286" t="s">
        <v>205</v>
      </c>
      <c r="X209" s="286" t="s">
        <v>206</v>
      </c>
      <c r="Y209" s="286" t="s">
        <v>210</v>
      </c>
      <c r="Z209" s="286" t="s">
        <v>215</v>
      </c>
    </row>
    <row r="210" spans="1:26" ht="18.75">
      <c r="A210" s="284" t="s">
        <v>161</v>
      </c>
      <c r="B210" s="285">
        <v>1038</v>
      </c>
      <c r="C210" s="285">
        <v>566</v>
      </c>
      <c r="D210" s="290"/>
      <c r="E210" s="287">
        <v>542</v>
      </c>
      <c r="F210" s="288">
        <v>69</v>
      </c>
      <c r="G210" s="289">
        <v>1143</v>
      </c>
      <c r="I210" s="286">
        <v>2006</v>
      </c>
      <c r="J210" s="286" t="s">
        <v>7</v>
      </c>
      <c r="K210" s="286" t="s">
        <v>152</v>
      </c>
      <c r="L210" s="286" t="s">
        <v>193</v>
      </c>
      <c r="M210" s="286">
        <v>5</v>
      </c>
      <c r="N210" s="310">
        <v>1038</v>
      </c>
      <c r="O210" s="310">
        <v>566</v>
      </c>
      <c r="P210" s="310">
        <v>542</v>
      </c>
      <c r="Q210" s="310">
        <v>69</v>
      </c>
      <c r="R210" s="310">
        <v>1143</v>
      </c>
      <c r="S210" s="310">
        <v>1754</v>
      </c>
      <c r="T210" s="286">
        <v>5</v>
      </c>
      <c r="U210" s="286" t="s">
        <v>456</v>
      </c>
      <c r="V210" s="286" t="s">
        <v>452</v>
      </c>
      <c r="W210" s="286" t="s">
        <v>205</v>
      </c>
      <c r="X210" s="286" t="s">
        <v>206</v>
      </c>
      <c r="Y210" s="286" t="s">
        <v>207</v>
      </c>
      <c r="Z210" s="286" t="s">
        <v>217</v>
      </c>
    </row>
    <row r="211" spans="1:26" ht="25.5">
      <c r="A211" s="284" t="s">
        <v>162</v>
      </c>
      <c r="B211" s="285">
        <v>1431</v>
      </c>
      <c r="C211" s="285">
        <v>778</v>
      </c>
      <c r="D211" s="290"/>
      <c r="E211" s="287">
        <v>977</v>
      </c>
      <c r="F211" s="288">
        <v>122</v>
      </c>
      <c r="G211" s="289">
        <v>1635</v>
      </c>
      <c r="I211" s="286">
        <v>2006</v>
      </c>
      <c r="J211" s="286" t="s">
        <v>7</v>
      </c>
      <c r="K211" s="286" t="s">
        <v>152</v>
      </c>
      <c r="L211" s="286" t="s">
        <v>186</v>
      </c>
      <c r="M211" s="286">
        <v>5</v>
      </c>
      <c r="N211" s="310">
        <v>1431</v>
      </c>
      <c r="O211" s="310">
        <v>778</v>
      </c>
      <c r="P211" s="310">
        <v>977</v>
      </c>
      <c r="Q211" s="310">
        <v>122</v>
      </c>
      <c r="R211" s="310">
        <v>1635</v>
      </c>
      <c r="S211" s="310">
        <v>2734</v>
      </c>
      <c r="T211" s="286">
        <v>5</v>
      </c>
      <c r="U211" s="286" t="s">
        <v>457</v>
      </c>
      <c r="V211" s="286" t="s">
        <v>452</v>
      </c>
      <c r="W211" s="286" t="s">
        <v>205</v>
      </c>
      <c r="X211" s="286" t="s">
        <v>206</v>
      </c>
      <c r="Y211" s="286" t="s">
        <v>210</v>
      </c>
      <c r="Z211" s="286" t="s">
        <v>219</v>
      </c>
    </row>
    <row r="212" spans="1:26" ht="18.75">
      <c r="A212" s="284" t="s">
        <v>149</v>
      </c>
      <c r="B212" s="285">
        <v>691</v>
      </c>
      <c r="C212" s="285">
        <v>221</v>
      </c>
      <c r="D212" s="286"/>
      <c r="E212" s="287">
        <v>410</v>
      </c>
      <c r="F212" s="288">
        <v>7</v>
      </c>
      <c r="G212" s="289">
        <v>1273</v>
      </c>
      <c r="I212" s="286">
        <v>2006</v>
      </c>
      <c r="J212" s="286" t="s">
        <v>7</v>
      </c>
      <c r="K212" s="286" t="s">
        <v>147</v>
      </c>
      <c r="L212" s="286" t="s">
        <v>193</v>
      </c>
      <c r="M212" s="286">
        <v>8</v>
      </c>
      <c r="N212" s="310">
        <v>691</v>
      </c>
      <c r="O212" s="310">
        <v>221</v>
      </c>
      <c r="P212" s="310">
        <v>410</v>
      </c>
      <c r="Q212" s="310">
        <v>7</v>
      </c>
      <c r="R212" s="310">
        <v>1273</v>
      </c>
      <c r="S212" s="310">
        <v>1690</v>
      </c>
      <c r="T212" s="286">
        <v>12</v>
      </c>
      <c r="U212" s="286" t="s">
        <v>458</v>
      </c>
      <c r="V212" s="286" t="s">
        <v>459</v>
      </c>
      <c r="W212" s="286" t="s">
        <v>189</v>
      </c>
      <c r="X212" s="286" t="s">
        <v>190</v>
      </c>
      <c r="Y212" s="286" t="s">
        <v>195</v>
      </c>
      <c r="Z212" s="286" t="s">
        <v>245</v>
      </c>
    </row>
    <row r="213" spans="1:26" ht="18.75">
      <c r="A213" s="284" t="s">
        <v>151</v>
      </c>
      <c r="B213" s="285">
        <v>522</v>
      </c>
      <c r="C213" s="285">
        <v>163</v>
      </c>
      <c r="D213" s="286"/>
      <c r="E213" s="287">
        <v>138</v>
      </c>
      <c r="F213" s="288">
        <v>14</v>
      </c>
      <c r="G213" s="289">
        <v>1193</v>
      </c>
      <c r="I213" s="286">
        <v>2006</v>
      </c>
      <c r="J213" s="286" t="s">
        <v>7</v>
      </c>
      <c r="K213" s="286" t="s">
        <v>147</v>
      </c>
      <c r="L213" s="286" t="s">
        <v>186</v>
      </c>
      <c r="M213" s="286">
        <v>8</v>
      </c>
      <c r="N213" s="310">
        <v>522</v>
      </c>
      <c r="O213" s="310">
        <v>163</v>
      </c>
      <c r="P213" s="310">
        <v>138</v>
      </c>
      <c r="Q213" s="310">
        <v>14</v>
      </c>
      <c r="R213" s="310">
        <v>1193</v>
      </c>
      <c r="S213" s="310">
        <v>1345</v>
      </c>
      <c r="T213" s="286">
        <v>12</v>
      </c>
      <c r="U213" s="286" t="s">
        <v>460</v>
      </c>
      <c r="V213" s="286" t="s">
        <v>459</v>
      </c>
      <c r="W213" s="286" t="s">
        <v>189</v>
      </c>
      <c r="X213" s="286" t="s">
        <v>190</v>
      </c>
      <c r="Y213" s="286" t="s">
        <v>191</v>
      </c>
      <c r="Z213" s="286" t="s">
        <v>192</v>
      </c>
    </row>
    <row r="214" spans="1:26" ht="18.75">
      <c r="A214" s="284" t="s">
        <v>153</v>
      </c>
      <c r="B214" s="285">
        <v>7</v>
      </c>
      <c r="C214" s="285">
        <v>2</v>
      </c>
      <c r="D214" s="286"/>
      <c r="E214" s="287">
        <v>20</v>
      </c>
      <c r="F214" s="288">
        <v>0</v>
      </c>
      <c r="G214" s="289">
        <v>13</v>
      </c>
      <c r="I214" s="286">
        <v>2006</v>
      </c>
      <c r="J214" s="286" t="s">
        <v>7</v>
      </c>
      <c r="K214" s="286" t="s">
        <v>150</v>
      </c>
      <c r="L214" s="286" t="s">
        <v>193</v>
      </c>
      <c r="M214" s="286">
        <v>8</v>
      </c>
      <c r="N214" s="310">
        <v>7</v>
      </c>
      <c r="O214" s="310">
        <v>2</v>
      </c>
      <c r="P214" s="310">
        <v>20</v>
      </c>
      <c r="Q214" s="310">
        <v>0</v>
      </c>
      <c r="R214" s="310">
        <v>13</v>
      </c>
      <c r="S214" s="310">
        <v>33</v>
      </c>
      <c r="T214" s="286">
        <v>12</v>
      </c>
      <c r="U214" s="286" t="s">
        <v>461</v>
      </c>
      <c r="V214" s="286" t="s">
        <v>459</v>
      </c>
      <c r="W214" s="286" t="s">
        <v>189</v>
      </c>
      <c r="X214" s="286" t="s">
        <v>190</v>
      </c>
      <c r="Y214" s="286" t="s">
        <v>195</v>
      </c>
      <c r="Z214" s="286" t="s">
        <v>196</v>
      </c>
    </row>
    <row r="215" spans="1:26" ht="18.75">
      <c r="A215" s="284" t="s">
        <v>154</v>
      </c>
      <c r="B215" s="285">
        <v>6</v>
      </c>
      <c r="C215" s="285">
        <v>3</v>
      </c>
      <c r="D215" s="286"/>
      <c r="E215" s="287">
        <v>0</v>
      </c>
      <c r="F215" s="288">
        <v>0</v>
      </c>
      <c r="G215" s="289">
        <v>11</v>
      </c>
      <c r="I215" s="286">
        <v>2006</v>
      </c>
      <c r="J215" s="286" t="s">
        <v>7</v>
      </c>
      <c r="K215" s="286" t="s">
        <v>150</v>
      </c>
      <c r="L215" s="286" t="s">
        <v>186</v>
      </c>
      <c r="M215" s="286">
        <v>8</v>
      </c>
      <c r="N215" s="310">
        <v>6</v>
      </c>
      <c r="O215" s="310">
        <v>3</v>
      </c>
      <c r="P215" s="310">
        <v>0</v>
      </c>
      <c r="Q215" s="310">
        <v>0</v>
      </c>
      <c r="R215" s="310">
        <v>11</v>
      </c>
      <c r="S215" s="310">
        <v>11</v>
      </c>
      <c r="T215" s="286">
        <v>12</v>
      </c>
      <c r="U215" s="286" t="s">
        <v>462</v>
      </c>
      <c r="V215" s="286" t="s">
        <v>459</v>
      </c>
      <c r="W215" s="286" t="s">
        <v>189</v>
      </c>
      <c r="X215" s="286" t="s">
        <v>190</v>
      </c>
      <c r="Y215" s="286" t="s">
        <v>191</v>
      </c>
      <c r="Z215" s="286" t="s">
        <v>198</v>
      </c>
    </row>
    <row r="216" spans="1:26" ht="18.75">
      <c r="A216" s="284" t="s">
        <v>155</v>
      </c>
      <c r="B216" s="285">
        <v>1501</v>
      </c>
      <c r="C216" s="285">
        <v>665</v>
      </c>
      <c r="D216" s="286"/>
      <c r="E216" s="287">
        <v>534</v>
      </c>
      <c r="F216" s="288">
        <v>19</v>
      </c>
      <c r="G216" s="289">
        <v>2050</v>
      </c>
      <c r="I216" s="286">
        <v>2006</v>
      </c>
      <c r="J216" s="286" t="s">
        <v>7</v>
      </c>
      <c r="K216" s="286" t="s">
        <v>152</v>
      </c>
      <c r="L216" s="286" t="s">
        <v>193</v>
      </c>
      <c r="M216" s="286">
        <v>8</v>
      </c>
      <c r="N216" s="310">
        <v>1501</v>
      </c>
      <c r="O216" s="310">
        <v>665</v>
      </c>
      <c r="P216" s="310">
        <v>534</v>
      </c>
      <c r="Q216" s="310">
        <v>19</v>
      </c>
      <c r="R216" s="310">
        <v>2050</v>
      </c>
      <c r="S216" s="310">
        <v>2603</v>
      </c>
      <c r="T216" s="286">
        <v>12</v>
      </c>
      <c r="U216" s="286" t="s">
        <v>463</v>
      </c>
      <c r="V216" s="286" t="s">
        <v>459</v>
      </c>
      <c r="W216" s="286" t="s">
        <v>189</v>
      </c>
      <c r="X216" s="286" t="s">
        <v>190</v>
      </c>
      <c r="Y216" s="286" t="s">
        <v>195</v>
      </c>
      <c r="Z216" s="286" t="s">
        <v>200</v>
      </c>
    </row>
    <row r="217" spans="1:26" ht="18.75">
      <c r="A217" s="284" t="s">
        <v>156</v>
      </c>
      <c r="B217" s="285">
        <v>1476</v>
      </c>
      <c r="C217" s="285">
        <v>663</v>
      </c>
      <c r="D217" s="286"/>
      <c r="E217" s="287">
        <v>138</v>
      </c>
      <c r="F217" s="288">
        <v>16</v>
      </c>
      <c r="G217" s="289">
        <v>2393</v>
      </c>
      <c r="I217" s="286">
        <v>2006</v>
      </c>
      <c r="J217" s="286" t="s">
        <v>7</v>
      </c>
      <c r="K217" s="286" t="s">
        <v>152</v>
      </c>
      <c r="L217" s="286" t="s">
        <v>186</v>
      </c>
      <c r="M217" s="286">
        <v>8</v>
      </c>
      <c r="N217" s="310">
        <v>1476</v>
      </c>
      <c r="O217" s="310">
        <v>663</v>
      </c>
      <c r="P217" s="310">
        <v>138</v>
      </c>
      <c r="Q217" s="310">
        <v>16</v>
      </c>
      <c r="R217" s="310">
        <v>2393</v>
      </c>
      <c r="S217" s="310">
        <v>2547</v>
      </c>
      <c r="T217" s="286">
        <v>12</v>
      </c>
      <c r="U217" s="286" t="s">
        <v>464</v>
      </c>
      <c r="V217" s="286" t="s">
        <v>459</v>
      </c>
      <c r="W217" s="286" t="s">
        <v>189</v>
      </c>
      <c r="X217" s="286" t="s">
        <v>190</v>
      </c>
      <c r="Y217" s="286" t="s">
        <v>191</v>
      </c>
      <c r="Z217" s="286" t="s">
        <v>202</v>
      </c>
    </row>
    <row r="218" spans="1:26" ht="18.75">
      <c r="A218" s="284" t="s">
        <v>157</v>
      </c>
      <c r="B218" s="285">
        <v>68</v>
      </c>
      <c r="C218" s="285">
        <v>28</v>
      </c>
      <c r="D218" s="290"/>
      <c r="E218" s="287"/>
      <c r="F218" s="288">
        <v>23</v>
      </c>
      <c r="G218" s="289">
        <v>134</v>
      </c>
      <c r="I218" s="286">
        <v>2006</v>
      </c>
      <c r="J218" s="286" t="s">
        <v>58</v>
      </c>
      <c r="K218" s="286" t="s">
        <v>147</v>
      </c>
      <c r="L218" s="286" t="s">
        <v>193</v>
      </c>
      <c r="M218" s="286">
        <v>5</v>
      </c>
      <c r="N218" s="310">
        <v>68</v>
      </c>
      <c r="O218" s="310">
        <v>28</v>
      </c>
      <c r="P218" s="310">
        <v>0</v>
      </c>
      <c r="Q218" s="310">
        <v>23</v>
      </c>
      <c r="R218" s="310">
        <v>134</v>
      </c>
      <c r="S218" s="310">
        <v>157</v>
      </c>
      <c r="T218" s="286">
        <v>5</v>
      </c>
      <c r="U218" s="286" t="s">
        <v>465</v>
      </c>
      <c r="V218" s="286" t="s">
        <v>466</v>
      </c>
      <c r="W218" s="286" t="s">
        <v>305</v>
      </c>
      <c r="X218" s="286" t="s">
        <v>206</v>
      </c>
      <c r="Y218" s="286" t="s">
        <v>207</v>
      </c>
      <c r="Z218" s="286" t="s">
        <v>208</v>
      </c>
    </row>
    <row r="219" spans="1:26" ht="25.5">
      <c r="A219" s="284" t="s">
        <v>158</v>
      </c>
      <c r="B219" s="285">
        <v>42</v>
      </c>
      <c r="C219" s="285">
        <v>12</v>
      </c>
      <c r="D219" s="290"/>
      <c r="E219" s="287"/>
      <c r="F219" s="288">
        <v>18</v>
      </c>
      <c r="G219" s="289">
        <v>108</v>
      </c>
      <c r="I219" s="286">
        <v>2006</v>
      </c>
      <c r="J219" s="286" t="s">
        <v>58</v>
      </c>
      <c r="K219" s="286" t="s">
        <v>147</v>
      </c>
      <c r="L219" s="286" t="s">
        <v>186</v>
      </c>
      <c r="M219" s="286">
        <v>5</v>
      </c>
      <c r="N219" s="310">
        <v>42</v>
      </c>
      <c r="O219" s="310">
        <v>12</v>
      </c>
      <c r="P219" s="310">
        <v>0</v>
      </c>
      <c r="Q219" s="310">
        <v>18</v>
      </c>
      <c r="R219" s="310">
        <v>108</v>
      </c>
      <c r="S219" s="310">
        <v>126</v>
      </c>
      <c r="T219" s="286">
        <v>5</v>
      </c>
      <c r="U219" s="286" t="s">
        <v>467</v>
      </c>
      <c r="V219" s="286" t="s">
        <v>466</v>
      </c>
      <c r="W219" s="286" t="s">
        <v>305</v>
      </c>
      <c r="X219" s="286" t="s">
        <v>206</v>
      </c>
      <c r="Y219" s="286" t="s">
        <v>210</v>
      </c>
      <c r="Z219" s="286" t="s">
        <v>211</v>
      </c>
    </row>
    <row r="220" spans="1:26" ht="18.75">
      <c r="A220" s="284" t="s">
        <v>159</v>
      </c>
      <c r="B220" s="285">
        <v>5</v>
      </c>
      <c r="C220" s="285">
        <v>1</v>
      </c>
      <c r="D220" s="290"/>
      <c r="E220" s="287"/>
      <c r="F220" s="288">
        <v>0</v>
      </c>
      <c r="G220" s="289">
        <v>13</v>
      </c>
      <c r="I220" s="286">
        <v>2006</v>
      </c>
      <c r="J220" s="286" t="s">
        <v>58</v>
      </c>
      <c r="K220" s="286" t="s">
        <v>150</v>
      </c>
      <c r="L220" s="286" t="s">
        <v>193</v>
      </c>
      <c r="M220" s="286">
        <v>5</v>
      </c>
      <c r="N220" s="310">
        <v>5</v>
      </c>
      <c r="O220" s="310">
        <v>1</v>
      </c>
      <c r="P220" s="310">
        <v>0</v>
      </c>
      <c r="Q220" s="310">
        <v>0</v>
      </c>
      <c r="R220" s="310">
        <v>13</v>
      </c>
      <c r="S220" s="310">
        <v>13</v>
      </c>
      <c r="T220" s="286">
        <v>5</v>
      </c>
      <c r="U220" s="286" t="s">
        <v>468</v>
      </c>
      <c r="V220" s="286" t="s">
        <v>466</v>
      </c>
      <c r="W220" s="286" t="s">
        <v>305</v>
      </c>
      <c r="X220" s="286" t="s">
        <v>206</v>
      </c>
      <c r="Y220" s="286" t="s">
        <v>207</v>
      </c>
      <c r="Z220" s="286" t="s">
        <v>213</v>
      </c>
    </row>
    <row r="221" spans="1:26" ht="25.5">
      <c r="A221" s="284" t="s">
        <v>160</v>
      </c>
      <c r="B221" s="285">
        <v>3</v>
      </c>
      <c r="C221" s="285">
        <v>2</v>
      </c>
      <c r="D221" s="290"/>
      <c r="E221" s="287"/>
      <c r="F221" s="288">
        <v>2</v>
      </c>
      <c r="G221" s="289">
        <v>4</v>
      </c>
      <c r="I221" s="286">
        <v>2006</v>
      </c>
      <c r="J221" s="286" t="s">
        <v>58</v>
      </c>
      <c r="K221" s="286" t="s">
        <v>150</v>
      </c>
      <c r="L221" s="286" t="s">
        <v>186</v>
      </c>
      <c r="M221" s="286">
        <v>5</v>
      </c>
      <c r="N221" s="310">
        <v>3</v>
      </c>
      <c r="O221" s="310">
        <v>2</v>
      </c>
      <c r="P221" s="310">
        <v>0</v>
      </c>
      <c r="Q221" s="310">
        <v>2</v>
      </c>
      <c r="R221" s="310">
        <v>4</v>
      </c>
      <c r="S221" s="310">
        <v>6</v>
      </c>
      <c r="T221" s="286">
        <v>5</v>
      </c>
      <c r="U221" s="286" t="s">
        <v>469</v>
      </c>
      <c r="V221" s="286" t="s">
        <v>466</v>
      </c>
      <c r="W221" s="286" t="s">
        <v>305</v>
      </c>
      <c r="X221" s="286" t="s">
        <v>206</v>
      </c>
      <c r="Y221" s="286" t="s">
        <v>210</v>
      </c>
      <c r="Z221" s="286" t="s">
        <v>215</v>
      </c>
    </row>
    <row r="222" spans="1:26" ht="18.75">
      <c r="A222" s="284" t="s">
        <v>161</v>
      </c>
      <c r="B222" s="285">
        <v>104</v>
      </c>
      <c r="C222" s="285">
        <v>53</v>
      </c>
      <c r="D222" s="290"/>
      <c r="E222" s="287"/>
      <c r="F222" s="288">
        <v>5</v>
      </c>
      <c r="G222" s="289">
        <v>131</v>
      </c>
      <c r="I222" s="286">
        <v>2006</v>
      </c>
      <c r="J222" s="286" t="s">
        <v>58</v>
      </c>
      <c r="K222" s="286" t="s">
        <v>152</v>
      </c>
      <c r="L222" s="286" t="s">
        <v>193</v>
      </c>
      <c r="M222" s="286">
        <v>5</v>
      </c>
      <c r="N222" s="310">
        <v>104</v>
      </c>
      <c r="O222" s="310">
        <v>53</v>
      </c>
      <c r="P222" s="310">
        <v>0</v>
      </c>
      <c r="Q222" s="310">
        <v>5</v>
      </c>
      <c r="R222" s="310">
        <v>131</v>
      </c>
      <c r="S222" s="310">
        <v>136</v>
      </c>
      <c r="T222" s="286">
        <v>5</v>
      </c>
      <c r="U222" s="286" t="s">
        <v>470</v>
      </c>
      <c r="V222" s="286" t="s">
        <v>466</v>
      </c>
      <c r="W222" s="286" t="s">
        <v>305</v>
      </c>
      <c r="X222" s="286" t="s">
        <v>206</v>
      </c>
      <c r="Y222" s="286" t="s">
        <v>207</v>
      </c>
      <c r="Z222" s="286" t="s">
        <v>217</v>
      </c>
    </row>
    <row r="223" spans="1:26" ht="25.5">
      <c r="A223" s="284" t="s">
        <v>162</v>
      </c>
      <c r="B223" s="285">
        <v>182</v>
      </c>
      <c r="C223" s="285">
        <v>92</v>
      </c>
      <c r="D223" s="290"/>
      <c r="E223" s="287"/>
      <c r="F223" s="288">
        <v>19</v>
      </c>
      <c r="G223" s="289">
        <v>238</v>
      </c>
      <c r="I223" s="286">
        <v>2006</v>
      </c>
      <c r="J223" s="286" t="s">
        <v>58</v>
      </c>
      <c r="K223" s="286" t="s">
        <v>152</v>
      </c>
      <c r="L223" s="286" t="s">
        <v>186</v>
      </c>
      <c r="M223" s="286">
        <v>5</v>
      </c>
      <c r="N223" s="310">
        <v>182</v>
      </c>
      <c r="O223" s="310">
        <v>92</v>
      </c>
      <c r="P223" s="310">
        <v>0</v>
      </c>
      <c r="Q223" s="310">
        <v>19</v>
      </c>
      <c r="R223" s="310">
        <v>238</v>
      </c>
      <c r="S223" s="310">
        <v>257</v>
      </c>
      <c r="T223" s="286">
        <v>5</v>
      </c>
      <c r="U223" s="286" t="s">
        <v>471</v>
      </c>
      <c r="V223" s="286" t="s">
        <v>466</v>
      </c>
      <c r="W223" s="286" t="s">
        <v>305</v>
      </c>
      <c r="X223" s="286" t="s">
        <v>206</v>
      </c>
      <c r="Y223" s="286" t="s">
        <v>210</v>
      </c>
      <c r="Z223" s="286" t="s">
        <v>219</v>
      </c>
    </row>
    <row r="224" spans="1:26" ht="18.75">
      <c r="A224" s="284" t="s">
        <v>149</v>
      </c>
      <c r="B224" s="285">
        <v>59</v>
      </c>
      <c r="C224" s="285">
        <v>24</v>
      </c>
      <c r="D224" s="286"/>
      <c r="E224" s="287"/>
      <c r="F224" s="288">
        <v>0</v>
      </c>
      <c r="G224" s="289">
        <v>81</v>
      </c>
      <c r="I224" s="286">
        <v>2006</v>
      </c>
      <c r="J224" s="286" t="s">
        <v>58</v>
      </c>
      <c r="K224" s="286" t="s">
        <v>147</v>
      </c>
      <c r="L224" s="286" t="s">
        <v>193</v>
      </c>
      <c r="M224" s="286">
        <v>8</v>
      </c>
      <c r="N224" s="310">
        <v>59</v>
      </c>
      <c r="O224" s="310">
        <v>24</v>
      </c>
      <c r="P224" s="310">
        <v>0</v>
      </c>
      <c r="Q224" s="310">
        <v>0</v>
      </c>
      <c r="R224" s="310">
        <v>81</v>
      </c>
      <c r="S224" s="310">
        <v>81</v>
      </c>
      <c r="T224" s="286">
        <v>12</v>
      </c>
      <c r="U224" s="286" t="s">
        <v>472</v>
      </c>
      <c r="V224" s="286" t="s">
        <v>473</v>
      </c>
      <c r="W224" s="286" t="s">
        <v>297</v>
      </c>
      <c r="X224" s="286" t="s">
        <v>190</v>
      </c>
      <c r="Y224" s="286" t="s">
        <v>195</v>
      </c>
      <c r="Z224" s="286" t="s">
        <v>245</v>
      </c>
    </row>
    <row r="225" spans="1:26" ht="18.75">
      <c r="A225" s="284" t="s">
        <v>151</v>
      </c>
      <c r="B225" s="285">
        <v>37</v>
      </c>
      <c r="C225" s="285">
        <v>18</v>
      </c>
      <c r="D225" s="286"/>
      <c r="E225" s="287"/>
      <c r="F225" s="288">
        <v>0</v>
      </c>
      <c r="G225" s="289">
        <v>60</v>
      </c>
      <c r="I225" s="286">
        <v>2006</v>
      </c>
      <c r="J225" s="286" t="s">
        <v>58</v>
      </c>
      <c r="K225" s="286" t="s">
        <v>147</v>
      </c>
      <c r="L225" s="286" t="s">
        <v>186</v>
      </c>
      <c r="M225" s="286">
        <v>8</v>
      </c>
      <c r="N225" s="310">
        <v>37</v>
      </c>
      <c r="O225" s="310">
        <v>18</v>
      </c>
      <c r="P225" s="310">
        <v>0</v>
      </c>
      <c r="Q225" s="310">
        <v>0</v>
      </c>
      <c r="R225" s="310">
        <v>60</v>
      </c>
      <c r="S225" s="310">
        <v>60</v>
      </c>
      <c r="T225" s="286">
        <v>12</v>
      </c>
      <c r="U225" s="286" t="s">
        <v>474</v>
      </c>
      <c r="V225" s="286" t="s">
        <v>473</v>
      </c>
      <c r="W225" s="286" t="s">
        <v>297</v>
      </c>
      <c r="X225" s="286" t="s">
        <v>190</v>
      </c>
      <c r="Y225" s="286" t="s">
        <v>191</v>
      </c>
      <c r="Z225" s="286" t="s">
        <v>192</v>
      </c>
    </row>
    <row r="226" spans="1:26" ht="18.75">
      <c r="A226" s="284" t="s">
        <v>153</v>
      </c>
      <c r="B226" s="285">
        <v>9</v>
      </c>
      <c r="C226" s="285">
        <v>2</v>
      </c>
      <c r="D226" s="286"/>
      <c r="E226" s="287"/>
      <c r="F226" s="288">
        <v>2</v>
      </c>
      <c r="G226" s="289">
        <v>15</v>
      </c>
      <c r="I226" s="286">
        <v>2006</v>
      </c>
      <c r="J226" s="286" t="s">
        <v>58</v>
      </c>
      <c r="K226" s="286" t="s">
        <v>150</v>
      </c>
      <c r="L226" s="286" t="s">
        <v>193</v>
      </c>
      <c r="M226" s="286">
        <v>8</v>
      </c>
      <c r="N226" s="310">
        <v>9</v>
      </c>
      <c r="O226" s="310">
        <v>2</v>
      </c>
      <c r="P226" s="310">
        <v>0</v>
      </c>
      <c r="Q226" s="310">
        <v>2</v>
      </c>
      <c r="R226" s="310">
        <v>15</v>
      </c>
      <c r="S226" s="310">
        <v>17</v>
      </c>
      <c r="T226" s="286">
        <v>12</v>
      </c>
      <c r="U226" s="286" t="s">
        <v>475</v>
      </c>
      <c r="V226" s="286" t="s">
        <v>473</v>
      </c>
      <c r="W226" s="286" t="s">
        <v>297</v>
      </c>
      <c r="X226" s="286" t="s">
        <v>190</v>
      </c>
      <c r="Y226" s="286" t="s">
        <v>195</v>
      </c>
      <c r="Z226" s="286" t="s">
        <v>196</v>
      </c>
    </row>
    <row r="227" spans="1:26" ht="18.75">
      <c r="A227" s="284" t="s">
        <v>154</v>
      </c>
      <c r="B227" s="285">
        <v>2</v>
      </c>
      <c r="C227" s="285">
        <v>0</v>
      </c>
      <c r="D227" s="286"/>
      <c r="E227" s="287"/>
      <c r="F227" s="288">
        <v>0</v>
      </c>
      <c r="G227" s="289">
        <v>8</v>
      </c>
      <c r="I227" s="286">
        <v>2006</v>
      </c>
      <c r="J227" s="286" t="s">
        <v>58</v>
      </c>
      <c r="K227" s="286" t="s">
        <v>150</v>
      </c>
      <c r="L227" s="286" t="s">
        <v>186</v>
      </c>
      <c r="M227" s="286">
        <v>8</v>
      </c>
      <c r="N227" s="310">
        <v>2</v>
      </c>
      <c r="O227" s="310">
        <v>0</v>
      </c>
      <c r="P227" s="310">
        <v>0</v>
      </c>
      <c r="Q227" s="310">
        <v>0</v>
      </c>
      <c r="R227" s="310">
        <v>8</v>
      </c>
      <c r="S227" s="310">
        <v>8</v>
      </c>
      <c r="T227" s="286">
        <v>12</v>
      </c>
      <c r="U227" s="286" t="s">
        <v>476</v>
      </c>
      <c r="V227" s="286" t="s">
        <v>473</v>
      </c>
      <c r="W227" s="286" t="s">
        <v>297</v>
      </c>
      <c r="X227" s="286" t="s">
        <v>190</v>
      </c>
      <c r="Y227" s="286" t="s">
        <v>191</v>
      </c>
      <c r="Z227" s="286" t="s">
        <v>198</v>
      </c>
    </row>
    <row r="228" spans="1:26" ht="18.75">
      <c r="A228" s="284" t="s">
        <v>155</v>
      </c>
      <c r="B228" s="285">
        <v>180</v>
      </c>
      <c r="C228" s="285">
        <v>89</v>
      </c>
      <c r="D228" s="286"/>
      <c r="E228" s="287"/>
      <c r="F228" s="288">
        <v>13</v>
      </c>
      <c r="G228" s="289">
        <v>210</v>
      </c>
      <c r="I228" s="286">
        <v>2006</v>
      </c>
      <c r="J228" s="286" t="s">
        <v>58</v>
      </c>
      <c r="K228" s="286" t="s">
        <v>152</v>
      </c>
      <c r="L228" s="286" t="s">
        <v>193</v>
      </c>
      <c r="M228" s="286">
        <v>8</v>
      </c>
      <c r="N228" s="310">
        <v>180</v>
      </c>
      <c r="O228" s="310">
        <v>89</v>
      </c>
      <c r="P228" s="310">
        <v>0</v>
      </c>
      <c r="Q228" s="310">
        <v>13</v>
      </c>
      <c r="R228" s="310">
        <v>210</v>
      </c>
      <c r="S228" s="310">
        <v>223</v>
      </c>
      <c r="T228" s="286">
        <v>12</v>
      </c>
      <c r="U228" s="286" t="s">
        <v>477</v>
      </c>
      <c r="V228" s="286" t="s">
        <v>473</v>
      </c>
      <c r="W228" s="286" t="s">
        <v>297</v>
      </c>
      <c r="X228" s="286" t="s">
        <v>190</v>
      </c>
      <c r="Y228" s="286" t="s">
        <v>195</v>
      </c>
      <c r="Z228" s="286" t="s">
        <v>200</v>
      </c>
    </row>
    <row r="229" spans="1:26" ht="18.75">
      <c r="A229" s="284" t="s">
        <v>156</v>
      </c>
      <c r="B229" s="285">
        <v>252</v>
      </c>
      <c r="C229" s="285">
        <v>115</v>
      </c>
      <c r="D229" s="286"/>
      <c r="E229" s="287"/>
      <c r="F229" s="288">
        <v>11</v>
      </c>
      <c r="G229" s="289">
        <v>311</v>
      </c>
      <c r="I229" s="286">
        <v>2006</v>
      </c>
      <c r="J229" s="286" t="s">
        <v>58</v>
      </c>
      <c r="K229" s="286" t="s">
        <v>152</v>
      </c>
      <c r="L229" s="286" t="s">
        <v>186</v>
      </c>
      <c r="M229" s="286">
        <v>8</v>
      </c>
      <c r="N229" s="310">
        <v>252</v>
      </c>
      <c r="O229" s="310">
        <v>115</v>
      </c>
      <c r="P229" s="310">
        <v>0</v>
      </c>
      <c r="Q229" s="310">
        <v>11</v>
      </c>
      <c r="R229" s="310">
        <v>311</v>
      </c>
      <c r="S229" s="310">
        <v>322</v>
      </c>
      <c r="T229" s="286">
        <v>12</v>
      </c>
      <c r="U229" s="286" t="s">
        <v>478</v>
      </c>
      <c r="V229" s="286" t="s">
        <v>473</v>
      </c>
      <c r="W229" s="286" t="s">
        <v>297</v>
      </c>
      <c r="X229" s="286" t="s">
        <v>190</v>
      </c>
      <c r="Y229" s="286" t="s">
        <v>191</v>
      </c>
      <c r="Z229" s="286" t="s">
        <v>202</v>
      </c>
    </row>
    <row r="230" spans="1:26" ht="18.75">
      <c r="A230" s="284" t="s">
        <v>157</v>
      </c>
      <c r="B230" s="285">
        <v>0</v>
      </c>
      <c r="C230" s="285">
        <v>0</v>
      </c>
      <c r="D230" s="290"/>
      <c r="E230" s="287">
        <v>0</v>
      </c>
      <c r="F230" s="288">
        <v>0</v>
      </c>
      <c r="G230" s="289">
        <v>0</v>
      </c>
      <c r="I230" s="286">
        <v>2006</v>
      </c>
      <c r="J230" s="286" t="s">
        <v>15</v>
      </c>
      <c r="K230" s="286" t="s">
        <v>147</v>
      </c>
      <c r="L230" s="286" t="s">
        <v>193</v>
      </c>
      <c r="M230" s="286">
        <v>5</v>
      </c>
      <c r="N230" s="310">
        <v>0</v>
      </c>
      <c r="O230" s="310">
        <v>0</v>
      </c>
      <c r="P230" s="310">
        <v>0</v>
      </c>
      <c r="Q230" s="310">
        <v>0</v>
      </c>
      <c r="R230" s="310">
        <v>0</v>
      </c>
      <c r="S230" s="310">
        <v>0</v>
      </c>
      <c r="T230" s="286">
        <v>5</v>
      </c>
      <c r="U230" s="286" t="s">
        <v>479</v>
      </c>
      <c r="V230" s="286" t="s">
        <v>480</v>
      </c>
      <c r="W230" s="286" t="s">
        <v>289</v>
      </c>
      <c r="X230" s="286" t="s">
        <v>206</v>
      </c>
      <c r="Y230" s="286" t="s">
        <v>207</v>
      </c>
      <c r="Z230" s="286" t="s">
        <v>208</v>
      </c>
    </row>
    <row r="231" spans="1:26" ht="25.5">
      <c r="A231" s="284" t="s">
        <v>158</v>
      </c>
      <c r="B231" s="285">
        <v>68</v>
      </c>
      <c r="C231" s="285">
        <v>18</v>
      </c>
      <c r="D231" s="290"/>
      <c r="E231" s="287">
        <v>20</v>
      </c>
      <c r="F231" s="288">
        <v>50</v>
      </c>
      <c r="G231" s="289">
        <v>204</v>
      </c>
      <c r="I231" s="286">
        <v>2006</v>
      </c>
      <c r="J231" s="286" t="s">
        <v>15</v>
      </c>
      <c r="K231" s="286" t="s">
        <v>147</v>
      </c>
      <c r="L231" s="286" t="s">
        <v>186</v>
      </c>
      <c r="M231" s="286">
        <v>5</v>
      </c>
      <c r="N231" s="310">
        <v>68</v>
      </c>
      <c r="O231" s="310">
        <v>18</v>
      </c>
      <c r="P231" s="310">
        <v>20</v>
      </c>
      <c r="Q231" s="310">
        <v>50</v>
      </c>
      <c r="R231" s="310">
        <v>204</v>
      </c>
      <c r="S231" s="310">
        <v>274</v>
      </c>
      <c r="T231" s="286">
        <v>5</v>
      </c>
      <c r="U231" s="286" t="s">
        <v>481</v>
      </c>
      <c r="V231" s="286" t="s">
        <v>480</v>
      </c>
      <c r="W231" s="286" t="s">
        <v>289</v>
      </c>
      <c r="X231" s="286" t="s">
        <v>206</v>
      </c>
      <c r="Y231" s="286" t="s">
        <v>210</v>
      </c>
      <c r="Z231" s="286" t="s">
        <v>211</v>
      </c>
    </row>
    <row r="232" spans="1:26" ht="18.75">
      <c r="A232" s="284" t="s">
        <v>159</v>
      </c>
      <c r="B232" s="285">
        <v>0</v>
      </c>
      <c r="C232" s="285">
        <v>0</v>
      </c>
      <c r="D232" s="290"/>
      <c r="E232" s="287">
        <v>0</v>
      </c>
      <c r="F232" s="288">
        <v>0</v>
      </c>
      <c r="G232" s="289">
        <v>0</v>
      </c>
      <c r="I232" s="286">
        <v>2006</v>
      </c>
      <c r="J232" s="286" t="s">
        <v>15</v>
      </c>
      <c r="K232" s="286" t="s">
        <v>150</v>
      </c>
      <c r="L232" s="286" t="s">
        <v>193</v>
      </c>
      <c r="M232" s="286">
        <v>5</v>
      </c>
      <c r="N232" s="310">
        <v>0</v>
      </c>
      <c r="O232" s="310">
        <v>0</v>
      </c>
      <c r="P232" s="310">
        <v>0</v>
      </c>
      <c r="Q232" s="310">
        <v>0</v>
      </c>
      <c r="R232" s="310">
        <v>0</v>
      </c>
      <c r="S232" s="310">
        <v>0</v>
      </c>
      <c r="T232" s="286">
        <v>5</v>
      </c>
      <c r="U232" s="286" t="s">
        <v>482</v>
      </c>
      <c r="V232" s="286" t="s">
        <v>480</v>
      </c>
      <c r="W232" s="286" t="s">
        <v>289</v>
      </c>
      <c r="X232" s="286" t="s">
        <v>206</v>
      </c>
      <c r="Y232" s="286" t="s">
        <v>207</v>
      </c>
      <c r="Z232" s="286" t="s">
        <v>213</v>
      </c>
    </row>
    <row r="233" spans="1:26" ht="25.5">
      <c r="A233" s="284" t="s">
        <v>160</v>
      </c>
      <c r="B233" s="285">
        <v>1</v>
      </c>
      <c r="C233" s="285">
        <v>0</v>
      </c>
      <c r="D233" s="290"/>
      <c r="E233" s="287">
        <v>2</v>
      </c>
      <c r="F233" s="288">
        <v>4</v>
      </c>
      <c r="G233" s="289">
        <v>5</v>
      </c>
      <c r="I233" s="286">
        <v>2006</v>
      </c>
      <c r="J233" s="286" t="s">
        <v>15</v>
      </c>
      <c r="K233" s="286" t="s">
        <v>150</v>
      </c>
      <c r="L233" s="286" t="s">
        <v>186</v>
      </c>
      <c r="M233" s="286">
        <v>5</v>
      </c>
      <c r="N233" s="310">
        <v>1</v>
      </c>
      <c r="O233" s="310">
        <v>0</v>
      </c>
      <c r="P233" s="310">
        <v>2</v>
      </c>
      <c r="Q233" s="310">
        <v>4</v>
      </c>
      <c r="R233" s="310">
        <v>5</v>
      </c>
      <c r="S233" s="310">
        <v>11</v>
      </c>
      <c r="T233" s="286">
        <v>5</v>
      </c>
      <c r="U233" s="286" t="s">
        <v>483</v>
      </c>
      <c r="V233" s="286" t="s">
        <v>480</v>
      </c>
      <c r="W233" s="286" t="s">
        <v>289</v>
      </c>
      <c r="X233" s="286" t="s">
        <v>206</v>
      </c>
      <c r="Y233" s="286" t="s">
        <v>210</v>
      </c>
      <c r="Z233" s="286" t="s">
        <v>215</v>
      </c>
    </row>
    <row r="234" spans="1:26" ht="18.75">
      <c r="A234" s="284" t="s">
        <v>161</v>
      </c>
      <c r="B234" s="285">
        <v>0</v>
      </c>
      <c r="C234" s="285">
        <v>0</v>
      </c>
      <c r="D234" s="290"/>
      <c r="E234" s="287">
        <v>0</v>
      </c>
      <c r="F234" s="288">
        <v>0</v>
      </c>
      <c r="G234" s="289">
        <v>0</v>
      </c>
      <c r="I234" s="286">
        <v>2006</v>
      </c>
      <c r="J234" s="286" t="s">
        <v>15</v>
      </c>
      <c r="K234" s="286" t="s">
        <v>152</v>
      </c>
      <c r="L234" s="286" t="s">
        <v>193</v>
      </c>
      <c r="M234" s="286">
        <v>5</v>
      </c>
      <c r="N234" s="310">
        <v>0</v>
      </c>
      <c r="O234" s="310">
        <v>0</v>
      </c>
      <c r="P234" s="310">
        <v>0</v>
      </c>
      <c r="Q234" s="310">
        <v>0</v>
      </c>
      <c r="R234" s="310">
        <v>0</v>
      </c>
      <c r="S234" s="310">
        <v>0</v>
      </c>
      <c r="T234" s="286">
        <v>5</v>
      </c>
      <c r="U234" s="286" t="s">
        <v>484</v>
      </c>
      <c r="V234" s="286" t="s">
        <v>480</v>
      </c>
      <c r="W234" s="286" t="s">
        <v>289</v>
      </c>
      <c r="X234" s="286" t="s">
        <v>206</v>
      </c>
      <c r="Y234" s="286" t="s">
        <v>207</v>
      </c>
      <c r="Z234" s="286" t="s">
        <v>217</v>
      </c>
    </row>
    <row r="235" spans="1:26" ht="25.5">
      <c r="A235" s="284" t="s">
        <v>162</v>
      </c>
      <c r="B235" s="285">
        <v>359</v>
      </c>
      <c r="C235" s="285">
        <v>180</v>
      </c>
      <c r="D235" s="290"/>
      <c r="E235" s="287">
        <v>47</v>
      </c>
      <c r="F235" s="288">
        <v>86</v>
      </c>
      <c r="G235" s="289">
        <v>654</v>
      </c>
      <c r="I235" s="286">
        <v>2006</v>
      </c>
      <c r="J235" s="286" t="s">
        <v>15</v>
      </c>
      <c r="K235" s="286" t="s">
        <v>152</v>
      </c>
      <c r="L235" s="286" t="s">
        <v>186</v>
      </c>
      <c r="M235" s="286">
        <v>5</v>
      </c>
      <c r="N235" s="310">
        <v>359</v>
      </c>
      <c r="O235" s="310">
        <v>180</v>
      </c>
      <c r="P235" s="310">
        <v>47</v>
      </c>
      <c r="Q235" s="310">
        <v>86</v>
      </c>
      <c r="R235" s="310">
        <v>654</v>
      </c>
      <c r="S235" s="310">
        <v>787</v>
      </c>
      <c r="T235" s="286">
        <v>5</v>
      </c>
      <c r="U235" s="286" t="s">
        <v>485</v>
      </c>
      <c r="V235" s="286" t="s">
        <v>480</v>
      </c>
      <c r="W235" s="286" t="s">
        <v>289</v>
      </c>
      <c r="X235" s="286" t="s">
        <v>206</v>
      </c>
      <c r="Y235" s="286" t="s">
        <v>210</v>
      </c>
      <c r="Z235" s="286" t="s">
        <v>219</v>
      </c>
    </row>
    <row r="236" spans="1:26" ht="18.75">
      <c r="A236" s="284" t="s">
        <v>149</v>
      </c>
      <c r="B236" s="285">
        <v>0</v>
      </c>
      <c r="C236" s="285">
        <v>0</v>
      </c>
      <c r="D236" s="286"/>
      <c r="E236" s="287">
        <v>0</v>
      </c>
      <c r="F236" s="288">
        <v>0</v>
      </c>
      <c r="G236" s="289">
        <v>0</v>
      </c>
      <c r="I236" s="286">
        <v>2006</v>
      </c>
      <c r="J236" s="286" t="s">
        <v>15</v>
      </c>
      <c r="K236" s="286" t="s">
        <v>147</v>
      </c>
      <c r="L236" s="286" t="s">
        <v>193</v>
      </c>
      <c r="M236" s="286">
        <v>8</v>
      </c>
      <c r="N236" s="310">
        <v>0</v>
      </c>
      <c r="O236" s="310">
        <v>0</v>
      </c>
      <c r="P236" s="310">
        <v>0</v>
      </c>
      <c r="Q236" s="310">
        <v>0</v>
      </c>
      <c r="R236" s="310">
        <v>0</v>
      </c>
      <c r="S236" s="310">
        <v>0</v>
      </c>
      <c r="T236" s="286">
        <v>12</v>
      </c>
      <c r="U236" s="286" t="s">
        <v>486</v>
      </c>
      <c r="V236" s="286" t="s">
        <v>487</v>
      </c>
      <c r="W236" s="286" t="s">
        <v>281</v>
      </c>
      <c r="X236" s="286" t="s">
        <v>190</v>
      </c>
      <c r="Y236" s="286" t="s">
        <v>195</v>
      </c>
      <c r="Z236" s="286" t="s">
        <v>245</v>
      </c>
    </row>
    <row r="237" spans="1:26" ht="18.75">
      <c r="A237" s="284" t="s">
        <v>151</v>
      </c>
      <c r="B237" s="285">
        <v>112</v>
      </c>
      <c r="C237" s="285">
        <v>51</v>
      </c>
      <c r="D237" s="286"/>
      <c r="E237" s="287">
        <v>0</v>
      </c>
      <c r="F237" s="288">
        <v>0</v>
      </c>
      <c r="G237" s="289">
        <v>189</v>
      </c>
      <c r="I237" s="286">
        <v>2006</v>
      </c>
      <c r="J237" s="286" t="s">
        <v>15</v>
      </c>
      <c r="K237" s="286" t="s">
        <v>147</v>
      </c>
      <c r="L237" s="286" t="s">
        <v>186</v>
      </c>
      <c r="M237" s="286">
        <v>8</v>
      </c>
      <c r="N237" s="310">
        <v>112</v>
      </c>
      <c r="O237" s="310">
        <v>51</v>
      </c>
      <c r="P237" s="310">
        <v>0</v>
      </c>
      <c r="Q237" s="310">
        <v>0</v>
      </c>
      <c r="R237" s="310">
        <v>189</v>
      </c>
      <c r="S237" s="310">
        <v>189</v>
      </c>
      <c r="T237" s="286">
        <v>12</v>
      </c>
      <c r="U237" s="286" t="s">
        <v>488</v>
      </c>
      <c r="V237" s="286" t="s">
        <v>487</v>
      </c>
      <c r="W237" s="286" t="s">
        <v>281</v>
      </c>
      <c r="X237" s="286" t="s">
        <v>190</v>
      </c>
      <c r="Y237" s="286" t="s">
        <v>191</v>
      </c>
      <c r="Z237" s="286" t="s">
        <v>192</v>
      </c>
    </row>
    <row r="238" spans="1:26" ht="18.75">
      <c r="A238" s="284" t="s">
        <v>153</v>
      </c>
      <c r="B238" s="285">
        <v>0</v>
      </c>
      <c r="C238" s="285">
        <v>0</v>
      </c>
      <c r="D238" s="286"/>
      <c r="E238" s="287">
        <v>0</v>
      </c>
      <c r="F238" s="288">
        <v>0</v>
      </c>
      <c r="G238" s="289">
        <v>0</v>
      </c>
      <c r="I238" s="286">
        <v>2006</v>
      </c>
      <c r="J238" s="286" t="s">
        <v>15</v>
      </c>
      <c r="K238" s="286" t="s">
        <v>150</v>
      </c>
      <c r="L238" s="286" t="s">
        <v>193</v>
      </c>
      <c r="M238" s="286">
        <v>8</v>
      </c>
      <c r="N238" s="310">
        <v>0</v>
      </c>
      <c r="O238" s="310">
        <v>0</v>
      </c>
      <c r="P238" s="310">
        <v>0</v>
      </c>
      <c r="Q238" s="310">
        <v>0</v>
      </c>
      <c r="R238" s="310">
        <v>0</v>
      </c>
      <c r="S238" s="310">
        <v>0</v>
      </c>
      <c r="T238" s="286">
        <v>12</v>
      </c>
      <c r="U238" s="286" t="s">
        <v>489</v>
      </c>
      <c r="V238" s="286" t="s">
        <v>487</v>
      </c>
      <c r="W238" s="286" t="s">
        <v>281</v>
      </c>
      <c r="X238" s="286" t="s">
        <v>190</v>
      </c>
      <c r="Y238" s="286" t="s">
        <v>195</v>
      </c>
      <c r="Z238" s="286" t="s">
        <v>196</v>
      </c>
    </row>
    <row r="239" spans="1:26" ht="18.75">
      <c r="A239" s="284" t="s">
        <v>154</v>
      </c>
      <c r="B239" s="285">
        <v>4</v>
      </c>
      <c r="C239" s="285">
        <v>2</v>
      </c>
      <c r="D239" s="286"/>
      <c r="E239" s="287">
        <v>0</v>
      </c>
      <c r="F239" s="288">
        <v>0</v>
      </c>
      <c r="G239" s="289">
        <v>10</v>
      </c>
      <c r="I239" s="286">
        <v>2006</v>
      </c>
      <c r="J239" s="286" t="s">
        <v>15</v>
      </c>
      <c r="K239" s="286" t="s">
        <v>150</v>
      </c>
      <c r="L239" s="286" t="s">
        <v>186</v>
      </c>
      <c r="M239" s="286">
        <v>8</v>
      </c>
      <c r="N239" s="310">
        <v>4</v>
      </c>
      <c r="O239" s="310">
        <v>2</v>
      </c>
      <c r="P239" s="310">
        <v>0</v>
      </c>
      <c r="Q239" s="310">
        <v>0</v>
      </c>
      <c r="R239" s="310">
        <v>10</v>
      </c>
      <c r="S239" s="310">
        <v>10</v>
      </c>
      <c r="T239" s="286">
        <v>12</v>
      </c>
      <c r="U239" s="286" t="s">
        <v>490</v>
      </c>
      <c r="V239" s="286" t="s">
        <v>487</v>
      </c>
      <c r="W239" s="286" t="s">
        <v>281</v>
      </c>
      <c r="X239" s="286" t="s">
        <v>190</v>
      </c>
      <c r="Y239" s="286" t="s">
        <v>191</v>
      </c>
      <c r="Z239" s="286" t="s">
        <v>198</v>
      </c>
    </row>
    <row r="240" spans="1:26" ht="18.75">
      <c r="A240" s="284" t="s">
        <v>155</v>
      </c>
      <c r="B240" s="285">
        <v>0</v>
      </c>
      <c r="C240" s="285">
        <v>0</v>
      </c>
      <c r="D240" s="286"/>
      <c r="E240" s="287">
        <v>0</v>
      </c>
      <c r="F240" s="288">
        <v>0</v>
      </c>
      <c r="G240" s="289">
        <v>0</v>
      </c>
      <c r="I240" s="286">
        <v>2006</v>
      </c>
      <c r="J240" s="286" t="s">
        <v>15</v>
      </c>
      <c r="K240" s="286" t="s">
        <v>152</v>
      </c>
      <c r="L240" s="286" t="s">
        <v>193</v>
      </c>
      <c r="M240" s="286">
        <v>8</v>
      </c>
      <c r="N240" s="310">
        <v>0</v>
      </c>
      <c r="O240" s="310">
        <v>0</v>
      </c>
      <c r="P240" s="310">
        <v>0</v>
      </c>
      <c r="Q240" s="310">
        <v>0</v>
      </c>
      <c r="R240" s="310">
        <v>0</v>
      </c>
      <c r="S240" s="310">
        <v>0</v>
      </c>
      <c r="T240" s="286">
        <v>12</v>
      </c>
      <c r="U240" s="286" t="s">
        <v>491</v>
      </c>
      <c r="V240" s="286" t="s">
        <v>487</v>
      </c>
      <c r="W240" s="286" t="s">
        <v>281</v>
      </c>
      <c r="X240" s="286" t="s">
        <v>190</v>
      </c>
      <c r="Y240" s="286" t="s">
        <v>195</v>
      </c>
      <c r="Z240" s="286" t="s">
        <v>200</v>
      </c>
    </row>
    <row r="241" spans="1:26" ht="18.75">
      <c r="A241" s="284" t="s">
        <v>156</v>
      </c>
      <c r="B241" s="285">
        <v>724</v>
      </c>
      <c r="C241" s="285">
        <v>264</v>
      </c>
      <c r="D241" s="286"/>
      <c r="E241" s="287">
        <v>7</v>
      </c>
      <c r="F241" s="288">
        <v>2</v>
      </c>
      <c r="G241" s="289">
        <v>1295</v>
      </c>
      <c r="I241" s="286">
        <v>2006</v>
      </c>
      <c r="J241" s="286" t="s">
        <v>15</v>
      </c>
      <c r="K241" s="286" t="s">
        <v>152</v>
      </c>
      <c r="L241" s="286" t="s">
        <v>186</v>
      </c>
      <c r="M241" s="286">
        <v>8</v>
      </c>
      <c r="N241" s="310">
        <v>724</v>
      </c>
      <c r="O241" s="310">
        <v>264</v>
      </c>
      <c r="P241" s="310">
        <v>7</v>
      </c>
      <c r="Q241" s="310">
        <v>2</v>
      </c>
      <c r="R241" s="310">
        <v>1295</v>
      </c>
      <c r="S241" s="310">
        <v>1304</v>
      </c>
      <c r="T241" s="286">
        <v>12</v>
      </c>
      <c r="U241" s="286" t="s">
        <v>492</v>
      </c>
      <c r="V241" s="286" t="s">
        <v>487</v>
      </c>
      <c r="W241" s="286" t="s">
        <v>281</v>
      </c>
      <c r="X241" s="286" t="s">
        <v>190</v>
      </c>
      <c r="Y241" s="286" t="s">
        <v>191</v>
      </c>
      <c r="Z241" s="286" t="s">
        <v>202</v>
      </c>
    </row>
    <row r="242" spans="1:26" ht="18.75">
      <c r="A242" s="284" t="s">
        <v>157</v>
      </c>
      <c r="B242" s="285"/>
      <c r="C242" s="285"/>
      <c r="D242" s="290"/>
      <c r="E242" s="287"/>
      <c r="F242" s="288"/>
      <c r="G242" s="289"/>
      <c r="I242" s="286">
        <v>2006</v>
      </c>
      <c r="J242" s="286" t="s">
        <v>71</v>
      </c>
      <c r="K242" s="286" t="s">
        <v>147</v>
      </c>
      <c r="L242" s="286" t="s">
        <v>193</v>
      </c>
      <c r="M242" s="286">
        <v>5</v>
      </c>
      <c r="N242" s="310">
        <v>0</v>
      </c>
      <c r="O242" s="310">
        <v>0</v>
      </c>
      <c r="P242" s="310">
        <v>0</v>
      </c>
      <c r="Q242" s="310">
        <v>0</v>
      </c>
      <c r="R242" s="310">
        <v>0</v>
      </c>
      <c r="S242" s="310">
        <v>0</v>
      </c>
      <c r="T242" s="286">
        <v>5</v>
      </c>
      <c r="U242" s="286" t="s">
        <v>493</v>
      </c>
      <c r="V242" s="286" t="s">
        <v>494</v>
      </c>
      <c r="W242" s="286" t="s">
        <v>305</v>
      </c>
      <c r="X242" s="286" t="s">
        <v>206</v>
      </c>
      <c r="Y242" s="286" t="s">
        <v>207</v>
      </c>
      <c r="Z242" s="286" t="s">
        <v>208</v>
      </c>
    </row>
    <row r="243" spans="1:26" ht="25.5">
      <c r="A243" s="284" t="s">
        <v>158</v>
      </c>
      <c r="B243" s="285">
        <v>263</v>
      </c>
      <c r="C243" s="285">
        <v>57</v>
      </c>
      <c r="D243" s="290"/>
      <c r="E243" s="287">
        <v>186</v>
      </c>
      <c r="F243" s="288">
        <v>320</v>
      </c>
      <c r="G243" s="289">
        <v>947</v>
      </c>
      <c r="I243" s="286">
        <v>2006</v>
      </c>
      <c r="J243" s="286" t="s">
        <v>71</v>
      </c>
      <c r="K243" s="286" t="s">
        <v>147</v>
      </c>
      <c r="L243" s="286" t="s">
        <v>186</v>
      </c>
      <c r="M243" s="286">
        <v>5</v>
      </c>
      <c r="N243" s="310">
        <v>263</v>
      </c>
      <c r="O243" s="310">
        <v>57</v>
      </c>
      <c r="P243" s="310">
        <v>186</v>
      </c>
      <c r="Q243" s="310">
        <v>320</v>
      </c>
      <c r="R243" s="310">
        <v>947</v>
      </c>
      <c r="S243" s="310">
        <v>1453</v>
      </c>
      <c r="T243" s="286">
        <v>5</v>
      </c>
      <c r="U243" s="286" t="s">
        <v>495</v>
      </c>
      <c r="V243" s="286" t="s">
        <v>494</v>
      </c>
      <c r="W243" s="286" t="s">
        <v>305</v>
      </c>
      <c r="X243" s="286" t="s">
        <v>206</v>
      </c>
      <c r="Y243" s="286" t="s">
        <v>210</v>
      </c>
      <c r="Z243" s="286" t="s">
        <v>211</v>
      </c>
    </row>
    <row r="244" spans="1:26" ht="18.75">
      <c r="A244" s="284" t="s">
        <v>159</v>
      </c>
      <c r="B244" s="285"/>
      <c r="C244" s="285"/>
      <c r="D244" s="290"/>
      <c r="E244" s="287"/>
      <c r="F244" s="288"/>
      <c r="G244" s="289"/>
      <c r="I244" s="286">
        <v>2006</v>
      </c>
      <c r="J244" s="286" t="s">
        <v>71</v>
      </c>
      <c r="K244" s="286" t="s">
        <v>150</v>
      </c>
      <c r="L244" s="286" t="s">
        <v>193</v>
      </c>
      <c r="M244" s="286">
        <v>5</v>
      </c>
      <c r="N244" s="310">
        <v>0</v>
      </c>
      <c r="O244" s="310">
        <v>0</v>
      </c>
      <c r="P244" s="310">
        <v>0</v>
      </c>
      <c r="Q244" s="310">
        <v>0</v>
      </c>
      <c r="R244" s="310">
        <v>0</v>
      </c>
      <c r="S244" s="310">
        <v>0</v>
      </c>
      <c r="T244" s="286">
        <v>5</v>
      </c>
      <c r="U244" s="286" t="s">
        <v>496</v>
      </c>
      <c r="V244" s="286" t="s">
        <v>494</v>
      </c>
      <c r="W244" s="286" t="s">
        <v>305</v>
      </c>
      <c r="X244" s="286" t="s">
        <v>206</v>
      </c>
      <c r="Y244" s="286" t="s">
        <v>207</v>
      </c>
      <c r="Z244" s="286" t="s">
        <v>213</v>
      </c>
    </row>
    <row r="245" spans="1:26" ht="25.5">
      <c r="A245" s="284" t="s">
        <v>160</v>
      </c>
      <c r="B245" s="285">
        <v>10</v>
      </c>
      <c r="C245" s="285">
        <v>3</v>
      </c>
      <c r="D245" s="290"/>
      <c r="E245" s="287">
        <v>5</v>
      </c>
      <c r="F245" s="288">
        <v>6</v>
      </c>
      <c r="G245" s="289">
        <v>39</v>
      </c>
      <c r="I245" s="286">
        <v>2006</v>
      </c>
      <c r="J245" s="286" t="s">
        <v>71</v>
      </c>
      <c r="K245" s="286" t="s">
        <v>150</v>
      </c>
      <c r="L245" s="286" t="s">
        <v>186</v>
      </c>
      <c r="M245" s="286">
        <v>5</v>
      </c>
      <c r="N245" s="310">
        <v>10</v>
      </c>
      <c r="O245" s="310">
        <v>3</v>
      </c>
      <c r="P245" s="310">
        <v>5</v>
      </c>
      <c r="Q245" s="310">
        <v>6</v>
      </c>
      <c r="R245" s="310">
        <v>39</v>
      </c>
      <c r="S245" s="310">
        <v>50</v>
      </c>
      <c r="T245" s="286">
        <v>5</v>
      </c>
      <c r="U245" s="286" t="s">
        <v>497</v>
      </c>
      <c r="V245" s="286" t="s">
        <v>494</v>
      </c>
      <c r="W245" s="286" t="s">
        <v>305</v>
      </c>
      <c r="X245" s="286" t="s">
        <v>206</v>
      </c>
      <c r="Y245" s="286" t="s">
        <v>210</v>
      </c>
      <c r="Z245" s="286" t="s">
        <v>215</v>
      </c>
    </row>
    <row r="246" spans="1:26" ht="18.75">
      <c r="A246" s="284" t="s">
        <v>161</v>
      </c>
      <c r="B246" s="285"/>
      <c r="C246" s="285"/>
      <c r="D246" s="290"/>
      <c r="E246" s="287"/>
      <c r="F246" s="288"/>
      <c r="G246" s="289"/>
      <c r="I246" s="286">
        <v>2006</v>
      </c>
      <c r="J246" s="286" t="s">
        <v>71</v>
      </c>
      <c r="K246" s="286" t="s">
        <v>152</v>
      </c>
      <c r="L246" s="286" t="s">
        <v>193</v>
      </c>
      <c r="M246" s="286">
        <v>5</v>
      </c>
      <c r="N246" s="310">
        <v>0</v>
      </c>
      <c r="O246" s="310">
        <v>0</v>
      </c>
      <c r="P246" s="310">
        <v>0</v>
      </c>
      <c r="Q246" s="310">
        <v>0</v>
      </c>
      <c r="R246" s="310">
        <v>0</v>
      </c>
      <c r="S246" s="310">
        <v>0</v>
      </c>
      <c r="T246" s="286">
        <v>5</v>
      </c>
      <c r="U246" s="286" t="s">
        <v>498</v>
      </c>
      <c r="V246" s="286" t="s">
        <v>494</v>
      </c>
      <c r="W246" s="286" t="s">
        <v>305</v>
      </c>
      <c r="X246" s="286" t="s">
        <v>206</v>
      </c>
      <c r="Y246" s="286" t="s">
        <v>207</v>
      </c>
      <c r="Z246" s="286" t="s">
        <v>217</v>
      </c>
    </row>
    <row r="247" spans="1:26" ht="25.5">
      <c r="A247" s="284" t="s">
        <v>162</v>
      </c>
      <c r="B247" s="285">
        <v>476</v>
      </c>
      <c r="C247" s="285">
        <v>277</v>
      </c>
      <c r="D247" s="290"/>
      <c r="E247" s="287">
        <v>154</v>
      </c>
      <c r="F247" s="288">
        <v>82</v>
      </c>
      <c r="G247" s="289">
        <v>648</v>
      </c>
      <c r="I247" s="286">
        <v>2006</v>
      </c>
      <c r="J247" s="286" t="s">
        <v>71</v>
      </c>
      <c r="K247" s="286" t="s">
        <v>152</v>
      </c>
      <c r="L247" s="286" t="s">
        <v>186</v>
      </c>
      <c r="M247" s="286">
        <v>5</v>
      </c>
      <c r="N247" s="310">
        <v>476</v>
      </c>
      <c r="O247" s="310">
        <v>277</v>
      </c>
      <c r="P247" s="310">
        <v>154</v>
      </c>
      <c r="Q247" s="310">
        <v>82</v>
      </c>
      <c r="R247" s="310">
        <v>648</v>
      </c>
      <c r="S247" s="310">
        <v>884</v>
      </c>
      <c r="T247" s="286">
        <v>5</v>
      </c>
      <c r="U247" s="286" t="s">
        <v>499</v>
      </c>
      <c r="V247" s="286" t="s">
        <v>494</v>
      </c>
      <c r="W247" s="286" t="s">
        <v>305</v>
      </c>
      <c r="X247" s="286" t="s">
        <v>206</v>
      </c>
      <c r="Y247" s="286" t="s">
        <v>210</v>
      </c>
      <c r="Z247" s="286" t="s">
        <v>219</v>
      </c>
    </row>
    <row r="248" spans="1:26" ht="18.75">
      <c r="A248" s="284" t="s">
        <v>149</v>
      </c>
      <c r="B248" s="285"/>
      <c r="C248" s="285"/>
      <c r="D248" s="286"/>
      <c r="E248" s="287"/>
      <c r="F248" s="288"/>
      <c r="G248" s="289"/>
      <c r="I248" s="286">
        <v>2006</v>
      </c>
      <c r="J248" s="286" t="s">
        <v>71</v>
      </c>
      <c r="K248" s="286" t="s">
        <v>147</v>
      </c>
      <c r="L248" s="286" t="s">
        <v>193</v>
      </c>
      <c r="M248" s="286">
        <v>8</v>
      </c>
      <c r="N248" s="310">
        <v>0</v>
      </c>
      <c r="O248" s="310">
        <v>0</v>
      </c>
      <c r="P248" s="310">
        <v>0</v>
      </c>
      <c r="Q248" s="310">
        <v>0</v>
      </c>
      <c r="R248" s="310">
        <v>0</v>
      </c>
      <c r="S248" s="310">
        <v>0</v>
      </c>
      <c r="T248" s="286">
        <v>12</v>
      </c>
      <c r="U248" s="286" t="s">
        <v>500</v>
      </c>
      <c r="V248" s="286" t="s">
        <v>501</v>
      </c>
      <c r="W248" s="286" t="s">
        <v>297</v>
      </c>
      <c r="X248" s="286" t="s">
        <v>190</v>
      </c>
      <c r="Y248" s="286" t="s">
        <v>195</v>
      </c>
      <c r="Z248" s="286" t="s">
        <v>245</v>
      </c>
    </row>
    <row r="249" spans="1:26" ht="18.75">
      <c r="A249" s="284" t="s">
        <v>151</v>
      </c>
      <c r="B249" s="285">
        <v>301</v>
      </c>
      <c r="C249" s="285">
        <v>92</v>
      </c>
      <c r="D249" s="286"/>
      <c r="E249" s="287">
        <v>12</v>
      </c>
      <c r="F249" s="288">
        <v>6</v>
      </c>
      <c r="G249" s="289">
        <v>758</v>
      </c>
      <c r="I249" s="286">
        <v>2006</v>
      </c>
      <c r="J249" s="286" t="s">
        <v>71</v>
      </c>
      <c r="K249" s="286" t="s">
        <v>147</v>
      </c>
      <c r="L249" s="286" t="s">
        <v>186</v>
      </c>
      <c r="M249" s="286">
        <v>8</v>
      </c>
      <c r="N249" s="310">
        <v>301</v>
      </c>
      <c r="O249" s="310">
        <v>92</v>
      </c>
      <c r="P249" s="310">
        <v>12</v>
      </c>
      <c r="Q249" s="310">
        <v>6</v>
      </c>
      <c r="R249" s="310">
        <v>758</v>
      </c>
      <c r="S249" s="310">
        <v>776</v>
      </c>
      <c r="T249" s="286">
        <v>12</v>
      </c>
      <c r="U249" s="286" t="s">
        <v>502</v>
      </c>
      <c r="V249" s="286" t="s">
        <v>501</v>
      </c>
      <c r="W249" s="286" t="s">
        <v>297</v>
      </c>
      <c r="X249" s="286" t="s">
        <v>190</v>
      </c>
      <c r="Y249" s="286" t="s">
        <v>191</v>
      </c>
      <c r="Z249" s="286" t="s">
        <v>192</v>
      </c>
    </row>
    <row r="250" spans="1:26" ht="18.75">
      <c r="A250" s="284" t="s">
        <v>153</v>
      </c>
      <c r="B250" s="285"/>
      <c r="C250" s="285"/>
      <c r="D250" s="286"/>
      <c r="E250" s="287"/>
      <c r="F250" s="288"/>
      <c r="G250" s="289"/>
      <c r="I250" s="286">
        <v>2006</v>
      </c>
      <c r="J250" s="286" t="s">
        <v>71</v>
      </c>
      <c r="K250" s="286" t="s">
        <v>150</v>
      </c>
      <c r="L250" s="286" t="s">
        <v>193</v>
      </c>
      <c r="M250" s="286">
        <v>8</v>
      </c>
      <c r="N250" s="310">
        <v>0</v>
      </c>
      <c r="O250" s="310">
        <v>0</v>
      </c>
      <c r="P250" s="310">
        <v>0</v>
      </c>
      <c r="Q250" s="310">
        <v>0</v>
      </c>
      <c r="R250" s="310">
        <v>0</v>
      </c>
      <c r="S250" s="310">
        <v>0</v>
      </c>
      <c r="T250" s="286">
        <v>12</v>
      </c>
      <c r="U250" s="286" t="s">
        <v>503</v>
      </c>
      <c r="V250" s="286" t="s">
        <v>501</v>
      </c>
      <c r="W250" s="286" t="s">
        <v>297</v>
      </c>
      <c r="X250" s="286" t="s">
        <v>190</v>
      </c>
      <c r="Y250" s="286" t="s">
        <v>195</v>
      </c>
      <c r="Z250" s="286" t="s">
        <v>196</v>
      </c>
    </row>
    <row r="251" spans="1:26" ht="18.75">
      <c r="A251" s="284" t="s">
        <v>154</v>
      </c>
      <c r="B251" s="285">
        <v>8</v>
      </c>
      <c r="C251" s="285">
        <v>2</v>
      </c>
      <c r="D251" s="286"/>
      <c r="E251" s="287">
        <v>0</v>
      </c>
      <c r="F251" s="288">
        <v>0</v>
      </c>
      <c r="G251" s="289">
        <v>20</v>
      </c>
      <c r="I251" s="286">
        <v>2006</v>
      </c>
      <c r="J251" s="286" t="s">
        <v>71</v>
      </c>
      <c r="K251" s="286" t="s">
        <v>150</v>
      </c>
      <c r="L251" s="286" t="s">
        <v>186</v>
      </c>
      <c r="M251" s="286">
        <v>8</v>
      </c>
      <c r="N251" s="310">
        <v>8</v>
      </c>
      <c r="O251" s="310">
        <v>2</v>
      </c>
      <c r="P251" s="310">
        <v>0</v>
      </c>
      <c r="Q251" s="310">
        <v>0</v>
      </c>
      <c r="R251" s="310">
        <v>20</v>
      </c>
      <c r="S251" s="310">
        <v>20</v>
      </c>
      <c r="T251" s="286">
        <v>12</v>
      </c>
      <c r="U251" s="286" t="s">
        <v>504</v>
      </c>
      <c r="V251" s="286" t="s">
        <v>501</v>
      </c>
      <c r="W251" s="286" t="s">
        <v>297</v>
      </c>
      <c r="X251" s="286" t="s">
        <v>190</v>
      </c>
      <c r="Y251" s="286" t="s">
        <v>191</v>
      </c>
      <c r="Z251" s="286" t="s">
        <v>198</v>
      </c>
    </row>
    <row r="252" spans="1:26" ht="18.75">
      <c r="A252" s="284" t="s">
        <v>155</v>
      </c>
      <c r="B252" s="285"/>
      <c r="C252" s="285"/>
      <c r="D252" s="286"/>
      <c r="E252" s="287"/>
      <c r="F252" s="288"/>
      <c r="G252" s="289"/>
      <c r="I252" s="286">
        <v>2006</v>
      </c>
      <c r="J252" s="286" t="s">
        <v>71</v>
      </c>
      <c r="K252" s="286" t="s">
        <v>152</v>
      </c>
      <c r="L252" s="286" t="s">
        <v>193</v>
      </c>
      <c r="M252" s="286">
        <v>8</v>
      </c>
      <c r="N252" s="310">
        <v>0</v>
      </c>
      <c r="O252" s="310">
        <v>0</v>
      </c>
      <c r="P252" s="310">
        <v>0</v>
      </c>
      <c r="Q252" s="310">
        <v>0</v>
      </c>
      <c r="R252" s="310">
        <v>0</v>
      </c>
      <c r="S252" s="310">
        <v>0</v>
      </c>
      <c r="T252" s="286">
        <v>12</v>
      </c>
      <c r="U252" s="286" t="s">
        <v>505</v>
      </c>
      <c r="V252" s="286" t="s">
        <v>501</v>
      </c>
      <c r="W252" s="286" t="s">
        <v>297</v>
      </c>
      <c r="X252" s="286" t="s">
        <v>190</v>
      </c>
      <c r="Y252" s="286" t="s">
        <v>195</v>
      </c>
      <c r="Z252" s="286" t="s">
        <v>200</v>
      </c>
    </row>
    <row r="253" spans="1:26" ht="18.75">
      <c r="A253" s="284" t="s">
        <v>156</v>
      </c>
      <c r="B253" s="285">
        <v>683</v>
      </c>
      <c r="C253" s="285">
        <v>317</v>
      </c>
      <c r="D253" s="286"/>
      <c r="E253" s="287">
        <v>4</v>
      </c>
      <c r="F253" s="288">
        <v>2</v>
      </c>
      <c r="G253" s="289">
        <v>905</v>
      </c>
      <c r="I253" s="286">
        <v>2006</v>
      </c>
      <c r="J253" s="286" t="s">
        <v>71</v>
      </c>
      <c r="K253" s="286" t="s">
        <v>152</v>
      </c>
      <c r="L253" s="286" t="s">
        <v>186</v>
      </c>
      <c r="M253" s="286">
        <v>8</v>
      </c>
      <c r="N253" s="310">
        <v>683</v>
      </c>
      <c r="O253" s="310">
        <v>317</v>
      </c>
      <c r="P253" s="310">
        <v>4</v>
      </c>
      <c r="Q253" s="310">
        <v>2</v>
      </c>
      <c r="R253" s="310">
        <v>905</v>
      </c>
      <c r="S253" s="310">
        <v>911</v>
      </c>
      <c r="T253" s="286">
        <v>12</v>
      </c>
      <c r="U253" s="286" t="s">
        <v>506</v>
      </c>
      <c r="V253" s="286" t="s">
        <v>501</v>
      </c>
      <c r="W253" s="286" t="s">
        <v>297</v>
      </c>
      <c r="X253" s="286" t="s">
        <v>190</v>
      </c>
      <c r="Y253" s="286" t="s">
        <v>191</v>
      </c>
      <c r="Z253" s="286" t="s">
        <v>202</v>
      </c>
    </row>
  </sheetData>
  <autoFilter ref="I1:T253"/>
  <dataValidations count="1">
    <dataValidation type="list" allowBlank="1" showInputMessage="1" showErrorMessage="1" sqref="J2:J2377">
      <formula1>$AJ$1:$AJ$21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7109375" style="0" customWidth="1"/>
    <col min="3" max="3" width="9.7109375" style="0" customWidth="1"/>
    <col min="4" max="4" width="14.00390625" style="0" customWidth="1"/>
    <col min="5" max="5" width="9.7109375" style="0" customWidth="1"/>
    <col min="6" max="6" width="17.28125" style="31" customWidth="1"/>
    <col min="7" max="7" width="17.28125" style="24" customWidth="1"/>
    <col min="8" max="8" width="12.00390625" style="0" customWidth="1"/>
  </cols>
  <sheetData>
    <row r="1" spans="3:5" ht="12.75">
      <c r="C1" s="351" t="s">
        <v>30</v>
      </c>
      <c r="D1" s="351"/>
      <c r="E1" s="351"/>
    </row>
    <row r="2" spans="1:2" ht="36.75" customHeight="1">
      <c r="A2" s="55" t="s">
        <v>33</v>
      </c>
      <c r="B2" s="48"/>
    </row>
    <row r="4" spans="1:8" ht="12.75">
      <c r="A4" s="22" t="s">
        <v>1</v>
      </c>
      <c r="B4" s="27">
        <v>1990</v>
      </c>
      <c r="F4" s="37" t="s">
        <v>32</v>
      </c>
      <c r="G4" s="52"/>
      <c r="H4" s="51"/>
    </row>
    <row r="5" spans="1:8" ht="12.75">
      <c r="A5" s="22" t="s">
        <v>0</v>
      </c>
      <c r="B5" s="27">
        <v>5</v>
      </c>
      <c r="F5" s="35" t="s">
        <v>31</v>
      </c>
      <c r="G5" s="53"/>
      <c r="H5" s="51"/>
    </row>
    <row r="6" spans="6:8" ht="12.75">
      <c r="F6" s="35" t="s">
        <v>28</v>
      </c>
      <c r="G6" s="53"/>
      <c r="H6" s="51"/>
    </row>
    <row r="7" spans="1:8" ht="12.75">
      <c r="A7" s="16"/>
      <c r="B7" s="19"/>
      <c r="C7" s="15" t="s">
        <v>20</v>
      </c>
      <c r="D7" s="19"/>
      <c r="E7" s="25"/>
      <c r="F7" s="36" t="s">
        <v>29</v>
      </c>
      <c r="G7" s="54"/>
      <c r="H7" s="51"/>
    </row>
    <row r="8" spans="1:7" s="2" customFormat="1" ht="41.25" customHeight="1">
      <c r="A8" s="26" t="s">
        <v>3</v>
      </c>
      <c r="B8" s="26" t="s">
        <v>2</v>
      </c>
      <c r="C8" s="56" t="s">
        <v>21</v>
      </c>
      <c r="D8" s="57" t="s">
        <v>23</v>
      </c>
      <c r="E8" s="58" t="s">
        <v>26</v>
      </c>
      <c r="F8" s="38" t="s">
        <v>50</v>
      </c>
      <c r="G8" s="39" t="s">
        <v>27</v>
      </c>
    </row>
    <row r="9" spans="1:7" ht="12.75">
      <c r="A9" s="16" t="s">
        <v>6</v>
      </c>
      <c r="B9" s="16" t="s">
        <v>48</v>
      </c>
      <c r="C9" s="40">
        <v>1971</v>
      </c>
      <c r="D9" s="41">
        <v>1054</v>
      </c>
      <c r="E9" s="42">
        <v>3878</v>
      </c>
      <c r="F9" s="49">
        <f>IF(OR($C9="",$C9=0),"",D9/$C9*100)</f>
        <v>53.475393201420594</v>
      </c>
      <c r="G9" s="50">
        <f>IF(OR($C9="",$C9=0),"",E9/$C9)</f>
        <v>1.967529173008625</v>
      </c>
    </row>
    <row r="10" spans="1:7" ht="12.75">
      <c r="A10" s="17"/>
      <c r="B10" s="18" t="s">
        <v>49</v>
      </c>
      <c r="C10" s="43">
        <v>10264</v>
      </c>
      <c r="D10" s="23">
        <v>5653</v>
      </c>
      <c r="E10" s="44">
        <v>17876</v>
      </c>
      <c r="F10" s="49">
        <f aca="true" t="shared" si="0" ref="F10:F73">IF(OR($C10="",$C10=0),"",D10/$C10*100)</f>
        <v>55.07599376461418</v>
      </c>
      <c r="G10" s="50">
        <f aca="true" t="shared" si="1" ref="G10:G73">IF(OR($C10="",$C10=0),"",E10/$C10)</f>
        <v>1.7416212003117693</v>
      </c>
    </row>
    <row r="11" spans="1:7" ht="12.75">
      <c r="A11" s="16" t="s">
        <v>34</v>
      </c>
      <c r="B11" s="19"/>
      <c r="C11" s="40">
        <v>12235</v>
      </c>
      <c r="D11" s="41">
        <v>6707</v>
      </c>
      <c r="E11" s="42">
        <v>21754</v>
      </c>
      <c r="F11" s="49">
        <f t="shared" si="0"/>
        <v>54.818144666939105</v>
      </c>
      <c r="G11" s="50">
        <f t="shared" si="1"/>
        <v>1.7780138945647732</v>
      </c>
    </row>
    <row r="12" spans="1:7" ht="12.75">
      <c r="A12" s="16" t="s">
        <v>8</v>
      </c>
      <c r="B12" s="16" t="s">
        <v>48</v>
      </c>
      <c r="C12" s="40">
        <v>2925</v>
      </c>
      <c r="D12" s="41">
        <v>1305</v>
      </c>
      <c r="E12" s="42">
        <v>7663</v>
      </c>
      <c r="F12" s="49">
        <f t="shared" si="0"/>
        <v>44.61538461538462</v>
      </c>
      <c r="G12" s="50">
        <f t="shared" si="1"/>
        <v>2.6198290598290597</v>
      </c>
    </row>
    <row r="13" spans="1:7" ht="12.75">
      <c r="A13" s="17"/>
      <c r="B13" s="18" t="s">
        <v>49</v>
      </c>
      <c r="C13" s="43">
        <v>342</v>
      </c>
      <c r="D13" s="23">
        <v>171</v>
      </c>
      <c r="E13" s="44">
        <v>610</v>
      </c>
      <c r="F13" s="49">
        <f t="shared" si="0"/>
        <v>50</v>
      </c>
      <c r="G13" s="50">
        <f t="shared" si="1"/>
        <v>1.7836257309941521</v>
      </c>
    </row>
    <row r="14" spans="1:7" ht="12.75">
      <c r="A14" s="16" t="s">
        <v>35</v>
      </c>
      <c r="B14" s="19"/>
      <c r="C14" s="40">
        <v>3267</v>
      </c>
      <c r="D14" s="41">
        <v>1476</v>
      </c>
      <c r="E14" s="42">
        <v>8273</v>
      </c>
      <c r="F14" s="49">
        <f t="shared" si="0"/>
        <v>45.17906336088154</v>
      </c>
      <c r="G14" s="50">
        <f t="shared" si="1"/>
        <v>2.532292623201714</v>
      </c>
    </row>
    <row r="15" spans="1:7" ht="12.75">
      <c r="A15" s="16" t="s">
        <v>16</v>
      </c>
      <c r="B15" s="16" t="s">
        <v>48</v>
      </c>
      <c r="C15" s="40">
        <v>4715</v>
      </c>
      <c r="D15" s="41">
        <v>2565</v>
      </c>
      <c r="E15" s="42">
        <v>9312</v>
      </c>
      <c r="F15" s="49">
        <f t="shared" si="0"/>
        <v>54.40084835630965</v>
      </c>
      <c r="G15" s="50">
        <f t="shared" si="1"/>
        <v>1.9749734888653234</v>
      </c>
    </row>
    <row r="16" spans="1:7" ht="12.75">
      <c r="A16" s="17"/>
      <c r="B16" s="18" t="s">
        <v>49</v>
      </c>
      <c r="C16" s="43">
        <v>210</v>
      </c>
      <c r="D16" s="23">
        <v>125</v>
      </c>
      <c r="E16" s="44">
        <v>287</v>
      </c>
      <c r="F16" s="49">
        <f t="shared" si="0"/>
        <v>59.523809523809526</v>
      </c>
      <c r="G16" s="50">
        <f t="shared" si="1"/>
        <v>1.3666666666666667</v>
      </c>
    </row>
    <row r="17" spans="1:7" ht="12.75">
      <c r="A17" s="16" t="s">
        <v>36</v>
      </c>
      <c r="B17" s="19"/>
      <c r="C17" s="40">
        <v>4925</v>
      </c>
      <c r="D17" s="41">
        <v>2690</v>
      </c>
      <c r="E17" s="42">
        <v>9599</v>
      </c>
      <c r="F17" s="49">
        <f t="shared" si="0"/>
        <v>54.61928934010152</v>
      </c>
      <c r="G17" s="50">
        <f t="shared" si="1"/>
        <v>1.9490355329949238</v>
      </c>
    </row>
    <row r="18" spans="1:7" ht="12.75">
      <c r="A18" s="16" t="s">
        <v>10</v>
      </c>
      <c r="B18" s="16" t="s">
        <v>48</v>
      </c>
      <c r="C18" s="40">
        <v>1118</v>
      </c>
      <c r="D18" s="41">
        <v>569</v>
      </c>
      <c r="E18" s="42">
        <v>2322</v>
      </c>
      <c r="F18" s="49">
        <f t="shared" si="0"/>
        <v>50.89445438282647</v>
      </c>
      <c r="G18" s="50">
        <f t="shared" si="1"/>
        <v>2.076923076923077</v>
      </c>
    </row>
    <row r="19" spans="1:7" ht="12.75">
      <c r="A19" s="17"/>
      <c r="B19" s="18" t="s">
        <v>49</v>
      </c>
      <c r="C19" s="43">
        <v>816</v>
      </c>
      <c r="D19" s="23">
        <v>456</v>
      </c>
      <c r="E19" s="44">
        <v>1334</v>
      </c>
      <c r="F19" s="49">
        <f t="shared" si="0"/>
        <v>55.88235294117647</v>
      </c>
      <c r="G19" s="50">
        <f t="shared" si="1"/>
        <v>1.6348039215686274</v>
      </c>
    </row>
    <row r="20" spans="1:7" ht="12.75">
      <c r="A20" s="16" t="s">
        <v>37</v>
      </c>
      <c r="B20" s="19"/>
      <c r="C20" s="40">
        <v>1934</v>
      </c>
      <c r="D20" s="41">
        <v>1025</v>
      </c>
      <c r="E20" s="42">
        <v>3656</v>
      </c>
      <c r="F20" s="49">
        <f t="shared" si="0"/>
        <v>52.99896587383661</v>
      </c>
      <c r="G20" s="50">
        <f t="shared" si="1"/>
        <v>1.890382626680455</v>
      </c>
    </row>
    <row r="21" spans="1:7" ht="12.75">
      <c r="A21" s="16" t="s">
        <v>12</v>
      </c>
      <c r="B21" s="16" t="s">
        <v>48</v>
      </c>
      <c r="C21" s="40">
        <v>2059</v>
      </c>
      <c r="D21" s="41">
        <v>1036</v>
      </c>
      <c r="E21" s="42">
        <v>4692</v>
      </c>
      <c r="F21" s="49">
        <f t="shared" si="0"/>
        <v>50.31568722680914</v>
      </c>
      <c r="G21" s="50">
        <f t="shared" si="1"/>
        <v>2.278776104905294</v>
      </c>
    </row>
    <row r="22" spans="1:7" ht="12.75">
      <c r="A22" s="17"/>
      <c r="B22" s="18" t="s">
        <v>49</v>
      </c>
      <c r="C22" s="43">
        <v>1013</v>
      </c>
      <c r="D22" s="23">
        <v>536</v>
      </c>
      <c r="E22" s="44">
        <v>1944</v>
      </c>
      <c r="F22" s="49">
        <f t="shared" si="0"/>
        <v>52.91214215202369</v>
      </c>
      <c r="G22" s="50">
        <f t="shared" si="1"/>
        <v>1.9190523198420533</v>
      </c>
    </row>
    <row r="23" spans="1:7" ht="12.75">
      <c r="A23" s="16" t="s">
        <v>38</v>
      </c>
      <c r="B23" s="19"/>
      <c r="C23" s="40">
        <v>3072</v>
      </c>
      <c r="D23" s="41">
        <v>1572</v>
      </c>
      <c r="E23" s="42">
        <v>6636</v>
      </c>
      <c r="F23" s="49">
        <f t="shared" si="0"/>
        <v>51.171875</v>
      </c>
      <c r="G23" s="50">
        <f t="shared" si="1"/>
        <v>2.16015625</v>
      </c>
    </row>
    <row r="24" spans="1:7" ht="12.75">
      <c r="A24" s="16" t="s">
        <v>14</v>
      </c>
      <c r="B24" s="16" t="s">
        <v>48</v>
      </c>
      <c r="C24" s="40">
        <v>1419</v>
      </c>
      <c r="D24" s="41">
        <v>729</v>
      </c>
      <c r="E24" s="42">
        <v>2963</v>
      </c>
      <c r="F24" s="49">
        <f t="shared" si="0"/>
        <v>51.37420718816068</v>
      </c>
      <c r="G24" s="50">
        <f t="shared" si="1"/>
        <v>2.088090204369274</v>
      </c>
    </row>
    <row r="25" spans="1:7" ht="12.75">
      <c r="A25" s="17"/>
      <c r="B25" s="18" t="s">
        <v>49</v>
      </c>
      <c r="C25" s="43">
        <v>0</v>
      </c>
      <c r="D25" s="23">
        <v>0</v>
      </c>
      <c r="E25" s="44">
        <v>0</v>
      </c>
      <c r="F25" s="49">
        <f t="shared" si="0"/>
      </c>
      <c r="G25" s="50">
        <f t="shared" si="1"/>
      </c>
    </row>
    <row r="26" spans="1:7" ht="12.75">
      <c r="A26" s="16" t="s">
        <v>39</v>
      </c>
      <c r="B26" s="19"/>
      <c r="C26" s="40">
        <v>1419</v>
      </c>
      <c r="D26" s="41">
        <v>729</v>
      </c>
      <c r="E26" s="42">
        <v>2963</v>
      </c>
      <c r="F26" s="49">
        <f t="shared" si="0"/>
        <v>51.37420718816068</v>
      </c>
      <c r="G26" s="50">
        <f t="shared" si="1"/>
        <v>2.088090204369274</v>
      </c>
    </row>
    <row r="27" spans="1:7" ht="12.75">
      <c r="A27" s="16" t="s">
        <v>5</v>
      </c>
      <c r="B27" s="16" t="s">
        <v>48</v>
      </c>
      <c r="C27" s="40">
        <v>1784</v>
      </c>
      <c r="D27" s="41">
        <v>729</v>
      </c>
      <c r="E27" s="42">
        <v>5567</v>
      </c>
      <c r="F27" s="49">
        <f t="shared" si="0"/>
        <v>40.86322869955157</v>
      </c>
      <c r="G27" s="50">
        <f t="shared" si="1"/>
        <v>3.120515695067265</v>
      </c>
    </row>
    <row r="28" spans="1:7" ht="12.75">
      <c r="A28" s="17"/>
      <c r="B28" s="18" t="s">
        <v>49</v>
      </c>
      <c r="C28" s="43">
        <v>86</v>
      </c>
      <c r="D28" s="23">
        <v>45</v>
      </c>
      <c r="E28" s="44">
        <v>132</v>
      </c>
      <c r="F28" s="49">
        <f t="shared" si="0"/>
        <v>52.32558139534884</v>
      </c>
      <c r="G28" s="50">
        <f t="shared" si="1"/>
        <v>1.5348837209302326</v>
      </c>
    </row>
    <row r="29" spans="1:7" ht="12.75">
      <c r="A29" s="16" t="s">
        <v>40</v>
      </c>
      <c r="B29" s="19"/>
      <c r="C29" s="40">
        <v>1870</v>
      </c>
      <c r="D29" s="41">
        <v>774</v>
      </c>
      <c r="E29" s="42">
        <v>5699</v>
      </c>
      <c r="F29" s="49">
        <f t="shared" si="0"/>
        <v>41.3903743315508</v>
      </c>
      <c r="G29" s="50">
        <f t="shared" si="1"/>
        <v>3.0475935828877003</v>
      </c>
    </row>
    <row r="30" spans="1:7" ht="12.75">
      <c r="A30" s="16" t="s">
        <v>17</v>
      </c>
      <c r="B30" s="16" t="s">
        <v>48</v>
      </c>
      <c r="C30" s="40">
        <v>966</v>
      </c>
      <c r="D30" s="41">
        <v>485</v>
      </c>
      <c r="E30" s="42">
        <v>1998</v>
      </c>
      <c r="F30" s="49">
        <f t="shared" si="0"/>
        <v>50.20703933747412</v>
      </c>
      <c r="G30" s="50">
        <f t="shared" si="1"/>
        <v>2.0683229813664594</v>
      </c>
    </row>
    <row r="31" spans="1:7" ht="12.75">
      <c r="A31" s="17"/>
      <c r="B31" s="18" t="s">
        <v>49</v>
      </c>
      <c r="C31" s="43">
        <v>1068</v>
      </c>
      <c r="D31" s="23">
        <v>592</v>
      </c>
      <c r="E31" s="44">
        <v>1730</v>
      </c>
      <c r="F31" s="49">
        <f t="shared" si="0"/>
        <v>55.430711610486895</v>
      </c>
      <c r="G31" s="50">
        <f t="shared" si="1"/>
        <v>1.6198501872659177</v>
      </c>
    </row>
    <row r="32" spans="1:7" ht="12.75">
      <c r="A32" s="16" t="s">
        <v>41</v>
      </c>
      <c r="B32" s="19"/>
      <c r="C32" s="40">
        <v>2034</v>
      </c>
      <c r="D32" s="41">
        <v>1077</v>
      </c>
      <c r="E32" s="42">
        <v>3728</v>
      </c>
      <c r="F32" s="49">
        <f t="shared" si="0"/>
        <v>52.94985250737463</v>
      </c>
      <c r="G32" s="50">
        <f t="shared" si="1"/>
        <v>1.8328416912487708</v>
      </c>
    </row>
    <row r="33" spans="1:7" ht="12.75">
      <c r="A33" s="16" t="s">
        <v>18</v>
      </c>
      <c r="B33" s="16" t="s">
        <v>48</v>
      </c>
      <c r="C33" s="40">
        <v>772</v>
      </c>
      <c r="D33" s="41">
        <v>365</v>
      </c>
      <c r="E33" s="42">
        <v>1743</v>
      </c>
      <c r="F33" s="49">
        <f t="shared" si="0"/>
        <v>47.27979274611399</v>
      </c>
      <c r="G33" s="50">
        <f t="shared" si="1"/>
        <v>2.2577720207253886</v>
      </c>
    </row>
    <row r="34" spans="1:7" ht="12.75">
      <c r="A34" s="17"/>
      <c r="B34" s="18" t="s">
        <v>49</v>
      </c>
      <c r="C34" s="43">
        <v>711</v>
      </c>
      <c r="D34" s="23">
        <v>449</v>
      </c>
      <c r="E34" s="44">
        <v>1013</v>
      </c>
      <c r="F34" s="49">
        <f t="shared" si="0"/>
        <v>63.150492264416314</v>
      </c>
      <c r="G34" s="50">
        <f t="shared" si="1"/>
        <v>1.4247538677918425</v>
      </c>
    </row>
    <row r="35" spans="1:7" ht="12.75">
      <c r="A35" s="16" t="s">
        <v>42</v>
      </c>
      <c r="B35" s="19"/>
      <c r="C35" s="40">
        <v>1483</v>
      </c>
      <c r="D35" s="41">
        <v>814</v>
      </c>
      <c r="E35" s="42">
        <v>2756</v>
      </c>
      <c r="F35" s="49">
        <f t="shared" si="0"/>
        <v>54.88873904248146</v>
      </c>
      <c r="G35" s="50">
        <f t="shared" si="1"/>
        <v>1.8583951449763991</v>
      </c>
    </row>
    <row r="36" spans="1:7" ht="12.75">
      <c r="A36" s="16" t="s">
        <v>9</v>
      </c>
      <c r="B36" s="16" t="s">
        <v>48</v>
      </c>
      <c r="C36" s="40">
        <v>310</v>
      </c>
      <c r="D36" s="41">
        <v>129</v>
      </c>
      <c r="E36" s="42">
        <v>818</v>
      </c>
      <c r="F36" s="49">
        <f t="shared" si="0"/>
        <v>41.612903225806456</v>
      </c>
      <c r="G36" s="50">
        <f t="shared" si="1"/>
        <v>2.638709677419355</v>
      </c>
    </row>
    <row r="37" spans="1:7" ht="12.75">
      <c r="A37" s="17"/>
      <c r="B37" s="18" t="s">
        <v>49</v>
      </c>
      <c r="C37" s="43">
        <v>439</v>
      </c>
      <c r="D37" s="23">
        <v>203</v>
      </c>
      <c r="E37" s="44">
        <v>1031</v>
      </c>
      <c r="F37" s="49">
        <f t="shared" si="0"/>
        <v>46.24145785876993</v>
      </c>
      <c r="G37" s="50">
        <f t="shared" si="1"/>
        <v>2.348519362186788</v>
      </c>
    </row>
    <row r="38" spans="1:7" ht="12.75">
      <c r="A38" s="16" t="s">
        <v>43</v>
      </c>
      <c r="B38" s="19"/>
      <c r="C38" s="40">
        <v>749</v>
      </c>
      <c r="D38" s="41">
        <v>332</v>
      </c>
      <c r="E38" s="42">
        <v>1849</v>
      </c>
      <c r="F38" s="49">
        <f t="shared" si="0"/>
        <v>44.32576769025367</v>
      </c>
      <c r="G38" s="50">
        <f t="shared" si="1"/>
        <v>2.4686248331108143</v>
      </c>
    </row>
    <row r="39" spans="1:7" ht="12.75">
      <c r="A39" s="16" t="s">
        <v>11</v>
      </c>
      <c r="B39" s="16" t="s">
        <v>48</v>
      </c>
      <c r="C39" s="40">
        <v>759</v>
      </c>
      <c r="D39" s="41">
        <v>286</v>
      </c>
      <c r="E39" s="42">
        <v>2218</v>
      </c>
      <c r="F39" s="49">
        <f t="shared" si="0"/>
        <v>37.68115942028986</v>
      </c>
      <c r="G39" s="50">
        <f t="shared" si="1"/>
        <v>2.922266139657444</v>
      </c>
    </row>
    <row r="40" spans="1:7" ht="12.75">
      <c r="A40" s="17"/>
      <c r="B40" s="18" t="s">
        <v>49</v>
      </c>
      <c r="C40" s="43">
        <v>815</v>
      </c>
      <c r="D40" s="23">
        <v>426</v>
      </c>
      <c r="E40" s="44">
        <v>1413</v>
      </c>
      <c r="F40" s="49">
        <f t="shared" si="0"/>
        <v>52.26993865030675</v>
      </c>
      <c r="G40" s="50">
        <f t="shared" si="1"/>
        <v>1.7337423312883435</v>
      </c>
    </row>
    <row r="41" spans="1:7" ht="12.75">
      <c r="A41" s="16" t="s">
        <v>44</v>
      </c>
      <c r="B41" s="19"/>
      <c r="C41" s="40">
        <v>1574</v>
      </c>
      <c r="D41" s="41">
        <v>712</v>
      </c>
      <c r="E41" s="42">
        <v>3631</v>
      </c>
      <c r="F41" s="49">
        <f t="shared" si="0"/>
        <v>45.23506988564168</v>
      </c>
      <c r="G41" s="50">
        <f t="shared" si="1"/>
        <v>2.306861499364676</v>
      </c>
    </row>
    <row r="42" spans="1:7" ht="12.75">
      <c r="A42" s="16" t="s">
        <v>7</v>
      </c>
      <c r="B42" s="16" t="s">
        <v>48</v>
      </c>
      <c r="C42" s="40">
        <v>2588</v>
      </c>
      <c r="D42" s="41">
        <v>1216</v>
      </c>
      <c r="E42" s="42">
        <v>6470</v>
      </c>
      <c r="F42" s="49">
        <f t="shared" si="0"/>
        <v>46.986089644513136</v>
      </c>
      <c r="G42" s="50">
        <f t="shared" si="1"/>
        <v>2.5</v>
      </c>
    </row>
    <row r="43" spans="1:7" ht="12.75">
      <c r="A43" s="17"/>
      <c r="B43" s="18" t="s">
        <v>49</v>
      </c>
      <c r="C43" s="43">
        <v>2407</v>
      </c>
      <c r="D43" s="23">
        <v>1146</v>
      </c>
      <c r="E43" s="44">
        <v>4814</v>
      </c>
      <c r="F43" s="49">
        <f t="shared" si="0"/>
        <v>47.611134191940174</v>
      </c>
      <c r="G43" s="50">
        <f t="shared" si="1"/>
        <v>2</v>
      </c>
    </row>
    <row r="44" spans="1:7" ht="12.75">
      <c r="A44" s="16" t="s">
        <v>45</v>
      </c>
      <c r="B44" s="19"/>
      <c r="C44" s="40">
        <v>4995</v>
      </c>
      <c r="D44" s="41">
        <v>2362</v>
      </c>
      <c r="E44" s="42">
        <v>11284</v>
      </c>
      <c r="F44" s="49">
        <f t="shared" si="0"/>
        <v>47.28728728728729</v>
      </c>
      <c r="G44" s="50">
        <f t="shared" si="1"/>
        <v>2.259059059059059</v>
      </c>
    </row>
    <row r="45" spans="1:7" ht="12.75">
      <c r="A45" s="16" t="s">
        <v>13</v>
      </c>
      <c r="B45" s="16" t="s">
        <v>48</v>
      </c>
      <c r="C45" s="40">
        <v>461</v>
      </c>
      <c r="D45" s="41">
        <v>206</v>
      </c>
      <c r="E45" s="42">
        <v>1135</v>
      </c>
      <c r="F45" s="49">
        <f t="shared" si="0"/>
        <v>44.68546637744035</v>
      </c>
      <c r="G45" s="50">
        <f t="shared" si="1"/>
        <v>2.462039045553145</v>
      </c>
    </row>
    <row r="46" spans="1:7" ht="12.75">
      <c r="A46" s="17"/>
      <c r="B46" s="18" t="s">
        <v>49</v>
      </c>
      <c r="C46" s="43">
        <v>3579</v>
      </c>
      <c r="D46" s="23">
        <v>1969</v>
      </c>
      <c r="E46" s="44">
        <v>5149</v>
      </c>
      <c r="F46" s="49">
        <f t="shared" si="0"/>
        <v>55.01536742106734</v>
      </c>
      <c r="G46" s="50">
        <f t="shared" si="1"/>
        <v>1.4386700195585358</v>
      </c>
    </row>
    <row r="47" spans="1:7" ht="12.75">
      <c r="A47" s="16" t="s">
        <v>46</v>
      </c>
      <c r="B47" s="19"/>
      <c r="C47" s="40">
        <v>4040</v>
      </c>
      <c r="D47" s="41">
        <v>2175</v>
      </c>
      <c r="E47" s="42">
        <v>6284</v>
      </c>
      <c r="F47" s="49">
        <f t="shared" si="0"/>
        <v>53.83663366336634</v>
      </c>
      <c r="G47" s="50">
        <f t="shared" si="1"/>
        <v>1.5554455445544555</v>
      </c>
    </row>
    <row r="48" spans="1:7" ht="12.75">
      <c r="A48" s="16" t="s">
        <v>15</v>
      </c>
      <c r="B48" s="16" t="s">
        <v>48</v>
      </c>
      <c r="C48" s="40">
        <v>394</v>
      </c>
      <c r="D48" s="41">
        <v>163</v>
      </c>
      <c r="E48" s="42">
        <v>1142</v>
      </c>
      <c r="F48" s="49">
        <f t="shared" si="0"/>
        <v>41.370558375634516</v>
      </c>
      <c r="G48" s="50">
        <f t="shared" si="1"/>
        <v>2.8984771573604062</v>
      </c>
    </row>
    <row r="49" spans="1:7" ht="12.75">
      <c r="A49" s="17"/>
      <c r="B49" s="18" t="s">
        <v>49</v>
      </c>
      <c r="C49" s="43">
        <v>0</v>
      </c>
      <c r="D49" s="23">
        <v>0</v>
      </c>
      <c r="E49" s="44">
        <v>0</v>
      </c>
      <c r="F49" s="49">
        <f t="shared" si="0"/>
      </c>
      <c r="G49" s="50">
        <f t="shared" si="1"/>
      </c>
    </row>
    <row r="50" spans="1:7" ht="12.75">
      <c r="A50" s="16" t="s">
        <v>47</v>
      </c>
      <c r="B50" s="19"/>
      <c r="C50" s="40">
        <v>394</v>
      </c>
      <c r="D50" s="41">
        <v>163</v>
      </c>
      <c r="E50" s="42">
        <v>1142</v>
      </c>
      <c r="F50" s="49">
        <f t="shared" si="0"/>
        <v>41.370558375634516</v>
      </c>
      <c r="G50" s="50">
        <f t="shared" si="1"/>
        <v>2.8984771573604062</v>
      </c>
    </row>
    <row r="51" spans="1:7" ht="12.75">
      <c r="A51" s="20" t="s">
        <v>24</v>
      </c>
      <c r="B51" s="21"/>
      <c r="C51" s="45">
        <v>43991</v>
      </c>
      <c r="D51" s="46">
        <v>22608</v>
      </c>
      <c r="E51" s="47">
        <v>89254</v>
      </c>
      <c r="F51" s="49">
        <f t="shared" si="0"/>
        <v>51.39233024936919</v>
      </c>
      <c r="G51" s="50">
        <f t="shared" si="1"/>
        <v>2.028915005342002</v>
      </c>
    </row>
    <row r="52" spans="3:7" ht="12.75">
      <c r="C52" s="23"/>
      <c r="D52" s="23"/>
      <c r="E52" s="23"/>
      <c r="F52" s="49">
        <f t="shared" si="0"/>
      </c>
      <c r="G52" s="50">
        <f t="shared" si="1"/>
      </c>
    </row>
    <row r="53" spans="3:7" ht="12.75">
      <c r="C53" s="23"/>
      <c r="D53" s="23"/>
      <c r="E53" s="23"/>
      <c r="F53" s="49">
        <f t="shared" si="0"/>
      </c>
      <c r="G53" s="50">
        <f t="shared" si="1"/>
      </c>
    </row>
    <row r="54" spans="3:7" ht="12.75">
      <c r="C54" s="23"/>
      <c r="D54" s="23"/>
      <c r="E54" s="23"/>
      <c r="F54" s="49">
        <f t="shared" si="0"/>
      </c>
      <c r="G54" s="50">
        <f t="shared" si="1"/>
      </c>
    </row>
    <row r="55" spans="3:7" ht="12.75">
      <c r="C55" s="23"/>
      <c r="D55" s="23"/>
      <c r="E55" s="23"/>
      <c r="F55" s="49">
        <f t="shared" si="0"/>
      </c>
      <c r="G55" s="50">
        <f t="shared" si="1"/>
      </c>
    </row>
    <row r="56" spans="3:7" ht="12.75">
      <c r="C56" s="23"/>
      <c r="D56" s="23"/>
      <c r="E56" s="23"/>
      <c r="F56" s="49">
        <f t="shared" si="0"/>
      </c>
      <c r="G56" s="50">
        <f t="shared" si="1"/>
      </c>
    </row>
    <row r="57" spans="3:7" ht="12.75">
      <c r="C57" s="23"/>
      <c r="D57" s="23"/>
      <c r="E57" s="23"/>
      <c r="F57" s="49">
        <f t="shared" si="0"/>
      </c>
      <c r="G57" s="50">
        <f t="shared" si="1"/>
      </c>
    </row>
    <row r="58" spans="3:7" ht="12.75">
      <c r="C58" s="23"/>
      <c r="D58" s="23"/>
      <c r="E58" s="23"/>
      <c r="F58" s="49">
        <f t="shared" si="0"/>
      </c>
      <c r="G58" s="50">
        <f t="shared" si="1"/>
      </c>
    </row>
    <row r="59" spans="3:7" ht="12.75">
      <c r="C59" s="23"/>
      <c r="D59" s="23"/>
      <c r="E59" s="23"/>
      <c r="F59" s="49">
        <f t="shared" si="0"/>
      </c>
      <c r="G59" s="50">
        <f t="shared" si="1"/>
      </c>
    </row>
    <row r="60" spans="3:7" ht="12.75">
      <c r="C60" s="23"/>
      <c r="D60" s="23"/>
      <c r="E60" s="23"/>
      <c r="F60" s="49">
        <f t="shared" si="0"/>
      </c>
      <c r="G60" s="50">
        <f t="shared" si="1"/>
      </c>
    </row>
    <row r="61" spans="3:7" ht="12.75">
      <c r="C61" s="23"/>
      <c r="D61" s="23"/>
      <c r="E61" s="23"/>
      <c r="F61" s="49">
        <f t="shared" si="0"/>
      </c>
      <c r="G61" s="50">
        <f t="shared" si="1"/>
      </c>
    </row>
    <row r="62" spans="3:7" ht="12.75">
      <c r="C62" s="23"/>
      <c r="D62" s="23"/>
      <c r="E62" s="23"/>
      <c r="F62" s="49">
        <f t="shared" si="0"/>
      </c>
      <c r="G62" s="50">
        <f t="shared" si="1"/>
      </c>
    </row>
    <row r="63" spans="3:7" ht="12.75">
      <c r="C63" s="23"/>
      <c r="D63" s="23"/>
      <c r="E63" s="23"/>
      <c r="F63" s="49">
        <f t="shared" si="0"/>
      </c>
      <c r="G63" s="50">
        <f t="shared" si="1"/>
      </c>
    </row>
    <row r="64" spans="3:7" ht="12.75">
      <c r="C64" s="23"/>
      <c r="D64" s="23"/>
      <c r="E64" s="23"/>
      <c r="F64" s="49">
        <f t="shared" si="0"/>
      </c>
      <c r="G64" s="50">
        <f t="shared" si="1"/>
      </c>
    </row>
    <row r="65" spans="3:7" ht="12.75">
      <c r="C65" s="23"/>
      <c r="D65" s="23"/>
      <c r="E65" s="23"/>
      <c r="F65" s="49">
        <f t="shared" si="0"/>
      </c>
      <c r="G65" s="50">
        <f t="shared" si="1"/>
      </c>
    </row>
    <row r="66" spans="3:7" ht="12.75">
      <c r="C66" s="23"/>
      <c r="D66" s="23"/>
      <c r="E66" s="23"/>
      <c r="F66" s="49">
        <f t="shared" si="0"/>
      </c>
      <c r="G66" s="50">
        <f t="shared" si="1"/>
      </c>
    </row>
    <row r="67" spans="3:7" ht="12.75">
      <c r="C67" s="23"/>
      <c r="D67" s="23"/>
      <c r="E67" s="23"/>
      <c r="F67" s="49">
        <f t="shared" si="0"/>
      </c>
      <c r="G67" s="50">
        <f t="shared" si="1"/>
      </c>
    </row>
    <row r="68" spans="3:7" ht="12.75">
      <c r="C68" s="23"/>
      <c r="D68" s="23"/>
      <c r="E68" s="23"/>
      <c r="F68" s="49">
        <f t="shared" si="0"/>
      </c>
      <c r="G68" s="50">
        <f t="shared" si="1"/>
      </c>
    </row>
    <row r="69" spans="3:7" ht="12.75">
      <c r="C69" s="23"/>
      <c r="D69" s="23"/>
      <c r="E69" s="23"/>
      <c r="F69" s="49">
        <f t="shared" si="0"/>
      </c>
      <c r="G69" s="50">
        <f t="shared" si="1"/>
      </c>
    </row>
    <row r="70" spans="3:7" ht="12.75">
      <c r="C70" s="23"/>
      <c r="D70" s="23"/>
      <c r="E70" s="23"/>
      <c r="F70" s="49">
        <f t="shared" si="0"/>
      </c>
      <c r="G70" s="50">
        <f t="shared" si="1"/>
      </c>
    </row>
    <row r="71" spans="3:7" ht="12.75">
      <c r="C71" s="23"/>
      <c r="D71" s="23"/>
      <c r="E71" s="23"/>
      <c r="F71" s="49">
        <f t="shared" si="0"/>
      </c>
      <c r="G71" s="50">
        <f t="shared" si="1"/>
      </c>
    </row>
    <row r="72" spans="3:7" ht="12.75">
      <c r="C72" s="23"/>
      <c r="D72" s="23"/>
      <c r="E72" s="23"/>
      <c r="F72" s="49">
        <f t="shared" si="0"/>
      </c>
      <c r="G72" s="50">
        <f t="shared" si="1"/>
      </c>
    </row>
    <row r="73" spans="3:7" ht="12.75">
      <c r="C73" s="23"/>
      <c r="D73" s="23"/>
      <c r="E73" s="23"/>
      <c r="F73" s="49">
        <f t="shared" si="0"/>
      </c>
      <c r="G73" s="50">
        <f t="shared" si="1"/>
      </c>
    </row>
    <row r="74" spans="3:7" ht="12.75">
      <c r="C74" s="23"/>
      <c r="D74" s="23"/>
      <c r="E74" s="23"/>
      <c r="F74" s="49">
        <f aca="true" t="shared" si="2" ref="F74:F137">IF(OR($C74="",$C74=0),"",D74/$C74*100)</f>
      </c>
      <c r="G74" s="50">
        <f aca="true" t="shared" si="3" ref="G74:G137">IF(OR($C74="",$C74=0),"",E74/$C74)</f>
      </c>
    </row>
    <row r="75" spans="3:7" ht="12.75">
      <c r="C75" s="23"/>
      <c r="D75" s="23"/>
      <c r="E75" s="23"/>
      <c r="F75" s="49">
        <f t="shared" si="2"/>
      </c>
      <c r="G75" s="50">
        <f t="shared" si="3"/>
      </c>
    </row>
    <row r="76" spans="3:7" ht="12.75">
      <c r="C76" s="23"/>
      <c r="D76" s="23"/>
      <c r="E76" s="23"/>
      <c r="F76" s="49">
        <f t="shared" si="2"/>
      </c>
      <c r="G76" s="50">
        <f t="shared" si="3"/>
      </c>
    </row>
    <row r="77" spans="3:7" ht="12.75">
      <c r="C77" s="23"/>
      <c r="D77" s="23"/>
      <c r="E77" s="23"/>
      <c r="F77" s="49">
        <f t="shared" si="2"/>
      </c>
      <c r="G77" s="50">
        <f t="shared" si="3"/>
      </c>
    </row>
    <row r="78" spans="3:7" ht="12.75">
      <c r="C78" s="23"/>
      <c r="D78" s="23"/>
      <c r="E78" s="23"/>
      <c r="F78" s="49">
        <f t="shared" si="2"/>
      </c>
      <c r="G78" s="50">
        <f t="shared" si="3"/>
      </c>
    </row>
    <row r="79" spans="3:7" ht="12.75">
      <c r="C79" s="23"/>
      <c r="D79" s="23"/>
      <c r="E79" s="23"/>
      <c r="F79" s="49">
        <f t="shared" si="2"/>
      </c>
      <c r="G79" s="50">
        <f t="shared" si="3"/>
      </c>
    </row>
    <row r="80" spans="3:7" ht="12.75">
      <c r="C80" s="23"/>
      <c r="D80" s="23"/>
      <c r="E80" s="23"/>
      <c r="F80" s="49">
        <f t="shared" si="2"/>
      </c>
      <c r="G80" s="50">
        <f t="shared" si="3"/>
      </c>
    </row>
    <row r="81" spans="3:7" ht="12.75">
      <c r="C81" s="23"/>
      <c r="D81" s="23"/>
      <c r="E81" s="23"/>
      <c r="F81" s="49">
        <f t="shared" si="2"/>
      </c>
      <c r="G81" s="50">
        <f t="shared" si="3"/>
      </c>
    </row>
    <row r="82" spans="3:7" ht="12.75">
      <c r="C82" s="23"/>
      <c r="D82" s="23"/>
      <c r="E82" s="23"/>
      <c r="F82" s="49">
        <f t="shared" si="2"/>
      </c>
      <c r="G82" s="50">
        <f t="shared" si="3"/>
      </c>
    </row>
    <row r="83" spans="3:7" ht="12.75">
      <c r="C83" s="23"/>
      <c r="D83" s="23"/>
      <c r="E83" s="23"/>
      <c r="F83" s="49">
        <f t="shared" si="2"/>
      </c>
      <c r="G83" s="50">
        <f t="shared" si="3"/>
      </c>
    </row>
    <row r="84" spans="3:7" ht="12.75">
      <c r="C84" s="23"/>
      <c r="D84" s="23"/>
      <c r="E84" s="23"/>
      <c r="F84" s="49">
        <f t="shared" si="2"/>
      </c>
      <c r="G84" s="50">
        <f t="shared" si="3"/>
      </c>
    </row>
    <row r="85" spans="3:7" ht="12.75">
      <c r="C85" s="23"/>
      <c r="D85" s="23"/>
      <c r="E85" s="23"/>
      <c r="F85" s="49">
        <f t="shared" si="2"/>
      </c>
      <c r="G85" s="50">
        <f t="shared" si="3"/>
      </c>
    </row>
    <row r="86" spans="3:7" ht="12.75">
      <c r="C86" s="23"/>
      <c r="D86" s="23"/>
      <c r="E86" s="23"/>
      <c r="F86" s="49">
        <f t="shared" si="2"/>
      </c>
      <c r="G86" s="50">
        <f t="shared" si="3"/>
      </c>
    </row>
    <row r="87" spans="3:7" ht="12.75">
      <c r="C87" s="23"/>
      <c r="D87" s="23"/>
      <c r="E87" s="23"/>
      <c r="F87" s="49">
        <f t="shared" si="2"/>
      </c>
      <c r="G87" s="50">
        <f t="shared" si="3"/>
      </c>
    </row>
    <row r="88" spans="3:7" ht="12.75">
      <c r="C88" s="23"/>
      <c r="D88" s="23"/>
      <c r="E88" s="23"/>
      <c r="F88" s="49">
        <f t="shared" si="2"/>
      </c>
      <c r="G88" s="50">
        <f t="shared" si="3"/>
      </c>
    </row>
    <row r="89" spans="3:7" ht="12.75">
      <c r="C89" s="23"/>
      <c r="D89" s="23"/>
      <c r="E89" s="23"/>
      <c r="F89" s="49">
        <f t="shared" si="2"/>
      </c>
      <c r="G89" s="50">
        <f t="shared" si="3"/>
      </c>
    </row>
    <row r="90" spans="3:7" ht="12.75">
      <c r="C90" s="23"/>
      <c r="D90" s="23"/>
      <c r="E90" s="23"/>
      <c r="F90" s="49">
        <f t="shared" si="2"/>
      </c>
      <c r="G90" s="50">
        <f t="shared" si="3"/>
      </c>
    </row>
    <row r="91" spans="3:7" ht="12.75">
      <c r="C91" s="23"/>
      <c r="D91" s="23"/>
      <c r="E91" s="23"/>
      <c r="F91" s="49">
        <f t="shared" si="2"/>
      </c>
      <c r="G91" s="50">
        <f t="shared" si="3"/>
      </c>
    </row>
    <row r="92" spans="3:7" ht="12.75">
      <c r="C92" s="23"/>
      <c r="D92" s="23"/>
      <c r="E92" s="23"/>
      <c r="F92" s="49">
        <f t="shared" si="2"/>
      </c>
      <c r="G92" s="50">
        <f t="shared" si="3"/>
      </c>
    </row>
    <row r="93" spans="3:7" ht="12.75">
      <c r="C93" s="23"/>
      <c r="D93" s="23"/>
      <c r="E93" s="23"/>
      <c r="F93" s="49">
        <f t="shared" si="2"/>
      </c>
      <c r="G93" s="50">
        <f t="shared" si="3"/>
      </c>
    </row>
    <row r="94" spans="3:7" ht="12.75">
      <c r="C94" s="23"/>
      <c r="D94" s="23"/>
      <c r="E94" s="23"/>
      <c r="F94" s="49">
        <f t="shared" si="2"/>
      </c>
      <c r="G94" s="50">
        <f t="shared" si="3"/>
      </c>
    </row>
    <row r="95" spans="3:7" ht="12.75">
      <c r="C95" s="23"/>
      <c r="D95" s="23"/>
      <c r="E95" s="23"/>
      <c r="F95" s="49">
        <f t="shared" si="2"/>
      </c>
      <c r="G95" s="50">
        <f t="shared" si="3"/>
      </c>
    </row>
    <row r="96" spans="3:7" ht="12.75">
      <c r="C96" s="23"/>
      <c r="D96" s="23"/>
      <c r="E96" s="23"/>
      <c r="F96" s="49">
        <f t="shared" si="2"/>
      </c>
      <c r="G96" s="50">
        <f t="shared" si="3"/>
      </c>
    </row>
    <row r="97" spans="3:7" ht="12.75">
      <c r="C97" s="23"/>
      <c r="D97" s="23"/>
      <c r="E97" s="23"/>
      <c r="F97" s="49">
        <f t="shared" si="2"/>
      </c>
      <c r="G97" s="50">
        <f t="shared" si="3"/>
      </c>
    </row>
    <row r="98" spans="3:7" ht="12.75">
      <c r="C98" s="23"/>
      <c r="D98" s="23"/>
      <c r="E98" s="23"/>
      <c r="F98" s="49">
        <f t="shared" si="2"/>
      </c>
      <c r="G98" s="50">
        <f t="shared" si="3"/>
      </c>
    </row>
    <row r="99" spans="3:7" ht="12.75">
      <c r="C99" s="23"/>
      <c r="D99" s="23"/>
      <c r="E99" s="23"/>
      <c r="F99" s="49">
        <f t="shared" si="2"/>
      </c>
      <c r="G99" s="50">
        <f t="shared" si="3"/>
      </c>
    </row>
    <row r="100" spans="3:7" ht="12.75">
      <c r="C100" s="23"/>
      <c r="D100" s="23"/>
      <c r="E100" s="23"/>
      <c r="F100" s="49">
        <f t="shared" si="2"/>
      </c>
      <c r="G100" s="50">
        <f t="shared" si="3"/>
      </c>
    </row>
    <row r="101" spans="3:7" ht="12.75">
      <c r="C101" s="23"/>
      <c r="D101" s="23"/>
      <c r="E101" s="23"/>
      <c r="F101" s="49">
        <f t="shared" si="2"/>
      </c>
      <c r="G101" s="50">
        <f t="shared" si="3"/>
      </c>
    </row>
    <row r="102" spans="3:7" ht="12.75">
      <c r="C102" s="23"/>
      <c r="D102" s="23"/>
      <c r="E102" s="23"/>
      <c r="F102" s="49">
        <f t="shared" si="2"/>
      </c>
      <c r="G102" s="50">
        <f t="shared" si="3"/>
      </c>
    </row>
    <row r="103" spans="3:7" ht="12.75">
      <c r="C103" s="23"/>
      <c r="D103" s="23"/>
      <c r="E103" s="23"/>
      <c r="F103" s="49">
        <f t="shared" si="2"/>
      </c>
      <c r="G103" s="50">
        <f t="shared" si="3"/>
      </c>
    </row>
    <row r="104" spans="3:7" ht="12.75">
      <c r="C104" s="23"/>
      <c r="D104" s="23"/>
      <c r="E104" s="23"/>
      <c r="F104" s="49">
        <f t="shared" si="2"/>
      </c>
      <c r="G104" s="50">
        <f t="shared" si="3"/>
      </c>
    </row>
    <row r="105" spans="3:7" ht="12.75">
      <c r="C105" s="23"/>
      <c r="D105" s="23"/>
      <c r="E105" s="23"/>
      <c r="F105" s="49">
        <f t="shared" si="2"/>
      </c>
      <c r="G105" s="50">
        <f t="shared" si="3"/>
      </c>
    </row>
    <row r="106" spans="3:7" ht="12.75">
      <c r="C106" s="23"/>
      <c r="D106" s="23"/>
      <c r="E106" s="23"/>
      <c r="F106" s="49">
        <f t="shared" si="2"/>
      </c>
      <c r="G106" s="50">
        <f t="shared" si="3"/>
      </c>
    </row>
    <row r="107" spans="3:7" ht="12.75">
      <c r="C107" s="23"/>
      <c r="D107" s="23"/>
      <c r="E107" s="23"/>
      <c r="F107" s="49">
        <f t="shared" si="2"/>
      </c>
      <c r="G107" s="50">
        <f t="shared" si="3"/>
      </c>
    </row>
    <row r="108" spans="3:7" ht="12.75">
      <c r="C108" s="23"/>
      <c r="D108" s="23"/>
      <c r="E108" s="23"/>
      <c r="F108" s="49">
        <f t="shared" si="2"/>
      </c>
      <c r="G108" s="50">
        <f t="shared" si="3"/>
      </c>
    </row>
    <row r="109" spans="3:7" ht="12.75">
      <c r="C109" s="23"/>
      <c r="D109" s="23"/>
      <c r="E109" s="23"/>
      <c r="F109" s="49">
        <f t="shared" si="2"/>
      </c>
      <c r="G109" s="50">
        <f t="shared" si="3"/>
      </c>
    </row>
    <row r="110" spans="3:7" ht="12.75">
      <c r="C110" s="23"/>
      <c r="D110" s="23"/>
      <c r="E110" s="23"/>
      <c r="F110" s="49">
        <f t="shared" si="2"/>
      </c>
      <c r="G110" s="50">
        <f t="shared" si="3"/>
      </c>
    </row>
    <row r="111" spans="3:7" ht="12.75">
      <c r="C111" s="23"/>
      <c r="D111" s="23"/>
      <c r="E111" s="23"/>
      <c r="F111" s="49">
        <f t="shared" si="2"/>
      </c>
      <c r="G111" s="50">
        <f t="shared" si="3"/>
      </c>
    </row>
    <row r="112" spans="3:7" ht="12.75">
      <c r="C112" s="23"/>
      <c r="D112" s="23"/>
      <c r="E112" s="23"/>
      <c r="F112" s="49">
        <f t="shared" si="2"/>
      </c>
      <c r="G112" s="50">
        <f t="shared" si="3"/>
      </c>
    </row>
    <row r="113" spans="3:7" ht="12.75">
      <c r="C113" s="23"/>
      <c r="D113" s="23"/>
      <c r="E113" s="23"/>
      <c r="F113" s="49">
        <f t="shared" si="2"/>
      </c>
      <c r="G113" s="50">
        <f t="shared" si="3"/>
      </c>
    </row>
    <row r="114" spans="3:7" ht="12.75">
      <c r="C114" s="23"/>
      <c r="D114" s="23"/>
      <c r="E114" s="23"/>
      <c r="F114" s="49">
        <f t="shared" si="2"/>
      </c>
      <c r="G114" s="50">
        <f t="shared" si="3"/>
      </c>
    </row>
    <row r="115" spans="3:7" ht="12.75">
      <c r="C115" s="23"/>
      <c r="D115" s="23"/>
      <c r="E115" s="23"/>
      <c r="F115" s="49">
        <f t="shared" si="2"/>
      </c>
      <c r="G115" s="50">
        <f t="shared" si="3"/>
      </c>
    </row>
    <row r="116" spans="3:7" ht="12.75">
      <c r="C116" s="23"/>
      <c r="D116" s="23"/>
      <c r="E116" s="23"/>
      <c r="F116" s="49">
        <f t="shared" si="2"/>
      </c>
      <c r="G116" s="50">
        <f t="shared" si="3"/>
      </c>
    </row>
    <row r="117" spans="3:7" ht="12.75">
      <c r="C117" s="23"/>
      <c r="D117" s="23"/>
      <c r="E117" s="23"/>
      <c r="F117" s="49">
        <f t="shared" si="2"/>
      </c>
      <c r="G117" s="50">
        <f t="shared" si="3"/>
      </c>
    </row>
    <row r="118" spans="3:7" ht="12.75">
      <c r="C118" s="23"/>
      <c r="D118" s="23"/>
      <c r="E118" s="23"/>
      <c r="F118" s="49">
        <f t="shared" si="2"/>
      </c>
      <c r="G118" s="50">
        <f t="shared" si="3"/>
      </c>
    </row>
    <row r="119" spans="3:7" ht="12.75">
      <c r="C119" s="23"/>
      <c r="D119" s="23"/>
      <c r="E119" s="23"/>
      <c r="F119" s="49">
        <f t="shared" si="2"/>
      </c>
      <c r="G119" s="50">
        <f t="shared" si="3"/>
      </c>
    </row>
    <row r="120" spans="3:7" ht="12.75">
      <c r="C120" s="23"/>
      <c r="D120" s="23"/>
      <c r="E120" s="23"/>
      <c r="F120" s="49">
        <f t="shared" si="2"/>
      </c>
      <c r="G120" s="50">
        <f t="shared" si="3"/>
      </c>
    </row>
    <row r="121" spans="3:7" ht="12.75">
      <c r="C121" s="23"/>
      <c r="D121" s="23"/>
      <c r="E121" s="23"/>
      <c r="F121" s="49">
        <f t="shared" si="2"/>
      </c>
      <c r="G121" s="50">
        <f t="shared" si="3"/>
      </c>
    </row>
    <row r="122" spans="3:7" ht="12.75">
      <c r="C122" s="23"/>
      <c r="D122" s="23"/>
      <c r="E122" s="23"/>
      <c r="F122" s="49">
        <f t="shared" si="2"/>
      </c>
      <c r="G122" s="50">
        <f t="shared" si="3"/>
      </c>
    </row>
    <row r="123" spans="3:7" ht="12.75">
      <c r="C123" s="23"/>
      <c r="D123" s="23"/>
      <c r="E123" s="23"/>
      <c r="F123" s="49">
        <f t="shared" si="2"/>
      </c>
      <c r="G123" s="50">
        <f t="shared" si="3"/>
      </c>
    </row>
    <row r="124" spans="3:7" ht="12.75">
      <c r="C124" s="23"/>
      <c r="D124" s="23"/>
      <c r="E124" s="23"/>
      <c r="F124" s="49">
        <f t="shared" si="2"/>
      </c>
      <c r="G124" s="50">
        <f t="shared" si="3"/>
      </c>
    </row>
    <row r="125" spans="3:7" ht="12.75">
      <c r="C125" s="23"/>
      <c r="D125" s="23"/>
      <c r="E125" s="23"/>
      <c r="F125" s="49">
        <f t="shared" si="2"/>
      </c>
      <c r="G125" s="50">
        <f t="shared" si="3"/>
      </c>
    </row>
    <row r="126" spans="3:7" ht="12.75">
      <c r="C126" s="23"/>
      <c r="D126" s="23"/>
      <c r="E126" s="23"/>
      <c r="F126" s="49">
        <f t="shared" si="2"/>
      </c>
      <c r="G126" s="50">
        <f t="shared" si="3"/>
      </c>
    </row>
    <row r="127" spans="3:7" ht="12.75">
      <c r="C127" s="23"/>
      <c r="D127" s="23"/>
      <c r="E127" s="23"/>
      <c r="F127" s="49">
        <f t="shared" si="2"/>
      </c>
      <c r="G127" s="50">
        <f t="shared" si="3"/>
      </c>
    </row>
    <row r="128" spans="3:7" ht="12.75">
      <c r="C128" s="23"/>
      <c r="D128" s="23"/>
      <c r="E128" s="23"/>
      <c r="F128" s="49">
        <f t="shared" si="2"/>
      </c>
      <c r="G128" s="50">
        <f t="shared" si="3"/>
      </c>
    </row>
    <row r="129" spans="3:7" ht="12.75">
      <c r="C129" s="23"/>
      <c r="D129" s="23"/>
      <c r="E129" s="23"/>
      <c r="F129" s="49">
        <f t="shared" si="2"/>
      </c>
      <c r="G129" s="50">
        <f t="shared" si="3"/>
      </c>
    </row>
    <row r="130" spans="3:7" ht="12.75">
      <c r="C130" s="23"/>
      <c r="D130" s="23"/>
      <c r="E130" s="23"/>
      <c r="F130" s="49">
        <f t="shared" si="2"/>
      </c>
      <c r="G130" s="50">
        <f t="shared" si="3"/>
      </c>
    </row>
    <row r="131" spans="3:7" ht="12.75">
      <c r="C131" s="23"/>
      <c r="D131" s="23"/>
      <c r="E131" s="23"/>
      <c r="F131" s="49">
        <f t="shared" si="2"/>
      </c>
      <c r="G131" s="50">
        <f t="shared" si="3"/>
      </c>
    </row>
    <row r="132" spans="3:7" ht="12.75">
      <c r="C132" s="23"/>
      <c r="D132" s="23"/>
      <c r="E132" s="23"/>
      <c r="F132" s="49">
        <f t="shared" si="2"/>
      </c>
      <c r="G132" s="50">
        <f t="shared" si="3"/>
      </c>
    </row>
    <row r="133" spans="3:7" ht="12.75">
      <c r="C133" s="23"/>
      <c r="D133" s="23"/>
      <c r="E133" s="23"/>
      <c r="F133" s="49">
        <f t="shared" si="2"/>
      </c>
      <c r="G133" s="50">
        <f t="shared" si="3"/>
      </c>
    </row>
    <row r="134" spans="3:7" ht="12.75">
      <c r="C134" s="23"/>
      <c r="D134" s="23"/>
      <c r="E134" s="23"/>
      <c r="F134" s="49">
        <f t="shared" si="2"/>
      </c>
      <c r="G134" s="50">
        <f t="shared" si="3"/>
      </c>
    </row>
    <row r="135" spans="3:7" ht="12.75">
      <c r="C135" s="23"/>
      <c r="D135" s="23"/>
      <c r="E135" s="23"/>
      <c r="F135" s="49">
        <f t="shared" si="2"/>
      </c>
      <c r="G135" s="50">
        <f t="shared" si="3"/>
      </c>
    </row>
    <row r="136" spans="3:7" ht="12.75">
      <c r="C136" s="23"/>
      <c r="D136" s="23"/>
      <c r="E136" s="23"/>
      <c r="F136" s="49">
        <f t="shared" si="2"/>
      </c>
      <c r="G136" s="50">
        <f t="shared" si="3"/>
      </c>
    </row>
    <row r="137" spans="3:7" ht="12.75">
      <c r="C137" s="23"/>
      <c r="D137" s="23"/>
      <c r="E137" s="23"/>
      <c r="F137" s="49">
        <f t="shared" si="2"/>
      </c>
      <c r="G137" s="50">
        <f t="shared" si="3"/>
      </c>
    </row>
    <row r="138" spans="3:7" ht="12.75">
      <c r="C138" s="23"/>
      <c r="D138" s="23"/>
      <c r="E138" s="23"/>
      <c r="F138" s="49">
        <f aca="true" t="shared" si="4" ref="F138:F201">IF(OR($C138="",$C138=0),"",D138/$C138*100)</f>
      </c>
      <c r="G138" s="50">
        <f aca="true" t="shared" si="5" ref="G138:G201">IF(OR($C138="",$C138=0),"",E138/$C138)</f>
      </c>
    </row>
    <row r="139" spans="3:7" ht="12.75">
      <c r="C139" s="23"/>
      <c r="D139" s="23"/>
      <c r="E139" s="23"/>
      <c r="F139" s="49">
        <f t="shared" si="4"/>
      </c>
      <c r="G139" s="50">
        <f t="shared" si="5"/>
      </c>
    </row>
    <row r="140" spans="3:7" ht="12.75">
      <c r="C140" s="23"/>
      <c r="D140" s="23"/>
      <c r="E140" s="23"/>
      <c r="F140" s="49">
        <f t="shared" si="4"/>
      </c>
      <c r="G140" s="50">
        <f t="shared" si="5"/>
      </c>
    </row>
    <row r="141" spans="3:7" ht="12.75">
      <c r="C141" s="23"/>
      <c r="D141" s="23"/>
      <c r="E141" s="23"/>
      <c r="F141" s="49">
        <f t="shared" si="4"/>
      </c>
      <c r="G141" s="50">
        <f t="shared" si="5"/>
      </c>
    </row>
    <row r="142" spans="3:7" ht="12.75">
      <c r="C142" s="23"/>
      <c r="D142" s="23"/>
      <c r="E142" s="23"/>
      <c r="F142" s="49">
        <f t="shared" si="4"/>
      </c>
      <c r="G142" s="50">
        <f t="shared" si="5"/>
      </c>
    </row>
    <row r="143" spans="3:7" ht="12.75">
      <c r="C143" s="23"/>
      <c r="D143" s="23"/>
      <c r="E143" s="23"/>
      <c r="F143" s="49">
        <f t="shared" si="4"/>
      </c>
      <c r="G143" s="50">
        <f t="shared" si="5"/>
      </c>
    </row>
    <row r="144" spans="3:7" ht="12.75">
      <c r="C144" s="23"/>
      <c r="D144" s="23"/>
      <c r="E144" s="23"/>
      <c r="F144" s="49">
        <f t="shared" si="4"/>
      </c>
      <c r="G144" s="50">
        <f t="shared" si="5"/>
      </c>
    </row>
    <row r="145" spans="3:7" ht="12.75">
      <c r="C145" s="23"/>
      <c r="D145" s="23"/>
      <c r="E145" s="23"/>
      <c r="F145" s="49">
        <f t="shared" si="4"/>
      </c>
      <c r="G145" s="50">
        <f t="shared" si="5"/>
      </c>
    </row>
    <row r="146" spans="3:7" ht="12.75">
      <c r="C146" s="23"/>
      <c r="D146" s="23"/>
      <c r="E146" s="23"/>
      <c r="F146" s="49">
        <f t="shared" si="4"/>
      </c>
      <c r="G146" s="50">
        <f t="shared" si="5"/>
      </c>
    </row>
    <row r="147" spans="3:7" ht="12.75">
      <c r="C147" s="23"/>
      <c r="D147" s="23"/>
      <c r="E147" s="23"/>
      <c r="F147" s="49">
        <f t="shared" si="4"/>
      </c>
      <c r="G147" s="50">
        <f t="shared" si="5"/>
      </c>
    </row>
    <row r="148" spans="3:7" ht="12.75">
      <c r="C148" s="23"/>
      <c r="D148" s="23"/>
      <c r="E148" s="23"/>
      <c r="F148" s="49">
        <f t="shared" si="4"/>
      </c>
      <c r="G148" s="50">
        <f t="shared" si="5"/>
      </c>
    </row>
    <row r="149" spans="3:7" ht="12.75">
      <c r="C149" s="23"/>
      <c r="D149" s="23"/>
      <c r="E149" s="23"/>
      <c r="F149" s="49">
        <f t="shared" si="4"/>
      </c>
      <c r="G149" s="50">
        <f t="shared" si="5"/>
      </c>
    </row>
    <row r="150" spans="3:7" ht="12.75">
      <c r="C150" s="23"/>
      <c r="D150" s="23"/>
      <c r="E150" s="23"/>
      <c r="F150" s="49">
        <f t="shared" si="4"/>
      </c>
      <c r="G150" s="50">
        <f t="shared" si="5"/>
      </c>
    </row>
    <row r="151" spans="3:7" ht="12.75">
      <c r="C151" s="23"/>
      <c r="D151" s="23"/>
      <c r="E151" s="23"/>
      <c r="F151" s="49">
        <f t="shared" si="4"/>
      </c>
      <c r="G151" s="50">
        <f t="shared" si="5"/>
      </c>
    </row>
    <row r="152" spans="3:7" ht="12.75">
      <c r="C152" s="23"/>
      <c r="D152" s="23"/>
      <c r="E152" s="23"/>
      <c r="F152" s="49">
        <f t="shared" si="4"/>
      </c>
      <c r="G152" s="50">
        <f t="shared" si="5"/>
      </c>
    </row>
    <row r="153" spans="3:7" ht="12.75">
      <c r="C153" s="23"/>
      <c r="D153" s="23"/>
      <c r="E153" s="23"/>
      <c r="F153" s="49">
        <f t="shared" si="4"/>
      </c>
      <c r="G153" s="50">
        <f t="shared" si="5"/>
      </c>
    </row>
    <row r="154" spans="3:7" ht="12.75">
      <c r="C154" s="23"/>
      <c r="D154" s="23"/>
      <c r="E154" s="23"/>
      <c r="F154" s="49">
        <f t="shared" si="4"/>
      </c>
      <c r="G154" s="50">
        <f t="shared" si="5"/>
      </c>
    </row>
    <row r="155" spans="3:7" ht="12.75">
      <c r="C155" s="23"/>
      <c r="D155" s="23"/>
      <c r="E155" s="23"/>
      <c r="F155" s="49">
        <f t="shared" si="4"/>
      </c>
      <c r="G155" s="50">
        <f t="shared" si="5"/>
      </c>
    </row>
    <row r="156" spans="3:7" ht="12.75">
      <c r="C156" s="23"/>
      <c r="D156" s="23"/>
      <c r="E156" s="23"/>
      <c r="F156" s="49">
        <f t="shared" si="4"/>
      </c>
      <c r="G156" s="50">
        <f t="shared" si="5"/>
      </c>
    </row>
    <row r="157" spans="3:7" ht="12.75">
      <c r="C157" s="23"/>
      <c r="D157" s="23"/>
      <c r="E157" s="23"/>
      <c r="F157" s="49">
        <f t="shared" si="4"/>
      </c>
      <c r="G157" s="50">
        <f t="shared" si="5"/>
      </c>
    </row>
    <row r="158" spans="3:7" ht="12.75">
      <c r="C158" s="23"/>
      <c r="D158" s="23"/>
      <c r="E158" s="23"/>
      <c r="F158" s="49">
        <f t="shared" si="4"/>
      </c>
      <c r="G158" s="50">
        <f t="shared" si="5"/>
      </c>
    </row>
    <row r="159" spans="3:7" ht="12.75">
      <c r="C159" s="23"/>
      <c r="D159" s="23"/>
      <c r="E159" s="23"/>
      <c r="F159" s="49">
        <f t="shared" si="4"/>
      </c>
      <c r="G159" s="50">
        <f t="shared" si="5"/>
      </c>
    </row>
    <row r="160" spans="3:7" ht="12.75">
      <c r="C160" s="23"/>
      <c r="D160" s="23"/>
      <c r="E160" s="23"/>
      <c r="F160" s="49">
        <f t="shared" si="4"/>
      </c>
      <c r="G160" s="50">
        <f t="shared" si="5"/>
      </c>
    </row>
    <row r="161" spans="3:7" ht="12.75">
      <c r="C161" s="23"/>
      <c r="D161" s="23"/>
      <c r="E161" s="23"/>
      <c r="F161" s="49">
        <f t="shared" si="4"/>
      </c>
      <c r="G161" s="50">
        <f t="shared" si="5"/>
      </c>
    </row>
    <row r="162" spans="3:7" ht="12.75">
      <c r="C162" s="23"/>
      <c r="D162" s="23"/>
      <c r="E162" s="23"/>
      <c r="F162" s="49">
        <f t="shared" si="4"/>
      </c>
      <c r="G162" s="50">
        <f t="shared" si="5"/>
      </c>
    </row>
    <row r="163" spans="3:7" ht="12.75">
      <c r="C163" s="23"/>
      <c r="D163" s="23"/>
      <c r="E163" s="23"/>
      <c r="F163" s="49">
        <f t="shared" si="4"/>
      </c>
      <c r="G163" s="50">
        <f t="shared" si="5"/>
      </c>
    </row>
    <row r="164" spans="3:7" ht="12.75">
      <c r="C164" s="23"/>
      <c r="D164" s="23"/>
      <c r="E164" s="23"/>
      <c r="F164" s="49">
        <f t="shared" si="4"/>
      </c>
      <c r="G164" s="50">
        <f t="shared" si="5"/>
      </c>
    </row>
    <row r="165" spans="3:7" ht="12.75">
      <c r="C165" s="23"/>
      <c r="D165" s="23"/>
      <c r="E165" s="23"/>
      <c r="F165" s="49">
        <f t="shared" si="4"/>
      </c>
      <c r="G165" s="50">
        <f t="shared" si="5"/>
      </c>
    </row>
    <row r="166" spans="3:7" ht="12.75">
      <c r="C166" s="23"/>
      <c r="D166" s="23"/>
      <c r="E166" s="23"/>
      <c r="F166" s="49">
        <f t="shared" si="4"/>
      </c>
      <c r="G166" s="50">
        <f t="shared" si="5"/>
      </c>
    </row>
    <row r="167" spans="3:7" ht="12.75">
      <c r="C167" s="23"/>
      <c r="D167" s="23"/>
      <c r="E167" s="23"/>
      <c r="F167" s="49">
        <f t="shared" si="4"/>
      </c>
      <c r="G167" s="50">
        <f t="shared" si="5"/>
      </c>
    </row>
    <row r="168" spans="3:7" ht="12.75">
      <c r="C168" s="23"/>
      <c r="D168" s="23"/>
      <c r="E168" s="23"/>
      <c r="F168" s="49">
        <f t="shared" si="4"/>
      </c>
      <c r="G168" s="50">
        <f t="shared" si="5"/>
      </c>
    </row>
    <row r="169" spans="3:7" ht="12.75">
      <c r="C169" s="23"/>
      <c r="D169" s="23"/>
      <c r="E169" s="23"/>
      <c r="F169" s="49">
        <f t="shared" si="4"/>
      </c>
      <c r="G169" s="50">
        <f t="shared" si="5"/>
      </c>
    </row>
    <row r="170" spans="3:7" ht="12.75">
      <c r="C170" s="23"/>
      <c r="D170" s="23"/>
      <c r="E170" s="23"/>
      <c r="F170" s="49">
        <f t="shared" si="4"/>
      </c>
      <c r="G170" s="50">
        <f t="shared" si="5"/>
      </c>
    </row>
    <row r="171" spans="3:7" ht="12.75">
      <c r="C171" s="23"/>
      <c r="D171" s="23"/>
      <c r="E171" s="23"/>
      <c r="F171" s="49">
        <f t="shared" si="4"/>
      </c>
      <c r="G171" s="50">
        <f t="shared" si="5"/>
      </c>
    </row>
    <row r="172" spans="3:7" ht="12.75">
      <c r="C172" s="23"/>
      <c r="D172" s="23"/>
      <c r="E172" s="23"/>
      <c r="F172" s="49">
        <f t="shared" si="4"/>
      </c>
      <c r="G172" s="50">
        <f t="shared" si="5"/>
      </c>
    </row>
    <row r="173" spans="3:7" ht="12.75">
      <c r="C173" s="23"/>
      <c r="D173" s="23"/>
      <c r="E173" s="23"/>
      <c r="F173" s="49">
        <f t="shared" si="4"/>
      </c>
      <c r="G173" s="50">
        <f t="shared" si="5"/>
      </c>
    </row>
    <row r="174" spans="3:7" ht="12.75">
      <c r="C174" s="23"/>
      <c r="D174" s="23"/>
      <c r="E174" s="23"/>
      <c r="F174" s="49">
        <f t="shared" si="4"/>
      </c>
      <c r="G174" s="50">
        <f t="shared" si="5"/>
      </c>
    </row>
    <row r="175" spans="3:7" ht="12.75">
      <c r="C175" s="23"/>
      <c r="D175" s="23"/>
      <c r="E175" s="23"/>
      <c r="F175" s="49">
        <f t="shared" si="4"/>
      </c>
      <c r="G175" s="50">
        <f t="shared" si="5"/>
      </c>
    </row>
    <row r="176" spans="3:7" ht="12.75">
      <c r="C176" s="23"/>
      <c r="D176" s="23"/>
      <c r="E176" s="23"/>
      <c r="F176" s="49">
        <f t="shared" si="4"/>
      </c>
      <c r="G176" s="50">
        <f t="shared" si="5"/>
      </c>
    </row>
    <row r="177" spans="3:7" ht="12.75">
      <c r="C177" s="23"/>
      <c r="D177" s="23"/>
      <c r="E177" s="23"/>
      <c r="F177" s="49">
        <f t="shared" si="4"/>
      </c>
      <c r="G177" s="50">
        <f t="shared" si="5"/>
      </c>
    </row>
    <row r="178" spans="3:7" ht="12.75">
      <c r="C178" s="23"/>
      <c r="D178" s="23"/>
      <c r="E178" s="23"/>
      <c r="F178" s="49">
        <f t="shared" si="4"/>
      </c>
      <c r="G178" s="50">
        <f t="shared" si="5"/>
      </c>
    </row>
    <row r="179" spans="3:7" ht="12.75">
      <c r="C179" s="23"/>
      <c r="D179" s="23"/>
      <c r="E179" s="23"/>
      <c r="F179" s="49">
        <f t="shared" si="4"/>
      </c>
      <c r="G179" s="50">
        <f t="shared" si="5"/>
      </c>
    </row>
    <row r="180" spans="3:7" ht="12.75">
      <c r="C180" s="23"/>
      <c r="D180" s="23"/>
      <c r="E180" s="23"/>
      <c r="F180" s="49">
        <f t="shared" si="4"/>
      </c>
      <c r="G180" s="50">
        <f t="shared" si="5"/>
      </c>
    </row>
    <row r="181" spans="3:7" ht="12.75">
      <c r="C181" s="23"/>
      <c r="D181" s="23"/>
      <c r="E181" s="23"/>
      <c r="F181" s="49">
        <f t="shared" si="4"/>
      </c>
      <c r="G181" s="50">
        <f t="shared" si="5"/>
      </c>
    </row>
    <row r="182" spans="3:7" ht="12.75">
      <c r="C182" s="23"/>
      <c r="D182" s="23"/>
      <c r="E182" s="23"/>
      <c r="F182" s="49">
        <f t="shared" si="4"/>
      </c>
      <c r="G182" s="50">
        <f t="shared" si="5"/>
      </c>
    </row>
    <row r="183" spans="3:7" ht="12.75">
      <c r="C183" s="23"/>
      <c r="D183" s="23"/>
      <c r="E183" s="23"/>
      <c r="F183" s="49">
        <f t="shared" si="4"/>
      </c>
      <c r="G183" s="50">
        <f t="shared" si="5"/>
      </c>
    </row>
    <row r="184" spans="3:7" ht="12.75">
      <c r="C184" s="23"/>
      <c r="D184" s="23"/>
      <c r="E184" s="23"/>
      <c r="F184" s="49">
        <f t="shared" si="4"/>
      </c>
      <c r="G184" s="50">
        <f t="shared" si="5"/>
      </c>
    </row>
    <row r="185" spans="3:7" ht="12.75">
      <c r="C185" s="23"/>
      <c r="D185" s="23"/>
      <c r="E185" s="23"/>
      <c r="F185" s="49">
        <f t="shared" si="4"/>
      </c>
      <c r="G185" s="50">
        <f t="shared" si="5"/>
      </c>
    </row>
    <row r="186" spans="3:7" ht="12.75">
      <c r="C186" s="23"/>
      <c r="D186" s="23"/>
      <c r="E186" s="23"/>
      <c r="F186" s="49">
        <f t="shared" si="4"/>
      </c>
      <c r="G186" s="50">
        <f t="shared" si="5"/>
      </c>
    </row>
    <row r="187" spans="3:7" ht="12.75">
      <c r="C187" s="23"/>
      <c r="D187" s="23"/>
      <c r="E187" s="23"/>
      <c r="F187" s="49">
        <f t="shared" si="4"/>
      </c>
      <c r="G187" s="50">
        <f t="shared" si="5"/>
      </c>
    </row>
    <row r="188" spans="3:7" ht="12.75">
      <c r="C188" s="23"/>
      <c r="D188" s="23"/>
      <c r="E188" s="23"/>
      <c r="F188" s="49">
        <f t="shared" si="4"/>
      </c>
      <c r="G188" s="50">
        <f t="shared" si="5"/>
      </c>
    </row>
    <row r="189" spans="3:7" ht="12.75">
      <c r="C189" s="23"/>
      <c r="D189" s="23"/>
      <c r="E189" s="23"/>
      <c r="F189" s="49">
        <f t="shared" si="4"/>
      </c>
      <c r="G189" s="50">
        <f t="shared" si="5"/>
      </c>
    </row>
    <row r="190" spans="3:7" ht="12.75">
      <c r="C190" s="23"/>
      <c r="D190" s="23"/>
      <c r="E190" s="23"/>
      <c r="F190" s="49">
        <f t="shared" si="4"/>
      </c>
      <c r="G190" s="50">
        <f t="shared" si="5"/>
      </c>
    </row>
    <row r="191" spans="3:7" ht="12.75">
      <c r="C191" s="23"/>
      <c r="D191" s="23"/>
      <c r="E191" s="23"/>
      <c r="F191" s="49">
        <f t="shared" si="4"/>
      </c>
      <c r="G191" s="50">
        <f t="shared" si="5"/>
      </c>
    </row>
    <row r="192" spans="3:7" ht="12.75">
      <c r="C192" s="23"/>
      <c r="D192" s="23"/>
      <c r="E192" s="23"/>
      <c r="F192" s="49">
        <f t="shared" si="4"/>
      </c>
      <c r="G192" s="50">
        <f t="shared" si="5"/>
      </c>
    </row>
    <row r="193" spans="3:7" ht="12.75">
      <c r="C193" s="23"/>
      <c r="D193" s="23"/>
      <c r="E193" s="23"/>
      <c r="F193" s="49">
        <f t="shared" si="4"/>
      </c>
      <c r="G193" s="50">
        <f t="shared" si="5"/>
      </c>
    </row>
    <row r="194" spans="3:7" ht="12.75">
      <c r="C194" s="23"/>
      <c r="D194" s="23"/>
      <c r="E194" s="23"/>
      <c r="F194" s="49">
        <f t="shared" si="4"/>
      </c>
      <c r="G194" s="50">
        <f t="shared" si="5"/>
      </c>
    </row>
    <row r="195" spans="3:7" ht="12.75">
      <c r="C195" s="23"/>
      <c r="D195" s="23"/>
      <c r="E195" s="23"/>
      <c r="F195" s="49">
        <f t="shared" si="4"/>
      </c>
      <c r="G195" s="50">
        <f t="shared" si="5"/>
      </c>
    </row>
    <row r="196" spans="3:7" ht="12.75">
      <c r="C196" s="23"/>
      <c r="D196" s="23"/>
      <c r="E196" s="23"/>
      <c r="F196" s="49">
        <f t="shared" si="4"/>
      </c>
      <c r="G196" s="50">
        <f t="shared" si="5"/>
      </c>
    </row>
    <row r="197" spans="3:7" ht="12.75">
      <c r="C197" s="23"/>
      <c r="D197" s="23"/>
      <c r="E197" s="23"/>
      <c r="F197" s="49">
        <f t="shared" si="4"/>
      </c>
      <c r="G197" s="50">
        <f t="shared" si="5"/>
      </c>
    </row>
    <row r="198" spans="3:7" ht="12.75">
      <c r="C198" s="23"/>
      <c r="D198" s="23"/>
      <c r="E198" s="23"/>
      <c r="F198" s="49">
        <f t="shared" si="4"/>
      </c>
      <c r="G198" s="50">
        <f t="shared" si="5"/>
      </c>
    </row>
    <row r="199" spans="3:7" ht="12.75">
      <c r="C199" s="23"/>
      <c r="D199" s="23"/>
      <c r="E199" s="23"/>
      <c r="F199" s="49">
        <f t="shared" si="4"/>
      </c>
      <c r="G199" s="50">
        <f t="shared" si="5"/>
      </c>
    </row>
    <row r="200" spans="3:7" ht="12.75">
      <c r="C200" s="23"/>
      <c r="D200" s="23"/>
      <c r="E200" s="23"/>
      <c r="F200" s="49">
        <f t="shared" si="4"/>
      </c>
      <c r="G200" s="50">
        <f t="shared" si="5"/>
      </c>
    </row>
    <row r="201" spans="3:7" ht="12.75">
      <c r="C201" s="23"/>
      <c r="D201" s="23"/>
      <c r="E201" s="23"/>
      <c r="F201" s="49">
        <f t="shared" si="4"/>
      </c>
      <c r="G201" s="50">
        <f t="shared" si="5"/>
      </c>
    </row>
    <row r="202" spans="3:7" ht="12.75">
      <c r="C202" s="23"/>
      <c r="D202" s="23"/>
      <c r="E202" s="23"/>
      <c r="F202" s="49">
        <f aca="true" t="shared" si="6" ref="F202:F265">IF(OR($C202="",$C202=0),"",D202/$C202*100)</f>
      </c>
      <c r="G202" s="50">
        <f aca="true" t="shared" si="7" ref="G202:G265">IF(OR($C202="",$C202=0),"",E202/$C202)</f>
      </c>
    </row>
    <row r="203" spans="3:7" ht="12.75">
      <c r="C203" s="23"/>
      <c r="D203" s="23"/>
      <c r="E203" s="23"/>
      <c r="F203" s="49">
        <f t="shared" si="6"/>
      </c>
      <c r="G203" s="50">
        <f t="shared" si="7"/>
      </c>
    </row>
    <row r="204" spans="3:7" ht="12.75">
      <c r="C204" s="23"/>
      <c r="D204" s="23"/>
      <c r="E204" s="23"/>
      <c r="F204" s="49">
        <f t="shared" si="6"/>
      </c>
      <c r="G204" s="50">
        <f t="shared" si="7"/>
      </c>
    </row>
    <row r="205" spans="3:7" ht="12.75">
      <c r="C205" s="23"/>
      <c r="D205" s="23"/>
      <c r="E205" s="23"/>
      <c r="F205" s="49">
        <f t="shared" si="6"/>
      </c>
      <c r="G205" s="50">
        <f t="shared" si="7"/>
      </c>
    </row>
    <row r="206" spans="3:7" ht="12.75">
      <c r="C206" s="23"/>
      <c r="D206" s="23"/>
      <c r="E206" s="23"/>
      <c r="F206" s="49">
        <f t="shared" si="6"/>
      </c>
      <c r="G206" s="50">
        <f t="shared" si="7"/>
      </c>
    </row>
    <row r="207" spans="3:7" ht="12.75">
      <c r="C207" s="23"/>
      <c r="D207" s="23"/>
      <c r="E207" s="23"/>
      <c r="F207" s="49">
        <f t="shared" si="6"/>
      </c>
      <c r="G207" s="50">
        <f t="shared" si="7"/>
      </c>
    </row>
    <row r="208" spans="3:7" ht="12.75">
      <c r="C208" s="23"/>
      <c r="D208" s="23"/>
      <c r="E208" s="23"/>
      <c r="F208" s="49">
        <f t="shared" si="6"/>
      </c>
      <c r="G208" s="50">
        <f t="shared" si="7"/>
      </c>
    </row>
    <row r="209" spans="3:7" ht="12.75">
      <c r="C209" s="23"/>
      <c r="D209" s="23"/>
      <c r="E209" s="23"/>
      <c r="F209" s="49">
        <f t="shared" si="6"/>
      </c>
      <c r="G209" s="50">
        <f t="shared" si="7"/>
      </c>
    </row>
    <row r="210" spans="3:7" ht="12.75">
      <c r="C210" s="23"/>
      <c r="D210" s="23"/>
      <c r="E210" s="23"/>
      <c r="F210" s="49">
        <f t="shared" si="6"/>
      </c>
      <c r="G210" s="50">
        <f t="shared" si="7"/>
      </c>
    </row>
    <row r="211" spans="3:7" ht="12.75">
      <c r="C211" s="23"/>
      <c r="D211" s="23"/>
      <c r="E211" s="23"/>
      <c r="F211" s="49">
        <f t="shared" si="6"/>
      </c>
      <c r="G211" s="50">
        <f t="shared" si="7"/>
      </c>
    </row>
    <row r="212" spans="3:7" ht="12.75">
      <c r="C212" s="23"/>
      <c r="D212" s="23"/>
      <c r="E212" s="23"/>
      <c r="F212" s="49">
        <f t="shared" si="6"/>
      </c>
      <c r="G212" s="50">
        <f t="shared" si="7"/>
      </c>
    </row>
    <row r="213" spans="3:7" ht="12.75">
      <c r="C213" s="23"/>
      <c r="D213" s="23"/>
      <c r="E213" s="23"/>
      <c r="F213" s="49">
        <f t="shared" si="6"/>
      </c>
      <c r="G213" s="50">
        <f t="shared" si="7"/>
      </c>
    </row>
    <row r="214" spans="3:7" ht="12.75">
      <c r="C214" s="23"/>
      <c r="D214" s="23"/>
      <c r="E214" s="23"/>
      <c r="F214" s="49">
        <f t="shared" si="6"/>
      </c>
      <c r="G214" s="50">
        <f t="shared" si="7"/>
      </c>
    </row>
    <row r="215" spans="3:7" ht="12.75">
      <c r="C215" s="23"/>
      <c r="D215" s="23"/>
      <c r="E215" s="23"/>
      <c r="F215" s="49">
        <f t="shared" si="6"/>
      </c>
      <c r="G215" s="50">
        <f t="shared" si="7"/>
      </c>
    </row>
    <row r="216" spans="3:7" ht="12.75">
      <c r="C216" s="23"/>
      <c r="D216" s="23"/>
      <c r="E216" s="23"/>
      <c r="F216" s="49">
        <f t="shared" si="6"/>
      </c>
      <c r="G216" s="50">
        <f t="shared" si="7"/>
      </c>
    </row>
    <row r="217" spans="3:7" ht="12.75">
      <c r="C217" s="23"/>
      <c r="D217" s="23"/>
      <c r="E217" s="23"/>
      <c r="F217" s="49">
        <f t="shared" si="6"/>
      </c>
      <c r="G217" s="50">
        <f t="shared" si="7"/>
      </c>
    </row>
    <row r="218" spans="3:7" ht="12.75">
      <c r="C218" s="23"/>
      <c r="D218" s="23"/>
      <c r="E218" s="23"/>
      <c r="F218" s="49">
        <f t="shared" si="6"/>
      </c>
      <c r="G218" s="50">
        <f t="shared" si="7"/>
      </c>
    </row>
    <row r="219" spans="3:7" ht="12.75">
      <c r="C219" s="23"/>
      <c r="D219" s="23"/>
      <c r="E219" s="23"/>
      <c r="F219" s="49">
        <f t="shared" si="6"/>
      </c>
      <c r="G219" s="50">
        <f t="shared" si="7"/>
      </c>
    </row>
    <row r="220" spans="3:7" ht="12.75">
      <c r="C220" s="23"/>
      <c r="D220" s="23"/>
      <c r="E220" s="23"/>
      <c r="F220" s="49">
        <f t="shared" si="6"/>
      </c>
      <c r="G220" s="50">
        <f t="shared" si="7"/>
      </c>
    </row>
    <row r="221" spans="3:7" ht="12.75">
      <c r="C221" s="23"/>
      <c r="D221" s="23"/>
      <c r="E221" s="23"/>
      <c r="F221" s="49">
        <f t="shared" si="6"/>
      </c>
      <c r="G221" s="50">
        <f t="shared" si="7"/>
      </c>
    </row>
    <row r="222" spans="3:7" ht="12.75">
      <c r="C222" s="23"/>
      <c r="D222" s="23"/>
      <c r="E222" s="23"/>
      <c r="F222" s="49">
        <f t="shared" si="6"/>
      </c>
      <c r="G222" s="50">
        <f t="shared" si="7"/>
      </c>
    </row>
    <row r="223" spans="3:7" ht="12.75">
      <c r="C223" s="23"/>
      <c r="D223" s="23"/>
      <c r="E223" s="23"/>
      <c r="F223" s="49">
        <f t="shared" si="6"/>
      </c>
      <c r="G223" s="50">
        <f t="shared" si="7"/>
      </c>
    </row>
    <row r="224" spans="3:7" ht="12.75">
      <c r="C224" s="23"/>
      <c r="D224" s="23"/>
      <c r="E224" s="23"/>
      <c r="F224" s="49">
        <f t="shared" si="6"/>
      </c>
      <c r="G224" s="50">
        <f t="shared" si="7"/>
      </c>
    </row>
    <row r="225" spans="3:7" ht="12.75">
      <c r="C225" s="23"/>
      <c r="D225" s="23"/>
      <c r="E225" s="23"/>
      <c r="F225" s="49">
        <f t="shared" si="6"/>
      </c>
      <c r="G225" s="50">
        <f t="shared" si="7"/>
      </c>
    </row>
    <row r="226" spans="3:7" ht="12.75">
      <c r="C226" s="23"/>
      <c r="D226" s="23"/>
      <c r="E226" s="23"/>
      <c r="F226" s="49">
        <f t="shared" si="6"/>
      </c>
      <c r="G226" s="50">
        <f t="shared" si="7"/>
      </c>
    </row>
    <row r="227" spans="3:7" ht="12.75">
      <c r="C227" s="23"/>
      <c r="D227" s="23"/>
      <c r="E227" s="23"/>
      <c r="F227" s="49">
        <f t="shared" si="6"/>
      </c>
      <c r="G227" s="50">
        <f t="shared" si="7"/>
      </c>
    </row>
    <row r="228" spans="3:7" ht="12.75">
      <c r="C228" s="23"/>
      <c r="D228" s="23"/>
      <c r="E228" s="23"/>
      <c r="F228" s="49">
        <f t="shared" si="6"/>
      </c>
      <c r="G228" s="50">
        <f t="shared" si="7"/>
      </c>
    </row>
    <row r="229" spans="3:7" ht="12.75">
      <c r="C229" s="23"/>
      <c r="D229" s="23"/>
      <c r="E229" s="23"/>
      <c r="F229" s="49">
        <f t="shared" si="6"/>
      </c>
      <c r="G229" s="50">
        <f t="shared" si="7"/>
      </c>
    </row>
    <row r="230" spans="3:7" ht="12.75">
      <c r="C230" s="23"/>
      <c r="D230" s="23"/>
      <c r="E230" s="23"/>
      <c r="F230" s="49">
        <f t="shared" si="6"/>
      </c>
      <c r="G230" s="50">
        <f t="shared" si="7"/>
      </c>
    </row>
    <row r="231" spans="3:7" ht="12.75">
      <c r="C231" s="23"/>
      <c r="D231" s="23"/>
      <c r="E231" s="23"/>
      <c r="F231" s="49">
        <f t="shared" si="6"/>
      </c>
      <c r="G231" s="50">
        <f t="shared" si="7"/>
      </c>
    </row>
    <row r="232" spans="3:7" ht="12.75">
      <c r="C232" s="23"/>
      <c r="D232" s="23"/>
      <c r="E232" s="23"/>
      <c r="F232" s="49">
        <f t="shared" si="6"/>
      </c>
      <c r="G232" s="50">
        <f t="shared" si="7"/>
      </c>
    </row>
    <row r="233" spans="3:7" ht="12.75">
      <c r="C233" s="23"/>
      <c r="D233" s="23"/>
      <c r="E233" s="23"/>
      <c r="F233" s="49">
        <f t="shared" si="6"/>
      </c>
      <c r="G233" s="50">
        <f t="shared" si="7"/>
      </c>
    </row>
    <row r="234" spans="3:7" ht="12.75">
      <c r="C234" s="23"/>
      <c r="D234" s="23"/>
      <c r="E234" s="23"/>
      <c r="F234" s="49">
        <f t="shared" si="6"/>
      </c>
      <c r="G234" s="50">
        <f t="shared" si="7"/>
      </c>
    </row>
    <row r="235" spans="3:7" ht="12.75">
      <c r="C235" s="23"/>
      <c r="D235" s="23"/>
      <c r="E235" s="23"/>
      <c r="F235" s="49">
        <f t="shared" si="6"/>
      </c>
      <c r="G235" s="50">
        <f t="shared" si="7"/>
      </c>
    </row>
    <row r="236" spans="3:7" ht="12.75">
      <c r="C236" s="23"/>
      <c r="D236" s="23"/>
      <c r="E236" s="23"/>
      <c r="F236" s="49">
        <f t="shared" si="6"/>
      </c>
      <c r="G236" s="50">
        <f t="shared" si="7"/>
      </c>
    </row>
    <row r="237" spans="3:7" ht="12.75">
      <c r="C237" s="23"/>
      <c r="D237" s="23"/>
      <c r="E237" s="23"/>
      <c r="F237" s="49">
        <f t="shared" si="6"/>
      </c>
      <c r="G237" s="50">
        <f t="shared" si="7"/>
      </c>
    </row>
    <row r="238" spans="3:7" ht="12.75">
      <c r="C238" s="23"/>
      <c r="D238" s="23"/>
      <c r="E238" s="23"/>
      <c r="F238" s="49">
        <f t="shared" si="6"/>
      </c>
      <c r="G238" s="50">
        <f t="shared" si="7"/>
      </c>
    </row>
    <row r="239" spans="3:7" ht="12.75">
      <c r="C239" s="23"/>
      <c r="D239" s="23"/>
      <c r="E239" s="23"/>
      <c r="F239" s="49">
        <f t="shared" si="6"/>
      </c>
      <c r="G239" s="50">
        <f t="shared" si="7"/>
      </c>
    </row>
    <row r="240" spans="3:7" ht="12.75">
      <c r="C240" s="23"/>
      <c r="D240" s="23"/>
      <c r="E240" s="23"/>
      <c r="F240" s="49">
        <f t="shared" si="6"/>
      </c>
      <c r="G240" s="50">
        <f t="shared" si="7"/>
      </c>
    </row>
    <row r="241" spans="3:7" ht="12.75">
      <c r="C241" s="23"/>
      <c r="D241" s="23"/>
      <c r="E241" s="23"/>
      <c r="F241" s="49">
        <f t="shared" si="6"/>
      </c>
      <c r="G241" s="50">
        <f t="shared" si="7"/>
      </c>
    </row>
    <row r="242" spans="3:7" ht="12.75">
      <c r="C242" s="23"/>
      <c r="D242" s="23"/>
      <c r="E242" s="23"/>
      <c r="F242" s="49">
        <f t="shared" si="6"/>
      </c>
      <c r="G242" s="50">
        <f t="shared" si="7"/>
      </c>
    </row>
    <row r="243" spans="3:7" ht="12.75">
      <c r="C243" s="23"/>
      <c r="D243" s="23"/>
      <c r="E243" s="23"/>
      <c r="F243" s="49">
        <f t="shared" si="6"/>
      </c>
      <c r="G243" s="50">
        <f t="shared" si="7"/>
      </c>
    </row>
    <row r="244" spans="3:7" ht="12.75">
      <c r="C244" s="23"/>
      <c r="D244" s="23"/>
      <c r="E244" s="23"/>
      <c r="F244" s="49">
        <f t="shared" si="6"/>
      </c>
      <c r="G244" s="50">
        <f t="shared" si="7"/>
      </c>
    </row>
    <row r="245" spans="3:7" ht="12.75">
      <c r="C245" s="23"/>
      <c r="D245" s="23"/>
      <c r="E245" s="23"/>
      <c r="F245" s="49">
        <f t="shared" si="6"/>
      </c>
      <c r="G245" s="50">
        <f t="shared" si="7"/>
      </c>
    </row>
    <row r="246" spans="3:7" ht="12.75">
      <c r="C246" s="23"/>
      <c r="D246" s="23"/>
      <c r="E246" s="23"/>
      <c r="F246" s="49">
        <f t="shared" si="6"/>
      </c>
      <c r="G246" s="50">
        <f t="shared" si="7"/>
      </c>
    </row>
    <row r="247" spans="3:7" ht="12.75">
      <c r="C247" s="23"/>
      <c r="D247" s="23"/>
      <c r="E247" s="23"/>
      <c r="F247" s="49">
        <f t="shared" si="6"/>
      </c>
      <c r="G247" s="50">
        <f t="shared" si="7"/>
      </c>
    </row>
    <row r="248" spans="3:7" ht="12.75">
      <c r="C248" s="23"/>
      <c r="D248" s="23"/>
      <c r="E248" s="23"/>
      <c r="F248" s="49">
        <f t="shared" si="6"/>
      </c>
      <c r="G248" s="50">
        <f t="shared" si="7"/>
      </c>
    </row>
    <row r="249" spans="3:7" ht="12.75">
      <c r="C249" s="23"/>
      <c r="D249" s="23"/>
      <c r="E249" s="23"/>
      <c r="F249" s="49">
        <f t="shared" si="6"/>
      </c>
      <c r="G249" s="50">
        <f t="shared" si="7"/>
      </c>
    </row>
    <row r="250" spans="3:7" ht="12.75">
      <c r="C250" s="23"/>
      <c r="D250" s="23"/>
      <c r="E250" s="23"/>
      <c r="F250" s="49">
        <f t="shared" si="6"/>
      </c>
      <c r="G250" s="50">
        <f t="shared" si="7"/>
      </c>
    </row>
    <row r="251" spans="3:7" ht="12.75">
      <c r="C251" s="23"/>
      <c r="D251" s="23"/>
      <c r="E251" s="23"/>
      <c r="F251" s="49">
        <f t="shared" si="6"/>
      </c>
      <c r="G251" s="50">
        <f t="shared" si="7"/>
      </c>
    </row>
    <row r="252" spans="3:7" ht="12.75">
      <c r="C252" s="23"/>
      <c r="D252" s="23"/>
      <c r="E252" s="23"/>
      <c r="F252" s="49">
        <f t="shared" si="6"/>
      </c>
      <c r="G252" s="50">
        <f t="shared" si="7"/>
      </c>
    </row>
    <row r="253" spans="3:7" ht="12.75">
      <c r="C253" s="23"/>
      <c r="D253" s="23"/>
      <c r="E253" s="23"/>
      <c r="F253" s="49">
        <f t="shared" si="6"/>
      </c>
      <c r="G253" s="50">
        <f t="shared" si="7"/>
      </c>
    </row>
    <row r="254" spans="3:7" ht="12.75">
      <c r="C254" s="23"/>
      <c r="D254" s="23"/>
      <c r="E254" s="23"/>
      <c r="F254" s="49">
        <f t="shared" si="6"/>
      </c>
      <c r="G254" s="50">
        <f t="shared" si="7"/>
      </c>
    </row>
    <row r="255" spans="3:7" ht="12.75">
      <c r="C255" s="23"/>
      <c r="D255" s="23"/>
      <c r="E255" s="23"/>
      <c r="F255" s="49">
        <f t="shared" si="6"/>
      </c>
      <c r="G255" s="50">
        <f t="shared" si="7"/>
      </c>
    </row>
    <row r="256" spans="3:7" ht="12.75">
      <c r="C256" s="23"/>
      <c r="D256" s="23"/>
      <c r="E256" s="23"/>
      <c r="F256" s="49">
        <f t="shared" si="6"/>
      </c>
      <c r="G256" s="50">
        <f t="shared" si="7"/>
      </c>
    </row>
    <row r="257" spans="3:7" ht="12.75">
      <c r="C257" s="23"/>
      <c r="D257" s="23"/>
      <c r="E257" s="23"/>
      <c r="F257" s="49">
        <f t="shared" si="6"/>
      </c>
      <c r="G257" s="50">
        <f t="shared" si="7"/>
      </c>
    </row>
    <row r="258" spans="3:7" ht="12.75">
      <c r="C258" s="23"/>
      <c r="D258" s="23"/>
      <c r="E258" s="23"/>
      <c r="F258" s="49">
        <f t="shared" si="6"/>
      </c>
      <c r="G258" s="50">
        <f t="shared" si="7"/>
      </c>
    </row>
    <row r="259" spans="3:7" ht="12.75">
      <c r="C259" s="23"/>
      <c r="D259" s="23"/>
      <c r="E259" s="23"/>
      <c r="F259" s="49">
        <f t="shared" si="6"/>
      </c>
      <c r="G259" s="50">
        <f t="shared" si="7"/>
      </c>
    </row>
    <row r="260" spans="3:7" ht="12.75">
      <c r="C260" s="23"/>
      <c r="D260" s="23"/>
      <c r="E260" s="23"/>
      <c r="F260" s="49">
        <f t="shared" si="6"/>
      </c>
      <c r="G260" s="50">
        <f t="shared" si="7"/>
      </c>
    </row>
    <row r="261" spans="3:7" ht="12.75">
      <c r="C261" s="23"/>
      <c r="D261" s="23"/>
      <c r="E261" s="23"/>
      <c r="F261" s="49">
        <f t="shared" si="6"/>
      </c>
      <c r="G261" s="50">
        <f t="shared" si="7"/>
      </c>
    </row>
    <row r="262" spans="3:7" ht="12.75">
      <c r="C262" s="23"/>
      <c r="D262" s="23"/>
      <c r="E262" s="23"/>
      <c r="F262" s="49">
        <f t="shared" si="6"/>
      </c>
      <c r="G262" s="50">
        <f t="shared" si="7"/>
      </c>
    </row>
    <row r="263" spans="3:7" ht="12.75">
      <c r="C263" s="23"/>
      <c r="D263" s="23"/>
      <c r="E263" s="23"/>
      <c r="F263" s="49">
        <f t="shared" si="6"/>
      </c>
      <c r="G263" s="50">
        <f t="shared" si="7"/>
      </c>
    </row>
    <row r="264" spans="3:7" ht="12.75">
      <c r="C264" s="23"/>
      <c r="D264" s="23"/>
      <c r="E264" s="23"/>
      <c r="F264" s="49">
        <f t="shared" si="6"/>
      </c>
      <c r="G264" s="50">
        <f t="shared" si="7"/>
      </c>
    </row>
    <row r="265" spans="3:7" ht="12.75">
      <c r="C265" s="23"/>
      <c r="D265" s="23"/>
      <c r="E265" s="23"/>
      <c r="F265" s="49">
        <f t="shared" si="6"/>
      </c>
      <c r="G265" s="50">
        <f t="shared" si="7"/>
      </c>
    </row>
    <row r="266" spans="3:7" ht="12.75">
      <c r="C266" s="23"/>
      <c r="D266" s="23"/>
      <c r="E266" s="23"/>
      <c r="F266" s="49">
        <f aca="true" t="shared" si="8" ref="F266:F329">IF(OR($C266="",$C266=0),"",D266/$C266*100)</f>
      </c>
      <c r="G266" s="50">
        <f aca="true" t="shared" si="9" ref="G266:G329">IF(OR($C266="",$C266=0),"",E266/$C266)</f>
      </c>
    </row>
    <row r="267" spans="3:7" ht="12.75">
      <c r="C267" s="23"/>
      <c r="D267" s="23"/>
      <c r="E267" s="23"/>
      <c r="F267" s="49">
        <f t="shared" si="8"/>
      </c>
      <c r="G267" s="50">
        <f t="shared" si="9"/>
      </c>
    </row>
    <row r="268" spans="3:7" ht="12.75">
      <c r="C268" s="23"/>
      <c r="D268" s="23"/>
      <c r="E268" s="23"/>
      <c r="F268" s="49">
        <f t="shared" si="8"/>
      </c>
      <c r="G268" s="50">
        <f t="shared" si="9"/>
      </c>
    </row>
    <row r="269" spans="3:7" ht="12.75">
      <c r="C269" s="23"/>
      <c r="D269" s="23"/>
      <c r="E269" s="23"/>
      <c r="F269" s="49">
        <f t="shared" si="8"/>
      </c>
      <c r="G269" s="50">
        <f t="shared" si="9"/>
      </c>
    </row>
    <row r="270" spans="3:7" ht="12.75">
      <c r="C270" s="23"/>
      <c r="D270" s="23"/>
      <c r="E270" s="23"/>
      <c r="F270" s="49">
        <f t="shared" si="8"/>
      </c>
      <c r="G270" s="50">
        <f t="shared" si="9"/>
      </c>
    </row>
    <row r="271" spans="3:7" ht="12.75">
      <c r="C271" s="23"/>
      <c r="D271" s="23"/>
      <c r="E271" s="23"/>
      <c r="F271" s="49">
        <f t="shared" si="8"/>
      </c>
      <c r="G271" s="50">
        <f t="shared" si="9"/>
      </c>
    </row>
    <row r="272" spans="3:7" ht="12.75">
      <c r="C272" s="23"/>
      <c r="D272" s="23"/>
      <c r="E272" s="23"/>
      <c r="F272" s="49">
        <f t="shared" si="8"/>
      </c>
      <c r="G272" s="50">
        <f t="shared" si="9"/>
      </c>
    </row>
    <row r="273" spans="3:7" ht="12.75">
      <c r="C273" s="23"/>
      <c r="D273" s="23"/>
      <c r="E273" s="23"/>
      <c r="F273" s="49">
        <f t="shared" si="8"/>
      </c>
      <c r="G273" s="50">
        <f t="shared" si="9"/>
      </c>
    </row>
    <row r="274" spans="3:7" ht="12.75">
      <c r="C274" s="23"/>
      <c r="D274" s="23"/>
      <c r="E274" s="23"/>
      <c r="F274" s="49">
        <f t="shared" si="8"/>
      </c>
      <c r="G274" s="50">
        <f t="shared" si="9"/>
      </c>
    </row>
    <row r="275" spans="3:7" ht="12.75">
      <c r="C275" s="23"/>
      <c r="D275" s="23"/>
      <c r="E275" s="23"/>
      <c r="F275" s="49">
        <f t="shared" si="8"/>
      </c>
      <c r="G275" s="50">
        <f t="shared" si="9"/>
      </c>
    </row>
    <row r="276" spans="3:7" ht="12.75">
      <c r="C276" s="23"/>
      <c r="D276" s="23"/>
      <c r="E276" s="23"/>
      <c r="F276" s="49">
        <f t="shared" si="8"/>
      </c>
      <c r="G276" s="50">
        <f t="shared" si="9"/>
      </c>
    </row>
    <row r="277" spans="3:7" ht="12.75">
      <c r="C277" s="23"/>
      <c r="D277" s="23"/>
      <c r="E277" s="23"/>
      <c r="F277" s="49">
        <f t="shared" si="8"/>
      </c>
      <c r="G277" s="50">
        <f t="shared" si="9"/>
      </c>
    </row>
    <row r="278" spans="3:7" ht="12.75">
      <c r="C278" s="23"/>
      <c r="D278" s="23"/>
      <c r="E278" s="23"/>
      <c r="F278" s="49">
        <f t="shared" si="8"/>
      </c>
      <c r="G278" s="50">
        <f t="shared" si="9"/>
      </c>
    </row>
    <row r="279" spans="3:7" ht="12.75">
      <c r="C279" s="23"/>
      <c r="D279" s="23"/>
      <c r="E279" s="23"/>
      <c r="F279" s="49">
        <f t="shared" si="8"/>
      </c>
      <c r="G279" s="50">
        <f t="shared" si="9"/>
      </c>
    </row>
    <row r="280" spans="3:7" ht="12.75">
      <c r="C280" s="23"/>
      <c r="D280" s="23"/>
      <c r="E280" s="23"/>
      <c r="F280" s="49">
        <f t="shared" si="8"/>
      </c>
      <c r="G280" s="50">
        <f t="shared" si="9"/>
      </c>
    </row>
    <row r="281" spans="3:7" ht="12.75">
      <c r="C281" s="23"/>
      <c r="D281" s="23"/>
      <c r="E281" s="23"/>
      <c r="F281" s="49">
        <f t="shared" si="8"/>
      </c>
      <c r="G281" s="50">
        <f t="shared" si="9"/>
      </c>
    </row>
    <row r="282" spans="3:7" ht="12.75">
      <c r="C282" s="23"/>
      <c r="D282" s="23"/>
      <c r="E282" s="23"/>
      <c r="F282" s="49">
        <f t="shared" si="8"/>
      </c>
      <c r="G282" s="50">
        <f t="shared" si="9"/>
      </c>
    </row>
    <row r="283" spans="3:7" ht="12.75">
      <c r="C283" s="23"/>
      <c r="D283" s="23"/>
      <c r="E283" s="23"/>
      <c r="F283" s="49">
        <f t="shared" si="8"/>
      </c>
      <c r="G283" s="50">
        <f t="shared" si="9"/>
      </c>
    </row>
    <row r="284" spans="3:7" ht="12.75">
      <c r="C284" s="23"/>
      <c r="D284" s="23"/>
      <c r="E284" s="23"/>
      <c r="F284" s="49">
        <f t="shared" si="8"/>
      </c>
      <c r="G284" s="50">
        <f t="shared" si="9"/>
      </c>
    </row>
    <row r="285" spans="3:7" ht="12.75">
      <c r="C285" s="23"/>
      <c r="D285" s="23"/>
      <c r="E285" s="23"/>
      <c r="F285" s="49">
        <f t="shared" si="8"/>
      </c>
      <c r="G285" s="50">
        <f t="shared" si="9"/>
      </c>
    </row>
    <row r="286" spans="3:7" ht="12.75">
      <c r="C286" s="23"/>
      <c r="D286" s="23"/>
      <c r="E286" s="23"/>
      <c r="F286" s="49">
        <f t="shared" si="8"/>
      </c>
      <c r="G286" s="50">
        <f t="shared" si="9"/>
      </c>
    </row>
    <row r="287" spans="3:7" ht="12.75">
      <c r="C287" s="23"/>
      <c r="D287" s="23"/>
      <c r="E287" s="23"/>
      <c r="F287" s="49">
        <f t="shared" si="8"/>
      </c>
      <c r="G287" s="50">
        <f t="shared" si="9"/>
      </c>
    </row>
    <row r="288" spans="3:7" ht="12.75">
      <c r="C288" s="23"/>
      <c r="D288" s="23"/>
      <c r="E288" s="23"/>
      <c r="F288" s="49">
        <f t="shared" si="8"/>
      </c>
      <c r="G288" s="50">
        <f t="shared" si="9"/>
      </c>
    </row>
    <row r="289" spans="3:7" ht="12.75">
      <c r="C289" s="23"/>
      <c r="D289" s="23"/>
      <c r="E289" s="23"/>
      <c r="F289" s="49">
        <f t="shared" si="8"/>
      </c>
      <c r="G289" s="50">
        <f t="shared" si="9"/>
      </c>
    </row>
    <row r="290" spans="3:7" ht="12.75">
      <c r="C290" s="23"/>
      <c r="D290" s="23"/>
      <c r="E290" s="23"/>
      <c r="F290" s="49">
        <f t="shared" si="8"/>
      </c>
      <c r="G290" s="50">
        <f t="shared" si="9"/>
      </c>
    </row>
    <row r="291" spans="3:7" ht="12.75">
      <c r="C291" s="23"/>
      <c r="D291" s="23"/>
      <c r="E291" s="23"/>
      <c r="F291" s="49">
        <f t="shared" si="8"/>
      </c>
      <c r="G291" s="50">
        <f t="shared" si="9"/>
      </c>
    </row>
    <row r="292" spans="3:7" ht="12.75">
      <c r="C292" s="23"/>
      <c r="D292" s="23"/>
      <c r="E292" s="23"/>
      <c r="F292" s="49">
        <f t="shared" si="8"/>
      </c>
      <c r="G292" s="50">
        <f t="shared" si="9"/>
      </c>
    </row>
    <row r="293" spans="3:7" ht="12.75">
      <c r="C293" s="23"/>
      <c r="D293" s="23"/>
      <c r="E293" s="23"/>
      <c r="F293" s="49">
        <f t="shared" si="8"/>
      </c>
      <c r="G293" s="50">
        <f t="shared" si="9"/>
      </c>
    </row>
    <row r="294" spans="3:7" ht="12.75">
      <c r="C294" s="23"/>
      <c r="D294" s="23"/>
      <c r="E294" s="23"/>
      <c r="F294" s="49">
        <f t="shared" si="8"/>
      </c>
      <c r="G294" s="50">
        <f t="shared" si="9"/>
      </c>
    </row>
    <row r="295" spans="3:7" ht="12.75">
      <c r="C295" s="23"/>
      <c r="D295" s="23"/>
      <c r="E295" s="23"/>
      <c r="F295" s="49">
        <f t="shared" si="8"/>
      </c>
      <c r="G295" s="50">
        <f t="shared" si="9"/>
      </c>
    </row>
    <row r="296" spans="3:7" ht="12.75">
      <c r="C296" s="23"/>
      <c r="D296" s="23"/>
      <c r="E296" s="23"/>
      <c r="F296" s="49">
        <f t="shared" si="8"/>
      </c>
      <c r="G296" s="50">
        <f t="shared" si="9"/>
      </c>
    </row>
    <row r="297" spans="3:7" ht="12.75">
      <c r="C297" s="23"/>
      <c r="D297" s="23"/>
      <c r="E297" s="23"/>
      <c r="F297" s="49">
        <f t="shared" si="8"/>
      </c>
      <c r="G297" s="50">
        <f t="shared" si="9"/>
      </c>
    </row>
    <row r="298" spans="3:7" ht="12.75">
      <c r="C298" s="23"/>
      <c r="D298" s="23"/>
      <c r="E298" s="23"/>
      <c r="F298" s="49">
        <f t="shared" si="8"/>
      </c>
      <c r="G298" s="50">
        <f t="shared" si="9"/>
      </c>
    </row>
    <row r="299" spans="3:7" ht="12.75">
      <c r="C299" s="23"/>
      <c r="D299" s="23"/>
      <c r="E299" s="23"/>
      <c r="F299" s="49">
        <f t="shared" si="8"/>
      </c>
      <c r="G299" s="50">
        <f t="shared" si="9"/>
      </c>
    </row>
    <row r="300" spans="3:7" ht="12.75">
      <c r="C300" s="23"/>
      <c r="D300" s="23"/>
      <c r="E300" s="23"/>
      <c r="F300" s="49">
        <f t="shared" si="8"/>
      </c>
      <c r="G300" s="50">
        <f t="shared" si="9"/>
      </c>
    </row>
    <row r="301" spans="3:7" ht="12.75">
      <c r="C301" s="23"/>
      <c r="D301" s="23"/>
      <c r="E301" s="23"/>
      <c r="F301" s="49">
        <f t="shared" si="8"/>
      </c>
      <c r="G301" s="50">
        <f t="shared" si="9"/>
      </c>
    </row>
    <row r="302" spans="3:7" ht="12.75">
      <c r="C302" s="23"/>
      <c r="D302" s="23"/>
      <c r="E302" s="23"/>
      <c r="F302" s="49">
        <f t="shared" si="8"/>
      </c>
      <c r="G302" s="50">
        <f t="shared" si="9"/>
      </c>
    </row>
    <row r="303" spans="3:7" ht="12.75">
      <c r="C303" s="23"/>
      <c r="D303" s="23"/>
      <c r="E303" s="23"/>
      <c r="F303" s="49">
        <f t="shared" si="8"/>
      </c>
      <c r="G303" s="50">
        <f t="shared" si="9"/>
      </c>
    </row>
    <row r="304" spans="3:7" ht="12.75">
      <c r="C304" s="23"/>
      <c r="D304" s="23"/>
      <c r="E304" s="23"/>
      <c r="F304" s="49">
        <f t="shared" si="8"/>
      </c>
      <c r="G304" s="50">
        <f t="shared" si="9"/>
      </c>
    </row>
    <row r="305" spans="3:7" ht="12.75">
      <c r="C305" s="23"/>
      <c r="D305" s="23"/>
      <c r="E305" s="23"/>
      <c r="F305" s="49">
        <f t="shared" si="8"/>
      </c>
      <c r="G305" s="50">
        <f t="shared" si="9"/>
      </c>
    </row>
    <row r="306" spans="3:7" ht="12.75">
      <c r="C306" s="23"/>
      <c r="D306" s="23"/>
      <c r="E306" s="23"/>
      <c r="F306" s="49">
        <f t="shared" si="8"/>
      </c>
      <c r="G306" s="50">
        <f t="shared" si="9"/>
      </c>
    </row>
    <row r="307" spans="3:7" ht="12.75">
      <c r="C307" s="23"/>
      <c r="D307" s="23"/>
      <c r="E307" s="23"/>
      <c r="F307" s="49">
        <f t="shared" si="8"/>
      </c>
      <c r="G307" s="50">
        <f t="shared" si="9"/>
      </c>
    </row>
    <row r="308" spans="3:7" ht="12.75">
      <c r="C308" s="23"/>
      <c r="D308" s="23"/>
      <c r="E308" s="23"/>
      <c r="F308" s="49">
        <f t="shared" si="8"/>
      </c>
      <c r="G308" s="50">
        <f t="shared" si="9"/>
      </c>
    </row>
    <row r="309" spans="3:7" ht="12.75">
      <c r="C309" s="23"/>
      <c r="D309" s="23"/>
      <c r="E309" s="23"/>
      <c r="F309" s="49">
        <f t="shared" si="8"/>
      </c>
      <c r="G309" s="50">
        <f t="shared" si="9"/>
      </c>
    </row>
    <row r="310" spans="3:7" ht="12.75">
      <c r="C310" s="23"/>
      <c r="D310" s="23"/>
      <c r="E310" s="23"/>
      <c r="F310" s="49">
        <f t="shared" si="8"/>
      </c>
      <c r="G310" s="50">
        <f t="shared" si="9"/>
      </c>
    </row>
    <row r="311" spans="3:7" ht="12.75">
      <c r="C311" s="23"/>
      <c r="D311" s="23"/>
      <c r="E311" s="23"/>
      <c r="F311" s="49">
        <f t="shared" si="8"/>
      </c>
      <c r="G311" s="50">
        <f t="shared" si="9"/>
      </c>
    </row>
    <row r="312" spans="3:7" ht="12.75">
      <c r="C312" s="23"/>
      <c r="D312" s="23"/>
      <c r="E312" s="23"/>
      <c r="F312" s="49">
        <f t="shared" si="8"/>
      </c>
      <c r="G312" s="50">
        <f t="shared" si="9"/>
      </c>
    </row>
    <row r="313" spans="3:7" ht="12.75">
      <c r="C313" s="23"/>
      <c r="D313" s="23"/>
      <c r="E313" s="23"/>
      <c r="F313" s="49">
        <f t="shared" si="8"/>
      </c>
      <c r="G313" s="50">
        <f t="shared" si="9"/>
      </c>
    </row>
    <row r="314" spans="3:7" ht="12.75">
      <c r="C314" s="23"/>
      <c r="D314" s="23"/>
      <c r="E314" s="23"/>
      <c r="F314" s="49">
        <f t="shared" si="8"/>
      </c>
      <c r="G314" s="50">
        <f t="shared" si="9"/>
      </c>
    </row>
    <row r="315" spans="3:7" ht="12.75">
      <c r="C315" s="23"/>
      <c r="D315" s="23"/>
      <c r="E315" s="23"/>
      <c r="F315" s="49">
        <f t="shared" si="8"/>
      </c>
      <c r="G315" s="50">
        <f t="shared" si="9"/>
      </c>
    </row>
    <row r="316" spans="3:7" ht="12.75">
      <c r="C316" s="23"/>
      <c r="D316" s="23"/>
      <c r="E316" s="23"/>
      <c r="F316" s="49">
        <f t="shared" si="8"/>
      </c>
      <c r="G316" s="50">
        <f t="shared" si="9"/>
      </c>
    </row>
    <row r="317" spans="3:7" ht="12.75">
      <c r="C317" s="23"/>
      <c r="D317" s="23"/>
      <c r="E317" s="23"/>
      <c r="F317" s="49">
        <f t="shared" si="8"/>
      </c>
      <c r="G317" s="50">
        <f t="shared" si="9"/>
      </c>
    </row>
    <row r="318" spans="3:7" ht="12.75">
      <c r="C318" s="23"/>
      <c r="D318" s="23"/>
      <c r="E318" s="23"/>
      <c r="F318" s="49">
        <f t="shared" si="8"/>
      </c>
      <c r="G318" s="50">
        <f t="shared" si="9"/>
      </c>
    </row>
    <row r="319" spans="3:7" ht="12.75">
      <c r="C319" s="23"/>
      <c r="D319" s="23"/>
      <c r="E319" s="23"/>
      <c r="F319" s="49">
        <f t="shared" si="8"/>
      </c>
      <c r="G319" s="50">
        <f t="shared" si="9"/>
      </c>
    </row>
    <row r="320" spans="3:7" ht="12.75">
      <c r="C320" s="23"/>
      <c r="D320" s="23"/>
      <c r="E320" s="23"/>
      <c r="F320" s="49">
        <f t="shared" si="8"/>
      </c>
      <c r="G320" s="50">
        <f t="shared" si="9"/>
      </c>
    </row>
    <row r="321" spans="3:7" ht="12.75">
      <c r="C321" s="23"/>
      <c r="D321" s="23"/>
      <c r="E321" s="23"/>
      <c r="F321" s="49">
        <f t="shared" si="8"/>
      </c>
      <c r="G321" s="50">
        <f t="shared" si="9"/>
      </c>
    </row>
    <row r="322" spans="3:7" ht="12.75">
      <c r="C322" s="23"/>
      <c r="D322" s="23"/>
      <c r="E322" s="23"/>
      <c r="F322" s="49">
        <f t="shared" si="8"/>
      </c>
      <c r="G322" s="50">
        <f t="shared" si="9"/>
      </c>
    </row>
    <row r="323" spans="3:7" ht="12.75">
      <c r="C323" s="23"/>
      <c r="D323" s="23"/>
      <c r="E323" s="23"/>
      <c r="F323" s="49">
        <f t="shared" si="8"/>
      </c>
      <c r="G323" s="50">
        <f t="shared" si="9"/>
      </c>
    </row>
    <row r="324" spans="3:7" ht="12.75">
      <c r="C324" s="23"/>
      <c r="D324" s="23"/>
      <c r="E324" s="23"/>
      <c r="F324" s="49">
        <f t="shared" si="8"/>
      </c>
      <c r="G324" s="50">
        <f t="shared" si="9"/>
      </c>
    </row>
    <row r="325" spans="3:7" ht="12.75">
      <c r="C325" s="23"/>
      <c r="D325" s="23"/>
      <c r="E325" s="23"/>
      <c r="F325" s="49">
        <f t="shared" si="8"/>
      </c>
      <c r="G325" s="50">
        <f t="shared" si="9"/>
      </c>
    </row>
    <row r="326" spans="3:7" ht="12.75">
      <c r="C326" s="23"/>
      <c r="D326" s="23"/>
      <c r="E326" s="23"/>
      <c r="F326" s="49">
        <f t="shared" si="8"/>
      </c>
      <c r="G326" s="50">
        <f t="shared" si="9"/>
      </c>
    </row>
    <row r="327" spans="3:7" ht="12.75">
      <c r="C327" s="23"/>
      <c r="D327" s="23"/>
      <c r="E327" s="23"/>
      <c r="F327" s="49">
        <f t="shared" si="8"/>
      </c>
      <c r="G327" s="50">
        <f t="shared" si="9"/>
      </c>
    </row>
    <row r="328" spans="3:7" ht="12.75">
      <c r="C328" s="23"/>
      <c r="D328" s="23"/>
      <c r="E328" s="23"/>
      <c r="F328" s="49">
        <f t="shared" si="8"/>
      </c>
      <c r="G328" s="50">
        <f t="shared" si="9"/>
      </c>
    </row>
    <row r="329" spans="3:7" ht="12.75">
      <c r="C329" s="23"/>
      <c r="D329" s="23"/>
      <c r="E329" s="23"/>
      <c r="F329" s="49">
        <f t="shared" si="8"/>
      </c>
      <c r="G329" s="50">
        <f t="shared" si="9"/>
      </c>
    </row>
    <row r="330" spans="3:7" ht="12.75">
      <c r="C330" s="23"/>
      <c r="D330" s="23"/>
      <c r="E330" s="23"/>
      <c r="F330" s="49">
        <f aca="true" t="shared" si="10" ref="F330:F335">IF(OR($C330="",$C330=0),"",D330/$C330*100)</f>
      </c>
      <c r="G330" s="50">
        <f aca="true" t="shared" si="11" ref="G330:G335">IF(OR($C330="",$C330=0),"",E330/$C330)</f>
      </c>
    </row>
    <row r="331" spans="3:7" ht="12.75">
      <c r="C331" s="23"/>
      <c r="D331" s="23"/>
      <c r="E331" s="23"/>
      <c r="F331" s="49">
        <f t="shared" si="10"/>
      </c>
      <c r="G331" s="50">
        <f t="shared" si="11"/>
      </c>
    </row>
    <row r="332" spans="3:7" ht="12.75">
      <c r="C332" s="23"/>
      <c r="D332" s="23"/>
      <c r="E332" s="23"/>
      <c r="F332" s="49">
        <f t="shared" si="10"/>
      </c>
      <c r="G332" s="50">
        <f t="shared" si="11"/>
      </c>
    </row>
    <row r="333" spans="3:7" ht="12.75">
      <c r="C333" s="23"/>
      <c r="D333" s="23"/>
      <c r="E333" s="23"/>
      <c r="F333" s="49">
        <f t="shared" si="10"/>
      </c>
      <c r="G333" s="50">
        <f t="shared" si="11"/>
      </c>
    </row>
    <row r="334" spans="3:7" ht="12.75">
      <c r="C334" s="23"/>
      <c r="D334" s="23"/>
      <c r="E334" s="23"/>
      <c r="F334" s="49">
        <f t="shared" si="10"/>
      </c>
      <c r="G334" s="50">
        <f t="shared" si="11"/>
      </c>
    </row>
    <row r="335" spans="3:7" ht="12.75">
      <c r="C335" s="23"/>
      <c r="D335" s="23"/>
      <c r="E335" s="23"/>
      <c r="F335" s="49">
        <f t="shared" si="10"/>
      </c>
      <c r="G335" s="50">
        <f t="shared" si="11"/>
      </c>
    </row>
    <row r="336" spans="3:7" ht="12.75">
      <c r="C336" s="23"/>
      <c r="D336" s="23"/>
      <c r="E336" s="23"/>
      <c r="G336" s="50"/>
    </row>
    <row r="337" spans="3:7" ht="12.75">
      <c r="C337" s="23"/>
      <c r="D337" s="23"/>
      <c r="E337" s="23"/>
      <c r="G337" s="50"/>
    </row>
    <row r="338" spans="3:7" ht="12.75">
      <c r="C338" s="23"/>
      <c r="D338" s="23"/>
      <c r="E338" s="23"/>
      <c r="G338" s="50"/>
    </row>
    <row r="339" spans="3:7" ht="12.75">
      <c r="C339" s="23"/>
      <c r="D339" s="23"/>
      <c r="E339" s="23"/>
      <c r="G339" s="50"/>
    </row>
    <row r="340" spans="3:7" ht="12.75">
      <c r="C340" s="23"/>
      <c r="D340" s="23"/>
      <c r="E340" s="23"/>
      <c r="G340" s="50"/>
    </row>
    <row r="341" spans="3:7" ht="12.75">
      <c r="C341" s="23"/>
      <c r="D341" s="23"/>
      <c r="E341" s="23"/>
      <c r="G341" s="50"/>
    </row>
    <row r="342" spans="3:7" ht="12.75">
      <c r="C342" s="23"/>
      <c r="D342" s="23"/>
      <c r="E342" s="23"/>
      <c r="G342" s="50"/>
    </row>
    <row r="343" spans="3:7" ht="12.75">
      <c r="C343" s="23"/>
      <c r="D343" s="23"/>
      <c r="E343" s="23"/>
      <c r="G343" s="50"/>
    </row>
    <row r="344" spans="3:5" ht="12.75">
      <c r="C344" s="23"/>
      <c r="D344" s="23"/>
      <c r="E344" s="23"/>
    </row>
    <row r="345" spans="3:5" ht="12.75">
      <c r="C345" s="23"/>
      <c r="D345" s="23"/>
      <c r="E345" s="23"/>
    </row>
    <row r="346" spans="3:5" ht="12.75">
      <c r="C346" s="23"/>
      <c r="D346" s="23"/>
      <c r="E346" s="23"/>
    </row>
    <row r="347" spans="3:5" ht="12.75">
      <c r="C347" s="23"/>
      <c r="D347" s="23"/>
      <c r="E347" s="23"/>
    </row>
    <row r="348" spans="3:5" ht="12.75">
      <c r="C348" s="23"/>
      <c r="D348" s="23"/>
      <c r="E348" s="23"/>
    </row>
    <row r="349" spans="3:5" ht="12.75">
      <c r="C349" s="23"/>
      <c r="D349" s="23"/>
      <c r="E349" s="23"/>
    </row>
    <row r="350" spans="3:5" ht="12.75">
      <c r="C350" s="23"/>
      <c r="D350" s="23"/>
      <c r="E350" s="23"/>
    </row>
    <row r="351" spans="3:5" ht="12.75">
      <c r="C351" s="23"/>
      <c r="D351" s="23"/>
      <c r="E351" s="23"/>
    </row>
  </sheetData>
  <mergeCells count="1">
    <mergeCell ref="C1:E1"/>
  </mergeCells>
  <hyperlinks>
    <hyperlink ref="C1:E1" r:id="rId1" display="Back To Toolkit"/>
  </hyperlinks>
  <printOptions/>
  <pageMargins left="0.75" right="0.75" top="1" bottom="1" header="0.5" footer="0.5"/>
  <pageSetup fitToHeight="1" fitToWidth="1"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J791"/>
  <sheetViews>
    <sheetView workbookViewId="0" topLeftCell="A1">
      <selection activeCell="A1" sqref="A1"/>
    </sheetView>
  </sheetViews>
  <sheetFormatPr defaultColWidth="9.140625" defaultRowHeight="12.75"/>
  <cols>
    <col min="3" max="3" width="13.421875" style="0" customWidth="1"/>
    <col min="4" max="4" width="18.140625" style="0" customWidth="1"/>
    <col min="5" max="5" width="10.7109375" style="0" customWidth="1"/>
    <col min="6" max="6" width="10.7109375" style="5" customWidth="1"/>
    <col min="7" max="7" width="10.7109375" style="0" customWidth="1"/>
  </cols>
  <sheetData>
    <row r="1" spans="1:7" s="32" customFormat="1" ht="40.5" customHeight="1">
      <c r="A1" s="32" t="s">
        <v>0</v>
      </c>
      <c r="B1" s="32" t="s">
        <v>1</v>
      </c>
      <c r="C1" s="33" t="s">
        <v>2</v>
      </c>
      <c r="D1" s="32" t="s">
        <v>3</v>
      </c>
      <c r="E1" s="33" t="s">
        <v>4</v>
      </c>
      <c r="F1" s="34" t="s">
        <v>22</v>
      </c>
      <c r="G1" s="34" t="s">
        <v>25</v>
      </c>
    </row>
    <row r="2" spans="1:7" ht="12.75">
      <c r="A2">
        <v>5</v>
      </c>
      <c r="B2">
        <v>1990</v>
      </c>
      <c r="C2" t="s">
        <v>48</v>
      </c>
      <c r="D2" t="s">
        <v>5</v>
      </c>
      <c r="E2" s="23">
        <v>1784</v>
      </c>
      <c r="F2" s="30">
        <v>729</v>
      </c>
      <c r="G2" s="30">
        <v>5567</v>
      </c>
    </row>
    <row r="3" spans="1:7" ht="12.75">
      <c r="A3">
        <v>5</v>
      </c>
      <c r="B3">
        <v>1990</v>
      </c>
      <c r="C3" t="s">
        <v>48</v>
      </c>
      <c r="D3" s="3" t="s">
        <v>6</v>
      </c>
      <c r="E3" s="23">
        <v>1971</v>
      </c>
      <c r="F3" s="30">
        <v>1054</v>
      </c>
      <c r="G3" s="30">
        <v>3878</v>
      </c>
    </row>
    <row r="4" spans="1:7" ht="12.75">
      <c r="A4">
        <v>5</v>
      </c>
      <c r="B4">
        <v>1990</v>
      </c>
      <c r="C4" t="s">
        <v>48</v>
      </c>
      <c r="D4" s="3" t="s">
        <v>7</v>
      </c>
      <c r="E4" s="23">
        <v>2588</v>
      </c>
      <c r="F4" s="30">
        <v>1216</v>
      </c>
      <c r="G4" s="30">
        <v>6470</v>
      </c>
    </row>
    <row r="5" spans="1:7" ht="12.75">
      <c r="A5">
        <v>5</v>
      </c>
      <c r="B5">
        <v>1990</v>
      </c>
      <c r="C5" t="s">
        <v>48</v>
      </c>
      <c r="D5" s="3" t="s">
        <v>8</v>
      </c>
      <c r="E5" s="23">
        <v>2925</v>
      </c>
      <c r="F5" s="30">
        <v>1305</v>
      </c>
      <c r="G5" s="30">
        <v>7663</v>
      </c>
    </row>
    <row r="6" spans="1:7" ht="12.75">
      <c r="A6">
        <v>5</v>
      </c>
      <c r="B6">
        <v>1990</v>
      </c>
      <c r="C6" t="s">
        <v>48</v>
      </c>
      <c r="D6" s="4" t="s">
        <v>9</v>
      </c>
      <c r="E6" s="23">
        <v>310</v>
      </c>
      <c r="F6" s="30">
        <v>129</v>
      </c>
      <c r="G6" s="30">
        <v>818</v>
      </c>
    </row>
    <row r="7" spans="1:7" ht="12.75">
      <c r="A7">
        <v>5</v>
      </c>
      <c r="B7">
        <v>1990</v>
      </c>
      <c r="C7" t="s">
        <v>48</v>
      </c>
      <c r="D7" s="4" t="s">
        <v>10</v>
      </c>
      <c r="E7" s="23">
        <v>1118</v>
      </c>
      <c r="F7" s="30">
        <v>569</v>
      </c>
      <c r="G7" s="30">
        <v>2322</v>
      </c>
    </row>
    <row r="8" spans="1:7" ht="12.75">
      <c r="A8">
        <v>5</v>
      </c>
      <c r="B8">
        <v>1990</v>
      </c>
      <c r="C8" t="s">
        <v>48</v>
      </c>
      <c r="D8" s="3" t="s">
        <v>11</v>
      </c>
      <c r="E8" s="23">
        <v>759</v>
      </c>
      <c r="F8" s="30">
        <v>286</v>
      </c>
      <c r="G8" s="30">
        <v>2218</v>
      </c>
    </row>
    <row r="9" spans="1:7" ht="12.75">
      <c r="A9">
        <v>5</v>
      </c>
      <c r="B9">
        <v>1990</v>
      </c>
      <c r="C9" t="s">
        <v>48</v>
      </c>
      <c r="D9" s="3" t="s">
        <v>12</v>
      </c>
      <c r="E9" s="23">
        <v>2059</v>
      </c>
      <c r="F9" s="30">
        <v>1036</v>
      </c>
      <c r="G9" s="30">
        <v>4692</v>
      </c>
    </row>
    <row r="10" spans="1:7" ht="12.75">
      <c r="A10">
        <v>5</v>
      </c>
      <c r="B10">
        <v>1990</v>
      </c>
      <c r="C10" t="s">
        <v>48</v>
      </c>
      <c r="D10" s="3" t="s">
        <v>13</v>
      </c>
      <c r="E10" s="23">
        <v>461</v>
      </c>
      <c r="F10" s="30">
        <v>206</v>
      </c>
      <c r="G10" s="30">
        <v>1135</v>
      </c>
    </row>
    <row r="11" spans="1:7" ht="12.75">
      <c r="A11">
        <v>5</v>
      </c>
      <c r="B11">
        <v>1990</v>
      </c>
      <c r="C11" t="s">
        <v>48</v>
      </c>
      <c r="D11" s="3" t="s">
        <v>14</v>
      </c>
      <c r="E11" s="23">
        <v>1419</v>
      </c>
      <c r="F11" s="30">
        <v>729</v>
      </c>
      <c r="G11" s="30">
        <v>2963</v>
      </c>
    </row>
    <row r="12" spans="1:7" ht="12.75">
      <c r="A12">
        <v>5</v>
      </c>
      <c r="B12">
        <v>1990</v>
      </c>
      <c r="C12" t="s">
        <v>48</v>
      </c>
      <c r="D12" s="4" t="s">
        <v>15</v>
      </c>
      <c r="E12" s="23">
        <v>394</v>
      </c>
      <c r="F12" s="30">
        <v>163</v>
      </c>
      <c r="G12" s="30">
        <v>1142</v>
      </c>
    </row>
    <row r="13" spans="1:7" ht="12.75">
      <c r="A13">
        <v>5</v>
      </c>
      <c r="B13">
        <v>1990</v>
      </c>
      <c r="C13" t="s">
        <v>48</v>
      </c>
      <c r="D13" s="4" t="s">
        <v>16</v>
      </c>
      <c r="E13" s="23">
        <v>4715</v>
      </c>
      <c r="F13" s="30">
        <v>2565</v>
      </c>
      <c r="G13" s="30">
        <v>9312</v>
      </c>
    </row>
    <row r="14" spans="1:7" ht="12.75">
      <c r="A14">
        <v>5</v>
      </c>
      <c r="B14">
        <v>1990</v>
      </c>
      <c r="C14" t="s">
        <v>48</v>
      </c>
      <c r="D14" s="3" t="s">
        <v>17</v>
      </c>
      <c r="E14" s="23">
        <v>966</v>
      </c>
      <c r="F14" s="30">
        <v>485</v>
      </c>
      <c r="G14" s="30">
        <v>1998</v>
      </c>
    </row>
    <row r="15" spans="1:7" ht="12.75">
      <c r="A15">
        <v>5</v>
      </c>
      <c r="B15">
        <v>1990</v>
      </c>
      <c r="C15" t="s">
        <v>48</v>
      </c>
      <c r="D15" s="3" t="s">
        <v>18</v>
      </c>
      <c r="E15" s="23">
        <v>772</v>
      </c>
      <c r="F15" s="30">
        <v>365</v>
      </c>
      <c r="G15" s="30">
        <v>1743</v>
      </c>
    </row>
    <row r="16" spans="1:7" ht="12.75">
      <c r="A16">
        <v>5</v>
      </c>
      <c r="B16">
        <v>1990</v>
      </c>
      <c r="C16" t="s">
        <v>49</v>
      </c>
      <c r="D16" t="s">
        <v>5</v>
      </c>
      <c r="E16" s="23">
        <v>86</v>
      </c>
      <c r="F16" s="30">
        <v>45</v>
      </c>
      <c r="G16" s="30">
        <v>132</v>
      </c>
    </row>
    <row r="17" spans="1:7" ht="12.75">
      <c r="A17">
        <v>5</v>
      </c>
      <c r="B17">
        <v>1990</v>
      </c>
      <c r="C17" t="s">
        <v>49</v>
      </c>
      <c r="D17" s="3" t="s">
        <v>6</v>
      </c>
      <c r="E17" s="23">
        <v>10264</v>
      </c>
      <c r="F17" s="30">
        <v>5653</v>
      </c>
      <c r="G17" s="30">
        <v>17876</v>
      </c>
    </row>
    <row r="18" spans="1:7" ht="12.75">
      <c r="A18">
        <v>5</v>
      </c>
      <c r="B18">
        <v>1990</v>
      </c>
      <c r="C18" t="s">
        <v>49</v>
      </c>
      <c r="D18" s="3" t="s">
        <v>7</v>
      </c>
      <c r="E18" s="23">
        <v>2407</v>
      </c>
      <c r="F18" s="30">
        <v>1146</v>
      </c>
      <c r="G18" s="30">
        <v>4814</v>
      </c>
    </row>
    <row r="19" spans="1:7" ht="12.75">
      <c r="A19">
        <v>5</v>
      </c>
      <c r="B19">
        <v>1990</v>
      </c>
      <c r="C19" t="s">
        <v>49</v>
      </c>
      <c r="D19" s="3" t="s">
        <v>8</v>
      </c>
      <c r="E19" s="23">
        <v>342</v>
      </c>
      <c r="F19" s="30">
        <v>171</v>
      </c>
      <c r="G19" s="30">
        <v>610</v>
      </c>
    </row>
    <row r="20" spans="1:7" ht="12.75">
      <c r="A20">
        <v>5</v>
      </c>
      <c r="B20">
        <v>1990</v>
      </c>
      <c r="C20" t="s">
        <v>49</v>
      </c>
      <c r="D20" s="4" t="s">
        <v>9</v>
      </c>
      <c r="E20" s="23">
        <v>439</v>
      </c>
      <c r="F20" s="30">
        <v>203</v>
      </c>
      <c r="G20" s="30">
        <v>1031</v>
      </c>
    </row>
    <row r="21" spans="1:7" ht="12.75">
      <c r="A21">
        <v>5</v>
      </c>
      <c r="B21">
        <v>1990</v>
      </c>
      <c r="C21" t="s">
        <v>49</v>
      </c>
      <c r="D21" s="4" t="s">
        <v>10</v>
      </c>
      <c r="E21" s="23">
        <v>816</v>
      </c>
      <c r="F21" s="30">
        <v>456</v>
      </c>
      <c r="G21" s="30">
        <v>1334</v>
      </c>
    </row>
    <row r="22" spans="1:7" ht="12.75">
      <c r="A22">
        <v>5</v>
      </c>
      <c r="B22">
        <v>1990</v>
      </c>
      <c r="C22" t="s">
        <v>49</v>
      </c>
      <c r="D22" s="3" t="s">
        <v>11</v>
      </c>
      <c r="E22" s="23">
        <v>815</v>
      </c>
      <c r="F22" s="30">
        <v>426</v>
      </c>
      <c r="G22" s="30">
        <v>1413</v>
      </c>
    </row>
    <row r="23" spans="1:7" ht="12.75">
      <c r="A23">
        <v>5</v>
      </c>
      <c r="B23">
        <v>1990</v>
      </c>
      <c r="C23" t="s">
        <v>49</v>
      </c>
      <c r="D23" s="3" t="s">
        <v>12</v>
      </c>
      <c r="E23" s="23">
        <v>1013</v>
      </c>
      <c r="F23" s="30">
        <v>536</v>
      </c>
      <c r="G23" s="30">
        <v>1944</v>
      </c>
    </row>
    <row r="24" spans="1:7" ht="12.75">
      <c r="A24">
        <v>5</v>
      </c>
      <c r="B24">
        <v>1990</v>
      </c>
      <c r="C24" t="s">
        <v>49</v>
      </c>
      <c r="D24" s="3" t="s">
        <v>13</v>
      </c>
      <c r="E24" s="23">
        <v>3579</v>
      </c>
      <c r="F24" s="30">
        <v>1969</v>
      </c>
      <c r="G24" s="30">
        <v>5149</v>
      </c>
    </row>
    <row r="25" spans="1:7" ht="12.75">
      <c r="A25">
        <v>5</v>
      </c>
      <c r="B25">
        <v>1990</v>
      </c>
      <c r="C25" t="s">
        <v>49</v>
      </c>
      <c r="D25" s="3" t="s">
        <v>14</v>
      </c>
      <c r="E25" s="23">
        <v>0</v>
      </c>
      <c r="F25" s="30">
        <v>0</v>
      </c>
      <c r="G25" s="30">
        <v>0</v>
      </c>
    </row>
    <row r="26" spans="1:7" ht="12.75">
      <c r="A26">
        <v>5</v>
      </c>
      <c r="B26">
        <v>1990</v>
      </c>
      <c r="C26" t="s">
        <v>49</v>
      </c>
      <c r="D26" s="4" t="s">
        <v>15</v>
      </c>
      <c r="E26" s="23">
        <v>0</v>
      </c>
      <c r="F26" s="30">
        <v>0</v>
      </c>
      <c r="G26" s="30">
        <v>0</v>
      </c>
    </row>
    <row r="27" spans="1:7" ht="12.75">
      <c r="A27">
        <v>5</v>
      </c>
      <c r="B27">
        <v>1990</v>
      </c>
      <c r="C27" t="s">
        <v>49</v>
      </c>
      <c r="D27" s="4" t="s">
        <v>16</v>
      </c>
      <c r="E27" s="23">
        <v>210</v>
      </c>
      <c r="F27" s="30">
        <v>125</v>
      </c>
      <c r="G27" s="30">
        <v>287</v>
      </c>
    </row>
    <row r="28" spans="1:7" ht="12.75">
      <c r="A28">
        <v>5</v>
      </c>
      <c r="B28">
        <v>1990</v>
      </c>
      <c r="C28" t="s">
        <v>49</v>
      </c>
      <c r="D28" s="3" t="s">
        <v>17</v>
      </c>
      <c r="E28" s="23">
        <v>1068</v>
      </c>
      <c r="F28" s="30">
        <v>592</v>
      </c>
      <c r="G28" s="30">
        <v>1730</v>
      </c>
    </row>
    <row r="29" spans="1:7" ht="12.75">
      <c r="A29">
        <v>5</v>
      </c>
      <c r="B29">
        <v>1990</v>
      </c>
      <c r="C29" t="s">
        <v>49</v>
      </c>
      <c r="D29" s="3" t="s">
        <v>18</v>
      </c>
      <c r="E29" s="23">
        <v>711</v>
      </c>
      <c r="F29" s="30">
        <v>449</v>
      </c>
      <c r="G29" s="30">
        <v>1013</v>
      </c>
    </row>
    <row r="30" spans="1:7" ht="12.75">
      <c r="A30">
        <v>12</v>
      </c>
      <c r="B30">
        <v>1990</v>
      </c>
      <c r="C30" t="s">
        <v>48</v>
      </c>
      <c r="D30" t="s">
        <v>5</v>
      </c>
      <c r="E30" s="23">
        <v>2076</v>
      </c>
      <c r="F30" s="30">
        <v>683</v>
      </c>
      <c r="G30" s="30">
        <v>4703</v>
      </c>
    </row>
    <row r="31" spans="1:7" ht="12.75">
      <c r="A31">
        <v>12</v>
      </c>
      <c r="B31">
        <v>1990</v>
      </c>
      <c r="C31" t="s">
        <v>48</v>
      </c>
      <c r="D31" s="3" t="s">
        <v>6</v>
      </c>
      <c r="E31" s="23">
        <v>2097</v>
      </c>
      <c r="F31" s="30">
        <v>742</v>
      </c>
      <c r="G31" s="30">
        <v>3967</v>
      </c>
    </row>
    <row r="32" spans="1:7" ht="12.75">
      <c r="A32">
        <v>12</v>
      </c>
      <c r="B32">
        <v>1990</v>
      </c>
      <c r="C32" t="s">
        <v>48</v>
      </c>
      <c r="D32" s="3" t="s">
        <v>7</v>
      </c>
      <c r="E32" s="23">
        <v>2693</v>
      </c>
      <c r="F32" s="30">
        <v>792</v>
      </c>
      <c r="G32" s="30">
        <v>6462</v>
      </c>
    </row>
    <row r="33" spans="1:7" ht="12.75">
      <c r="A33">
        <v>12</v>
      </c>
      <c r="B33">
        <v>1990</v>
      </c>
      <c r="C33" t="s">
        <v>48</v>
      </c>
      <c r="D33" s="3" t="s">
        <v>8</v>
      </c>
      <c r="E33" s="23">
        <v>2836</v>
      </c>
      <c r="F33" s="30">
        <v>976</v>
      </c>
      <c r="G33" s="30">
        <v>6262</v>
      </c>
    </row>
    <row r="34" spans="1:7" ht="12.75">
      <c r="A34">
        <v>12</v>
      </c>
      <c r="B34">
        <v>1990</v>
      </c>
      <c r="C34" t="s">
        <v>48</v>
      </c>
      <c r="D34" s="4" t="s">
        <v>9</v>
      </c>
      <c r="E34" s="23">
        <v>256</v>
      </c>
      <c r="F34" s="30">
        <v>83</v>
      </c>
      <c r="G34" s="30">
        <v>581</v>
      </c>
    </row>
    <row r="35" spans="1:7" ht="12.75">
      <c r="A35">
        <v>12</v>
      </c>
      <c r="B35">
        <v>1990</v>
      </c>
      <c r="C35" t="s">
        <v>48</v>
      </c>
      <c r="D35" s="4" t="s">
        <v>10</v>
      </c>
      <c r="E35" s="23">
        <v>1261</v>
      </c>
      <c r="F35" s="30">
        <v>450</v>
      </c>
      <c r="G35" s="30">
        <v>2557</v>
      </c>
    </row>
    <row r="36" spans="1:7" ht="12.75">
      <c r="A36">
        <v>12</v>
      </c>
      <c r="B36">
        <v>1990</v>
      </c>
      <c r="C36" t="s">
        <v>48</v>
      </c>
      <c r="D36" s="3" t="s">
        <v>11</v>
      </c>
      <c r="E36" s="23">
        <v>767</v>
      </c>
      <c r="F36" s="30">
        <v>110</v>
      </c>
      <c r="G36" s="30">
        <v>2346</v>
      </c>
    </row>
    <row r="37" spans="1:7" ht="12.75">
      <c r="A37">
        <v>12</v>
      </c>
      <c r="B37">
        <v>1990</v>
      </c>
      <c r="C37" t="s">
        <v>48</v>
      </c>
      <c r="D37" s="3" t="s">
        <v>12</v>
      </c>
      <c r="E37" s="23">
        <v>2180</v>
      </c>
      <c r="F37" s="30">
        <v>698</v>
      </c>
      <c r="G37" s="30">
        <v>4924</v>
      </c>
    </row>
    <row r="38" spans="1:7" ht="12.75">
      <c r="A38">
        <v>12</v>
      </c>
      <c r="B38">
        <v>1990</v>
      </c>
      <c r="C38" t="s">
        <v>48</v>
      </c>
      <c r="D38" s="3" t="s">
        <v>13</v>
      </c>
      <c r="E38" s="23">
        <v>426</v>
      </c>
      <c r="F38" s="30">
        <v>143</v>
      </c>
      <c r="G38" s="30">
        <v>880</v>
      </c>
    </row>
    <row r="39" spans="1:7" ht="12.75">
      <c r="A39">
        <v>12</v>
      </c>
      <c r="B39">
        <v>1990</v>
      </c>
      <c r="C39" t="s">
        <v>48</v>
      </c>
      <c r="D39" s="3" t="s">
        <v>14</v>
      </c>
      <c r="E39" s="23">
        <v>1543</v>
      </c>
      <c r="F39" s="30">
        <v>606</v>
      </c>
      <c r="G39" s="30">
        <v>2943</v>
      </c>
    </row>
    <row r="40" spans="1:7" ht="12.75">
      <c r="A40">
        <v>12</v>
      </c>
      <c r="B40">
        <v>1990</v>
      </c>
      <c r="C40" t="s">
        <v>48</v>
      </c>
      <c r="D40" s="4" t="s">
        <v>15</v>
      </c>
      <c r="E40" s="23">
        <v>459</v>
      </c>
      <c r="F40" s="30">
        <v>158</v>
      </c>
      <c r="G40" s="30">
        <v>1089</v>
      </c>
    </row>
    <row r="41" spans="1:7" ht="12.75">
      <c r="A41">
        <v>12</v>
      </c>
      <c r="B41">
        <v>1990</v>
      </c>
      <c r="C41" t="s">
        <v>48</v>
      </c>
      <c r="D41" s="4" t="s">
        <v>16</v>
      </c>
      <c r="E41" s="23">
        <v>5440</v>
      </c>
      <c r="F41" s="30">
        <v>2116</v>
      </c>
      <c r="G41" s="30">
        <v>9841</v>
      </c>
    </row>
    <row r="42" spans="1:7" ht="12.75">
      <c r="A42">
        <v>12</v>
      </c>
      <c r="B42">
        <v>1990</v>
      </c>
      <c r="C42" t="s">
        <v>48</v>
      </c>
      <c r="D42" s="3" t="s">
        <v>17</v>
      </c>
      <c r="E42" s="23">
        <v>1151</v>
      </c>
      <c r="F42" s="30">
        <v>257</v>
      </c>
      <c r="G42" s="30">
        <v>3062</v>
      </c>
    </row>
    <row r="43" spans="1:7" ht="12.75">
      <c r="A43">
        <v>12</v>
      </c>
      <c r="B43">
        <v>1990</v>
      </c>
      <c r="C43" t="s">
        <v>48</v>
      </c>
      <c r="D43" s="3" t="s">
        <v>18</v>
      </c>
      <c r="E43" s="23">
        <v>1008</v>
      </c>
      <c r="F43" s="30">
        <v>311</v>
      </c>
      <c r="G43" s="30">
        <v>2374</v>
      </c>
    </row>
    <row r="44" spans="1:7" ht="12.75">
      <c r="A44">
        <v>12</v>
      </c>
      <c r="B44">
        <v>1990</v>
      </c>
      <c r="C44" t="s">
        <v>49</v>
      </c>
      <c r="D44" t="s">
        <v>5</v>
      </c>
      <c r="E44" s="23">
        <v>99</v>
      </c>
      <c r="F44" s="30">
        <v>47</v>
      </c>
      <c r="G44" s="30">
        <v>156</v>
      </c>
    </row>
    <row r="45" spans="1:7" ht="12.75">
      <c r="A45">
        <v>12</v>
      </c>
      <c r="B45">
        <v>1990</v>
      </c>
      <c r="C45" t="s">
        <v>49</v>
      </c>
      <c r="D45" s="3" t="s">
        <v>6</v>
      </c>
      <c r="E45" s="23">
        <v>11115</v>
      </c>
      <c r="F45" s="30">
        <v>4389</v>
      </c>
      <c r="G45" s="30">
        <v>19190</v>
      </c>
    </row>
    <row r="46" spans="1:7" ht="12.75">
      <c r="A46">
        <v>12</v>
      </c>
      <c r="B46">
        <v>1990</v>
      </c>
      <c r="C46" t="s">
        <v>49</v>
      </c>
      <c r="D46" s="3" t="s">
        <v>7</v>
      </c>
      <c r="E46" s="23">
        <v>2575</v>
      </c>
      <c r="F46" s="30">
        <v>858</v>
      </c>
      <c r="G46" s="30">
        <v>5407</v>
      </c>
    </row>
    <row r="47" spans="1:7" ht="12.75">
      <c r="A47">
        <v>12</v>
      </c>
      <c r="B47">
        <v>1990</v>
      </c>
      <c r="C47" t="s">
        <v>49</v>
      </c>
      <c r="D47" s="3" t="s">
        <v>8</v>
      </c>
      <c r="E47" s="23">
        <v>526</v>
      </c>
      <c r="F47" s="30">
        <v>215</v>
      </c>
      <c r="G47" s="30">
        <v>836</v>
      </c>
    </row>
    <row r="48" spans="1:7" ht="12.75">
      <c r="A48">
        <v>12</v>
      </c>
      <c r="B48">
        <v>1990</v>
      </c>
      <c r="C48" t="s">
        <v>49</v>
      </c>
      <c r="D48" s="4" t="s">
        <v>9</v>
      </c>
      <c r="E48" s="23">
        <v>463</v>
      </c>
      <c r="F48" s="30">
        <v>184</v>
      </c>
      <c r="G48" s="30">
        <v>754</v>
      </c>
    </row>
    <row r="49" spans="1:7" ht="12.75">
      <c r="A49">
        <v>12</v>
      </c>
      <c r="B49">
        <v>1990</v>
      </c>
      <c r="C49" t="s">
        <v>49</v>
      </c>
      <c r="D49" s="4" t="s">
        <v>10</v>
      </c>
      <c r="E49" s="23">
        <v>1078</v>
      </c>
      <c r="F49" s="30">
        <v>409</v>
      </c>
      <c r="G49" s="30">
        <v>1996</v>
      </c>
    </row>
    <row r="50" spans="1:7" ht="12.75">
      <c r="A50">
        <v>12</v>
      </c>
      <c r="B50">
        <v>1990</v>
      </c>
      <c r="C50" t="s">
        <v>49</v>
      </c>
      <c r="D50" s="3" t="s">
        <v>11</v>
      </c>
      <c r="E50" s="23">
        <v>950</v>
      </c>
      <c r="F50" s="30">
        <v>323</v>
      </c>
      <c r="G50" s="30">
        <v>1990</v>
      </c>
    </row>
    <row r="51" spans="1:7" ht="12.75">
      <c r="A51">
        <v>12</v>
      </c>
      <c r="B51">
        <v>1990</v>
      </c>
      <c r="C51" t="s">
        <v>49</v>
      </c>
      <c r="D51" s="3" t="s">
        <v>12</v>
      </c>
      <c r="E51" s="23">
        <v>1074</v>
      </c>
      <c r="F51" s="30">
        <v>362</v>
      </c>
      <c r="G51" s="30">
        <v>2040</v>
      </c>
    </row>
    <row r="52" spans="1:7" ht="12.75">
      <c r="A52">
        <v>12</v>
      </c>
      <c r="B52">
        <v>1990</v>
      </c>
      <c r="C52" t="s">
        <v>49</v>
      </c>
      <c r="D52" s="3" t="s">
        <v>13</v>
      </c>
      <c r="E52" s="23">
        <v>3951</v>
      </c>
      <c r="F52" s="30">
        <v>1601</v>
      </c>
      <c r="G52" s="30">
        <v>6466</v>
      </c>
    </row>
    <row r="53" spans="1:7" ht="12.75">
      <c r="A53">
        <v>12</v>
      </c>
      <c r="B53">
        <v>1990</v>
      </c>
      <c r="C53" t="s">
        <v>49</v>
      </c>
      <c r="D53" s="3" t="s">
        <v>14</v>
      </c>
      <c r="E53" s="23" t="s">
        <v>19</v>
      </c>
      <c r="F53" s="30">
        <v>0</v>
      </c>
      <c r="G53" s="30">
        <v>0</v>
      </c>
    </row>
    <row r="54" spans="1:7" ht="12.75">
      <c r="A54">
        <v>12</v>
      </c>
      <c r="B54">
        <v>1990</v>
      </c>
      <c r="C54" t="s">
        <v>49</v>
      </c>
      <c r="D54" s="4" t="s">
        <v>15</v>
      </c>
      <c r="E54" s="23" t="s">
        <v>19</v>
      </c>
      <c r="F54" s="30">
        <v>0</v>
      </c>
      <c r="G54" s="30">
        <v>0</v>
      </c>
    </row>
    <row r="55" spans="1:7" ht="12.75">
      <c r="A55">
        <v>12</v>
      </c>
      <c r="B55">
        <v>1990</v>
      </c>
      <c r="C55" t="s">
        <v>49</v>
      </c>
      <c r="D55" s="4" t="s">
        <v>16</v>
      </c>
      <c r="E55" s="23">
        <v>261</v>
      </c>
      <c r="F55" s="30">
        <v>100</v>
      </c>
      <c r="G55" s="30">
        <v>418</v>
      </c>
    </row>
    <row r="56" spans="1:7" ht="12.75">
      <c r="A56">
        <v>12</v>
      </c>
      <c r="B56">
        <v>1990</v>
      </c>
      <c r="C56" t="s">
        <v>49</v>
      </c>
      <c r="D56" s="3" t="s">
        <v>17</v>
      </c>
      <c r="E56" s="23">
        <v>1088</v>
      </c>
      <c r="F56" s="30">
        <v>363</v>
      </c>
      <c r="G56" s="30">
        <v>2186</v>
      </c>
    </row>
    <row r="57" spans="1:7" ht="12.75">
      <c r="A57">
        <v>12</v>
      </c>
      <c r="B57">
        <v>1990</v>
      </c>
      <c r="C57" t="s">
        <v>49</v>
      </c>
      <c r="D57" s="3" t="s">
        <v>18</v>
      </c>
      <c r="E57" s="23">
        <v>859</v>
      </c>
      <c r="F57" s="30">
        <v>259</v>
      </c>
      <c r="G57" s="30">
        <v>2055</v>
      </c>
    </row>
    <row r="58" spans="1:7" ht="12.75">
      <c r="A58">
        <v>5</v>
      </c>
      <c r="B58">
        <v>1991</v>
      </c>
      <c r="C58" t="s">
        <v>48</v>
      </c>
      <c r="D58" t="s">
        <v>5</v>
      </c>
      <c r="E58" s="23">
        <v>2107</v>
      </c>
      <c r="F58" s="30">
        <v>808</v>
      </c>
      <c r="G58" s="30">
        <v>6540</v>
      </c>
    </row>
    <row r="59" spans="1:7" ht="12.75">
      <c r="A59">
        <v>5</v>
      </c>
      <c r="B59">
        <v>1991</v>
      </c>
      <c r="C59" t="s">
        <v>48</v>
      </c>
      <c r="D59" s="3" t="s">
        <v>6</v>
      </c>
      <c r="E59" s="23">
        <v>2046</v>
      </c>
      <c r="F59" s="30">
        <v>1057</v>
      </c>
      <c r="G59" s="30">
        <v>4087</v>
      </c>
    </row>
    <row r="60" spans="1:7" ht="12.75">
      <c r="A60">
        <v>5</v>
      </c>
      <c r="B60">
        <v>1991</v>
      </c>
      <c r="C60" t="s">
        <v>48</v>
      </c>
      <c r="D60" s="3" t="s">
        <v>7</v>
      </c>
      <c r="E60" s="23">
        <v>2457</v>
      </c>
      <c r="F60" s="30">
        <v>1111</v>
      </c>
      <c r="G60" s="30">
        <v>6192</v>
      </c>
    </row>
    <row r="61" spans="1:7" ht="12.75">
      <c r="A61">
        <v>5</v>
      </c>
      <c r="B61">
        <v>1991</v>
      </c>
      <c r="C61" t="s">
        <v>48</v>
      </c>
      <c r="D61" s="3" t="s">
        <v>8</v>
      </c>
      <c r="E61" s="23">
        <v>1797</v>
      </c>
      <c r="F61" s="30">
        <v>676</v>
      </c>
      <c r="G61" s="30">
        <v>6054</v>
      </c>
    </row>
    <row r="62" spans="1:7" ht="12.75">
      <c r="A62">
        <v>5</v>
      </c>
      <c r="B62">
        <v>1991</v>
      </c>
      <c r="C62" t="s">
        <v>48</v>
      </c>
      <c r="D62" s="4" t="s">
        <v>9</v>
      </c>
      <c r="E62" s="23">
        <v>222</v>
      </c>
      <c r="F62" s="30">
        <v>89</v>
      </c>
      <c r="G62" s="30">
        <v>496</v>
      </c>
    </row>
    <row r="63" spans="1:7" ht="12.75">
      <c r="A63">
        <v>5</v>
      </c>
      <c r="B63">
        <v>1991</v>
      </c>
      <c r="C63" t="s">
        <v>48</v>
      </c>
      <c r="D63" s="4" t="s">
        <v>10</v>
      </c>
      <c r="E63" s="23">
        <v>1177</v>
      </c>
      <c r="F63" s="30">
        <v>508</v>
      </c>
      <c r="G63" s="30">
        <v>3205</v>
      </c>
    </row>
    <row r="64" spans="1:7" ht="12.75">
      <c r="A64">
        <v>5</v>
      </c>
      <c r="B64">
        <v>1991</v>
      </c>
      <c r="C64" t="s">
        <v>48</v>
      </c>
      <c r="D64" s="3" t="s">
        <v>11</v>
      </c>
      <c r="E64" s="23">
        <v>744</v>
      </c>
      <c r="F64" s="30">
        <v>317</v>
      </c>
      <c r="G64" s="30">
        <v>1963</v>
      </c>
    </row>
    <row r="65" spans="1:7" ht="12.75">
      <c r="A65">
        <v>5</v>
      </c>
      <c r="B65">
        <v>1991</v>
      </c>
      <c r="C65" t="s">
        <v>48</v>
      </c>
      <c r="D65" s="3" t="s">
        <v>12</v>
      </c>
      <c r="E65" s="23">
        <v>2195</v>
      </c>
      <c r="F65" s="30">
        <v>1178</v>
      </c>
      <c r="G65" s="30">
        <v>4390</v>
      </c>
    </row>
    <row r="66" spans="1:7" ht="12.75">
      <c r="A66">
        <v>5</v>
      </c>
      <c r="B66">
        <v>1991</v>
      </c>
      <c r="C66" t="s">
        <v>48</v>
      </c>
      <c r="D66" s="3" t="s">
        <v>13</v>
      </c>
      <c r="E66" s="23">
        <v>352</v>
      </c>
      <c r="F66" s="30">
        <v>166</v>
      </c>
      <c r="G66" s="30">
        <v>856</v>
      </c>
    </row>
    <row r="67" spans="1:7" ht="12.75">
      <c r="A67">
        <v>5</v>
      </c>
      <c r="B67">
        <v>1991</v>
      </c>
      <c r="C67" t="s">
        <v>48</v>
      </c>
      <c r="D67" s="3" t="s">
        <v>14</v>
      </c>
      <c r="E67" s="23">
        <v>1406</v>
      </c>
      <c r="F67" s="30">
        <v>703</v>
      </c>
      <c r="G67" s="30">
        <v>2524</v>
      </c>
    </row>
    <row r="68" spans="1:7" ht="12.75">
      <c r="A68">
        <v>5</v>
      </c>
      <c r="B68">
        <v>1991</v>
      </c>
      <c r="C68" t="s">
        <v>48</v>
      </c>
      <c r="D68" s="4" t="s">
        <v>15</v>
      </c>
      <c r="E68" s="23">
        <v>403</v>
      </c>
      <c r="F68" s="30">
        <v>168</v>
      </c>
      <c r="G68" s="30">
        <v>991</v>
      </c>
    </row>
    <row r="69" spans="1:7" ht="12.75">
      <c r="A69">
        <v>5</v>
      </c>
      <c r="B69">
        <v>1991</v>
      </c>
      <c r="C69" t="s">
        <v>48</v>
      </c>
      <c r="D69" s="4" t="s">
        <v>16</v>
      </c>
      <c r="E69" s="23">
        <v>5458</v>
      </c>
      <c r="F69" s="30">
        <v>2938</v>
      </c>
      <c r="G69" s="30">
        <v>10903</v>
      </c>
    </row>
    <row r="70" spans="1:7" ht="12.75">
      <c r="A70">
        <v>5</v>
      </c>
      <c r="B70">
        <v>1991</v>
      </c>
      <c r="C70" t="s">
        <v>48</v>
      </c>
      <c r="D70" s="3" t="s">
        <v>17</v>
      </c>
      <c r="E70" s="23">
        <v>997</v>
      </c>
      <c r="F70" s="30">
        <v>539</v>
      </c>
      <c r="G70" s="30">
        <v>2470</v>
      </c>
    </row>
    <row r="71" spans="1:7" ht="12.75">
      <c r="A71">
        <v>5</v>
      </c>
      <c r="B71">
        <v>1991</v>
      </c>
      <c r="C71" t="s">
        <v>48</v>
      </c>
      <c r="D71" s="3" t="s">
        <v>18</v>
      </c>
      <c r="E71" s="23">
        <v>878</v>
      </c>
      <c r="F71" s="30">
        <v>457</v>
      </c>
      <c r="G71" s="30">
        <v>1836</v>
      </c>
    </row>
    <row r="72" spans="1:7" ht="12.75">
      <c r="A72">
        <v>5</v>
      </c>
      <c r="B72">
        <v>1991</v>
      </c>
      <c r="C72" t="s">
        <v>49</v>
      </c>
      <c r="D72" t="s">
        <v>5</v>
      </c>
      <c r="E72" s="23">
        <v>101</v>
      </c>
      <c r="F72" s="30">
        <v>44</v>
      </c>
      <c r="G72" s="30">
        <v>228</v>
      </c>
    </row>
    <row r="73" spans="1:7" ht="12.75">
      <c r="A73">
        <v>5</v>
      </c>
      <c r="B73">
        <v>1991</v>
      </c>
      <c r="C73" t="s">
        <v>49</v>
      </c>
      <c r="D73" s="3" t="s">
        <v>6</v>
      </c>
      <c r="E73" s="23">
        <v>10496</v>
      </c>
      <c r="F73" s="30">
        <v>5976</v>
      </c>
      <c r="G73" s="30">
        <v>17622</v>
      </c>
    </row>
    <row r="74" spans="1:7" ht="12.75">
      <c r="A74">
        <v>5</v>
      </c>
      <c r="B74">
        <v>1991</v>
      </c>
      <c r="C74" t="s">
        <v>49</v>
      </c>
      <c r="D74" s="3" t="s">
        <v>7</v>
      </c>
      <c r="E74" s="23">
        <v>2280</v>
      </c>
      <c r="F74" s="30">
        <v>1192</v>
      </c>
      <c r="G74" s="30">
        <v>4446</v>
      </c>
    </row>
    <row r="75" spans="1:7" ht="12.75">
      <c r="A75">
        <v>5</v>
      </c>
      <c r="B75">
        <v>1991</v>
      </c>
      <c r="C75" t="s">
        <v>49</v>
      </c>
      <c r="D75" s="3" t="s">
        <v>8</v>
      </c>
      <c r="E75" s="23">
        <v>1024</v>
      </c>
      <c r="F75" s="30">
        <v>532</v>
      </c>
      <c r="G75" s="30">
        <v>2008</v>
      </c>
    </row>
    <row r="76" spans="1:7" ht="12.75">
      <c r="A76">
        <v>5</v>
      </c>
      <c r="B76">
        <v>1991</v>
      </c>
      <c r="C76" t="s">
        <v>49</v>
      </c>
      <c r="D76" s="4" t="s">
        <v>9</v>
      </c>
      <c r="E76" s="23">
        <v>440</v>
      </c>
      <c r="F76" s="30">
        <v>203</v>
      </c>
      <c r="G76" s="30">
        <v>985</v>
      </c>
    </row>
    <row r="77" spans="1:7" ht="12.75">
      <c r="A77">
        <v>5</v>
      </c>
      <c r="B77">
        <v>1991</v>
      </c>
      <c r="C77" t="s">
        <v>49</v>
      </c>
      <c r="D77" s="4" t="s">
        <v>10</v>
      </c>
      <c r="E77" s="23">
        <v>750</v>
      </c>
      <c r="F77" s="30">
        <v>348</v>
      </c>
      <c r="G77" s="30">
        <v>1744</v>
      </c>
    </row>
    <row r="78" spans="1:7" ht="12.75">
      <c r="A78">
        <v>5</v>
      </c>
      <c r="B78">
        <v>1991</v>
      </c>
      <c r="C78" t="s">
        <v>49</v>
      </c>
      <c r="D78" s="3" t="s">
        <v>11</v>
      </c>
      <c r="E78" s="23">
        <v>944</v>
      </c>
      <c r="F78" s="30">
        <v>482</v>
      </c>
      <c r="G78" s="30">
        <v>1835</v>
      </c>
    </row>
    <row r="79" spans="1:7" ht="12.75">
      <c r="A79">
        <v>5</v>
      </c>
      <c r="B79">
        <v>1991</v>
      </c>
      <c r="C79" t="s">
        <v>49</v>
      </c>
      <c r="D79" s="3" t="s">
        <v>12</v>
      </c>
      <c r="E79" s="23">
        <v>1088</v>
      </c>
      <c r="F79" s="30">
        <v>626</v>
      </c>
      <c r="G79" s="30">
        <v>1719</v>
      </c>
    </row>
    <row r="80" spans="1:7" ht="12.75">
      <c r="A80">
        <v>5</v>
      </c>
      <c r="B80">
        <v>1991</v>
      </c>
      <c r="C80" t="s">
        <v>49</v>
      </c>
      <c r="D80" s="3" t="s">
        <v>13</v>
      </c>
      <c r="E80" s="23">
        <v>4465</v>
      </c>
      <c r="F80" s="30">
        <v>2459</v>
      </c>
      <c r="G80" s="30">
        <v>7018</v>
      </c>
    </row>
    <row r="81" spans="1:7" ht="12.75">
      <c r="A81">
        <v>5</v>
      </c>
      <c r="B81">
        <v>1991</v>
      </c>
      <c r="C81" t="s">
        <v>49</v>
      </c>
      <c r="D81" s="3" t="s">
        <v>14</v>
      </c>
      <c r="E81" s="23">
        <v>0</v>
      </c>
      <c r="F81" s="30">
        <v>0</v>
      </c>
      <c r="G81" s="30">
        <v>0</v>
      </c>
    </row>
    <row r="82" spans="1:7" ht="12.75">
      <c r="A82">
        <v>5</v>
      </c>
      <c r="B82">
        <v>1991</v>
      </c>
      <c r="C82" t="s">
        <v>49</v>
      </c>
      <c r="D82" s="4" t="s">
        <v>15</v>
      </c>
      <c r="E82" s="23">
        <v>0</v>
      </c>
      <c r="F82" s="30">
        <v>0</v>
      </c>
      <c r="G82" s="30">
        <v>0</v>
      </c>
    </row>
    <row r="83" spans="1:7" ht="12.75">
      <c r="A83">
        <v>5</v>
      </c>
      <c r="B83">
        <v>1991</v>
      </c>
      <c r="C83" t="s">
        <v>49</v>
      </c>
      <c r="D83" s="4" t="s">
        <v>16</v>
      </c>
      <c r="E83" s="23">
        <v>144</v>
      </c>
      <c r="F83" s="30">
        <v>89</v>
      </c>
      <c r="G83" s="30">
        <v>169</v>
      </c>
    </row>
    <row r="84" spans="1:7" ht="12.75">
      <c r="A84">
        <v>5</v>
      </c>
      <c r="B84">
        <v>1991</v>
      </c>
      <c r="C84" t="s">
        <v>49</v>
      </c>
      <c r="D84" s="3" t="s">
        <v>17</v>
      </c>
      <c r="E84" s="23">
        <v>1055</v>
      </c>
      <c r="F84" s="30">
        <v>622</v>
      </c>
      <c r="G84" s="30">
        <v>1641</v>
      </c>
    </row>
    <row r="85" spans="1:7" ht="12.75">
      <c r="A85">
        <v>5</v>
      </c>
      <c r="B85">
        <v>1991</v>
      </c>
      <c r="C85" t="s">
        <v>49</v>
      </c>
      <c r="D85" s="3" t="s">
        <v>18</v>
      </c>
      <c r="E85" s="23">
        <v>764</v>
      </c>
      <c r="F85" s="30">
        <v>414</v>
      </c>
      <c r="G85" s="30">
        <v>1262</v>
      </c>
    </row>
    <row r="86" spans="1:7" ht="12.75">
      <c r="A86">
        <v>12</v>
      </c>
      <c r="B86">
        <v>1991</v>
      </c>
      <c r="C86" t="s">
        <v>48</v>
      </c>
      <c r="D86" t="s">
        <v>5</v>
      </c>
      <c r="E86" s="23">
        <v>2056</v>
      </c>
      <c r="F86" s="30">
        <v>844</v>
      </c>
      <c r="G86" s="30">
        <v>3873</v>
      </c>
    </row>
    <row r="87" spans="1:7" ht="12.75">
      <c r="A87">
        <v>12</v>
      </c>
      <c r="B87">
        <v>1991</v>
      </c>
      <c r="C87" t="s">
        <v>48</v>
      </c>
      <c r="D87" s="3" t="s">
        <v>6</v>
      </c>
      <c r="E87" s="23">
        <v>2286</v>
      </c>
      <c r="F87" s="30">
        <v>1015</v>
      </c>
      <c r="G87" s="30">
        <v>3446</v>
      </c>
    </row>
    <row r="88" spans="1:7" ht="12.75">
      <c r="A88">
        <v>12</v>
      </c>
      <c r="B88">
        <v>1991</v>
      </c>
      <c r="C88" t="s">
        <v>48</v>
      </c>
      <c r="D88" s="3" t="s">
        <v>7</v>
      </c>
      <c r="E88" s="23">
        <v>2577</v>
      </c>
      <c r="F88" s="30">
        <v>948</v>
      </c>
      <c r="G88" s="30">
        <v>5231</v>
      </c>
    </row>
    <row r="89" spans="1:7" ht="12.75">
      <c r="A89">
        <v>12</v>
      </c>
      <c r="B89">
        <v>1991</v>
      </c>
      <c r="C89" t="s">
        <v>48</v>
      </c>
      <c r="D89" s="3" t="s">
        <v>8</v>
      </c>
      <c r="E89" s="23">
        <v>2096</v>
      </c>
      <c r="F89" s="30">
        <v>831</v>
      </c>
      <c r="G89" s="30">
        <v>4100</v>
      </c>
    </row>
    <row r="90" spans="1:7" ht="12.75">
      <c r="A90">
        <v>12</v>
      </c>
      <c r="B90">
        <v>1991</v>
      </c>
      <c r="C90" t="s">
        <v>48</v>
      </c>
      <c r="D90" s="4" t="s">
        <v>9</v>
      </c>
      <c r="E90" s="23">
        <v>204</v>
      </c>
      <c r="F90" s="30">
        <v>91</v>
      </c>
      <c r="G90" s="30">
        <v>354</v>
      </c>
    </row>
    <row r="91" spans="1:7" ht="12.75">
      <c r="A91">
        <v>12</v>
      </c>
      <c r="B91">
        <v>1991</v>
      </c>
      <c r="C91" t="s">
        <v>48</v>
      </c>
      <c r="D91" s="4" t="s">
        <v>10</v>
      </c>
      <c r="E91" s="23">
        <v>1406</v>
      </c>
      <c r="F91" s="30">
        <v>590</v>
      </c>
      <c r="G91" s="30">
        <v>2508</v>
      </c>
    </row>
    <row r="92" spans="1:7" ht="12.75">
      <c r="A92">
        <v>12</v>
      </c>
      <c r="B92">
        <v>1991</v>
      </c>
      <c r="C92" t="s">
        <v>48</v>
      </c>
      <c r="D92" s="3" t="s">
        <v>11</v>
      </c>
      <c r="E92" s="23">
        <v>634</v>
      </c>
      <c r="F92" s="30">
        <v>156</v>
      </c>
      <c r="G92" s="30">
        <v>1780</v>
      </c>
    </row>
    <row r="93" spans="1:7" ht="12.75">
      <c r="A93">
        <v>12</v>
      </c>
      <c r="B93">
        <v>1991</v>
      </c>
      <c r="C93" t="s">
        <v>48</v>
      </c>
      <c r="D93" s="3" t="s">
        <v>12</v>
      </c>
      <c r="E93" s="23">
        <v>2267</v>
      </c>
      <c r="F93" s="30">
        <v>947</v>
      </c>
      <c r="G93" s="30">
        <v>4103</v>
      </c>
    </row>
    <row r="94" spans="1:7" ht="12.75">
      <c r="A94">
        <v>12</v>
      </c>
      <c r="B94">
        <v>1991</v>
      </c>
      <c r="C94" t="s">
        <v>48</v>
      </c>
      <c r="D94" s="3" t="s">
        <v>13</v>
      </c>
      <c r="E94" s="23">
        <v>375</v>
      </c>
      <c r="F94" s="30">
        <v>130</v>
      </c>
      <c r="G94" s="30">
        <v>749</v>
      </c>
    </row>
    <row r="95" spans="1:7" ht="12.75">
      <c r="A95">
        <v>12</v>
      </c>
      <c r="B95">
        <v>1991</v>
      </c>
      <c r="C95" t="s">
        <v>48</v>
      </c>
      <c r="D95" s="3" t="s">
        <v>14</v>
      </c>
      <c r="E95" s="23">
        <v>1502</v>
      </c>
      <c r="F95" s="30">
        <v>642</v>
      </c>
      <c r="G95" s="30">
        <v>2703</v>
      </c>
    </row>
    <row r="96" spans="1:7" ht="12.75">
      <c r="A96">
        <v>12</v>
      </c>
      <c r="B96">
        <v>1991</v>
      </c>
      <c r="C96" t="s">
        <v>48</v>
      </c>
      <c r="D96" s="4" t="s">
        <v>15</v>
      </c>
      <c r="E96" s="23">
        <v>406</v>
      </c>
      <c r="F96" s="30">
        <v>153</v>
      </c>
      <c r="G96" s="30">
        <v>727</v>
      </c>
    </row>
    <row r="97" spans="1:7" ht="12.75">
      <c r="A97">
        <v>12</v>
      </c>
      <c r="B97">
        <v>1991</v>
      </c>
      <c r="C97" t="s">
        <v>48</v>
      </c>
      <c r="D97" s="4" t="s">
        <v>16</v>
      </c>
      <c r="E97" s="23">
        <v>5461</v>
      </c>
      <c r="F97" s="30">
        <v>2415</v>
      </c>
      <c r="G97" s="30">
        <v>8572</v>
      </c>
    </row>
    <row r="98" spans="1:7" ht="12.75">
      <c r="A98">
        <v>12</v>
      </c>
      <c r="B98">
        <v>1991</v>
      </c>
      <c r="C98" t="s">
        <v>48</v>
      </c>
      <c r="D98" s="3" t="s">
        <v>17</v>
      </c>
      <c r="E98" s="23">
        <v>1119</v>
      </c>
      <c r="F98" s="30">
        <v>296</v>
      </c>
      <c r="G98" s="30">
        <v>3145</v>
      </c>
    </row>
    <row r="99" spans="1:7" ht="12.75">
      <c r="A99">
        <v>12</v>
      </c>
      <c r="B99">
        <v>1991</v>
      </c>
      <c r="C99" t="s">
        <v>48</v>
      </c>
      <c r="D99" s="3" t="s">
        <v>18</v>
      </c>
      <c r="E99" s="23">
        <v>915</v>
      </c>
      <c r="F99" s="30">
        <v>259</v>
      </c>
      <c r="G99" s="30">
        <v>2488</v>
      </c>
    </row>
    <row r="100" spans="1:7" ht="12.75">
      <c r="A100">
        <v>12</v>
      </c>
      <c r="B100">
        <v>1991</v>
      </c>
      <c r="C100" t="s">
        <v>49</v>
      </c>
      <c r="D100" t="s">
        <v>5</v>
      </c>
      <c r="E100" s="23">
        <v>100</v>
      </c>
      <c r="F100" s="30">
        <v>53</v>
      </c>
      <c r="G100" s="30">
        <v>129</v>
      </c>
    </row>
    <row r="101" spans="1:7" ht="12.75">
      <c r="A101">
        <v>12</v>
      </c>
      <c r="B101">
        <v>1991</v>
      </c>
      <c r="C101" t="s">
        <v>49</v>
      </c>
      <c r="D101" s="3" t="s">
        <v>6</v>
      </c>
      <c r="E101" s="23">
        <v>11114</v>
      </c>
      <c r="F101" s="30">
        <v>5033</v>
      </c>
      <c r="G101" s="30">
        <v>16651</v>
      </c>
    </row>
    <row r="102" spans="1:7" ht="12.75">
      <c r="A102">
        <v>12</v>
      </c>
      <c r="B102">
        <v>1991</v>
      </c>
      <c r="C102" t="s">
        <v>49</v>
      </c>
      <c r="D102" s="3" t="s">
        <v>7</v>
      </c>
      <c r="E102" s="23">
        <v>2694</v>
      </c>
      <c r="F102" s="30">
        <v>1051</v>
      </c>
      <c r="G102" s="30">
        <v>4607</v>
      </c>
    </row>
    <row r="103" spans="1:7" ht="12.75">
      <c r="A103">
        <v>12</v>
      </c>
      <c r="B103">
        <v>1991</v>
      </c>
      <c r="C103" t="s">
        <v>49</v>
      </c>
      <c r="D103" s="3" t="s">
        <v>8</v>
      </c>
      <c r="E103" s="23">
        <v>1307</v>
      </c>
      <c r="F103" s="30">
        <v>610</v>
      </c>
      <c r="G103" s="30">
        <v>1854</v>
      </c>
    </row>
    <row r="104" spans="1:7" ht="12.75">
      <c r="A104">
        <v>12</v>
      </c>
      <c r="B104">
        <v>1991</v>
      </c>
      <c r="C104" t="s">
        <v>49</v>
      </c>
      <c r="D104" s="4" t="s">
        <v>9</v>
      </c>
      <c r="E104" s="23">
        <v>478</v>
      </c>
      <c r="F104" s="30">
        <v>207</v>
      </c>
      <c r="G104" s="30">
        <v>735</v>
      </c>
    </row>
    <row r="105" spans="1:7" ht="12.75">
      <c r="A105">
        <v>12</v>
      </c>
      <c r="B105">
        <v>1991</v>
      </c>
      <c r="C105" t="s">
        <v>49</v>
      </c>
      <c r="D105" s="4" t="s">
        <v>10</v>
      </c>
      <c r="E105" s="23">
        <v>831</v>
      </c>
      <c r="F105" s="30">
        <v>413</v>
      </c>
      <c r="G105" s="30">
        <v>1157</v>
      </c>
    </row>
    <row r="106" spans="1:7" ht="12.75">
      <c r="A106">
        <v>12</v>
      </c>
      <c r="B106">
        <v>1991</v>
      </c>
      <c r="C106" t="s">
        <v>49</v>
      </c>
      <c r="D106" s="3" t="s">
        <v>11</v>
      </c>
      <c r="E106" s="23">
        <v>1140</v>
      </c>
      <c r="F106" s="30">
        <v>318</v>
      </c>
      <c r="G106" s="30">
        <v>2166</v>
      </c>
    </row>
    <row r="107" spans="1:7" ht="12.75">
      <c r="A107">
        <v>12</v>
      </c>
      <c r="B107">
        <v>1991</v>
      </c>
      <c r="C107" t="s">
        <v>49</v>
      </c>
      <c r="D107" s="3" t="s">
        <v>12</v>
      </c>
      <c r="E107" s="23">
        <v>1063</v>
      </c>
      <c r="F107" s="30">
        <v>408</v>
      </c>
      <c r="G107" s="30">
        <v>1956</v>
      </c>
    </row>
    <row r="108" spans="1:7" ht="12.75">
      <c r="A108">
        <v>12</v>
      </c>
      <c r="B108">
        <v>1991</v>
      </c>
      <c r="C108" t="s">
        <v>49</v>
      </c>
      <c r="D108" s="3" t="s">
        <v>13</v>
      </c>
      <c r="E108" s="23">
        <v>4897</v>
      </c>
      <c r="F108" s="30">
        <v>2133</v>
      </c>
      <c r="G108" s="30">
        <v>6994</v>
      </c>
    </row>
    <row r="109" spans="1:7" ht="12.75">
      <c r="A109">
        <v>12</v>
      </c>
      <c r="B109">
        <v>1991</v>
      </c>
      <c r="C109" t="s">
        <v>49</v>
      </c>
      <c r="D109" s="3" t="s">
        <v>14</v>
      </c>
      <c r="E109" s="23">
        <v>0</v>
      </c>
      <c r="F109" s="30">
        <v>0</v>
      </c>
      <c r="G109" s="30">
        <v>0</v>
      </c>
    </row>
    <row r="110" spans="1:7" ht="12.75">
      <c r="A110">
        <v>12</v>
      </c>
      <c r="B110">
        <v>1991</v>
      </c>
      <c r="C110" t="s">
        <v>49</v>
      </c>
      <c r="D110" s="4" t="s">
        <v>15</v>
      </c>
      <c r="E110" s="23">
        <v>0</v>
      </c>
      <c r="F110" s="30">
        <v>0</v>
      </c>
      <c r="G110" s="30">
        <v>0</v>
      </c>
    </row>
    <row r="111" spans="1:7" ht="12.75">
      <c r="A111">
        <v>12</v>
      </c>
      <c r="B111">
        <v>1991</v>
      </c>
      <c r="C111" t="s">
        <v>49</v>
      </c>
      <c r="D111" s="4" t="s">
        <v>16</v>
      </c>
      <c r="E111" s="23">
        <v>231</v>
      </c>
      <c r="F111" s="30">
        <v>99</v>
      </c>
      <c r="G111" s="30">
        <v>312</v>
      </c>
    </row>
    <row r="112" spans="1:7" ht="12.75">
      <c r="A112">
        <v>12</v>
      </c>
      <c r="B112">
        <v>1991</v>
      </c>
      <c r="C112" t="s">
        <v>49</v>
      </c>
      <c r="D112" s="3" t="s">
        <v>17</v>
      </c>
      <c r="E112" s="23">
        <v>1169</v>
      </c>
      <c r="F112" s="30">
        <v>466</v>
      </c>
      <c r="G112" s="30">
        <v>2016</v>
      </c>
    </row>
    <row r="113" spans="1:7" ht="12.75">
      <c r="A113">
        <v>12</v>
      </c>
      <c r="B113">
        <v>1991</v>
      </c>
      <c r="C113" t="s">
        <v>49</v>
      </c>
      <c r="D113" s="3" t="s">
        <v>18</v>
      </c>
      <c r="E113" s="23">
        <v>734</v>
      </c>
      <c r="F113" s="30">
        <v>290</v>
      </c>
      <c r="G113" s="30">
        <v>1889</v>
      </c>
    </row>
    <row r="114" spans="1:7" ht="12.75">
      <c r="A114">
        <v>5</v>
      </c>
      <c r="B114">
        <v>1992</v>
      </c>
      <c r="C114" t="s">
        <v>48</v>
      </c>
      <c r="D114" t="s">
        <v>5</v>
      </c>
      <c r="E114" s="23">
        <v>2084</v>
      </c>
      <c r="F114" s="30">
        <v>748</v>
      </c>
      <c r="G114" s="30">
        <v>6549</v>
      </c>
    </row>
    <row r="115" spans="1:7" ht="12.75">
      <c r="A115">
        <v>5</v>
      </c>
      <c r="B115">
        <v>1992</v>
      </c>
      <c r="C115" t="s">
        <v>48</v>
      </c>
      <c r="D115" s="3" t="s">
        <v>6</v>
      </c>
      <c r="E115" s="23">
        <v>2190</v>
      </c>
      <c r="F115" s="30">
        <v>1219</v>
      </c>
      <c r="G115" s="30">
        <v>3936</v>
      </c>
    </row>
    <row r="116" spans="1:7" ht="12.75">
      <c r="A116">
        <v>5</v>
      </c>
      <c r="B116">
        <v>1992</v>
      </c>
      <c r="C116" t="s">
        <v>48</v>
      </c>
      <c r="D116" s="3" t="s">
        <v>7</v>
      </c>
      <c r="E116" s="23">
        <v>1997</v>
      </c>
      <c r="F116" s="30">
        <v>879</v>
      </c>
      <c r="G116" s="30">
        <v>4793</v>
      </c>
    </row>
    <row r="117" spans="1:7" ht="12.75">
      <c r="A117">
        <v>5</v>
      </c>
      <c r="B117">
        <v>1992</v>
      </c>
      <c r="C117" t="s">
        <v>48</v>
      </c>
      <c r="D117" s="3" t="s">
        <v>8</v>
      </c>
      <c r="E117" s="23">
        <v>2177</v>
      </c>
      <c r="F117" s="30">
        <v>850</v>
      </c>
      <c r="G117" s="30">
        <v>6688</v>
      </c>
    </row>
    <row r="118" spans="1:7" ht="12.75">
      <c r="A118">
        <v>5</v>
      </c>
      <c r="B118">
        <v>1992</v>
      </c>
      <c r="C118" t="s">
        <v>48</v>
      </c>
      <c r="D118" s="4" t="s">
        <v>9</v>
      </c>
      <c r="E118" s="23">
        <v>247</v>
      </c>
      <c r="F118" s="30">
        <v>112</v>
      </c>
      <c r="G118" s="30">
        <v>611</v>
      </c>
    </row>
    <row r="119" spans="1:7" ht="12.75">
      <c r="A119">
        <v>5</v>
      </c>
      <c r="B119">
        <v>1992</v>
      </c>
      <c r="C119" t="s">
        <v>48</v>
      </c>
      <c r="D119" s="4" t="s">
        <v>10</v>
      </c>
      <c r="E119" s="23">
        <v>1300</v>
      </c>
      <c r="F119" s="30">
        <v>622</v>
      </c>
      <c r="G119" s="30">
        <v>3382</v>
      </c>
    </row>
    <row r="120" spans="1:7" ht="12.75">
      <c r="A120">
        <v>5</v>
      </c>
      <c r="B120">
        <v>1992</v>
      </c>
      <c r="C120" t="s">
        <v>48</v>
      </c>
      <c r="D120" s="3" t="s">
        <v>11</v>
      </c>
      <c r="E120" s="23">
        <v>622</v>
      </c>
      <c r="F120" s="30">
        <v>256</v>
      </c>
      <c r="G120" s="30">
        <v>1639</v>
      </c>
    </row>
    <row r="121" spans="1:7" ht="12.75">
      <c r="A121">
        <v>5</v>
      </c>
      <c r="B121">
        <v>1992</v>
      </c>
      <c r="C121" t="s">
        <v>48</v>
      </c>
      <c r="D121" s="3" t="s">
        <v>12</v>
      </c>
      <c r="E121" s="23">
        <v>2140</v>
      </c>
      <c r="F121" s="30">
        <v>1126</v>
      </c>
      <c r="G121" s="30">
        <v>4473</v>
      </c>
    </row>
    <row r="122" spans="1:7" ht="12.75">
      <c r="A122">
        <v>5</v>
      </c>
      <c r="B122">
        <v>1992</v>
      </c>
      <c r="C122" t="s">
        <v>48</v>
      </c>
      <c r="D122" s="3" t="s">
        <v>13</v>
      </c>
      <c r="E122" s="23">
        <v>276</v>
      </c>
      <c r="F122" s="30">
        <v>147</v>
      </c>
      <c r="G122" s="30">
        <v>487</v>
      </c>
    </row>
    <row r="123" spans="1:7" ht="12.75">
      <c r="A123">
        <v>5</v>
      </c>
      <c r="B123">
        <v>1992</v>
      </c>
      <c r="C123" t="s">
        <v>48</v>
      </c>
      <c r="D123" s="3" t="s">
        <v>14</v>
      </c>
      <c r="E123" s="23">
        <v>1377</v>
      </c>
      <c r="F123" s="30">
        <v>761</v>
      </c>
      <c r="G123" s="30">
        <v>2430</v>
      </c>
    </row>
    <row r="124" spans="1:7" ht="12.75">
      <c r="A124">
        <v>5</v>
      </c>
      <c r="B124">
        <v>1992</v>
      </c>
      <c r="C124" t="s">
        <v>48</v>
      </c>
      <c r="D124" s="4" t="s">
        <v>15</v>
      </c>
      <c r="E124" s="23">
        <v>350</v>
      </c>
      <c r="F124" s="30">
        <v>136</v>
      </c>
      <c r="G124" s="30">
        <v>971</v>
      </c>
    </row>
    <row r="125" spans="1:7" ht="12.75">
      <c r="A125">
        <v>5</v>
      </c>
      <c r="B125">
        <v>1992</v>
      </c>
      <c r="C125" t="s">
        <v>48</v>
      </c>
      <c r="D125" s="4" t="s">
        <v>16</v>
      </c>
      <c r="E125" s="23">
        <v>4593</v>
      </c>
      <c r="F125" s="30">
        <v>2540</v>
      </c>
      <c r="G125" s="30">
        <v>8370</v>
      </c>
    </row>
    <row r="126" spans="1:7" ht="12.75">
      <c r="A126">
        <v>5</v>
      </c>
      <c r="B126">
        <v>1992</v>
      </c>
      <c r="C126" t="s">
        <v>48</v>
      </c>
      <c r="D126" s="3" t="s">
        <v>17</v>
      </c>
      <c r="E126" s="23">
        <v>1012</v>
      </c>
      <c r="F126" s="30">
        <v>495</v>
      </c>
      <c r="G126" s="30">
        <v>2038</v>
      </c>
    </row>
    <row r="127" spans="1:7" ht="12.75">
      <c r="A127">
        <v>5</v>
      </c>
      <c r="B127">
        <v>1992</v>
      </c>
      <c r="C127" t="s">
        <v>48</v>
      </c>
      <c r="D127" s="3" t="s">
        <v>18</v>
      </c>
      <c r="E127" s="23">
        <v>809</v>
      </c>
      <c r="F127" s="30">
        <v>359</v>
      </c>
      <c r="G127" s="30">
        <v>2004</v>
      </c>
    </row>
    <row r="128" spans="1:7" ht="12.75">
      <c r="A128">
        <v>5</v>
      </c>
      <c r="B128">
        <v>1992</v>
      </c>
      <c r="C128" t="s">
        <v>49</v>
      </c>
      <c r="D128" t="s">
        <v>5</v>
      </c>
      <c r="E128" s="23">
        <v>81</v>
      </c>
      <c r="F128" s="30">
        <v>30</v>
      </c>
      <c r="G128" s="30">
        <v>226</v>
      </c>
    </row>
    <row r="129" spans="1:7" ht="12.75">
      <c r="A129">
        <v>5</v>
      </c>
      <c r="B129">
        <v>1992</v>
      </c>
      <c r="C129" t="s">
        <v>49</v>
      </c>
      <c r="D129" s="3" t="s">
        <v>6</v>
      </c>
      <c r="E129" s="23">
        <v>10111</v>
      </c>
      <c r="F129" s="30">
        <v>5718</v>
      </c>
      <c r="G129" s="30">
        <v>16937</v>
      </c>
    </row>
    <row r="130" spans="1:7" ht="12.75">
      <c r="A130">
        <v>5</v>
      </c>
      <c r="B130">
        <v>1992</v>
      </c>
      <c r="C130" t="s">
        <v>49</v>
      </c>
      <c r="D130" s="3" t="s">
        <v>7</v>
      </c>
      <c r="E130" s="23">
        <v>2151</v>
      </c>
      <c r="F130" s="30">
        <v>1054</v>
      </c>
      <c r="G130" s="30">
        <v>4367</v>
      </c>
    </row>
    <row r="131" spans="1:7" ht="12.75">
      <c r="A131">
        <v>5</v>
      </c>
      <c r="B131">
        <v>1992</v>
      </c>
      <c r="C131" t="s">
        <v>49</v>
      </c>
      <c r="D131" s="3" t="s">
        <v>8</v>
      </c>
      <c r="E131" s="23">
        <v>1046</v>
      </c>
      <c r="F131" s="30">
        <v>497</v>
      </c>
      <c r="G131" s="30">
        <v>2120</v>
      </c>
    </row>
    <row r="132" spans="1:7" ht="12.75">
      <c r="A132">
        <v>5</v>
      </c>
      <c r="B132">
        <v>1992</v>
      </c>
      <c r="C132" t="s">
        <v>49</v>
      </c>
      <c r="D132" s="4" t="s">
        <v>9</v>
      </c>
      <c r="E132" s="23">
        <v>493</v>
      </c>
      <c r="F132" s="30">
        <v>188</v>
      </c>
      <c r="G132" s="30">
        <v>1200</v>
      </c>
    </row>
    <row r="133" spans="1:7" ht="12.75">
      <c r="A133">
        <v>5</v>
      </c>
      <c r="B133">
        <v>1992</v>
      </c>
      <c r="C133" t="s">
        <v>49</v>
      </c>
      <c r="D133" s="4" t="s">
        <v>10</v>
      </c>
      <c r="E133" s="23">
        <v>829</v>
      </c>
      <c r="F133" s="30">
        <v>381</v>
      </c>
      <c r="G133" s="30">
        <v>1908</v>
      </c>
    </row>
    <row r="134" spans="1:7" ht="12.75">
      <c r="A134">
        <v>5</v>
      </c>
      <c r="B134">
        <v>1992</v>
      </c>
      <c r="C134" t="s">
        <v>49</v>
      </c>
      <c r="D134" s="3" t="s">
        <v>11</v>
      </c>
      <c r="E134" s="23">
        <v>1015</v>
      </c>
      <c r="F134" s="30">
        <v>551</v>
      </c>
      <c r="G134" s="30">
        <v>1769</v>
      </c>
    </row>
    <row r="135" spans="1:7" ht="12.75">
      <c r="A135">
        <v>5</v>
      </c>
      <c r="B135">
        <v>1992</v>
      </c>
      <c r="C135" t="s">
        <v>49</v>
      </c>
      <c r="D135" s="3" t="s">
        <v>12</v>
      </c>
      <c r="E135" s="23">
        <v>1053</v>
      </c>
      <c r="F135" s="30">
        <v>583</v>
      </c>
      <c r="G135" s="30">
        <v>1853</v>
      </c>
    </row>
    <row r="136" spans="1:7" ht="12.75">
      <c r="A136">
        <v>5</v>
      </c>
      <c r="B136">
        <v>1992</v>
      </c>
      <c r="C136" t="s">
        <v>49</v>
      </c>
      <c r="D136" s="3" t="s">
        <v>13</v>
      </c>
      <c r="E136" s="23">
        <v>3989</v>
      </c>
      <c r="F136" s="30">
        <v>2167</v>
      </c>
      <c r="G136" s="30">
        <v>5381</v>
      </c>
    </row>
    <row r="137" spans="1:7" ht="12.75">
      <c r="A137">
        <v>5</v>
      </c>
      <c r="B137">
        <v>1992</v>
      </c>
      <c r="C137" t="s">
        <v>49</v>
      </c>
      <c r="D137" s="3" t="s">
        <v>14</v>
      </c>
      <c r="E137" s="23">
        <v>0</v>
      </c>
      <c r="F137" s="30">
        <v>0</v>
      </c>
      <c r="G137" s="30">
        <v>0</v>
      </c>
    </row>
    <row r="138" spans="1:7" ht="12.75">
      <c r="A138">
        <v>5</v>
      </c>
      <c r="B138">
        <v>1992</v>
      </c>
      <c r="C138" t="s">
        <v>49</v>
      </c>
      <c r="D138" s="4" t="s">
        <v>15</v>
      </c>
      <c r="E138" s="23">
        <v>0</v>
      </c>
      <c r="F138" s="30">
        <v>0</v>
      </c>
      <c r="G138" s="30">
        <v>0</v>
      </c>
    </row>
    <row r="139" spans="1:7" ht="12.75">
      <c r="A139">
        <v>5</v>
      </c>
      <c r="B139">
        <v>1992</v>
      </c>
      <c r="C139" t="s">
        <v>49</v>
      </c>
      <c r="D139" s="4" t="s">
        <v>16</v>
      </c>
      <c r="E139" s="23">
        <v>185</v>
      </c>
      <c r="F139" s="30">
        <v>113</v>
      </c>
      <c r="G139" s="30">
        <v>240</v>
      </c>
    </row>
    <row r="140" spans="1:7" ht="12.75">
      <c r="A140">
        <v>5</v>
      </c>
      <c r="B140">
        <v>1992</v>
      </c>
      <c r="C140" t="s">
        <v>49</v>
      </c>
      <c r="D140" s="3" t="s">
        <v>17</v>
      </c>
      <c r="E140" s="23">
        <v>1034</v>
      </c>
      <c r="F140" s="30">
        <v>611</v>
      </c>
      <c r="G140" s="30">
        <v>1597</v>
      </c>
    </row>
    <row r="141" spans="1:7" ht="12.75">
      <c r="A141">
        <v>5</v>
      </c>
      <c r="B141">
        <v>1992</v>
      </c>
      <c r="C141" t="s">
        <v>49</v>
      </c>
      <c r="D141" s="3" t="s">
        <v>18</v>
      </c>
      <c r="E141" s="23">
        <v>681</v>
      </c>
      <c r="F141" s="30">
        <v>380</v>
      </c>
      <c r="G141" s="30">
        <v>965</v>
      </c>
    </row>
    <row r="142" spans="1:7" ht="12.75">
      <c r="A142">
        <v>12</v>
      </c>
      <c r="B142">
        <v>1992</v>
      </c>
      <c r="C142" t="s">
        <v>48</v>
      </c>
      <c r="D142" t="s">
        <v>5</v>
      </c>
      <c r="E142" s="23">
        <v>2045</v>
      </c>
      <c r="F142" s="30">
        <v>961</v>
      </c>
      <c r="G142" s="30">
        <v>3522</v>
      </c>
    </row>
    <row r="143" spans="1:7" ht="12.75">
      <c r="A143">
        <v>12</v>
      </c>
      <c r="B143">
        <v>1992</v>
      </c>
      <c r="C143" t="s">
        <v>48</v>
      </c>
      <c r="D143" s="3" t="s">
        <v>6</v>
      </c>
      <c r="E143" s="23">
        <v>2142</v>
      </c>
      <c r="F143" s="30">
        <v>1102</v>
      </c>
      <c r="G143" s="30">
        <v>2438</v>
      </c>
    </row>
    <row r="144" spans="1:7" ht="12.75">
      <c r="A144">
        <v>12</v>
      </c>
      <c r="B144">
        <v>1992</v>
      </c>
      <c r="C144" t="s">
        <v>48</v>
      </c>
      <c r="D144" s="3" t="s">
        <v>7</v>
      </c>
      <c r="E144" s="23">
        <v>1680</v>
      </c>
      <c r="F144" s="30">
        <v>706</v>
      </c>
      <c r="G144" s="30">
        <v>3074</v>
      </c>
    </row>
    <row r="145" spans="1:7" ht="12.75">
      <c r="A145">
        <v>12</v>
      </c>
      <c r="B145">
        <v>1992</v>
      </c>
      <c r="C145" t="s">
        <v>48</v>
      </c>
      <c r="D145" s="3" t="s">
        <v>8</v>
      </c>
      <c r="E145" s="23">
        <v>2042</v>
      </c>
      <c r="F145" s="30">
        <v>865</v>
      </c>
      <c r="G145" s="30">
        <v>3975</v>
      </c>
    </row>
    <row r="146" spans="1:7" ht="12.75">
      <c r="A146">
        <v>12</v>
      </c>
      <c r="B146">
        <v>1992</v>
      </c>
      <c r="C146" t="s">
        <v>48</v>
      </c>
      <c r="D146" s="4" t="s">
        <v>9</v>
      </c>
      <c r="E146" s="23">
        <v>273</v>
      </c>
      <c r="F146" s="30">
        <v>127</v>
      </c>
      <c r="G146" s="30">
        <v>392</v>
      </c>
    </row>
    <row r="147" spans="1:7" ht="12.75">
      <c r="A147">
        <v>12</v>
      </c>
      <c r="B147">
        <v>1992</v>
      </c>
      <c r="C147" t="s">
        <v>48</v>
      </c>
      <c r="D147" s="4" t="s">
        <v>10</v>
      </c>
      <c r="E147" s="23">
        <v>1485</v>
      </c>
      <c r="F147" s="30">
        <v>695</v>
      </c>
      <c r="G147" s="30">
        <v>2401</v>
      </c>
    </row>
    <row r="148" spans="1:7" ht="12.75">
      <c r="A148">
        <v>12</v>
      </c>
      <c r="B148">
        <v>1992</v>
      </c>
      <c r="C148" t="s">
        <v>48</v>
      </c>
      <c r="D148" s="3" t="s">
        <v>11</v>
      </c>
      <c r="E148" s="23">
        <v>688</v>
      </c>
      <c r="F148" s="30">
        <v>237</v>
      </c>
      <c r="G148" s="30">
        <v>1480</v>
      </c>
    </row>
    <row r="149" spans="1:7" ht="12.75">
      <c r="A149">
        <v>12</v>
      </c>
      <c r="B149">
        <v>1992</v>
      </c>
      <c r="C149" t="s">
        <v>48</v>
      </c>
      <c r="D149" s="3" t="s">
        <v>12</v>
      </c>
      <c r="E149" s="23">
        <v>2260</v>
      </c>
      <c r="F149" s="30">
        <v>1105</v>
      </c>
      <c r="G149" s="30">
        <v>3480</v>
      </c>
    </row>
    <row r="150" spans="1:7" ht="12.75">
      <c r="A150">
        <v>12</v>
      </c>
      <c r="B150">
        <v>1992</v>
      </c>
      <c r="C150" t="s">
        <v>48</v>
      </c>
      <c r="D150" s="3" t="s">
        <v>13</v>
      </c>
      <c r="E150" s="23">
        <v>296</v>
      </c>
      <c r="F150" s="30">
        <v>135</v>
      </c>
      <c r="G150" s="30">
        <v>395</v>
      </c>
    </row>
    <row r="151" spans="1:7" ht="12.75">
      <c r="A151">
        <v>12</v>
      </c>
      <c r="B151">
        <v>1992</v>
      </c>
      <c r="C151" t="s">
        <v>48</v>
      </c>
      <c r="D151" s="3" t="s">
        <v>14</v>
      </c>
      <c r="E151" s="23">
        <v>1553</v>
      </c>
      <c r="F151" s="30">
        <v>738</v>
      </c>
      <c r="G151" s="30">
        <v>2300</v>
      </c>
    </row>
    <row r="152" spans="1:7" ht="12.75">
      <c r="A152">
        <v>12</v>
      </c>
      <c r="B152">
        <v>1992</v>
      </c>
      <c r="C152" t="s">
        <v>48</v>
      </c>
      <c r="D152" s="4" t="s">
        <v>15</v>
      </c>
      <c r="E152" s="23">
        <v>519</v>
      </c>
      <c r="F152" s="30">
        <v>192</v>
      </c>
      <c r="G152" s="30">
        <v>1024</v>
      </c>
    </row>
    <row r="153" spans="1:7" ht="12.75">
      <c r="A153">
        <v>12</v>
      </c>
      <c r="B153">
        <v>1992</v>
      </c>
      <c r="C153" t="s">
        <v>48</v>
      </c>
      <c r="D153" s="4" t="s">
        <v>16</v>
      </c>
      <c r="E153" s="23">
        <v>5497</v>
      </c>
      <c r="F153" s="30">
        <v>2768</v>
      </c>
      <c r="G153" s="30">
        <v>7513</v>
      </c>
    </row>
    <row r="154" spans="1:7" ht="12.75">
      <c r="A154">
        <v>12</v>
      </c>
      <c r="B154">
        <v>1992</v>
      </c>
      <c r="C154" t="s">
        <v>48</v>
      </c>
      <c r="D154" s="3" t="s">
        <v>17</v>
      </c>
      <c r="E154" s="23">
        <v>1065</v>
      </c>
      <c r="F154" s="30">
        <v>350</v>
      </c>
      <c r="G154" s="30">
        <v>2502</v>
      </c>
    </row>
    <row r="155" spans="1:7" ht="12.75">
      <c r="A155">
        <v>12</v>
      </c>
      <c r="B155">
        <v>1992</v>
      </c>
      <c r="C155" t="s">
        <v>48</v>
      </c>
      <c r="D155" s="3" t="s">
        <v>18</v>
      </c>
      <c r="E155" s="23">
        <v>778</v>
      </c>
      <c r="F155" s="30">
        <v>290</v>
      </c>
      <c r="G155" s="30">
        <v>2090</v>
      </c>
    </row>
    <row r="156" spans="1:7" ht="12.75">
      <c r="A156">
        <v>12</v>
      </c>
      <c r="B156">
        <v>1992</v>
      </c>
      <c r="C156" t="s">
        <v>49</v>
      </c>
      <c r="D156" t="s">
        <v>5</v>
      </c>
      <c r="E156" s="23">
        <v>76</v>
      </c>
      <c r="F156" s="30">
        <v>42</v>
      </c>
      <c r="G156" s="30">
        <v>95</v>
      </c>
    </row>
    <row r="157" spans="1:7" ht="12.75">
      <c r="A157">
        <v>12</v>
      </c>
      <c r="B157">
        <v>1992</v>
      </c>
      <c r="C157" t="s">
        <v>49</v>
      </c>
      <c r="D157" s="3" t="s">
        <v>6</v>
      </c>
      <c r="E157" s="23">
        <v>11288</v>
      </c>
      <c r="F157" s="30">
        <v>5717</v>
      </c>
      <c r="G157" s="30">
        <v>14037</v>
      </c>
    </row>
    <row r="158" spans="1:7" ht="12.75">
      <c r="A158">
        <v>12</v>
      </c>
      <c r="B158">
        <v>1992</v>
      </c>
      <c r="C158" t="s">
        <v>49</v>
      </c>
      <c r="D158" s="3" t="s">
        <v>7</v>
      </c>
      <c r="E158" s="23">
        <v>2127</v>
      </c>
      <c r="F158" s="30">
        <v>1064</v>
      </c>
      <c r="G158" s="30">
        <v>3020</v>
      </c>
    </row>
    <row r="159" spans="1:7" ht="12.75">
      <c r="A159">
        <v>12</v>
      </c>
      <c r="B159">
        <v>1992</v>
      </c>
      <c r="C159" t="s">
        <v>49</v>
      </c>
      <c r="D159" s="3" t="s">
        <v>8</v>
      </c>
      <c r="E159" s="23">
        <v>1290</v>
      </c>
      <c r="F159" s="30">
        <v>650</v>
      </c>
      <c r="G159" s="30">
        <v>1731</v>
      </c>
    </row>
    <row r="160" spans="1:7" ht="12.75">
      <c r="A160">
        <v>12</v>
      </c>
      <c r="B160">
        <v>1992</v>
      </c>
      <c r="C160" t="s">
        <v>49</v>
      </c>
      <c r="D160" s="4" t="s">
        <v>9</v>
      </c>
      <c r="E160" s="23">
        <v>446</v>
      </c>
      <c r="F160" s="30">
        <v>252</v>
      </c>
      <c r="G160" s="30">
        <v>468</v>
      </c>
    </row>
    <row r="161" spans="1:7" ht="12.75">
      <c r="A161">
        <v>12</v>
      </c>
      <c r="B161">
        <v>1992</v>
      </c>
      <c r="C161" t="s">
        <v>49</v>
      </c>
      <c r="D161" s="4" t="s">
        <v>10</v>
      </c>
      <c r="E161" s="23">
        <v>784</v>
      </c>
      <c r="F161" s="30">
        <v>436</v>
      </c>
      <c r="G161" s="30">
        <v>868</v>
      </c>
    </row>
    <row r="162" spans="1:7" ht="12.75">
      <c r="A162">
        <v>12</v>
      </c>
      <c r="B162">
        <v>1992</v>
      </c>
      <c r="C162" t="s">
        <v>49</v>
      </c>
      <c r="D162" s="3" t="s">
        <v>11</v>
      </c>
      <c r="E162" s="23">
        <v>1043</v>
      </c>
      <c r="F162" s="30">
        <v>313</v>
      </c>
      <c r="G162" s="30">
        <v>1698</v>
      </c>
    </row>
    <row r="163" spans="1:7" ht="12.75">
      <c r="A163">
        <v>12</v>
      </c>
      <c r="B163">
        <v>1992</v>
      </c>
      <c r="C163" t="s">
        <v>49</v>
      </c>
      <c r="D163" s="3" t="s">
        <v>12</v>
      </c>
      <c r="E163" s="23">
        <v>1046</v>
      </c>
      <c r="F163" s="30">
        <v>473</v>
      </c>
      <c r="G163" s="30">
        <v>1579</v>
      </c>
    </row>
    <row r="164" spans="1:7" ht="12.75">
      <c r="A164">
        <v>12</v>
      </c>
      <c r="B164">
        <v>1992</v>
      </c>
      <c r="C164" t="s">
        <v>49</v>
      </c>
      <c r="D164" s="3" t="s">
        <v>13</v>
      </c>
      <c r="E164" s="23">
        <v>4256</v>
      </c>
      <c r="F164" s="30">
        <v>2080</v>
      </c>
      <c r="G164" s="30">
        <v>5373</v>
      </c>
    </row>
    <row r="165" spans="1:7" ht="12.75">
      <c r="A165">
        <v>12</v>
      </c>
      <c r="B165">
        <v>1992</v>
      </c>
      <c r="C165" t="s">
        <v>49</v>
      </c>
      <c r="D165" s="3" t="s">
        <v>14</v>
      </c>
      <c r="E165" s="23">
        <v>0</v>
      </c>
      <c r="F165" s="30">
        <v>0</v>
      </c>
      <c r="G165" s="30">
        <v>0</v>
      </c>
    </row>
    <row r="166" spans="1:7" ht="12.75">
      <c r="A166">
        <v>12</v>
      </c>
      <c r="B166">
        <v>1992</v>
      </c>
      <c r="C166" t="s">
        <v>49</v>
      </c>
      <c r="D166" s="4" t="s">
        <v>15</v>
      </c>
      <c r="E166" s="23">
        <v>0</v>
      </c>
      <c r="F166" s="30">
        <v>0</v>
      </c>
      <c r="G166" s="30">
        <v>0</v>
      </c>
    </row>
    <row r="167" spans="1:7" ht="12.75">
      <c r="A167">
        <v>12</v>
      </c>
      <c r="B167">
        <v>1992</v>
      </c>
      <c r="C167" t="s">
        <v>49</v>
      </c>
      <c r="D167" s="4" t="s">
        <v>16</v>
      </c>
      <c r="E167" s="23">
        <v>270</v>
      </c>
      <c r="F167" s="30">
        <v>104</v>
      </c>
      <c r="G167" s="30">
        <v>447</v>
      </c>
    </row>
    <row r="168" spans="1:7" ht="12.75">
      <c r="A168">
        <v>12</v>
      </c>
      <c r="B168">
        <v>1992</v>
      </c>
      <c r="C168" t="s">
        <v>49</v>
      </c>
      <c r="D168" s="3" t="s">
        <v>17</v>
      </c>
      <c r="E168" s="23">
        <v>1169</v>
      </c>
      <c r="F168" s="30">
        <v>548</v>
      </c>
      <c r="G168" s="30">
        <v>1701</v>
      </c>
    </row>
    <row r="169" spans="1:7" ht="12.75">
      <c r="A169">
        <v>12</v>
      </c>
      <c r="B169">
        <v>1992</v>
      </c>
      <c r="C169" t="s">
        <v>49</v>
      </c>
      <c r="D169" s="3" t="s">
        <v>18</v>
      </c>
      <c r="E169" s="23">
        <v>898</v>
      </c>
      <c r="F169" s="30">
        <v>207</v>
      </c>
      <c r="G169" s="30">
        <v>2235</v>
      </c>
    </row>
    <row r="170" spans="1:7" ht="12.75">
      <c r="A170">
        <v>5</v>
      </c>
      <c r="B170">
        <v>1993</v>
      </c>
      <c r="C170" t="s">
        <v>48</v>
      </c>
      <c r="D170" t="s">
        <v>5</v>
      </c>
      <c r="E170" s="23">
        <v>2048</v>
      </c>
      <c r="F170" s="30">
        <v>869</v>
      </c>
      <c r="G170" s="30">
        <v>5864</v>
      </c>
    </row>
    <row r="171" spans="1:7" ht="12.75">
      <c r="A171">
        <v>5</v>
      </c>
      <c r="B171">
        <v>1993</v>
      </c>
      <c r="C171" t="s">
        <v>48</v>
      </c>
      <c r="D171" s="3" t="s">
        <v>6</v>
      </c>
      <c r="E171" s="23">
        <v>2066</v>
      </c>
      <c r="F171" s="30">
        <v>1085</v>
      </c>
      <c r="G171" s="30">
        <v>3940</v>
      </c>
    </row>
    <row r="172" spans="1:7" ht="12.75">
      <c r="A172">
        <v>5</v>
      </c>
      <c r="B172">
        <v>1993</v>
      </c>
      <c r="C172" t="s">
        <v>48</v>
      </c>
      <c r="D172" s="3" t="s">
        <v>7</v>
      </c>
      <c r="E172" s="23">
        <v>3028</v>
      </c>
      <c r="F172" s="30">
        <v>1473</v>
      </c>
      <c r="G172" s="30">
        <v>6628</v>
      </c>
    </row>
    <row r="173" spans="1:7" ht="12.75">
      <c r="A173">
        <v>5</v>
      </c>
      <c r="B173">
        <v>1993</v>
      </c>
      <c r="C173" t="s">
        <v>48</v>
      </c>
      <c r="D173" s="3" t="s">
        <v>8</v>
      </c>
      <c r="E173" s="23">
        <v>3042</v>
      </c>
      <c r="F173" s="30">
        <v>1280</v>
      </c>
      <c r="G173" s="30">
        <v>8747</v>
      </c>
    </row>
    <row r="174" spans="1:7" ht="12.75">
      <c r="A174">
        <v>5</v>
      </c>
      <c r="B174">
        <v>1993</v>
      </c>
      <c r="C174" t="s">
        <v>48</v>
      </c>
      <c r="D174" s="4" t="s">
        <v>9</v>
      </c>
      <c r="E174" s="23">
        <v>255</v>
      </c>
      <c r="F174" s="30">
        <v>110</v>
      </c>
      <c r="G174" s="30">
        <v>557</v>
      </c>
    </row>
    <row r="175" spans="1:7" ht="12.75">
      <c r="A175">
        <v>5</v>
      </c>
      <c r="B175">
        <v>1993</v>
      </c>
      <c r="C175" t="s">
        <v>48</v>
      </c>
      <c r="D175" s="4" t="s">
        <v>10</v>
      </c>
      <c r="E175" s="23">
        <v>1503</v>
      </c>
      <c r="F175" s="30">
        <v>681</v>
      </c>
      <c r="G175" s="30">
        <v>3751</v>
      </c>
    </row>
    <row r="176" spans="1:7" ht="12.75">
      <c r="A176">
        <v>5</v>
      </c>
      <c r="B176">
        <v>1993</v>
      </c>
      <c r="C176" t="s">
        <v>48</v>
      </c>
      <c r="D176" s="3" t="s">
        <v>11</v>
      </c>
      <c r="E176" s="23">
        <v>763</v>
      </c>
      <c r="F176" s="30">
        <v>329</v>
      </c>
      <c r="G176" s="30">
        <v>1837</v>
      </c>
    </row>
    <row r="177" spans="1:7" ht="12.75">
      <c r="A177">
        <v>5</v>
      </c>
      <c r="B177">
        <v>1993</v>
      </c>
      <c r="C177" t="s">
        <v>48</v>
      </c>
      <c r="D177" s="3" t="s">
        <v>12</v>
      </c>
      <c r="E177" s="23">
        <v>2319</v>
      </c>
      <c r="F177" s="30">
        <v>1198</v>
      </c>
      <c r="G177" s="30">
        <v>4729</v>
      </c>
    </row>
    <row r="178" spans="1:7" ht="12.75">
      <c r="A178">
        <v>5</v>
      </c>
      <c r="B178">
        <v>1993</v>
      </c>
      <c r="C178" t="s">
        <v>48</v>
      </c>
      <c r="D178" s="3" t="s">
        <v>13</v>
      </c>
      <c r="E178" s="23">
        <v>383</v>
      </c>
      <c r="F178" s="30">
        <v>162</v>
      </c>
      <c r="G178" s="30">
        <v>788</v>
      </c>
    </row>
    <row r="179" spans="1:7" ht="12.75">
      <c r="A179">
        <v>5</v>
      </c>
      <c r="B179">
        <v>1993</v>
      </c>
      <c r="C179" t="s">
        <v>48</v>
      </c>
      <c r="D179" s="3" t="s">
        <v>14</v>
      </c>
      <c r="E179" s="23">
        <v>1483</v>
      </c>
      <c r="F179" s="30">
        <v>784</v>
      </c>
      <c r="G179" s="30">
        <v>2680</v>
      </c>
    </row>
    <row r="180" spans="1:7" ht="12.75">
      <c r="A180">
        <v>5</v>
      </c>
      <c r="B180">
        <v>1993</v>
      </c>
      <c r="C180" t="s">
        <v>48</v>
      </c>
      <c r="D180" s="4" t="s">
        <v>15</v>
      </c>
      <c r="E180" s="23">
        <v>416</v>
      </c>
      <c r="F180" s="30">
        <v>155</v>
      </c>
      <c r="G180" s="30">
        <v>1268</v>
      </c>
    </row>
    <row r="181" spans="1:7" ht="12.75">
      <c r="A181">
        <v>5</v>
      </c>
      <c r="B181">
        <v>1993</v>
      </c>
      <c r="C181" t="s">
        <v>48</v>
      </c>
      <c r="D181" s="4" t="s">
        <v>16</v>
      </c>
      <c r="E181" s="23">
        <v>5595</v>
      </c>
      <c r="F181" s="30">
        <v>3082</v>
      </c>
      <c r="G181" s="30">
        <v>9869</v>
      </c>
    </row>
    <row r="182" spans="1:7" ht="12.75">
      <c r="A182">
        <v>5</v>
      </c>
      <c r="B182">
        <v>1993</v>
      </c>
      <c r="C182" t="s">
        <v>48</v>
      </c>
      <c r="D182" s="3" t="s">
        <v>17</v>
      </c>
      <c r="E182" s="23">
        <v>991</v>
      </c>
      <c r="F182" s="30">
        <v>503</v>
      </c>
      <c r="G182" s="30">
        <v>2106</v>
      </c>
    </row>
    <row r="183" spans="1:7" ht="12.75">
      <c r="A183">
        <v>5</v>
      </c>
      <c r="B183">
        <v>1993</v>
      </c>
      <c r="C183" t="s">
        <v>48</v>
      </c>
      <c r="D183" s="3" t="s">
        <v>18</v>
      </c>
      <c r="E183" s="23">
        <v>852</v>
      </c>
      <c r="F183" s="30">
        <v>414</v>
      </c>
      <c r="G183" s="30">
        <v>1811</v>
      </c>
    </row>
    <row r="184" spans="1:7" ht="12.75">
      <c r="A184">
        <v>5</v>
      </c>
      <c r="B184">
        <v>1993</v>
      </c>
      <c r="C184" t="s">
        <v>49</v>
      </c>
      <c r="D184" t="s">
        <v>5</v>
      </c>
      <c r="E184" s="23">
        <v>67</v>
      </c>
      <c r="F184" s="30">
        <v>31</v>
      </c>
      <c r="G184" s="30">
        <v>193</v>
      </c>
    </row>
    <row r="185" spans="1:7" ht="12.75">
      <c r="A185">
        <v>5</v>
      </c>
      <c r="B185">
        <v>1993</v>
      </c>
      <c r="C185" t="s">
        <v>49</v>
      </c>
      <c r="D185" s="3" t="s">
        <v>6</v>
      </c>
      <c r="E185" s="23">
        <v>10496</v>
      </c>
      <c r="F185" s="30">
        <v>6155</v>
      </c>
      <c r="G185" s="30">
        <v>16358</v>
      </c>
    </row>
    <row r="186" spans="1:7" ht="12.75">
      <c r="A186">
        <v>5</v>
      </c>
      <c r="B186">
        <v>1993</v>
      </c>
      <c r="C186" t="s">
        <v>49</v>
      </c>
      <c r="D186" s="3" t="s">
        <v>7</v>
      </c>
      <c r="E186" s="23">
        <v>3097</v>
      </c>
      <c r="F186" s="30">
        <v>1687</v>
      </c>
      <c r="G186" s="30">
        <v>5407</v>
      </c>
    </row>
    <row r="187" spans="1:7" ht="12.75">
      <c r="A187">
        <v>5</v>
      </c>
      <c r="B187">
        <v>1993</v>
      </c>
      <c r="C187" t="s">
        <v>49</v>
      </c>
      <c r="D187" s="3" t="s">
        <v>8</v>
      </c>
      <c r="E187" s="23">
        <v>208</v>
      </c>
      <c r="F187" s="30">
        <v>97</v>
      </c>
      <c r="G187" s="30">
        <v>447</v>
      </c>
    </row>
    <row r="188" spans="1:7" ht="12.75">
      <c r="A188">
        <v>5</v>
      </c>
      <c r="B188">
        <v>1993</v>
      </c>
      <c r="C188" t="s">
        <v>49</v>
      </c>
      <c r="D188" s="4" t="s">
        <v>9</v>
      </c>
      <c r="E188" s="23">
        <v>490</v>
      </c>
      <c r="F188" s="30">
        <v>205</v>
      </c>
      <c r="G188" s="30">
        <v>1137</v>
      </c>
    </row>
    <row r="189" spans="1:7" ht="12.75">
      <c r="A189">
        <v>5</v>
      </c>
      <c r="B189">
        <v>1993</v>
      </c>
      <c r="C189" t="s">
        <v>49</v>
      </c>
      <c r="D189" s="4" t="s">
        <v>10</v>
      </c>
      <c r="E189" s="23">
        <v>976</v>
      </c>
      <c r="F189" s="30">
        <v>448</v>
      </c>
      <c r="G189" s="30">
        <v>2135</v>
      </c>
    </row>
    <row r="190" spans="1:7" ht="12.75">
      <c r="A190">
        <v>5</v>
      </c>
      <c r="B190">
        <v>1993</v>
      </c>
      <c r="C190" t="s">
        <v>49</v>
      </c>
      <c r="D190" s="3" t="s">
        <v>11</v>
      </c>
      <c r="E190" s="23">
        <v>1003</v>
      </c>
      <c r="F190" s="30">
        <v>544</v>
      </c>
      <c r="G190" s="30">
        <v>1693</v>
      </c>
    </row>
    <row r="191" spans="1:7" ht="12.75">
      <c r="A191">
        <v>5</v>
      </c>
      <c r="B191">
        <v>1993</v>
      </c>
      <c r="C191" t="s">
        <v>49</v>
      </c>
      <c r="D191" s="3" t="s">
        <v>12</v>
      </c>
      <c r="E191" s="23">
        <v>1026</v>
      </c>
      <c r="F191" s="30">
        <v>628</v>
      </c>
      <c r="G191" s="30">
        <v>1454</v>
      </c>
    </row>
    <row r="192" spans="1:7" ht="12.75">
      <c r="A192">
        <v>5</v>
      </c>
      <c r="B192">
        <v>1993</v>
      </c>
      <c r="C192" t="s">
        <v>49</v>
      </c>
      <c r="D192" s="3" t="s">
        <v>13</v>
      </c>
      <c r="E192" s="23">
        <v>3695</v>
      </c>
      <c r="F192" s="30">
        <v>2070</v>
      </c>
      <c r="G192" s="30">
        <v>5188</v>
      </c>
    </row>
    <row r="193" spans="1:7" ht="12.75">
      <c r="A193">
        <v>5</v>
      </c>
      <c r="B193">
        <v>1993</v>
      </c>
      <c r="C193" t="s">
        <v>49</v>
      </c>
      <c r="D193" s="3" t="s">
        <v>14</v>
      </c>
      <c r="E193" s="23">
        <v>0</v>
      </c>
      <c r="F193" s="30">
        <v>0</v>
      </c>
      <c r="G193" s="30">
        <v>0</v>
      </c>
    </row>
    <row r="194" spans="1:7" ht="12.75">
      <c r="A194">
        <v>5</v>
      </c>
      <c r="B194">
        <v>1993</v>
      </c>
      <c r="C194" t="s">
        <v>49</v>
      </c>
      <c r="D194" s="4" t="s">
        <v>15</v>
      </c>
      <c r="E194" s="23">
        <v>0</v>
      </c>
      <c r="F194" s="30">
        <v>0</v>
      </c>
      <c r="G194" s="30">
        <v>0</v>
      </c>
    </row>
    <row r="195" spans="1:7" ht="12.75">
      <c r="A195">
        <v>5</v>
      </c>
      <c r="B195">
        <v>1993</v>
      </c>
      <c r="C195" t="s">
        <v>49</v>
      </c>
      <c r="D195" s="4" t="s">
        <v>16</v>
      </c>
      <c r="E195" s="23">
        <v>71</v>
      </c>
      <c r="F195" s="30">
        <v>39</v>
      </c>
      <c r="G195" s="30">
        <v>103</v>
      </c>
    </row>
    <row r="196" spans="1:7" ht="12.75">
      <c r="A196">
        <v>5</v>
      </c>
      <c r="B196">
        <v>1993</v>
      </c>
      <c r="C196" t="s">
        <v>49</v>
      </c>
      <c r="D196" s="3" t="s">
        <v>17</v>
      </c>
      <c r="E196" s="23">
        <v>1109</v>
      </c>
      <c r="F196" s="30">
        <v>655</v>
      </c>
      <c r="G196" s="30">
        <v>1764</v>
      </c>
    </row>
    <row r="197" spans="1:7" ht="12.75">
      <c r="A197">
        <v>5</v>
      </c>
      <c r="B197">
        <v>1993</v>
      </c>
      <c r="C197" t="s">
        <v>49</v>
      </c>
      <c r="D197" s="3" t="s">
        <v>18</v>
      </c>
      <c r="E197" s="23">
        <v>648</v>
      </c>
      <c r="F197" s="30">
        <v>377</v>
      </c>
      <c r="G197" s="30">
        <v>929</v>
      </c>
    </row>
    <row r="198" spans="1:8" ht="12.75">
      <c r="A198">
        <v>12</v>
      </c>
      <c r="B198">
        <v>1993</v>
      </c>
      <c r="C198" t="s">
        <v>48</v>
      </c>
      <c r="D198" t="s">
        <v>5</v>
      </c>
      <c r="E198" s="23">
        <v>2104</v>
      </c>
      <c r="F198" s="30">
        <v>1010</v>
      </c>
      <c r="G198" s="30">
        <v>3286</v>
      </c>
      <c r="H198" s="1"/>
    </row>
    <row r="199" spans="1:8" ht="12.75">
      <c r="A199">
        <v>12</v>
      </c>
      <c r="B199">
        <v>1993</v>
      </c>
      <c r="C199" t="s">
        <v>48</v>
      </c>
      <c r="D199" s="3" t="s">
        <v>6</v>
      </c>
      <c r="E199" s="23">
        <v>2177</v>
      </c>
      <c r="F199" s="30">
        <v>1219</v>
      </c>
      <c r="G199" s="30">
        <v>2314</v>
      </c>
      <c r="H199" s="1"/>
    </row>
    <row r="200" spans="1:8" ht="12.75">
      <c r="A200">
        <v>12</v>
      </c>
      <c r="B200">
        <v>1993</v>
      </c>
      <c r="C200" t="s">
        <v>48</v>
      </c>
      <c r="D200" s="3" t="s">
        <v>7</v>
      </c>
      <c r="E200" s="23">
        <v>1882</v>
      </c>
      <c r="F200" s="30">
        <v>896</v>
      </c>
      <c r="G200" s="30">
        <v>2815</v>
      </c>
      <c r="H200" s="1"/>
    </row>
    <row r="201" spans="1:8" ht="12.75">
      <c r="A201">
        <v>12</v>
      </c>
      <c r="B201">
        <v>1993</v>
      </c>
      <c r="C201" t="s">
        <v>48</v>
      </c>
      <c r="D201" s="3" t="s">
        <v>8</v>
      </c>
      <c r="E201" s="23">
        <v>3259</v>
      </c>
      <c r="F201" s="30">
        <v>1309</v>
      </c>
      <c r="G201" s="30">
        <v>6036</v>
      </c>
      <c r="H201" s="1"/>
    </row>
    <row r="202" spans="1:8" ht="12.75">
      <c r="A202">
        <v>12</v>
      </c>
      <c r="B202">
        <v>1993</v>
      </c>
      <c r="C202" t="s">
        <v>48</v>
      </c>
      <c r="D202" s="4" t="s">
        <v>9</v>
      </c>
      <c r="E202" s="23">
        <v>250</v>
      </c>
      <c r="F202" s="30">
        <v>138</v>
      </c>
      <c r="G202" s="30">
        <v>371</v>
      </c>
      <c r="H202" s="1"/>
    </row>
    <row r="203" spans="1:8" ht="12.75">
      <c r="A203">
        <v>12</v>
      </c>
      <c r="B203">
        <v>1993</v>
      </c>
      <c r="C203" t="s">
        <v>48</v>
      </c>
      <c r="D203" s="4" t="s">
        <v>10</v>
      </c>
      <c r="E203" s="23">
        <v>1498</v>
      </c>
      <c r="F203" s="30">
        <v>784</v>
      </c>
      <c r="G203" s="30">
        <v>2098</v>
      </c>
      <c r="H203" s="1"/>
    </row>
    <row r="204" spans="1:8" ht="12.75">
      <c r="A204">
        <v>12</v>
      </c>
      <c r="B204">
        <v>1993</v>
      </c>
      <c r="C204" t="s">
        <v>48</v>
      </c>
      <c r="D204" s="3" t="s">
        <v>11</v>
      </c>
      <c r="E204" s="23">
        <v>696</v>
      </c>
      <c r="F204" s="30">
        <v>228</v>
      </c>
      <c r="G204" s="30">
        <v>1345</v>
      </c>
      <c r="H204" s="1"/>
    </row>
    <row r="205" spans="1:8" ht="12.75">
      <c r="A205">
        <v>12</v>
      </c>
      <c r="B205">
        <v>1993</v>
      </c>
      <c r="C205" t="s">
        <v>48</v>
      </c>
      <c r="D205" s="3" t="s">
        <v>12</v>
      </c>
      <c r="E205" s="23">
        <v>2255</v>
      </c>
      <c r="F205" s="30">
        <v>1183</v>
      </c>
      <c r="G205" s="30">
        <v>3154</v>
      </c>
      <c r="H205" s="1"/>
    </row>
    <row r="206" spans="1:8" ht="12.75">
      <c r="A206">
        <v>12</v>
      </c>
      <c r="B206">
        <v>1993</v>
      </c>
      <c r="C206" t="s">
        <v>48</v>
      </c>
      <c r="D206" s="3" t="s">
        <v>13</v>
      </c>
      <c r="E206" s="23">
        <v>413</v>
      </c>
      <c r="F206" s="30">
        <v>188</v>
      </c>
      <c r="G206" s="30">
        <v>572</v>
      </c>
      <c r="H206" s="1"/>
    </row>
    <row r="207" spans="1:8" ht="12.75">
      <c r="A207">
        <v>12</v>
      </c>
      <c r="B207">
        <v>1993</v>
      </c>
      <c r="C207" t="s">
        <v>48</v>
      </c>
      <c r="D207" s="3" t="s">
        <v>14</v>
      </c>
      <c r="E207" s="23">
        <v>1628</v>
      </c>
      <c r="F207" s="30">
        <v>874</v>
      </c>
      <c r="G207" s="30">
        <v>2119</v>
      </c>
      <c r="H207" s="1"/>
    </row>
    <row r="208" spans="1:8" ht="12.75">
      <c r="A208">
        <v>12</v>
      </c>
      <c r="B208">
        <v>1993</v>
      </c>
      <c r="C208" t="s">
        <v>48</v>
      </c>
      <c r="D208" s="4" t="s">
        <v>15</v>
      </c>
      <c r="E208" s="23">
        <v>499</v>
      </c>
      <c r="F208" s="30">
        <v>232</v>
      </c>
      <c r="G208" s="30">
        <v>844</v>
      </c>
      <c r="H208" s="1"/>
    </row>
    <row r="209" spans="1:8" ht="12.75">
      <c r="A209">
        <v>12</v>
      </c>
      <c r="B209">
        <v>1993</v>
      </c>
      <c r="C209" t="s">
        <v>48</v>
      </c>
      <c r="D209" s="4" t="s">
        <v>16</v>
      </c>
      <c r="E209" s="23">
        <v>5136</v>
      </c>
      <c r="F209" s="30">
        <v>2614</v>
      </c>
      <c r="G209" s="30">
        <v>6789</v>
      </c>
      <c r="H209" s="1"/>
    </row>
    <row r="210" spans="1:8" ht="12.75">
      <c r="A210">
        <v>12</v>
      </c>
      <c r="B210">
        <v>1993</v>
      </c>
      <c r="C210" t="s">
        <v>48</v>
      </c>
      <c r="D210" s="3" t="s">
        <v>17</v>
      </c>
      <c r="E210" s="23">
        <v>1130</v>
      </c>
      <c r="F210" s="30">
        <v>391</v>
      </c>
      <c r="G210" s="30">
        <v>2527</v>
      </c>
      <c r="H210" s="1"/>
    </row>
    <row r="211" spans="1:8" ht="12.75">
      <c r="A211">
        <v>12</v>
      </c>
      <c r="B211">
        <v>1993</v>
      </c>
      <c r="C211" t="s">
        <v>48</v>
      </c>
      <c r="D211" s="3" t="s">
        <v>18</v>
      </c>
      <c r="E211" s="23">
        <v>1002</v>
      </c>
      <c r="F211" s="30">
        <v>314</v>
      </c>
      <c r="G211" s="30">
        <v>2417</v>
      </c>
      <c r="H211" s="1"/>
    </row>
    <row r="212" spans="1:7" ht="12.75">
      <c r="A212">
        <v>12</v>
      </c>
      <c r="B212">
        <v>1993</v>
      </c>
      <c r="C212" t="s">
        <v>49</v>
      </c>
      <c r="D212" t="s">
        <v>5</v>
      </c>
      <c r="E212" s="23">
        <v>91</v>
      </c>
      <c r="F212" s="30">
        <v>48</v>
      </c>
      <c r="G212" s="30">
        <v>141</v>
      </c>
    </row>
    <row r="213" spans="1:7" ht="12.75">
      <c r="A213">
        <v>12</v>
      </c>
      <c r="B213">
        <v>1993</v>
      </c>
      <c r="C213" t="s">
        <v>49</v>
      </c>
      <c r="D213" s="3" t="s">
        <v>6</v>
      </c>
      <c r="E213" s="23">
        <v>11606</v>
      </c>
      <c r="F213" s="30">
        <v>6062</v>
      </c>
      <c r="G213" s="30">
        <v>13754</v>
      </c>
    </row>
    <row r="214" spans="1:7" ht="12.75">
      <c r="A214">
        <v>12</v>
      </c>
      <c r="B214">
        <v>1993</v>
      </c>
      <c r="C214" t="s">
        <v>49</v>
      </c>
      <c r="D214" s="3" t="s">
        <v>7</v>
      </c>
      <c r="E214" s="23">
        <v>2343</v>
      </c>
      <c r="F214" s="30">
        <v>1201</v>
      </c>
      <c r="G214" s="30">
        <v>3076</v>
      </c>
    </row>
    <row r="215" spans="1:7" ht="12.75">
      <c r="A215">
        <v>12</v>
      </c>
      <c r="B215">
        <v>1993</v>
      </c>
      <c r="C215" t="s">
        <v>49</v>
      </c>
      <c r="D215" s="3" t="s">
        <v>8</v>
      </c>
      <c r="E215" s="23">
        <v>340</v>
      </c>
      <c r="F215" s="30">
        <v>149</v>
      </c>
      <c r="G215" s="30">
        <v>521</v>
      </c>
    </row>
    <row r="216" spans="1:7" ht="12.75">
      <c r="A216">
        <v>12</v>
      </c>
      <c r="B216">
        <v>1993</v>
      </c>
      <c r="C216" t="s">
        <v>49</v>
      </c>
      <c r="D216" s="4" t="s">
        <v>9</v>
      </c>
      <c r="E216" s="23">
        <v>515</v>
      </c>
      <c r="F216" s="30">
        <v>229</v>
      </c>
      <c r="G216" s="30">
        <v>522</v>
      </c>
    </row>
    <row r="217" spans="1:7" ht="12.75">
      <c r="A217">
        <v>12</v>
      </c>
      <c r="B217">
        <v>1993</v>
      </c>
      <c r="C217" t="s">
        <v>49</v>
      </c>
      <c r="D217" s="4" t="s">
        <v>10</v>
      </c>
      <c r="E217" s="23">
        <v>798</v>
      </c>
      <c r="F217" s="30">
        <v>485</v>
      </c>
      <c r="G217" s="30">
        <v>712</v>
      </c>
    </row>
    <row r="218" spans="1:7" ht="12.75">
      <c r="A218">
        <v>12</v>
      </c>
      <c r="B218">
        <v>1993</v>
      </c>
      <c r="C218" t="s">
        <v>49</v>
      </c>
      <c r="D218" s="3" t="s">
        <v>11</v>
      </c>
      <c r="E218" s="23">
        <v>1039</v>
      </c>
      <c r="F218" s="30">
        <v>488</v>
      </c>
      <c r="G218" s="30">
        <v>1421</v>
      </c>
    </row>
    <row r="219" spans="1:7" ht="12.75">
      <c r="A219">
        <v>12</v>
      </c>
      <c r="B219">
        <v>1993</v>
      </c>
      <c r="C219" t="s">
        <v>49</v>
      </c>
      <c r="D219" s="3" t="s">
        <v>12</v>
      </c>
      <c r="E219" s="23">
        <v>1117</v>
      </c>
      <c r="F219" s="30">
        <v>520</v>
      </c>
      <c r="G219" s="30">
        <v>1746</v>
      </c>
    </row>
    <row r="220" spans="1:7" ht="12.75">
      <c r="A220">
        <v>12</v>
      </c>
      <c r="B220">
        <v>1993</v>
      </c>
      <c r="C220" t="s">
        <v>49</v>
      </c>
      <c r="D220" s="3" t="s">
        <v>13</v>
      </c>
      <c r="E220" s="23">
        <v>4636</v>
      </c>
      <c r="F220" s="30">
        <v>2477</v>
      </c>
      <c r="G220" s="30">
        <v>5282</v>
      </c>
    </row>
    <row r="221" spans="1:7" ht="12.75">
      <c r="A221">
        <v>12</v>
      </c>
      <c r="B221">
        <v>1993</v>
      </c>
      <c r="C221" t="s">
        <v>49</v>
      </c>
      <c r="D221" s="3" t="s">
        <v>14</v>
      </c>
      <c r="E221" s="23">
        <v>0</v>
      </c>
      <c r="F221" s="30">
        <v>0</v>
      </c>
      <c r="G221" s="30">
        <v>0</v>
      </c>
    </row>
    <row r="222" spans="1:7" ht="12.75">
      <c r="A222">
        <v>12</v>
      </c>
      <c r="B222">
        <v>1993</v>
      </c>
      <c r="C222" t="s">
        <v>49</v>
      </c>
      <c r="D222" s="4" t="s">
        <v>15</v>
      </c>
      <c r="E222" s="23">
        <v>0</v>
      </c>
      <c r="F222" s="30">
        <v>0</v>
      </c>
      <c r="G222" s="30">
        <v>0</v>
      </c>
    </row>
    <row r="223" spans="1:7" ht="12.75">
      <c r="A223">
        <v>12</v>
      </c>
      <c r="B223">
        <v>1993</v>
      </c>
      <c r="C223" t="s">
        <v>49</v>
      </c>
      <c r="D223" s="4" t="s">
        <v>16</v>
      </c>
      <c r="E223" s="23">
        <v>84</v>
      </c>
      <c r="F223" s="30">
        <v>48</v>
      </c>
      <c r="G223" s="30">
        <v>101</v>
      </c>
    </row>
    <row r="224" spans="1:7" ht="12.75">
      <c r="A224">
        <v>12</v>
      </c>
      <c r="B224">
        <v>1993</v>
      </c>
      <c r="C224" t="s">
        <v>49</v>
      </c>
      <c r="D224" s="3" t="s">
        <v>17</v>
      </c>
      <c r="E224" s="23">
        <v>1141</v>
      </c>
      <c r="F224" s="30">
        <v>570</v>
      </c>
      <c r="G224" s="30">
        <v>1532</v>
      </c>
    </row>
    <row r="225" spans="1:7" ht="12.75">
      <c r="A225">
        <v>12</v>
      </c>
      <c r="B225">
        <v>1993</v>
      </c>
      <c r="C225" t="s">
        <v>49</v>
      </c>
      <c r="D225" s="3" t="s">
        <v>18</v>
      </c>
      <c r="E225" s="23">
        <v>724</v>
      </c>
      <c r="F225" s="30">
        <v>205</v>
      </c>
      <c r="G225" s="30">
        <v>1607</v>
      </c>
    </row>
    <row r="226" spans="1:7" ht="12.75">
      <c r="A226">
        <v>5</v>
      </c>
      <c r="B226">
        <v>1994</v>
      </c>
      <c r="C226" t="s">
        <v>48</v>
      </c>
      <c r="D226" t="s">
        <v>5</v>
      </c>
      <c r="E226" s="23">
        <v>2279</v>
      </c>
      <c r="F226" s="30">
        <v>928</v>
      </c>
      <c r="G226" s="30">
        <v>6541</v>
      </c>
    </row>
    <row r="227" spans="1:7" ht="12.75">
      <c r="A227">
        <v>5</v>
      </c>
      <c r="B227">
        <v>1994</v>
      </c>
      <c r="C227" t="s">
        <v>48</v>
      </c>
      <c r="D227" s="3" t="s">
        <v>6</v>
      </c>
      <c r="E227" s="23">
        <v>2064</v>
      </c>
      <c r="F227" s="30">
        <v>1103</v>
      </c>
      <c r="G227" s="30">
        <v>3803</v>
      </c>
    </row>
    <row r="228" spans="1:7" ht="12.75">
      <c r="A228">
        <v>5</v>
      </c>
      <c r="B228">
        <v>1994</v>
      </c>
      <c r="C228" t="s">
        <v>48</v>
      </c>
      <c r="D228" s="3" t="s">
        <v>7</v>
      </c>
      <c r="E228" s="23">
        <v>2884</v>
      </c>
      <c r="F228" s="30">
        <v>1445</v>
      </c>
      <c r="G228" s="30">
        <v>6201</v>
      </c>
    </row>
    <row r="229" spans="1:7" ht="12.75">
      <c r="A229">
        <v>5</v>
      </c>
      <c r="B229">
        <v>1994</v>
      </c>
      <c r="C229" t="s">
        <v>48</v>
      </c>
      <c r="D229" s="3" t="s">
        <v>8</v>
      </c>
      <c r="E229" s="23">
        <v>2978</v>
      </c>
      <c r="F229" s="30">
        <v>1438</v>
      </c>
      <c r="G229" s="30">
        <v>7683</v>
      </c>
    </row>
    <row r="230" spans="1:7" ht="12.75">
      <c r="A230">
        <v>5</v>
      </c>
      <c r="B230">
        <v>1994</v>
      </c>
      <c r="C230" t="s">
        <v>48</v>
      </c>
      <c r="D230" s="4" t="s">
        <v>9</v>
      </c>
      <c r="E230" s="23">
        <v>283</v>
      </c>
      <c r="F230" s="30">
        <v>112</v>
      </c>
      <c r="G230" s="30">
        <v>671</v>
      </c>
    </row>
    <row r="231" spans="1:7" ht="12.75">
      <c r="A231">
        <v>5</v>
      </c>
      <c r="B231">
        <v>1994</v>
      </c>
      <c r="C231" t="s">
        <v>48</v>
      </c>
      <c r="D231" s="4" t="s">
        <v>10</v>
      </c>
      <c r="E231" s="23">
        <v>1384</v>
      </c>
      <c r="F231" s="30">
        <v>649</v>
      </c>
      <c r="G231" s="30">
        <v>3363</v>
      </c>
    </row>
    <row r="232" spans="1:7" ht="12.75">
      <c r="A232">
        <v>5</v>
      </c>
      <c r="B232">
        <v>1994</v>
      </c>
      <c r="C232" t="s">
        <v>48</v>
      </c>
      <c r="D232" s="3" t="s">
        <v>11</v>
      </c>
      <c r="E232" s="23">
        <v>691</v>
      </c>
      <c r="F232" s="30">
        <v>347</v>
      </c>
      <c r="G232" s="30">
        <v>1382</v>
      </c>
    </row>
    <row r="233" spans="1:7" ht="12.75">
      <c r="A233">
        <v>5</v>
      </c>
      <c r="B233">
        <v>1994</v>
      </c>
      <c r="C233" t="s">
        <v>48</v>
      </c>
      <c r="D233" s="3" t="s">
        <v>12</v>
      </c>
      <c r="E233" s="23">
        <v>2164</v>
      </c>
      <c r="F233" s="30">
        <v>1150</v>
      </c>
      <c r="G233" s="30">
        <v>4292</v>
      </c>
    </row>
    <row r="234" spans="1:7" ht="12.75">
      <c r="A234">
        <v>5</v>
      </c>
      <c r="B234">
        <v>1994</v>
      </c>
      <c r="C234" t="s">
        <v>48</v>
      </c>
      <c r="D234" s="3" t="s">
        <v>13</v>
      </c>
      <c r="E234" s="23">
        <v>569</v>
      </c>
      <c r="F234" s="30">
        <v>295</v>
      </c>
      <c r="G234" s="30">
        <v>984</v>
      </c>
    </row>
    <row r="235" spans="1:7" ht="12.75">
      <c r="A235">
        <v>5</v>
      </c>
      <c r="B235">
        <v>1994</v>
      </c>
      <c r="C235" t="s">
        <v>48</v>
      </c>
      <c r="D235" s="3" t="s">
        <v>14</v>
      </c>
      <c r="E235" s="23">
        <v>1390</v>
      </c>
      <c r="F235" s="30">
        <v>733</v>
      </c>
      <c r="G235" s="30">
        <v>2516</v>
      </c>
    </row>
    <row r="236" spans="1:7" ht="12.75">
      <c r="A236">
        <v>5</v>
      </c>
      <c r="B236">
        <v>1994</v>
      </c>
      <c r="C236" t="s">
        <v>48</v>
      </c>
      <c r="D236" s="4" t="s">
        <v>15</v>
      </c>
      <c r="E236" s="23">
        <v>413</v>
      </c>
      <c r="F236" s="30">
        <v>178</v>
      </c>
      <c r="G236" s="30">
        <v>1251</v>
      </c>
    </row>
    <row r="237" spans="1:7" ht="12.75">
      <c r="A237">
        <v>5</v>
      </c>
      <c r="B237">
        <v>1994</v>
      </c>
      <c r="C237" t="s">
        <v>48</v>
      </c>
      <c r="D237" s="4" t="s">
        <v>16</v>
      </c>
      <c r="E237" s="23">
        <v>5627</v>
      </c>
      <c r="F237" s="30">
        <v>2854</v>
      </c>
      <c r="G237" s="30">
        <v>11817</v>
      </c>
    </row>
    <row r="238" spans="1:7" ht="12.75">
      <c r="A238">
        <v>5</v>
      </c>
      <c r="B238">
        <v>1994</v>
      </c>
      <c r="C238" t="s">
        <v>48</v>
      </c>
      <c r="D238" s="3" t="s">
        <v>17</v>
      </c>
      <c r="E238" s="23">
        <v>1016</v>
      </c>
      <c r="F238" s="30">
        <v>537</v>
      </c>
      <c r="G238" s="30">
        <v>1971</v>
      </c>
    </row>
    <row r="239" spans="1:7" ht="12.75">
      <c r="A239">
        <v>5</v>
      </c>
      <c r="B239">
        <v>1994</v>
      </c>
      <c r="C239" t="s">
        <v>48</v>
      </c>
      <c r="D239" s="3" t="s">
        <v>18</v>
      </c>
      <c r="E239" s="23">
        <v>821</v>
      </c>
      <c r="F239" s="30">
        <v>428</v>
      </c>
      <c r="G239" s="30">
        <v>1429</v>
      </c>
    </row>
    <row r="240" spans="1:7" ht="12.75">
      <c r="A240">
        <v>5</v>
      </c>
      <c r="B240">
        <v>1994</v>
      </c>
      <c r="C240" t="s">
        <v>49</v>
      </c>
      <c r="D240" t="s">
        <v>5</v>
      </c>
      <c r="E240" s="23">
        <v>84</v>
      </c>
      <c r="F240" s="30">
        <v>30</v>
      </c>
      <c r="G240" s="30">
        <v>243</v>
      </c>
    </row>
    <row r="241" spans="1:7" ht="12.75">
      <c r="A241">
        <v>5</v>
      </c>
      <c r="B241">
        <v>1994</v>
      </c>
      <c r="C241" t="s">
        <v>49</v>
      </c>
      <c r="D241" s="3" t="s">
        <v>6</v>
      </c>
      <c r="E241" s="23">
        <v>11168</v>
      </c>
      <c r="F241" s="30">
        <v>6806</v>
      </c>
      <c r="G241" s="30">
        <v>16309</v>
      </c>
    </row>
    <row r="242" spans="1:7" ht="12.75">
      <c r="A242">
        <v>5</v>
      </c>
      <c r="B242">
        <v>1994</v>
      </c>
      <c r="C242" t="s">
        <v>49</v>
      </c>
      <c r="D242" s="3" t="s">
        <v>7</v>
      </c>
      <c r="E242" s="23">
        <v>2593</v>
      </c>
      <c r="F242" s="30">
        <v>1465</v>
      </c>
      <c r="G242" s="30">
        <v>4460</v>
      </c>
    </row>
    <row r="243" spans="1:7" ht="12.75">
      <c r="A243">
        <v>5</v>
      </c>
      <c r="B243">
        <v>1994</v>
      </c>
      <c r="C243" t="s">
        <v>49</v>
      </c>
      <c r="D243" s="3" t="s">
        <v>8</v>
      </c>
      <c r="E243" s="23">
        <v>675</v>
      </c>
      <c r="F243" s="30">
        <v>337</v>
      </c>
      <c r="G243" s="30">
        <v>1262</v>
      </c>
    </row>
    <row r="244" spans="1:7" ht="12.75">
      <c r="A244">
        <v>5</v>
      </c>
      <c r="B244">
        <v>1994</v>
      </c>
      <c r="C244" t="s">
        <v>49</v>
      </c>
      <c r="D244" s="4" t="s">
        <v>9</v>
      </c>
      <c r="E244" s="23">
        <v>493</v>
      </c>
      <c r="F244" s="30">
        <v>216</v>
      </c>
      <c r="G244" s="30">
        <v>922</v>
      </c>
    </row>
    <row r="245" spans="1:7" ht="12.75">
      <c r="A245">
        <v>5</v>
      </c>
      <c r="B245">
        <v>1994</v>
      </c>
      <c r="C245" t="s">
        <v>49</v>
      </c>
      <c r="D245" s="4" t="s">
        <v>10</v>
      </c>
      <c r="E245" s="23">
        <v>981</v>
      </c>
      <c r="F245" s="30">
        <v>465</v>
      </c>
      <c r="G245" s="30">
        <v>2207</v>
      </c>
    </row>
    <row r="246" spans="1:7" ht="12.75">
      <c r="A246">
        <v>5</v>
      </c>
      <c r="B246">
        <v>1994</v>
      </c>
      <c r="C246" t="s">
        <v>49</v>
      </c>
      <c r="D246" s="3" t="s">
        <v>11</v>
      </c>
      <c r="E246" s="23">
        <v>980</v>
      </c>
      <c r="F246" s="30">
        <v>533</v>
      </c>
      <c r="G246" s="30">
        <v>1578</v>
      </c>
    </row>
    <row r="247" spans="1:7" ht="12.75">
      <c r="A247">
        <v>5</v>
      </c>
      <c r="B247">
        <v>1994</v>
      </c>
      <c r="C247" t="s">
        <v>49</v>
      </c>
      <c r="D247" s="3" t="s">
        <v>12</v>
      </c>
      <c r="E247" s="23">
        <v>1198</v>
      </c>
      <c r="F247" s="30">
        <v>715</v>
      </c>
      <c r="G247" s="30">
        <v>1765</v>
      </c>
    </row>
    <row r="248" spans="1:7" ht="12.75">
      <c r="A248">
        <v>5</v>
      </c>
      <c r="B248">
        <v>1994</v>
      </c>
      <c r="C248" t="s">
        <v>49</v>
      </c>
      <c r="D248" s="3" t="s">
        <v>13</v>
      </c>
      <c r="E248" s="23">
        <v>4913</v>
      </c>
      <c r="F248" s="30">
        <v>3186</v>
      </c>
      <c r="G248" s="30">
        <v>5470</v>
      </c>
    </row>
    <row r="249" spans="1:7" ht="12.75">
      <c r="A249">
        <v>5</v>
      </c>
      <c r="B249">
        <v>1994</v>
      </c>
      <c r="C249" t="s">
        <v>49</v>
      </c>
      <c r="D249" s="3" t="s">
        <v>14</v>
      </c>
      <c r="E249" s="23">
        <v>0</v>
      </c>
      <c r="F249" s="30">
        <v>0</v>
      </c>
      <c r="G249" s="30">
        <v>0</v>
      </c>
    </row>
    <row r="250" spans="1:7" ht="12.75">
      <c r="A250">
        <v>5</v>
      </c>
      <c r="B250">
        <v>1994</v>
      </c>
      <c r="C250" t="s">
        <v>49</v>
      </c>
      <c r="D250" s="4" t="s">
        <v>15</v>
      </c>
      <c r="E250" s="23">
        <v>0</v>
      </c>
      <c r="F250" s="30">
        <v>0</v>
      </c>
      <c r="G250" s="30">
        <v>0</v>
      </c>
    </row>
    <row r="251" spans="1:7" ht="12.75">
      <c r="A251">
        <v>5</v>
      </c>
      <c r="B251">
        <v>1994</v>
      </c>
      <c r="C251" t="s">
        <v>49</v>
      </c>
      <c r="D251" s="4" t="s">
        <v>16</v>
      </c>
      <c r="E251" s="23">
        <v>67</v>
      </c>
      <c r="F251" s="30">
        <v>35</v>
      </c>
      <c r="G251" s="30">
        <v>119</v>
      </c>
    </row>
    <row r="252" spans="1:7" ht="12.75">
      <c r="A252">
        <v>5</v>
      </c>
      <c r="B252">
        <v>1994</v>
      </c>
      <c r="C252" t="s">
        <v>49</v>
      </c>
      <c r="D252" s="3" t="s">
        <v>17</v>
      </c>
      <c r="E252" s="23">
        <v>1102</v>
      </c>
      <c r="F252" s="30">
        <v>670</v>
      </c>
      <c r="G252" s="30">
        <v>1521</v>
      </c>
    </row>
    <row r="253" spans="1:7" ht="12.75">
      <c r="A253">
        <v>5</v>
      </c>
      <c r="B253">
        <v>1994</v>
      </c>
      <c r="C253" t="s">
        <v>49</v>
      </c>
      <c r="D253" s="3" t="s">
        <v>18</v>
      </c>
      <c r="E253" s="23">
        <v>679</v>
      </c>
      <c r="F253" s="30">
        <v>418</v>
      </c>
      <c r="G253" s="30">
        <v>862</v>
      </c>
    </row>
    <row r="254" spans="1:7" ht="12.75">
      <c r="A254">
        <v>12</v>
      </c>
      <c r="B254">
        <v>1994</v>
      </c>
      <c r="C254" t="s">
        <v>48</v>
      </c>
      <c r="D254" t="s">
        <v>5</v>
      </c>
      <c r="E254" s="23">
        <v>2047</v>
      </c>
      <c r="F254" s="30">
        <v>1053</v>
      </c>
      <c r="G254" s="30">
        <v>2948</v>
      </c>
    </row>
    <row r="255" spans="1:7" ht="12.75">
      <c r="A255">
        <v>12</v>
      </c>
      <c r="B255">
        <v>1994</v>
      </c>
      <c r="C255" t="s">
        <v>48</v>
      </c>
      <c r="D255" s="3" t="s">
        <v>6</v>
      </c>
      <c r="E255" s="23">
        <v>2204</v>
      </c>
      <c r="F255" s="30">
        <v>1166</v>
      </c>
      <c r="G255" s="30">
        <v>2526</v>
      </c>
    </row>
    <row r="256" spans="1:7" ht="12.75">
      <c r="A256">
        <v>12</v>
      </c>
      <c r="B256">
        <v>1994</v>
      </c>
      <c r="C256" t="s">
        <v>48</v>
      </c>
      <c r="D256" s="3" t="s">
        <v>7</v>
      </c>
      <c r="E256" s="23">
        <v>3304</v>
      </c>
      <c r="F256" s="30">
        <v>1748</v>
      </c>
      <c r="G256" s="30">
        <v>4493</v>
      </c>
    </row>
    <row r="257" spans="1:7" ht="12.75">
      <c r="A257">
        <v>12</v>
      </c>
      <c r="B257">
        <v>1994</v>
      </c>
      <c r="C257" t="s">
        <v>48</v>
      </c>
      <c r="D257" s="3" t="s">
        <v>8</v>
      </c>
      <c r="E257" s="23">
        <v>3114</v>
      </c>
      <c r="F257" s="30">
        <v>1260</v>
      </c>
      <c r="G257" s="30">
        <v>5761</v>
      </c>
    </row>
    <row r="258" spans="1:7" ht="12.75">
      <c r="A258">
        <v>12</v>
      </c>
      <c r="B258">
        <v>1994</v>
      </c>
      <c r="C258" t="s">
        <v>48</v>
      </c>
      <c r="D258" s="4" t="s">
        <v>9</v>
      </c>
      <c r="E258" s="23">
        <v>276</v>
      </c>
      <c r="F258" s="30">
        <v>139</v>
      </c>
      <c r="G258" s="30">
        <v>342</v>
      </c>
    </row>
    <row r="259" spans="1:7" ht="12.75">
      <c r="A259">
        <v>12</v>
      </c>
      <c r="B259">
        <v>1994</v>
      </c>
      <c r="C259" t="s">
        <v>48</v>
      </c>
      <c r="D259" s="4" t="s">
        <v>10</v>
      </c>
      <c r="E259" s="23">
        <v>1387</v>
      </c>
      <c r="F259" s="30">
        <v>693</v>
      </c>
      <c r="G259" s="30">
        <v>2053</v>
      </c>
    </row>
    <row r="260" spans="1:7" ht="12.75">
      <c r="A260">
        <v>12</v>
      </c>
      <c r="B260">
        <v>1994</v>
      </c>
      <c r="C260" t="s">
        <v>48</v>
      </c>
      <c r="D260" s="3" t="s">
        <v>11</v>
      </c>
      <c r="E260" s="23">
        <v>717</v>
      </c>
      <c r="F260" s="30">
        <v>255</v>
      </c>
      <c r="G260" s="30">
        <v>1305</v>
      </c>
    </row>
    <row r="261" spans="1:7" ht="12.75">
      <c r="A261">
        <v>12</v>
      </c>
      <c r="B261">
        <v>1994</v>
      </c>
      <c r="C261" t="s">
        <v>48</v>
      </c>
      <c r="D261" s="3" t="s">
        <v>12</v>
      </c>
      <c r="E261" s="23">
        <v>2215</v>
      </c>
      <c r="F261" s="30">
        <v>1179</v>
      </c>
      <c r="G261" s="30">
        <v>2813</v>
      </c>
    </row>
    <row r="262" spans="1:7" ht="12.75">
      <c r="A262">
        <v>12</v>
      </c>
      <c r="B262">
        <v>1994</v>
      </c>
      <c r="C262" t="s">
        <v>48</v>
      </c>
      <c r="D262" s="3" t="s">
        <v>13</v>
      </c>
      <c r="E262" s="23">
        <v>524</v>
      </c>
      <c r="F262" s="30">
        <v>270</v>
      </c>
      <c r="G262" s="30">
        <v>610</v>
      </c>
    </row>
    <row r="263" spans="1:7" ht="12.75">
      <c r="A263">
        <v>12</v>
      </c>
      <c r="B263">
        <v>1994</v>
      </c>
      <c r="C263" t="s">
        <v>48</v>
      </c>
      <c r="D263" s="3" t="s">
        <v>14</v>
      </c>
      <c r="E263" s="23">
        <v>1596</v>
      </c>
      <c r="F263" s="30">
        <v>851</v>
      </c>
      <c r="G263" s="30">
        <v>2043</v>
      </c>
    </row>
    <row r="264" spans="1:7" ht="12.75">
      <c r="A264">
        <v>12</v>
      </c>
      <c r="B264">
        <v>1994</v>
      </c>
      <c r="C264" t="s">
        <v>48</v>
      </c>
      <c r="D264" s="4" t="s">
        <v>15</v>
      </c>
      <c r="E264" s="23">
        <v>425</v>
      </c>
      <c r="F264" s="30">
        <v>200</v>
      </c>
      <c r="G264" s="30">
        <v>633</v>
      </c>
    </row>
    <row r="265" spans="1:7" ht="12.75">
      <c r="A265">
        <v>12</v>
      </c>
      <c r="B265">
        <v>1994</v>
      </c>
      <c r="C265" t="s">
        <v>48</v>
      </c>
      <c r="D265" s="4" t="s">
        <v>16</v>
      </c>
      <c r="E265" s="23">
        <v>5264</v>
      </c>
      <c r="F265" s="30">
        <v>2684</v>
      </c>
      <c r="G265" s="30">
        <v>7475</v>
      </c>
    </row>
    <row r="266" spans="1:7" ht="12.75">
      <c r="A266">
        <v>12</v>
      </c>
      <c r="B266">
        <v>1994</v>
      </c>
      <c r="C266" t="s">
        <v>48</v>
      </c>
      <c r="D266" s="3" t="s">
        <v>17</v>
      </c>
      <c r="E266" s="23">
        <v>1065</v>
      </c>
      <c r="F266" s="30">
        <v>372</v>
      </c>
      <c r="G266" s="30">
        <v>2098</v>
      </c>
    </row>
    <row r="267" spans="1:7" ht="12.75">
      <c r="A267">
        <v>12</v>
      </c>
      <c r="B267">
        <v>1994</v>
      </c>
      <c r="C267" t="s">
        <v>48</v>
      </c>
      <c r="D267" s="3" t="s">
        <v>18</v>
      </c>
      <c r="E267" s="23">
        <v>867</v>
      </c>
      <c r="F267" s="30">
        <v>290</v>
      </c>
      <c r="G267" s="30">
        <v>2107</v>
      </c>
    </row>
    <row r="268" spans="1:7" ht="12.75">
      <c r="A268">
        <v>12</v>
      </c>
      <c r="B268">
        <v>1994</v>
      </c>
      <c r="C268" t="s">
        <v>49</v>
      </c>
      <c r="D268" t="s">
        <v>5</v>
      </c>
      <c r="E268" s="23">
        <v>100</v>
      </c>
      <c r="F268" s="30">
        <v>55</v>
      </c>
      <c r="G268" s="30">
        <v>125</v>
      </c>
    </row>
    <row r="269" spans="1:7" ht="12.75">
      <c r="A269">
        <v>12</v>
      </c>
      <c r="B269">
        <v>1994</v>
      </c>
      <c r="C269" t="s">
        <v>49</v>
      </c>
      <c r="D269" s="3" t="s">
        <v>6</v>
      </c>
      <c r="E269" s="23">
        <v>11602</v>
      </c>
      <c r="F269" s="30">
        <v>6145</v>
      </c>
      <c r="G269" s="30">
        <v>13057</v>
      </c>
    </row>
    <row r="270" spans="1:7" ht="12.75">
      <c r="A270">
        <v>12</v>
      </c>
      <c r="B270">
        <v>1994</v>
      </c>
      <c r="C270" t="s">
        <v>49</v>
      </c>
      <c r="D270" s="3" t="s">
        <v>7</v>
      </c>
      <c r="E270" s="23">
        <v>2958</v>
      </c>
      <c r="F270" s="30">
        <v>1617</v>
      </c>
      <c r="G270" s="30">
        <v>3520</v>
      </c>
    </row>
    <row r="271" spans="1:7" ht="12.75">
      <c r="A271">
        <v>12</v>
      </c>
      <c r="B271">
        <v>1994</v>
      </c>
      <c r="C271" t="s">
        <v>49</v>
      </c>
      <c r="D271" s="3" t="s">
        <v>8</v>
      </c>
      <c r="E271" s="23">
        <v>747</v>
      </c>
      <c r="F271" s="30">
        <v>396</v>
      </c>
      <c r="G271" s="30">
        <v>807</v>
      </c>
    </row>
    <row r="272" spans="1:7" ht="12.75">
      <c r="A272">
        <v>12</v>
      </c>
      <c r="B272">
        <v>1994</v>
      </c>
      <c r="C272" t="s">
        <v>49</v>
      </c>
      <c r="D272" s="4" t="s">
        <v>9</v>
      </c>
      <c r="E272" s="23">
        <v>483</v>
      </c>
      <c r="F272" s="30">
        <v>273</v>
      </c>
      <c r="G272" s="30">
        <v>546</v>
      </c>
    </row>
    <row r="273" spans="1:7" ht="12.75">
      <c r="A273">
        <v>12</v>
      </c>
      <c r="B273">
        <v>1994</v>
      </c>
      <c r="C273" t="s">
        <v>49</v>
      </c>
      <c r="D273" s="4" t="s">
        <v>10</v>
      </c>
      <c r="E273" s="23">
        <v>825</v>
      </c>
      <c r="F273" s="30">
        <v>487</v>
      </c>
      <c r="G273" s="30">
        <v>743</v>
      </c>
    </row>
    <row r="274" spans="1:7" ht="12.75">
      <c r="A274">
        <v>12</v>
      </c>
      <c r="B274">
        <v>1994</v>
      </c>
      <c r="C274" t="s">
        <v>49</v>
      </c>
      <c r="D274" s="3" t="s">
        <v>11</v>
      </c>
      <c r="E274" s="23">
        <v>957</v>
      </c>
      <c r="F274" s="30">
        <v>489</v>
      </c>
      <c r="G274" s="30">
        <v>1292</v>
      </c>
    </row>
    <row r="275" spans="1:7" ht="12.75">
      <c r="A275">
        <v>12</v>
      </c>
      <c r="B275">
        <v>1994</v>
      </c>
      <c r="C275" t="s">
        <v>49</v>
      </c>
      <c r="D275" s="3" t="s">
        <v>12</v>
      </c>
      <c r="E275" s="23">
        <v>1076</v>
      </c>
      <c r="F275" s="30">
        <v>475</v>
      </c>
      <c r="G275" s="30">
        <v>1603</v>
      </c>
    </row>
    <row r="276" spans="1:7" ht="12.75">
      <c r="A276">
        <v>12</v>
      </c>
      <c r="B276">
        <v>1994</v>
      </c>
      <c r="C276" t="s">
        <v>49</v>
      </c>
      <c r="D276" s="3" t="s">
        <v>13</v>
      </c>
      <c r="E276" s="23">
        <v>4077</v>
      </c>
      <c r="F276" s="30">
        <v>2246</v>
      </c>
      <c r="G276" s="30">
        <v>4285</v>
      </c>
    </row>
    <row r="277" spans="1:7" ht="12.75">
      <c r="A277">
        <v>12</v>
      </c>
      <c r="B277">
        <v>1994</v>
      </c>
      <c r="C277" t="s">
        <v>49</v>
      </c>
      <c r="D277" s="3" t="s">
        <v>14</v>
      </c>
      <c r="E277" s="23">
        <v>0</v>
      </c>
      <c r="F277" s="30">
        <v>0</v>
      </c>
      <c r="G277" s="30">
        <v>0</v>
      </c>
    </row>
    <row r="278" spans="1:7" ht="12.75">
      <c r="A278">
        <v>12</v>
      </c>
      <c r="B278">
        <v>1994</v>
      </c>
      <c r="C278" t="s">
        <v>49</v>
      </c>
      <c r="D278" s="4" t="s">
        <v>15</v>
      </c>
      <c r="E278" s="23">
        <v>0</v>
      </c>
      <c r="F278" s="30">
        <v>0</v>
      </c>
      <c r="G278" s="30">
        <v>0</v>
      </c>
    </row>
    <row r="279" spans="1:7" ht="12.75">
      <c r="A279">
        <v>12</v>
      </c>
      <c r="B279">
        <v>1994</v>
      </c>
      <c r="C279" t="s">
        <v>49</v>
      </c>
      <c r="D279" s="4" t="s">
        <v>16</v>
      </c>
      <c r="E279" s="23">
        <v>76</v>
      </c>
      <c r="F279" s="30">
        <v>42</v>
      </c>
      <c r="G279" s="30">
        <v>84</v>
      </c>
    </row>
    <row r="280" spans="1:7" ht="12.75">
      <c r="A280">
        <v>12</v>
      </c>
      <c r="B280">
        <v>1994</v>
      </c>
      <c r="C280" t="s">
        <v>49</v>
      </c>
      <c r="D280" s="3" t="s">
        <v>17</v>
      </c>
      <c r="E280" s="23">
        <v>1169</v>
      </c>
      <c r="F280" s="30">
        <v>605</v>
      </c>
      <c r="G280" s="30">
        <v>1391</v>
      </c>
    </row>
    <row r="281" spans="1:7" ht="12.75">
      <c r="A281">
        <v>12</v>
      </c>
      <c r="B281">
        <v>1994</v>
      </c>
      <c r="C281" t="s">
        <v>49</v>
      </c>
      <c r="D281" s="3" t="s">
        <v>18</v>
      </c>
      <c r="E281" s="23">
        <v>733</v>
      </c>
      <c r="F281" s="30">
        <v>262</v>
      </c>
      <c r="G281" s="30">
        <v>1356</v>
      </c>
    </row>
    <row r="282" spans="1:7" ht="12.75">
      <c r="A282">
        <v>5</v>
      </c>
      <c r="B282">
        <v>1995</v>
      </c>
      <c r="C282" t="s">
        <v>48</v>
      </c>
      <c r="D282" t="s">
        <v>5</v>
      </c>
      <c r="E282" s="23">
        <v>2217</v>
      </c>
      <c r="F282" s="30">
        <v>907</v>
      </c>
      <c r="G282" s="30">
        <v>6416</v>
      </c>
    </row>
    <row r="283" spans="1:7" ht="12.75">
      <c r="A283">
        <v>5</v>
      </c>
      <c r="B283">
        <v>1995</v>
      </c>
      <c r="C283" t="s">
        <v>48</v>
      </c>
      <c r="D283" s="3" t="s">
        <v>6</v>
      </c>
      <c r="E283" s="23">
        <v>2267</v>
      </c>
      <c r="F283" s="30">
        <v>1252</v>
      </c>
      <c r="G283" s="30">
        <v>3967</v>
      </c>
    </row>
    <row r="284" spans="1:7" ht="12.75">
      <c r="A284">
        <v>5</v>
      </c>
      <c r="B284">
        <v>1995</v>
      </c>
      <c r="C284" t="s">
        <v>48</v>
      </c>
      <c r="D284" s="3" t="s">
        <v>7</v>
      </c>
      <c r="E284" s="23">
        <v>2836</v>
      </c>
      <c r="F284" s="30">
        <v>1479</v>
      </c>
      <c r="G284" s="30">
        <v>4979</v>
      </c>
    </row>
    <row r="285" spans="1:7" ht="12.75">
      <c r="A285">
        <v>5</v>
      </c>
      <c r="B285">
        <v>1995</v>
      </c>
      <c r="C285" t="s">
        <v>48</v>
      </c>
      <c r="D285" s="3" t="s">
        <v>8</v>
      </c>
      <c r="E285" s="23">
        <v>3570</v>
      </c>
      <c r="F285" s="30">
        <v>1703</v>
      </c>
      <c r="G285" s="30">
        <v>7347</v>
      </c>
    </row>
    <row r="286" spans="1:7" ht="12.75">
      <c r="A286">
        <v>5</v>
      </c>
      <c r="B286">
        <v>1995</v>
      </c>
      <c r="C286" t="s">
        <v>48</v>
      </c>
      <c r="D286" s="4" t="s">
        <v>9</v>
      </c>
      <c r="E286" s="23">
        <v>320</v>
      </c>
      <c r="F286" s="30">
        <v>146</v>
      </c>
      <c r="G286" s="30">
        <v>671</v>
      </c>
    </row>
    <row r="287" spans="1:7" ht="12.75">
      <c r="A287">
        <v>5</v>
      </c>
      <c r="B287">
        <v>1995</v>
      </c>
      <c r="C287" t="s">
        <v>48</v>
      </c>
      <c r="D287" s="4" t="s">
        <v>10</v>
      </c>
      <c r="E287" s="23">
        <v>1629</v>
      </c>
      <c r="F287" s="30">
        <v>799</v>
      </c>
      <c r="G287" s="30">
        <v>3780</v>
      </c>
    </row>
    <row r="288" spans="1:7" ht="12.75">
      <c r="A288">
        <v>5</v>
      </c>
      <c r="B288">
        <v>1995</v>
      </c>
      <c r="C288" t="s">
        <v>48</v>
      </c>
      <c r="D288" s="3" t="s">
        <v>11</v>
      </c>
      <c r="E288" s="23">
        <v>674</v>
      </c>
      <c r="F288" s="30">
        <v>356</v>
      </c>
      <c r="G288" s="30">
        <v>1218</v>
      </c>
    </row>
    <row r="289" spans="1:7" ht="12.75">
      <c r="A289">
        <v>5</v>
      </c>
      <c r="B289">
        <v>1995</v>
      </c>
      <c r="C289" t="s">
        <v>48</v>
      </c>
      <c r="D289" s="3" t="s">
        <v>12</v>
      </c>
      <c r="E289" s="23">
        <v>2241</v>
      </c>
      <c r="F289" s="30">
        <v>1154</v>
      </c>
      <c r="G289" s="30">
        <v>4431</v>
      </c>
    </row>
    <row r="290" spans="1:7" ht="12.75">
      <c r="A290">
        <v>5</v>
      </c>
      <c r="B290">
        <v>1995</v>
      </c>
      <c r="C290" t="s">
        <v>48</v>
      </c>
      <c r="D290" s="3" t="s">
        <v>13</v>
      </c>
      <c r="E290" s="23">
        <v>406</v>
      </c>
      <c r="F290" s="30">
        <v>244</v>
      </c>
      <c r="G290" s="30">
        <v>521</v>
      </c>
    </row>
    <row r="291" spans="1:7" ht="12.75">
      <c r="A291">
        <v>5</v>
      </c>
      <c r="B291">
        <v>1995</v>
      </c>
      <c r="C291" t="s">
        <v>48</v>
      </c>
      <c r="D291" s="3" t="s">
        <v>14</v>
      </c>
      <c r="E291" s="23">
        <v>1639</v>
      </c>
      <c r="F291" s="30">
        <v>862</v>
      </c>
      <c r="G291" s="30">
        <v>2956</v>
      </c>
    </row>
    <row r="292" spans="1:7" ht="12.75">
      <c r="A292">
        <v>5</v>
      </c>
      <c r="B292">
        <v>1995</v>
      </c>
      <c r="C292" t="s">
        <v>48</v>
      </c>
      <c r="D292" s="4" t="s">
        <v>15</v>
      </c>
      <c r="E292" s="23">
        <v>405</v>
      </c>
      <c r="F292" s="30">
        <v>174</v>
      </c>
      <c r="G292" s="30">
        <v>1016</v>
      </c>
    </row>
    <row r="293" spans="1:7" ht="12.75">
      <c r="A293">
        <v>5</v>
      </c>
      <c r="B293">
        <v>1995</v>
      </c>
      <c r="C293" t="s">
        <v>48</v>
      </c>
      <c r="D293" s="4" t="s">
        <v>16</v>
      </c>
      <c r="E293" s="23">
        <v>4637</v>
      </c>
      <c r="F293" s="30">
        <v>2450</v>
      </c>
      <c r="G293" s="30">
        <v>9047</v>
      </c>
    </row>
    <row r="294" spans="1:7" ht="12.75">
      <c r="A294">
        <v>5</v>
      </c>
      <c r="B294">
        <v>1995</v>
      </c>
      <c r="C294" t="s">
        <v>48</v>
      </c>
      <c r="D294" s="3" t="s">
        <v>17</v>
      </c>
      <c r="E294" s="23">
        <v>1127</v>
      </c>
      <c r="F294" s="30">
        <v>512</v>
      </c>
      <c r="G294" s="30">
        <v>2016</v>
      </c>
    </row>
    <row r="295" spans="1:7" ht="12.75">
      <c r="A295">
        <v>5</v>
      </c>
      <c r="B295">
        <v>1995</v>
      </c>
      <c r="C295" t="s">
        <v>48</v>
      </c>
      <c r="D295" s="3" t="s">
        <v>18</v>
      </c>
      <c r="E295" s="23">
        <v>882</v>
      </c>
      <c r="F295" s="30">
        <v>496</v>
      </c>
      <c r="G295" s="30">
        <v>1495</v>
      </c>
    </row>
    <row r="296" spans="1:7" ht="12.75">
      <c r="A296">
        <v>5</v>
      </c>
      <c r="B296">
        <v>1995</v>
      </c>
      <c r="C296" t="s">
        <v>49</v>
      </c>
      <c r="D296" t="s">
        <v>5</v>
      </c>
      <c r="E296" s="23">
        <v>99</v>
      </c>
      <c r="F296" s="30">
        <v>32</v>
      </c>
      <c r="G296" s="30">
        <v>239</v>
      </c>
    </row>
    <row r="297" spans="1:7" ht="12.75">
      <c r="A297">
        <v>5</v>
      </c>
      <c r="B297">
        <v>1995</v>
      </c>
      <c r="C297" t="s">
        <v>49</v>
      </c>
      <c r="D297" s="3" t="s">
        <v>6</v>
      </c>
      <c r="E297" s="23">
        <v>12389</v>
      </c>
      <c r="F297" s="30">
        <v>7192</v>
      </c>
      <c r="G297" s="30">
        <v>18737</v>
      </c>
    </row>
    <row r="298" spans="1:7" ht="12.75">
      <c r="A298">
        <v>5</v>
      </c>
      <c r="B298">
        <v>1995</v>
      </c>
      <c r="C298" t="s">
        <v>49</v>
      </c>
      <c r="D298" s="3" t="s">
        <v>7</v>
      </c>
      <c r="E298" s="23">
        <v>2581</v>
      </c>
      <c r="F298" s="30">
        <v>1519</v>
      </c>
      <c r="G298" s="30">
        <v>3488</v>
      </c>
    </row>
    <row r="299" spans="1:7" ht="12.75">
      <c r="A299">
        <v>5</v>
      </c>
      <c r="B299">
        <v>1995</v>
      </c>
      <c r="C299" t="s">
        <v>49</v>
      </c>
      <c r="D299" s="3" t="s">
        <v>8</v>
      </c>
      <c r="E299" s="23">
        <v>794</v>
      </c>
      <c r="F299" s="30">
        <v>420</v>
      </c>
      <c r="G299" s="30">
        <v>1344</v>
      </c>
    </row>
    <row r="300" spans="1:7" ht="12.75">
      <c r="A300">
        <v>5</v>
      </c>
      <c r="B300">
        <v>1995</v>
      </c>
      <c r="C300" t="s">
        <v>49</v>
      </c>
      <c r="D300" s="4" t="s">
        <v>9</v>
      </c>
      <c r="E300" s="23">
        <v>507</v>
      </c>
      <c r="F300" s="30">
        <v>263</v>
      </c>
      <c r="G300" s="30">
        <v>791</v>
      </c>
    </row>
    <row r="301" spans="1:7" ht="12.75">
      <c r="A301">
        <v>5</v>
      </c>
      <c r="B301">
        <v>1995</v>
      </c>
      <c r="C301" t="s">
        <v>49</v>
      </c>
      <c r="D301" s="4" t="s">
        <v>10</v>
      </c>
      <c r="E301" s="23">
        <v>815</v>
      </c>
      <c r="F301" s="30">
        <v>376</v>
      </c>
      <c r="G301" s="30">
        <v>1809</v>
      </c>
    </row>
    <row r="302" spans="1:7" ht="12.75">
      <c r="A302">
        <v>5</v>
      </c>
      <c r="B302">
        <v>1995</v>
      </c>
      <c r="C302" t="s">
        <v>49</v>
      </c>
      <c r="D302" s="3" t="s">
        <v>11</v>
      </c>
      <c r="E302" s="23">
        <v>1086</v>
      </c>
      <c r="F302" s="30">
        <v>620</v>
      </c>
      <c r="G302" s="30">
        <v>1638</v>
      </c>
    </row>
    <row r="303" spans="1:7" ht="12.75">
      <c r="A303">
        <v>5</v>
      </c>
      <c r="B303">
        <v>1995</v>
      </c>
      <c r="C303" t="s">
        <v>49</v>
      </c>
      <c r="D303" s="3" t="s">
        <v>12</v>
      </c>
      <c r="E303" s="23">
        <v>1144</v>
      </c>
      <c r="F303" s="30">
        <v>656</v>
      </c>
      <c r="G303" s="30">
        <v>1674</v>
      </c>
    </row>
    <row r="304" spans="1:7" ht="12.75">
      <c r="A304">
        <v>5</v>
      </c>
      <c r="B304">
        <v>1995</v>
      </c>
      <c r="C304" t="s">
        <v>49</v>
      </c>
      <c r="D304" s="3" t="s">
        <v>13</v>
      </c>
      <c r="E304" s="23">
        <v>4806</v>
      </c>
      <c r="F304" s="30">
        <v>3112</v>
      </c>
      <c r="G304" s="30">
        <v>5066</v>
      </c>
    </row>
    <row r="305" spans="1:7" ht="12.75">
      <c r="A305">
        <v>5</v>
      </c>
      <c r="B305">
        <v>1995</v>
      </c>
      <c r="C305" t="s">
        <v>49</v>
      </c>
      <c r="D305" s="3" t="s">
        <v>14</v>
      </c>
      <c r="E305" s="23">
        <v>0</v>
      </c>
      <c r="F305" s="30">
        <v>0</v>
      </c>
      <c r="G305" s="30">
        <v>0</v>
      </c>
    </row>
    <row r="306" spans="1:7" ht="12.75">
      <c r="A306">
        <v>5</v>
      </c>
      <c r="B306">
        <v>1995</v>
      </c>
      <c r="C306" t="s">
        <v>49</v>
      </c>
      <c r="D306" s="4" t="s">
        <v>15</v>
      </c>
      <c r="E306" s="23">
        <v>0</v>
      </c>
      <c r="F306" s="30">
        <v>0</v>
      </c>
      <c r="G306" s="30">
        <v>0</v>
      </c>
    </row>
    <row r="307" spans="1:7" ht="12.75">
      <c r="A307">
        <v>5</v>
      </c>
      <c r="B307">
        <v>1995</v>
      </c>
      <c r="C307" t="s">
        <v>49</v>
      </c>
      <c r="D307" s="4" t="s">
        <v>16</v>
      </c>
      <c r="E307" s="23">
        <v>214</v>
      </c>
      <c r="F307" s="30">
        <v>117</v>
      </c>
      <c r="G307" s="30">
        <v>336</v>
      </c>
    </row>
    <row r="308" spans="1:7" ht="12.75">
      <c r="A308">
        <v>5</v>
      </c>
      <c r="B308">
        <v>1995</v>
      </c>
      <c r="C308" t="s">
        <v>49</v>
      </c>
      <c r="D308" s="3" t="s">
        <v>17</v>
      </c>
      <c r="E308" s="23">
        <v>1087</v>
      </c>
      <c r="F308" s="30">
        <v>670</v>
      </c>
      <c r="G308" s="30">
        <v>1625</v>
      </c>
    </row>
    <row r="309" spans="1:7" ht="12.75">
      <c r="A309">
        <v>5</v>
      </c>
      <c r="B309">
        <v>1995</v>
      </c>
      <c r="C309" t="s">
        <v>49</v>
      </c>
      <c r="D309" s="3" t="s">
        <v>18</v>
      </c>
      <c r="E309" s="23">
        <v>623</v>
      </c>
      <c r="F309" s="30">
        <v>396</v>
      </c>
      <c r="G309" s="30">
        <v>698</v>
      </c>
    </row>
    <row r="310" spans="1:7" ht="12.75">
      <c r="A310">
        <v>12</v>
      </c>
      <c r="B310">
        <v>1995</v>
      </c>
      <c r="C310" t="s">
        <v>48</v>
      </c>
      <c r="D310" t="s">
        <v>5</v>
      </c>
      <c r="E310" s="23">
        <v>2106</v>
      </c>
      <c r="F310" s="30">
        <v>981</v>
      </c>
      <c r="G310" s="30">
        <v>3370</v>
      </c>
    </row>
    <row r="311" spans="1:7" ht="12.75">
      <c r="A311">
        <v>12</v>
      </c>
      <c r="B311">
        <v>1995</v>
      </c>
      <c r="C311" t="s">
        <v>48</v>
      </c>
      <c r="D311" s="3" t="s">
        <v>6</v>
      </c>
      <c r="E311" s="23">
        <v>1938</v>
      </c>
      <c r="F311" s="30">
        <v>920</v>
      </c>
      <c r="G311" s="30">
        <v>2535</v>
      </c>
    </row>
    <row r="312" spans="1:7" ht="12.75">
      <c r="A312">
        <v>12</v>
      </c>
      <c r="B312">
        <v>1995</v>
      </c>
      <c r="C312" t="s">
        <v>48</v>
      </c>
      <c r="D312" s="3" t="s">
        <v>7</v>
      </c>
      <c r="E312" s="23">
        <v>3224</v>
      </c>
      <c r="F312" s="30">
        <v>1645</v>
      </c>
      <c r="G312" s="30">
        <v>4379</v>
      </c>
    </row>
    <row r="313" spans="1:7" ht="12.75">
      <c r="A313">
        <v>12</v>
      </c>
      <c r="B313">
        <v>1995</v>
      </c>
      <c r="C313" t="s">
        <v>48</v>
      </c>
      <c r="D313" s="3" t="s">
        <v>8</v>
      </c>
      <c r="E313" s="23">
        <v>3363</v>
      </c>
      <c r="F313" s="30">
        <v>1312</v>
      </c>
      <c r="G313" s="30">
        <v>5961</v>
      </c>
    </row>
    <row r="314" spans="1:7" ht="12.75">
      <c r="A314">
        <v>12</v>
      </c>
      <c r="B314">
        <v>1995</v>
      </c>
      <c r="C314" t="s">
        <v>48</v>
      </c>
      <c r="D314" s="4" t="s">
        <v>9</v>
      </c>
      <c r="E314" s="23">
        <v>237</v>
      </c>
      <c r="F314" s="30">
        <v>126</v>
      </c>
      <c r="G314" s="30">
        <v>448</v>
      </c>
    </row>
    <row r="315" spans="1:7" ht="12.75">
      <c r="A315">
        <v>12</v>
      </c>
      <c r="B315">
        <v>1995</v>
      </c>
      <c r="C315" t="s">
        <v>48</v>
      </c>
      <c r="D315" s="4" t="s">
        <v>10</v>
      </c>
      <c r="E315" s="23">
        <v>1385</v>
      </c>
      <c r="F315" s="30">
        <v>660</v>
      </c>
      <c r="G315" s="30">
        <v>2102</v>
      </c>
    </row>
    <row r="316" spans="1:7" ht="12.75">
      <c r="A316">
        <v>12</v>
      </c>
      <c r="B316">
        <v>1995</v>
      </c>
      <c r="C316" t="s">
        <v>48</v>
      </c>
      <c r="D316" s="3" t="s">
        <v>11</v>
      </c>
      <c r="E316" s="23">
        <v>671</v>
      </c>
      <c r="F316" s="30">
        <v>254</v>
      </c>
      <c r="G316" s="30">
        <v>1128</v>
      </c>
    </row>
    <row r="317" spans="1:7" ht="12.75">
      <c r="A317">
        <v>12</v>
      </c>
      <c r="B317">
        <v>1995</v>
      </c>
      <c r="C317" t="s">
        <v>48</v>
      </c>
      <c r="D317" s="3" t="s">
        <v>12</v>
      </c>
      <c r="E317" s="23">
        <v>2133</v>
      </c>
      <c r="F317" s="30">
        <v>1070</v>
      </c>
      <c r="G317" s="30">
        <v>2985</v>
      </c>
    </row>
    <row r="318" spans="1:7" ht="12.75">
      <c r="A318">
        <v>12</v>
      </c>
      <c r="B318">
        <v>1995</v>
      </c>
      <c r="C318" t="s">
        <v>48</v>
      </c>
      <c r="D318" s="3" t="s">
        <v>13</v>
      </c>
      <c r="E318" s="23">
        <v>437</v>
      </c>
      <c r="F318" s="30">
        <v>229</v>
      </c>
      <c r="G318" s="30">
        <v>535</v>
      </c>
    </row>
    <row r="319" spans="1:7" ht="12.75">
      <c r="A319">
        <v>12</v>
      </c>
      <c r="B319">
        <v>1995</v>
      </c>
      <c r="C319" t="s">
        <v>48</v>
      </c>
      <c r="D319" s="3" t="s">
        <v>14</v>
      </c>
      <c r="E319" s="23">
        <v>1646</v>
      </c>
      <c r="F319" s="30">
        <v>832</v>
      </c>
      <c r="G319" s="30">
        <v>2143</v>
      </c>
    </row>
    <row r="320" spans="1:7" ht="12.75">
      <c r="A320">
        <v>12</v>
      </c>
      <c r="B320">
        <v>1995</v>
      </c>
      <c r="C320" t="s">
        <v>48</v>
      </c>
      <c r="D320" s="4" t="s">
        <v>15</v>
      </c>
      <c r="E320" s="23">
        <v>377</v>
      </c>
      <c r="F320" s="30">
        <v>154</v>
      </c>
      <c r="G320" s="30">
        <v>608</v>
      </c>
    </row>
    <row r="321" spans="1:7" ht="12.75">
      <c r="A321">
        <v>12</v>
      </c>
      <c r="B321">
        <v>1995</v>
      </c>
      <c r="C321" t="s">
        <v>48</v>
      </c>
      <c r="D321" s="4" t="s">
        <v>16</v>
      </c>
      <c r="E321" s="23">
        <v>4884</v>
      </c>
      <c r="F321" s="30">
        <v>2273</v>
      </c>
      <c r="G321" s="30">
        <v>7228</v>
      </c>
    </row>
    <row r="322" spans="1:7" ht="12.75">
      <c r="A322">
        <v>12</v>
      </c>
      <c r="B322">
        <v>1995</v>
      </c>
      <c r="C322" t="s">
        <v>48</v>
      </c>
      <c r="D322" s="3" t="s">
        <v>17</v>
      </c>
      <c r="E322" s="23">
        <v>1059</v>
      </c>
      <c r="F322" s="30">
        <v>352</v>
      </c>
      <c r="G322" s="30">
        <v>2248</v>
      </c>
    </row>
    <row r="323" spans="1:7" ht="12.75">
      <c r="A323">
        <v>12</v>
      </c>
      <c r="B323">
        <v>1995</v>
      </c>
      <c r="C323" t="s">
        <v>48</v>
      </c>
      <c r="D323" s="3" t="s">
        <v>18</v>
      </c>
      <c r="E323" s="23">
        <v>856</v>
      </c>
      <c r="F323" s="30">
        <v>287</v>
      </c>
      <c r="G323" s="30">
        <v>1830</v>
      </c>
    </row>
    <row r="324" spans="1:7" ht="12.75">
      <c r="A324">
        <v>12</v>
      </c>
      <c r="B324">
        <v>1995</v>
      </c>
      <c r="C324" t="s">
        <v>49</v>
      </c>
      <c r="D324" t="s">
        <v>5</v>
      </c>
      <c r="E324" s="23">
        <v>113</v>
      </c>
      <c r="F324" s="30">
        <v>52</v>
      </c>
      <c r="G324" s="30">
        <v>118</v>
      </c>
    </row>
    <row r="325" spans="1:7" ht="12.75">
      <c r="A325">
        <v>12</v>
      </c>
      <c r="B325">
        <v>1995</v>
      </c>
      <c r="C325" t="s">
        <v>49</v>
      </c>
      <c r="D325" s="3" t="s">
        <v>6</v>
      </c>
      <c r="E325" s="23">
        <v>11528</v>
      </c>
      <c r="F325" s="30">
        <v>6005</v>
      </c>
      <c r="G325" s="30">
        <v>13754</v>
      </c>
    </row>
    <row r="326" spans="1:7" ht="12.75">
      <c r="A326">
        <v>12</v>
      </c>
      <c r="B326">
        <v>1995</v>
      </c>
      <c r="C326" t="s">
        <v>49</v>
      </c>
      <c r="D326" s="3" t="s">
        <v>7</v>
      </c>
      <c r="E326" s="23">
        <v>2983</v>
      </c>
      <c r="F326" s="30">
        <v>1533</v>
      </c>
      <c r="G326" s="30">
        <v>3647</v>
      </c>
    </row>
    <row r="327" spans="1:7" ht="12.75">
      <c r="A327">
        <v>12</v>
      </c>
      <c r="B327">
        <v>1995</v>
      </c>
      <c r="C327" t="s">
        <v>49</v>
      </c>
      <c r="D327" s="3" t="s">
        <v>8</v>
      </c>
      <c r="E327" s="23">
        <v>636</v>
      </c>
      <c r="F327" s="30">
        <v>328</v>
      </c>
      <c r="G327" s="30">
        <v>837</v>
      </c>
    </row>
    <row r="328" spans="1:7" ht="12.75">
      <c r="A328">
        <v>12</v>
      </c>
      <c r="B328">
        <v>1995</v>
      </c>
      <c r="C328" t="s">
        <v>49</v>
      </c>
      <c r="D328" s="4" t="s">
        <v>9</v>
      </c>
      <c r="E328" s="23">
        <v>564</v>
      </c>
      <c r="F328" s="30">
        <v>308</v>
      </c>
      <c r="G328" s="30">
        <v>743</v>
      </c>
    </row>
    <row r="329" spans="1:7" ht="12.75">
      <c r="A329">
        <v>12</v>
      </c>
      <c r="B329">
        <v>1995</v>
      </c>
      <c r="C329" t="s">
        <v>49</v>
      </c>
      <c r="D329" s="4" t="s">
        <v>10</v>
      </c>
      <c r="E329" s="23">
        <v>857</v>
      </c>
      <c r="F329" s="30">
        <v>470</v>
      </c>
      <c r="G329" s="30">
        <v>905</v>
      </c>
    </row>
    <row r="330" spans="1:7" ht="12.75">
      <c r="A330">
        <v>12</v>
      </c>
      <c r="B330">
        <v>1995</v>
      </c>
      <c r="C330" t="s">
        <v>49</v>
      </c>
      <c r="D330" s="3" t="s">
        <v>11</v>
      </c>
      <c r="E330" s="23">
        <v>1055</v>
      </c>
      <c r="F330" s="30">
        <v>429</v>
      </c>
      <c r="G330" s="30">
        <v>1582</v>
      </c>
    </row>
    <row r="331" spans="1:7" ht="12.75">
      <c r="A331">
        <v>12</v>
      </c>
      <c r="B331">
        <v>1995</v>
      </c>
      <c r="C331" t="s">
        <v>49</v>
      </c>
      <c r="D331" s="3" t="s">
        <v>12</v>
      </c>
      <c r="E331" s="23">
        <v>1093</v>
      </c>
      <c r="F331" s="30">
        <v>457</v>
      </c>
      <c r="G331" s="30">
        <v>1889</v>
      </c>
    </row>
    <row r="332" spans="1:7" ht="12.75">
      <c r="A332">
        <v>12</v>
      </c>
      <c r="B332">
        <v>1995</v>
      </c>
      <c r="C332" t="s">
        <v>49</v>
      </c>
      <c r="D332" s="3" t="s">
        <v>13</v>
      </c>
      <c r="E332" s="23">
        <v>4519</v>
      </c>
      <c r="F332" s="30">
        <v>2290</v>
      </c>
      <c r="G332" s="30">
        <v>5197</v>
      </c>
    </row>
    <row r="333" spans="1:7" ht="12.75">
      <c r="A333">
        <v>12</v>
      </c>
      <c r="B333">
        <v>1995</v>
      </c>
      <c r="C333" t="s">
        <v>49</v>
      </c>
      <c r="D333" s="3" t="s">
        <v>14</v>
      </c>
      <c r="E333" s="23">
        <v>0</v>
      </c>
      <c r="F333" s="30">
        <v>0</v>
      </c>
      <c r="G333" s="30">
        <v>0</v>
      </c>
    </row>
    <row r="334" spans="1:7" ht="12.75">
      <c r="A334">
        <v>12</v>
      </c>
      <c r="B334">
        <v>1995</v>
      </c>
      <c r="C334" t="s">
        <v>49</v>
      </c>
      <c r="D334" s="4" t="s">
        <v>15</v>
      </c>
      <c r="E334" s="23">
        <v>0</v>
      </c>
      <c r="F334" s="30">
        <v>0</v>
      </c>
      <c r="G334" s="30">
        <v>0</v>
      </c>
    </row>
    <row r="335" spans="1:7" ht="12.75">
      <c r="A335">
        <v>12</v>
      </c>
      <c r="B335">
        <v>1995</v>
      </c>
      <c r="C335" t="s">
        <v>49</v>
      </c>
      <c r="D335" s="4" t="s">
        <v>16</v>
      </c>
      <c r="E335" s="23">
        <v>233</v>
      </c>
      <c r="F335" s="30">
        <v>78</v>
      </c>
      <c r="G335" s="30">
        <v>449</v>
      </c>
    </row>
    <row r="336" spans="1:7" ht="12.75">
      <c r="A336">
        <v>12</v>
      </c>
      <c r="B336">
        <v>1995</v>
      </c>
      <c r="C336" t="s">
        <v>49</v>
      </c>
      <c r="D336" s="3" t="s">
        <v>17</v>
      </c>
      <c r="E336" s="23">
        <v>1154</v>
      </c>
      <c r="F336" s="30">
        <v>641</v>
      </c>
      <c r="G336" s="30">
        <v>1618</v>
      </c>
    </row>
    <row r="337" spans="1:7" ht="12.75">
      <c r="A337">
        <v>12</v>
      </c>
      <c r="B337">
        <v>1995</v>
      </c>
      <c r="C337" t="s">
        <v>49</v>
      </c>
      <c r="D337" s="3" t="s">
        <v>18</v>
      </c>
      <c r="E337" s="23">
        <v>753</v>
      </c>
      <c r="F337" s="30">
        <v>289</v>
      </c>
      <c r="G337" s="30">
        <v>1370</v>
      </c>
    </row>
    <row r="338" spans="1:10" ht="12.75">
      <c r="A338">
        <v>5</v>
      </c>
      <c r="B338">
        <v>1996</v>
      </c>
      <c r="C338" t="s">
        <v>48</v>
      </c>
      <c r="D338" t="s">
        <v>5</v>
      </c>
      <c r="E338" s="23">
        <v>1723</v>
      </c>
      <c r="F338" s="30">
        <v>750</v>
      </c>
      <c r="G338" s="30">
        <v>4564</v>
      </c>
      <c r="H338" s="7"/>
      <c r="I338" s="10"/>
      <c r="J338" s="10"/>
    </row>
    <row r="339" spans="1:10" ht="12.75">
      <c r="A339">
        <v>5</v>
      </c>
      <c r="B339">
        <v>1996</v>
      </c>
      <c r="C339" t="s">
        <v>48</v>
      </c>
      <c r="D339" s="3" t="s">
        <v>6</v>
      </c>
      <c r="E339" s="23">
        <v>1966</v>
      </c>
      <c r="F339" s="30">
        <v>946</v>
      </c>
      <c r="G339" s="30">
        <v>2975</v>
      </c>
      <c r="H339" s="7"/>
      <c r="I339" s="10"/>
      <c r="J339" s="10"/>
    </row>
    <row r="340" spans="1:10" ht="12.75">
      <c r="A340">
        <v>5</v>
      </c>
      <c r="B340">
        <v>1996</v>
      </c>
      <c r="C340" t="s">
        <v>48</v>
      </c>
      <c r="D340" s="3" t="s">
        <v>7</v>
      </c>
      <c r="E340" s="23">
        <v>3202</v>
      </c>
      <c r="F340" s="30">
        <v>1787</v>
      </c>
      <c r="G340" s="30">
        <v>5350</v>
      </c>
      <c r="H340" s="6"/>
      <c r="I340" s="6"/>
      <c r="J340" s="6"/>
    </row>
    <row r="341" spans="1:10" ht="12.75">
      <c r="A341">
        <v>5</v>
      </c>
      <c r="B341">
        <v>1996</v>
      </c>
      <c r="C341" t="s">
        <v>48</v>
      </c>
      <c r="D341" s="3" t="s">
        <v>8</v>
      </c>
      <c r="E341" s="23">
        <v>3677</v>
      </c>
      <c r="F341" s="30">
        <v>1720</v>
      </c>
      <c r="G341" s="30">
        <v>7656</v>
      </c>
      <c r="H341" s="5"/>
      <c r="I341" s="5"/>
      <c r="J341" s="5"/>
    </row>
    <row r="342" spans="1:10" ht="12.75">
      <c r="A342">
        <v>5</v>
      </c>
      <c r="B342">
        <v>1996</v>
      </c>
      <c r="C342" t="s">
        <v>48</v>
      </c>
      <c r="D342" s="4" t="s">
        <v>9</v>
      </c>
      <c r="E342" s="23">
        <v>228</v>
      </c>
      <c r="F342" s="30">
        <v>55</v>
      </c>
      <c r="G342" s="30">
        <v>573</v>
      </c>
      <c r="H342" s="7"/>
      <c r="I342" s="10"/>
      <c r="J342" s="10"/>
    </row>
    <row r="343" spans="1:10" ht="12.75">
      <c r="A343">
        <v>5</v>
      </c>
      <c r="B343">
        <v>1996</v>
      </c>
      <c r="C343" t="s">
        <v>48</v>
      </c>
      <c r="D343" s="4" t="s">
        <v>10</v>
      </c>
      <c r="E343" s="23">
        <v>1528</v>
      </c>
      <c r="F343" s="30">
        <v>688</v>
      </c>
      <c r="G343" s="30">
        <v>3966</v>
      </c>
      <c r="H343" s="7"/>
      <c r="I343" s="10"/>
      <c r="J343" s="10"/>
    </row>
    <row r="344" spans="1:10" ht="12.75">
      <c r="A344">
        <v>5</v>
      </c>
      <c r="B344">
        <v>1996</v>
      </c>
      <c r="C344" t="s">
        <v>48</v>
      </c>
      <c r="D344" s="3" t="s">
        <v>11</v>
      </c>
      <c r="E344" s="23">
        <v>602</v>
      </c>
      <c r="F344" s="30">
        <v>288</v>
      </c>
      <c r="G344" s="30">
        <v>1369</v>
      </c>
      <c r="H344" s="7"/>
      <c r="I344" s="10"/>
      <c r="J344" s="10"/>
    </row>
    <row r="345" spans="1:10" ht="12.75">
      <c r="A345">
        <v>5</v>
      </c>
      <c r="B345">
        <v>1996</v>
      </c>
      <c r="C345" t="s">
        <v>48</v>
      </c>
      <c r="D345" s="3" t="s">
        <v>12</v>
      </c>
      <c r="E345" s="23">
        <v>2081</v>
      </c>
      <c r="F345" s="30">
        <v>1127</v>
      </c>
      <c r="G345" s="30">
        <v>2524</v>
      </c>
      <c r="H345" s="7"/>
      <c r="I345" s="10"/>
      <c r="J345" s="10"/>
    </row>
    <row r="346" spans="1:10" ht="12.75">
      <c r="A346">
        <v>5</v>
      </c>
      <c r="B346">
        <v>1996</v>
      </c>
      <c r="C346" t="s">
        <v>48</v>
      </c>
      <c r="D346" s="3" t="s">
        <v>13</v>
      </c>
      <c r="E346" s="23">
        <v>368</v>
      </c>
      <c r="F346" s="30">
        <v>231</v>
      </c>
      <c r="G346" s="30">
        <v>471</v>
      </c>
      <c r="H346" s="7"/>
      <c r="I346" s="10"/>
      <c r="J346" s="10"/>
    </row>
    <row r="347" spans="1:10" ht="12.75">
      <c r="A347">
        <v>5</v>
      </c>
      <c r="B347">
        <v>1996</v>
      </c>
      <c r="C347" t="s">
        <v>48</v>
      </c>
      <c r="D347" s="3" t="s">
        <v>14</v>
      </c>
      <c r="E347" s="23">
        <v>1629</v>
      </c>
      <c r="F347" s="30">
        <v>907</v>
      </c>
      <c r="G347" s="30">
        <v>3019</v>
      </c>
      <c r="H347" s="7"/>
      <c r="I347" s="10"/>
      <c r="J347" s="10"/>
    </row>
    <row r="348" spans="1:10" ht="12.75">
      <c r="A348">
        <v>5</v>
      </c>
      <c r="B348">
        <v>1996</v>
      </c>
      <c r="C348" t="s">
        <v>48</v>
      </c>
      <c r="D348" s="4" t="s">
        <v>15</v>
      </c>
      <c r="E348" s="23">
        <v>519</v>
      </c>
      <c r="F348" s="30">
        <v>220</v>
      </c>
      <c r="G348" s="30">
        <v>1325</v>
      </c>
      <c r="H348" s="6"/>
      <c r="I348" s="6"/>
      <c r="J348" s="6"/>
    </row>
    <row r="349" spans="1:10" ht="12.75">
      <c r="A349">
        <v>5</v>
      </c>
      <c r="B349">
        <v>1996</v>
      </c>
      <c r="C349" t="s">
        <v>48</v>
      </c>
      <c r="D349" s="4" t="s">
        <v>16</v>
      </c>
      <c r="E349" s="23">
        <v>5183</v>
      </c>
      <c r="F349" s="30">
        <v>2841</v>
      </c>
      <c r="G349" s="30">
        <v>9337</v>
      </c>
      <c r="H349" s="5"/>
      <c r="I349" s="5"/>
      <c r="J349" s="5"/>
    </row>
    <row r="350" spans="1:10" ht="12.75">
      <c r="A350">
        <v>5</v>
      </c>
      <c r="B350">
        <v>1996</v>
      </c>
      <c r="C350" t="s">
        <v>48</v>
      </c>
      <c r="D350" s="3" t="s">
        <v>17</v>
      </c>
      <c r="E350" s="23">
        <v>1106</v>
      </c>
      <c r="F350" s="30">
        <v>605</v>
      </c>
      <c r="G350" s="30">
        <v>2010</v>
      </c>
      <c r="H350" s="7"/>
      <c r="I350" s="10"/>
      <c r="J350" s="10"/>
    </row>
    <row r="351" spans="1:10" ht="12.75">
      <c r="A351">
        <v>5</v>
      </c>
      <c r="B351">
        <v>1996</v>
      </c>
      <c r="C351" t="s">
        <v>48</v>
      </c>
      <c r="D351" s="3" t="s">
        <v>18</v>
      </c>
      <c r="E351" s="23">
        <v>800</v>
      </c>
      <c r="F351" s="30">
        <v>538</v>
      </c>
      <c r="G351" s="30">
        <v>1356</v>
      </c>
      <c r="H351" s="7"/>
      <c r="I351" s="10"/>
      <c r="J351" s="10"/>
    </row>
    <row r="352" spans="1:10" ht="12.75">
      <c r="A352">
        <v>5</v>
      </c>
      <c r="B352">
        <v>1996</v>
      </c>
      <c r="C352" t="s">
        <v>49</v>
      </c>
      <c r="D352" t="s">
        <v>5</v>
      </c>
      <c r="E352" s="23">
        <v>74</v>
      </c>
      <c r="F352" s="30">
        <v>26</v>
      </c>
      <c r="G352" s="30">
        <v>207</v>
      </c>
      <c r="H352" s="9"/>
      <c r="I352" s="11"/>
      <c r="J352" s="11"/>
    </row>
    <row r="353" spans="1:10" ht="12.75">
      <c r="A353">
        <v>5</v>
      </c>
      <c r="B353">
        <v>1996</v>
      </c>
      <c r="C353" t="s">
        <v>49</v>
      </c>
      <c r="D353" s="3" t="s">
        <v>6</v>
      </c>
      <c r="E353" s="23">
        <v>10219</v>
      </c>
      <c r="F353" s="30">
        <v>5786</v>
      </c>
      <c r="G353" s="30">
        <v>13762</v>
      </c>
      <c r="H353" s="7"/>
      <c r="I353" s="10"/>
      <c r="J353" s="10"/>
    </row>
    <row r="354" spans="1:10" ht="12.75">
      <c r="A354">
        <v>5</v>
      </c>
      <c r="B354">
        <v>1996</v>
      </c>
      <c r="C354" t="s">
        <v>49</v>
      </c>
      <c r="D354" s="3" t="s">
        <v>7</v>
      </c>
      <c r="E354" s="23">
        <v>2560</v>
      </c>
      <c r="F354" s="30">
        <v>1554</v>
      </c>
      <c r="G354" s="30">
        <v>3299</v>
      </c>
      <c r="H354" s="7"/>
      <c r="I354" s="7"/>
      <c r="J354" s="10"/>
    </row>
    <row r="355" spans="1:10" ht="12.75">
      <c r="A355">
        <v>5</v>
      </c>
      <c r="B355">
        <v>1996</v>
      </c>
      <c r="C355" t="s">
        <v>49</v>
      </c>
      <c r="D355" s="3" t="s">
        <v>8</v>
      </c>
      <c r="E355" s="23">
        <v>636</v>
      </c>
      <c r="F355" s="30">
        <v>320</v>
      </c>
      <c r="G355" s="30">
        <v>1068</v>
      </c>
      <c r="H355" s="7"/>
      <c r="I355" s="10"/>
      <c r="J355" s="10"/>
    </row>
    <row r="356" spans="1:10" ht="12.75">
      <c r="A356">
        <v>5</v>
      </c>
      <c r="B356">
        <v>1996</v>
      </c>
      <c r="C356" t="s">
        <v>49</v>
      </c>
      <c r="D356" s="4" t="s">
        <v>9</v>
      </c>
      <c r="E356" s="23">
        <v>461</v>
      </c>
      <c r="F356" s="30">
        <v>233</v>
      </c>
      <c r="G356" s="30">
        <v>639</v>
      </c>
      <c r="H356" s="12"/>
      <c r="I356" s="12"/>
      <c r="J356" s="12"/>
    </row>
    <row r="357" spans="1:10" ht="12.75">
      <c r="A357">
        <v>5</v>
      </c>
      <c r="B357">
        <v>1996</v>
      </c>
      <c r="C357" t="s">
        <v>49</v>
      </c>
      <c r="D357" s="4" t="s">
        <v>10</v>
      </c>
      <c r="E357" s="23">
        <v>1050</v>
      </c>
      <c r="F357" s="30">
        <v>503</v>
      </c>
      <c r="G357" s="30">
        <v>2292</v>
      </c>
      <c r="H357" s="5"/>
      <c r="I357" s="5"/>
      <c r="J357" s="5"/>
    </row>
    <row r="358" spans="1:10" ht="12.75">
      <c r="A358">
        <v>5</v>
      </c>
      <c r="B358">
        <v>1996</v>
      </c>
      <c r="C358" t="s">
        <v>49</v>
      </c>
      <c r="D358" s="3" t="s">
        <v>11</v>
      </c>
      <c r="E358" s="23">
        <v>1044</v>
      </c>
      <c r="F358" s="30">
        <v>574</v>
      </c>
      <c r="G358" s="30">
        <v>1748</v>
      </c>
      <c r="H358" s="7"/>
      <c r="I358" s="10"/>
      <c r="J358" s="10"/>
    </row>
    <row r="359" spans="1:10" ht="12.75">
      <c r="A359">
        <v>5</v>
      </c>
      <c r="B359">
        <v>1996</v>
      </c>
      <c r="C359" t="s">
        <v>49</v>
      </c>
      <c r="D359" s="3" t="s">
        <v>12</v>
      </c>
      <c r="E359" s="23">
        <v>1134</v>
      </c>
      <c r="F359" s="30">
        <v>628</v>
      </c>
      <c r="G359" s="30">
        <v>522</v>
      </c>
      <c r="H359" s="7"/>
      <c r="I359" s="10"/>
      <c r="J359" s="10"/>
    </row>
    <row r="360" spans="1:10" ht="12.75">
      <c r="A360">
        <v>5</v>
      </c>
      <c r="B360">
        <v>1996</v>
      </c>
      <c r="C360" t="s">
        <v>49</v>
      </c>
      <c r="D360" s="3" t="s">
        <v>13</v>
      </c>
      <c r="E360" s="23">
        <v>3636</v>
      </c>
      <c r="F360" s="30">
        <v>2320</v>
      </c>
      <c r="G360" s="30">
        <v>3919</v>
      </c>
      <c r="H360" s="7"/>
      <c r="I360" s="10"/>
      <c r="J360" s="10"/>
    </row>
    <row r="361" spans="1:10" ht="12.75">
      <c r="A361">
        <v>5</v>
      </c>
      <c r="B361">
        <v>1996</v>
      </c>
      <c r="C361" t="s">
        <v>49</v>
      </c>
      <c r="D361" s="3" t="s">
        <v>14</v>
      </c>
      <c r="E361" s="23">
        <v>0</v>
      </c>
      <c r="F361" s="30">
        <v>0</v>
      </c>
      <c r="G361" s="30">
        <v>0</v>
      </c>
      <c r="H361" s="7"/>
      <c r="I361" s="10"/>
      <c r="J361" s="10"/>
    </row>
    <row r="362" spans="1:10" ht="12.75">
      <c r="A362">
        <v>5</v>
      </c>
      <c r="B362">
        <v>1996</v>
      </c>
      <c r="C362" t="s">
        <v>49</v>
      </c>
      <c r="D362" s="4" t="s">
        <v>15</v>
      </c>
      <c r="E362" s="23">
        <v>0</v>
      </c>
      <c r="F362" s="30">
        <v>0</v>
      </c>
      <c r="G362" s="30">
        <v>0</v>
      </c>
      <c r="H362" s="12"/>
      <c r="I362" s="12"/>
      <c r="J362" s="12"/>
    </row>
    <row r="363" spans="1:10" ht="12.75">
      <c r="A363">
        <v>5</v>
      </c>
      <c r="B363">
        <v>1996</v>
      </c>
      <c r="C363" t="s">
        <v>49</v>
      </c>
      <c r="D363" s="4" t="s">
        <v>16</v>
      </c>
      <c r="E363" s="23">
        <v>251</v>
      </c>
      <c r="F363" s="30">
        <v>161</v>
      </c>
      <c r="G363" s="30">
        <v>262</v>
      </c>
      <c r="H363" s="7"/>
      <c r="I363" s="7"/>
      <c r="J363" s="7"/>
    </row>
    <row r="364" spans="1:10" ht="12.75">
      <c r="A364">
        <v>5</v>
      </c>
      <c r="B364">
        <v>1996</v>
      </c>
      <c r="C364" t="s">
        <v>49</v>
      </c>
      <c r="D364" s="3" t="s">
        <v>17</v>
      </c>
      <c r="E364" s="23">
        <v>1052</v>
      </c>
      <c r="F364" s="30">
        <v>627</v>
      </c>
      <c r="G364" s="30">
        <v>1374</v>
      </c>
      <c r="H364" s="7"/>
      <c r="I364" s="7"/>
      <c r="J364" s="7"/>
    </row>
    <row r="365" spans="1:10" ht="12.75">
      <c r="A365">
        <v>5</v>
      </c>
      <c r="B365">
        <v>1996</v>
      </c>
      <c r="C365" t="s">
        <v>49</v>
      </c>
      <c r="D365" s="3" t="s">
        <v>18</v>
      </c>
      <c r="E365" s="23">
        <v>669</v>
      </c>
      <c r="F365" s="30">
        <v>451</v>
      </c>
      <c r="G365" s="30">
        <v>740</v>
      </c>
      <c r="H365" s="5"/>
      <c r="I365" s="5"/>
      <c r="J365" s="5"/>
    </row>
    <row r="366" spans="1:10" ht="12.75">
      <c r="A366">
        <v>12</v>
      </c>
      <c r="B366">
        <v>1996</v>
      </c>
      <c r="C366" t="s">
        <v>48</v>
      </c>
      <c r="D366" t="s">
        <v>5</v>
      </c>
      <c r="E366" s="23">
        <v>2156</v>
      </c>
      <c r="F366" s="30">
        <v>860</v>
      </c>
      <c r="G366" s="30">
        <v>4100</v>
      </c>
      <c r="H366" s="8"/>
      <c r="I366" s="13"/>
      <c r="J366" s="13"/>
    </row>
    <row r="367" spans="1:10" ht="12.75">
      <c r="A367">
        <v>12</v>
      </c>
      <c r="B367">
        <v>1996</v>
      </c>
      <c r="C367" t="s">
        <v>48</v>
      </c>
      <c r="D367" s="3" t="s">
        <v>6</v>
      </c>
      <c r="E367" s="23">
        <v>1949</v>
      </c>
      <c r="F367" s="30">
        <v>687</v>
      </c>
      <c r="G367" s="30">
        <v>1991</v>
      </c>
      <c r="H367" s="5"/>
      <c r="I367" s="5"/>
      <c r="J367" s="5"/>
    </row>
    <row r="368" spans="1:10" ht="12.75">
      <c r="A368">
        <v>12</v>
      </c>
      <c r="B368">
        <v>1996</v>
      </c>
      <c r="C368" t="s">
        <v>48</v>
      </c>
      <c r="D368" s="3" t="s">
        <v>7</v>
      </c>
      <c r="E368" s="23">
        <v>4589</v>
      </c>
      <c r="F368" s="30">
        <v>2195</v>
      </c>
      <c r="G368" s="30">
        <v>6576</v>
      </c>
      <c r="H368" s="7"/>
      <c r="I368" s="10"/>
      <c r="J368" s="10"/>
    </row>
    <row r="369" spans="1:10" ht="12.75">
      <c r="A369">
        <v>12</v>
      </c>
      <c r="B369">
        <v>1996</v>
      </c>
      <c r="C369" t="s">
        <v>48</v>
      </c>
      <c r="D369" s="3" t="s">
        <v>8</v>
      </c>
      <c r="E369" s="23">
        <v>3190</v>
      </c>
      <c r="F369" s="30">
        <v>1149</v>
      </c>
      <c r="G369" s="30">
        <v>6514</v>
      </c>
      <c r="H369" s="7"/>
      <c r="I369" s="10"/>
      <c r="J369" s="10"/>
    </row>
    <row r="370" spans="1:10" ht="12.75">
      <c r="A370">
        <v>12</v>
      </c>
      <c r="B370">
        <v>1996</v>
      </c>
      <c r="C370" t="s">
        <v>48</v>
      </c>
      <c r="D370" s="4" t="s">
        <v>9</v>
      </c>
      <c r="E370" s="23">
        <v>293</v>
      </c>
      <c r="F370" s="30">
        <v>116</v>
      </c>
      <c r="G370" s="30">
        <v>557</v>
      </c>
      <c r="H370" s="7"/>
      <c r="I370" s="10"/>
      <c r="J370" s="10"/>
    </row>
    <row r="371" spans="1:10" ht="12.75">
      <c r="A371">
        <v>12</v>
      </c>
      <c r="B371">
        <v>1996</v>
      </c>
      <c r="C371" t="s">
        <v>48</v>
      </c>
      <c r="D371" s="4" t="s">
        <v>10</v>
      </c>
      <c r="E371" s="23">
        <v>1406</v>
      </c>
      <c r="F371" s="30">
        <v>642</v>
      </c>
      <c r="G371" s="30">
        <v>2212</v>
      </c>
      <c r="H371" s="7"/>
      <c r="I371" s="10"/>
      <c r="J371" s="10"/>
    </row>
    <row r="372" spans="1:10" ht="12.75">
      <c r="A372">
        <v>12</v>
      </c>
      <c r="B372">
        <v>1996</v>
      </c>
      <c r="C372" t="s">
        <v>48</v>
      </c>
      <c r="D372" s="3" t="s">
        <v>11</v>
      </c>
      <c r="E372" s="23">
        <v>615</v>
      </c>
      <c r="F372" s="30">
        <v>176</v>
      </c>
      <c r="G372" s="30">
        <v>1347</v>
      </c>
      <c r="H372" s="7"/>
      <c r="I372" s="10"/>
      <c r="J372" s="10"/>
    </row>
    <row r="373" spans="1:10" ht="12.75">
      <c r="A373">
        <v>12</v>
      </c>
      <c r="B373">
        <v>1996</v>
      </c>
      <c r="C373" t="s">
        <v>48</v>
      </c>
      <c r="D373" s="3" t="s">
        <v>12</v>
      </c>
      <c r="E373" s="23">
        <v>2139</v>
      </c>
      <c r="F373" s="30">
        <v>971</v>
      </c>
      <c r="G373" s="30">
        <v>2185</v>
      </c>
      <c r="H373" s="7"/>
      <c r="I373" s="10"/>
      <c r="J373" s="10"/>
    </row>
    <row r="374" spans="1:10" ht="12.75">
      <c r="A374">
        <v>12</v>
      </c>
      <c r="B374">
        <v>1996</v>
      </c>
      <c r="C374" t="s">
        <v>48</v>
      </c>
      <c r="D374" s="3" t="s">
        <v>13</v>
      </c>
      <c r="E374" s="23">
        <v>382</v>
      </c>
      <c r="F374" s="30">
        <v>192</v>
      </c>
      <c r="G374" s="30">
        <v>466</v>
      </c>
      <c r="H374" s="8"/>
      <c r="I374" s="12"/>
      <c r="J374" s="12"/>
    </row>
    <row r="375" spans="1:10" ht="12.75">
      <c r="A375">
        <v>12</v>
      </c>
      <c r="B375">
        <v>1996</v>
      </c>
      <c r="C375" t="s">
        <v>48</v>
      </c>
      <c r="D375" s="3" t="s">
        <v>14</v>
      </c>
      <c r="E375" s="23">
        <v>1610</v>
      </c>
      <c r="F375" s="30">
        <v>812</v>
      </c>
      <c r="G375" s="30">
        <v>2082</v>
      </c>
      <c r="H375" s="5"/>
      <c r="I375" s="5"/>
      <c r="J375" s="5"/>
    </row>
    <row r="376" spans="1:10" ht="12.75">
      <c r="A376">
        <v>12</v>
      </c>
      <c r="B376">
        <v>1996</v>
      </c>
      <c r="C376" t="s">
        <v>48</v>
      </c>
      <c r="D376" s="4" t="s">
        <v>15</v>
      </c>
      <c r="E376" s="23">
        <v>475</v>
      </c>
      <c r="F376" s="30">
        <v>190</v>
      </c>
      <c r="G376" s="30">
        <v>908</v>
      </c>
      <c r="H376" s="7"/>
      <c r="I376" s="10"/>
      <c r="J376" s="10"/>
    </row>
    <row r="377" spans="1:10" ht="12.75">
      <c r="A377">
        <v>12</v>
      </c>
      <c r="B377">
        <v>1996</v>
      </c>
      <c r="C377" t="s">
        <v>48</v>
      </c>
      <c r="D377" s="4" t="s">
        <v>16</v>
      </c>
      <c r="E377" s="23">
        <v>5657</v>
      </c>
      <c r="F377" s="30">
        <v>2331</v>
      </c>
      <c r="G377" s="30">
        <v>10034</v>
      </c>
      <c r="H377" s="7"/>
      <c r="I377" s="10"/>
      <c r="J377" s="10"/>
    </row>
    <row r="378" spans="1:10" ht="12.75">
      <c r="A378">
        <v>12</v>
      </c>
      <c r="B378">
        <v>1996</v>
      </c>
      <c r="C378" t="s">
        <v>48</v>
      </c>
      <c r="D378" s="3" t="s">
        <v>17</v>
      </c>
      <c r="E378" s="23">
        <v>1014</v>
      </c>
      <c r="F378" s="30">
        <v>320</v>
      </c>
      <c r="G378" s="30">
        <v>2132</v>
      </c>
      <c r="H378" s="9"/>
      <c r="I378" s="11"/>
      <c r="J378" s="11"/>
    </row>
    <row r="379" spans="1:10" ht="12.75">
      <c r="A379">
        <v>12</v>
      </c>
      <c r="B379">
        <v>1996</v>
      </c>
      <c r="C379" t="s">
        <v>48</v>
      </c>
      <c r="D379" s="3" t="s">
        <v>18</v>
      </c>
      <c r="E379" s="23">
        <v>880</v>
      </c>
      <c r="F379" s="30">
        <v>283</v>
      </c>
      <c r="G379" s="30">
        <v>1976</v>
      </c>
      <c r="H379" s="7"/>
      <c r="I379" s="10"/>
      <c r="J379" s="10"/>
    </row>
    <row r="380" spans="1:10" ht="12.75">
      <c r="A380">
        <v>12</v>
      </c>
      <c r="B380">
        <v>1996</v>
      </c>
      <c r="C380" t="s">
        <v>49</v>
      </c>
      <c r="D380" t="s">
        <v>5</v>
      </c>
      <c r="E380" s="23">
        <v>61</v>
      </c>
      <c r="F380" s="30">
        <v>32</v>
      </c>
      <c r="G380" s="30">
        <v>85</v>
      </c>
      <c r="H380" s="7"/>
      <c r="I380" s="7"/>
      <c r="J380" s="10"/>
    </row>
    <row r="381" spans="1:10" ht="12.75">
      <c r="A381">
        <v>12</v>
      </c>
      <c r="B381">
        <v>1996</v>
      </c>
      <c r="C381" t="s">
        <v>49</v>
      </c>
      <c r="D381" s="3" t="s">
        <v>6</v>
      </c>
      <c r="E381" s="23">
        <v>10785</v>
      </c>
      <c r="F381" s="30">
        <v>4249</v>
      </c>
      <c r="G381" s="30">
        <v>11105</v>
      </c>
      <c r="H381" s="7"/>
      <c r="I381" s="10"/>
      <c r="J381" s="10"/>
    </row>
    <row r="382" spans="1:10" ht="12.75">
      <c r="A382">
        <v>12</v>
      </c>
      <c r="B382">
        <v>1996</v>
      </c>
      <c r="C382" t="s">
        <v>49</v>
      </c>
      <c r="D382" s="3" t="s">
        <v>7</v>
      </c>
      <c r="E382" s="23">
        <v>3548</v>
      </c>
      <c r="F382" s="30">
        <v>1785</v>
      </c>
      <c r="G382" s="30">
        <v>4761</v>
      </c>
      <c r="H382" s="8"/>
      <c r="I382" s="12"/>
      <c r="J382" s="12"/>
    </row>
    <row r="383" spans="1:10" ht="12.75">
      <c r="A383">
        <v>12</v>
      </c>
      <c r="B383">
        <v>1996</v>
      </c>
      <c r="C383" t="s">
        <v>49</v>
      </c>
      <c r="D383" s="3" t="s">
        <v>8</v>
      </c>
      <c r="E383" s="23">
        <v>497</v>
      </c>
      <c r="F383" s="30">
        <v>234</v>
      </c>
      <c r="G383" s="30">
        <v>676</v>
      </c>
      <c r="H383" s="5"/>
      <c r="I383" s="5"/>
      <c r="J383" s="5"/>
    </row>
    <row r="384" spans="1:10" ht="12.75">
      <c r="A384">
        <v>12</v>
      </c>
      <c r="B384">
        <v>1996</v>
      </c>
      <c r="C384" t="s">
        <v>49</v>
      </c>
      <c r="D384" s="4" t="s">
        <v>9</v>
      </c>
      <c r="E384" s="23">
        <v>462</v>
      </c>
      <c r="F384" s="30">
        <v>180</v>
      </c>
      <c r="G384" s="30">
        <v>717</v>
      </c>
      <c r="H384" s="7"/>
      <c r="I384" s="10"/>
      <c r="J384" s="10"/>
    </row>
    <row r="385" spans="1:10" ht="12.75">
      <c r="A385">
        <v>12</v>
      </c>
      <c r="B385">
        <v>1996</v>
      </c>
      <c r="C385" t="s">
        <v>49</v>
      </c>
      <c r="D385" s="4" t="s">
        <v>10</v>
      </c>
      <c r="E385" s="23">
        <v>767</v>
      </c>
      <c r="F385" s="30">
        <v>381</v>
      </c>
      <c r="G385" s="30">
        <v>953</v>
      </c>
      <c r="H385" s="7"/>
      <c r="I385" s="10"/>
      <c r="J385" s="10"/>
    </row>
    <row r="386" spans="1:10" ht="12.75">
      <c r="A386">
        <v>12</v>
      </c>
      <c r="B386">
        <v>1996</v>
      </c>
      <c r="C386" t="s">
        <v>49</v>
      </c>
      <c r="D386" s="3" t="s">
        <v>11</v>
      </c>
      <c r="E386" s="23">
        <v>982</v>
      </c>
      <c r="F386" s="30">
        <v>365</v>
      </c>
      <c r="G386" s="30">
        <v>1674</v>
      </c>
      <c r="H386" s="7"/>
      <c r="I386" s="10"/>
      <c r="J386" s="10"/>
    </row>
    <row r="387" spans="1:10" ht="12.75">
      <c r="A387">
        <v>12</v>
      </c>
      <c r="B387">
        <v>1996</v>
      </c>
      <c r="C387" t="s">
        <v>49</v>
      </c>
      <c r="D387" s="3" t="s">
        <v>12</v>
      </c>
      <c r="E387" s="23">
        <v>1074</v>
      </c>
      <c r="F387" s="30">
        <v>373</v>
      </c>
      <c r="G387" s="30">
        <v>710</v>
      </c>
      <c r="H387" s="7"/>
      <c r="I387" s="10"/>
      <c r="J387" s="10"/>
    </row>
    <row r="388" spans="1:10" ht="12.75">
      <c r="A388">
        <v>12</v>
      </c>
      <c r="B388">
        <v>1996</v>
      </c>
      <c r="C388" t="s">
        <v>49</v>
      </c>
      <c r="D388" s="3" t="s">
        <v>13</v>
      </c>
      <c r="E388" s="23">
        <v>4086</v>
      </c>
      <c r="F388" s="30">
        <v>2028</v>
      </c>
      <c r="G388" s="30">
        <v>4892</v>
      </c>
      <c r="H388" s="8"/>
      <c r="I388" s="14"/>
      <c r="J388" s="14"/>
    </row>
    <row r="389" spans="1:10" ht="12.75">
      <c r="A389">
        <v>12</v>
      </c>
      <c r="B389">
        <v>1996</v>
      </c>
      <c r="C389" t="s">
        <v>49</v>
      </c>
      <c r="D389" s="3" t="s">
        <v>14</v>
      </c>
      <c r="E389" s="23">
        <v>0</v>
      </c>
      <c r="F389" s="30">
        <v>0</v>
      </c>
      <c r="G389" s="30">
        <v>0</v>
      </c>
      <c r="H389" s="5"/>
      <c r="I389" s="5"/>
      <c r="J389" s="5"/>
    </row>
    <row r="390" spans="1:10" ht="12.75">
      <c r="A390">
        <v>12</v>
      </c>
      <c r="B390">
        <v>1996</v>
      </c>
      <c r="C390" t="s">
        <v>49</v>
      </c>
      <c r="D390" s="4" t="s">
        <v>15</v>
      </c>
      <c r="E390" s="23">
        <v>0</v>
      </c>
      <c r="F390" s="30">
        <v>0</v>
      </c>
      <c r="G390" s="30">
        <v>0</v>
      </c>
      <c r="H390" s="5"/>
      <c r="I390" s="5"/>
      <c r="J390" s="5"/>
    </row>
    <row r="391" spans="1:10" ht="12.75">
      <c r="A391">
        <v>12</v>
      </c>
      <c r="B391">
        <v>1996</v>
      </c>
      <c r="C391" t="s">
        <v>49</v>
      </c>
      <c r="D391" s="4" t="s">
        <v>16</v>
      </c>
      <c r="E391" s="23">
        <v>262</v>
      </c>
      <c r="F391" s="30">
        <v>78</v>
      </c>
      <c r="G391" s="30">
        <v>612</v>
      </c>
      <c r="H391" s="5"/>
      <c r="I391" s="5"/>
      <c r="J391" s="5"/>
    </row>
    <row r="392" spans="1:10" ht="12.75">
      <c r="A392">
        <v>12</v>
      </c>
      <c r="B392">
        <v>1996</v>
      </c>
      <c r="C392" t="s">
        <v>49</v>
      </c>
      <c r="D392" s="3" t="s">
        <v>17</v>
      </c>
      <c r="E392" s="23">
        <v>1054</v>
      </c>
      <c r="F392" s="30">
        <v>438</v>
      </c>
      <c r="G392" s="30">
        <v>1622</v>
      </c>
      <c r="H392" s="5"/>
      <c r="I392" s="5"/>
      <c r="J392" s="5"/>
    </row>
    <row r="393" spans="1:10" ht="12.75">
      <c r="A393">
        <v>12</v>
      </c>
      <c r="B393">
        <v>1996</v>
      </c>
      <c r="C393" t="s">
        <v>49</v>
      </c>
      <c r="D393" s="3" t="s">
        <v>18</v>
      </c>
      <c r="E393" s="23">
        <v>660</v>
      </c>
      <c r="F393" s="30">
        <v>247</v>
      </c>
      <c r="G393" s="30">
        <v>1243</v>
      </c>
      <c r="H393" s="5"/>
      <c r="I393" s="5"/>
      <c r="J393" s="5"/>
    </row>
    <row r="394" spans="1:10" ht="12.75">
      <c r="A394">
        <v>5</v>
      </c>
      <c r="B394">
        <v>1997</v>
      </c>
      <c r="C394" t="s">
        <v>48</v>
      </c>
      <c r="D394" t="s">
        <v>5</v>
      </c>
      <c r="E394" s="23">
        <v>2288</v>
      </c>
      <c r="F394" s="30">
        <v>956</v>
      </c>
      <c r="G394" s="30">
        <v>6526</v>
      </c>
      <c r="H394" s="5"/>
      <c r="I394" s="5"/>
      <c r="J394" s="5"/>
    </row>
    <row r="395" spans="1:10" ht="12.75">
      <c r="A395">
        <v>5</v>
      </c>
      <c r="B395">
        <v>1997</v>
      </c>
      <c r="C395" t="s">
        <v>48</v>
      </c>
      <c r="D395" s="3" t="s">
        <v>6</v>
      </c>
      <c r="E395" s="23">
        <v>1564</v>
      </c>
      <c r="F395" s="30">
        <v>867</v>
      </c>
      <c r="G395" s="30">
        <v>2882</v>
      </c>
      <c r="H395" s="5"/>
      <c r="I395" s="5"/>
      <c r="J395" s="5"/>
    </row>
    <row r="396" spans="1:10" ht="12.75">
      <c r="A396">
        <v>5</v>
      </c>
      <c r="B396">
        <v>1997</v>
      </c>
      <c r="C396" t="s">
        <v>48</v>
      </c>
      <c r="D396" s="3" t="s">
        <v>7</v>
      </c>
      <c r="E396" s="23">
        <v>2585</v>
      </c>
      <c r="F396" s="30">
        <v>1427</v>
      </c>
      <c r="G396" s="30">
        <v>4446</v>
      </c>
      <c r="H396" s="5"/>
      <c r="I396" s="5"/>
      <c r="J396" s="5"/>
    </row>
    <row r="397" spans="1:10" ht="12.75">
      <c r="A397">
        <v>5</v>
      </c>
      <c r="B397">
        <v>1997</v>
      </c>
      <c r="C397" t="s">
        <v>48</v>
      </c>
      <c r="D397" s="3" t="s">
        <v>8</v>
      </c>
      <c r="E397" s="23">
        <v>3191</v>
      </c>
      <c r="F397" s="30">
        <v>1585</v>
      </c>
      <c r="G397" s="30">
        <v>6956</v>
      </c>
      <c r="H397" s="5"/>
      <c r="I397" s="5"/>
      <c r="J397" s="5"/>
    </row>
    <row r="398" spans="1:10" ht="12.75">
      <c r="A398">
        <v>5</v>
      </c>
      <c r="B398">
        <v>1997</v>
      </c>
      <c r="C398" t="s">
        <v>48</v>
      </c>
      <c r="D398" s="4" t="s">
        <v>9</v>
      </c>
      <c r="E398" s="23">
        <v>251</v>
      </c>
      <c r="F398" s="30">
        <v>150</v>
      </c>
      <c r="G398" s="30">
        <v>633</v>
      </c>
      <c r="H398" s="5"/>
      <c r="I398" s="5"/>
      <c r="J398" s="5"/>
    </row>
    <row r="399" spans="1:10" ht="12.75">
      <c r="A399">
        <v>5</v>
      </c>
      <c r="B399">
        <v>1997</v>
      </c>
      <c r="C399" t="s">
        <v>48</v>
      </c>
      <c r="D399" s="4" t="s">
        <v>10</v>
      </c>
      <c r="E399" s="23">
        <v>1553</v>
      </c>
      <c r="F399" s="30">
        <v>750</v>
      </c>
      <c r="G399" s="30">
        <v>3626</v>
      </c>
      <c r="H399" s="5"/>
      <c r="I399" s="5"/>
      <c r="J399" s="5"/>
    </row>
    <row r="400" spans="1:7" ht="12.75">
      <c r="A400">
        <v>5</v>
      </c>
      <c r="B400">
        <v>1997</v>
      </c>
      <c r="C400" t="s">
        <v>48</v>
      </c>
      <c r="D400" s="3" t="s">
        <v>11</v>
      </c>
      <c r="E400" s="23">
        <v>593</v>
      </c>
      <c r="F400" s="30">
        <v>277</v>
      </c>
      <c r="G400" s="30">
        <v>1456</v>
      </c>
    </row>
    <row r="401" spans="1:7" ht="12.75">
      <c r="A401">
        <v>5</v>
      </c>
      <c r="B401">
        <v>1997</v>
      </c>
      <c r="C401" t="s">
        <v>48</v>
      </c>
      <c r="D401" s="3" t="s">
        <v>12</v>
      </c>
      <c r="E401" s="23">
        <v>1776</v>
      </c>
      <c r="F401" s="30">
        <v>864</v>
      </c>
      <c r="G401" s="30">
        <v>3830</v>
      </c>
    </row>
    <row r="402" spans="1:7" ht="12.75">
      <c r="A402">
        <v>5</v>
      </c>
      <c r="B402">
        <v>1997</v>
      </c>
      <c r="C402" t="s">
        <v>48</v>
      </c>
      <c r="D402" s="3" t="s">
        <v>13</v>
      </c>
      <c r="E402" s="23">
        <v>394</v>
      </c>
      <c r="F402" s="30">
        <v>223</v>
      </c>
      <c r="G402" s="30">
        <v>649</v>
      </c>
    </row>
    <row r="403" spans="1:7" ht="12.75">
      <c r="A403">
        <v>5</v>
      </c>
      <c r="B403">
        <v>1997</v>
      </c>
      <c r="C403" t="s">
        <v>48</v>
      </c>
      <c r="D403" s="3" t="s">
        <v>14</v>
      </c>
      <c r="E403" s="23">
        <v>1650</v>
      </c>
      <c r="F403" s="30">
        <v>882</v>
      </c>
      <c r="G403" s="30">
        <v>3058</v>
      </c>
    </row>
    <row r="404" spans="1:7" ht="12.75">
      <c r="A404">
        <v>5</v>
      </c>
      <c r="B404">
        <v>1997</v>
      </c>
      <c r="C404" t="s">
        <v>48</v>
      </c>
      <c r="D404" s="4" t="s">
        <v>15</v>
      </c>
      <c r="E404" s="23">
        <v>598</v>
      </c>
      <c r="F404" s="30">
        <v>219</v>
      </c>
      <c r="G404" s="30">
        <v>1656</v>
      </c>
    </row>
    <row r="405" spans="1:7" ht="12.75">
      <c r="A405">
        <v>5</v>
      </c>
      <c r="B405">
        <v>1997</v>
      </c>
      <c r="C405" t="s">
        <v>48</v>
      </c>
      <c r="D405" s="4" t="s">
        <v>16</v>
      </c>
      <c r="E405" s="23">
        <v>5859</v>
      </c>
      <c r="F405" s="30">
        <v>3174</v>
      </c>
      <c r="G405" s="30">
        <v>10360</v>
      </c>
    </row>
    <row r="406" spans="1:7" ht="12.75">
      <c r="A406">
        <v>5</v>
      </c>
      <c r="B406">
        <v>1997</v>
      </c>
      <c r="C406" t="s">
        <v>48</v>
      </c>
      <c r="D406" s="3" t="s">
        <v>17</v>
      </c>
      <c r="E406" s="23">
        <v>1057</v>
      </c>
      <c r="F406" s="30">
        <v>575</v>
      </c>
      <c r="G406" s="30">
        <v>1886</v>
      </c>
    </row>
    <row r="407" spans="1:7" ht="12.75">
      <c r="A407">
        <v>5</v>
      </c>
      <c r="B407">
        <v>1997</v>
      </c>
      <c r="C407" t="s">
        <v>48</v>
      </c>
      <c r="D407" s="3" t="s">
        <v>18</v>
      </c>
      <c r="E407" s="23">
        <v>813</v>
      </c>
      <c r="F407" s="30">
        <v>486</v>
      </c>
      <c r="G407" s="30">
        <v>1390</v>
      </c>
    </row>
    <row r="408" spans="1:7" ht="12.75">
      <c r="A408">
        <v>5</v>
      </c>
      <c r="B408">
        <v>1997</v>
      </c>
      <c r="C408" t="s">
        <v>49</v>
      </c>
      <c r="D408" t="s">
        <v>5</v>
      </c>
      <c r="E408" s="23">
        <v>106</v>
      </c>
      <c r="F408" s="30">
        <v>43</v>
      </c>
      <c r="G408" s="30">
        <v>328</v>
      </c>
    </row>
    <row r="409" spans="1:7" ht="12.75">
      <c r="A409">
        <v>5</v>
      </c>
      <c r="B409">
        <v>1997</v>
      </c>
      <c r="C409" t="s">
        <v>49</v>
      </c>
      <c r="D409" s="3" t="s">
        <v>6</v>
      </c>
      <c r="E409" s="23">
        <v>10733</v>
      </c>
      <c r="F409" s="30">
        <v>6621</v>
      </c>
      <c r="G409" s="30">
        <v>15424</v>
      </c>
    </row>
    <row r="410" spans="1:7" ht="12.75">
      <c r="A410">
        <v>5</v>
      </c>
      <c r="B410">
        <v>1997</v>
      </c>
      <c r="C410" t="s">
        <v>49</v>
      </c>
      <c r="D410" s="3" t="s">
        <v>7</v>
      </c>
      <c r="E410" s="23">
        <v>1875</v>
      </c>
      <c r="F410" s="30">
        <v>1184</v>
      </c>
      <c r="G410" s="30">
        <v>2227</v>
      </c>
    </row>
    <row r="411" spans="1:7" ht="12.75">
      <c r="A411">
        <v>5</v>
      </c>
      <c r="B411">
        <v>1997</v>
      </c>
      <c r="C411" t="s">
        <v>49</v>
      </c>
      <c r="D411" s="3" t="s">
        <v>8</v>
      </c>
      <c r="E411" s="23">
        <v>530</v>
      </c>
      <c r="F411" s="30">
        <v>301</v>
      </c>
      <c r="G411" s="30">
        <v>800</v>
      </c>
    </row>
    <row r="412" spans="1:7" ht="12.75">
      <c r="A412">
        <v>5</v>
      </c>
      <c r="B412">
        <v>1997</v>
      </c>
      <c r="C412" t="s">
        <v>49</v>
      </c>
      <c r="D412" s="4" t="s">
        <v>9</v>
      </c>
      <c r="E412" s="23">
        <v>463</v>
      </c>
      <c r="F412" s="30">
        <v>264</v>
      </c>
      <c r="G412" s="30">
        <v>955</v>
      </c>
    </row>
    <row r="413" spans="1:7" ht="12.75">
      <c r="A413">
        <v>5</v>
      </c>
      <c r="B413">
        <v>1997</v>
      </c>
      <c r="C413" t="s">
        <v>49</v>
      </c>
      <c r="D413" s="4" t="s">
        <v>10</v>
      </c>
      <c r="E413" s="23">
        <v>851</v>
      </c>
      <c r="F413" s="30">
        <v>444</v>
      </c>
      <c r="G413" s="30">
        <v>1632</v>
      </c>
    </row>
    <row r="414" spans="1:7" ht="12.75">
      <c r="A414">
        <v>5</v>
      </c>
      <c r="B414">
        <v>1997</v>
      </c>
      <c r="C414" t="s">
        <v>49</v>
      </c>
      <c r="D414" s="3" t="s">
        <v>11</v>
      </c>
      <c r="E414" s="23">
        <v>1000</v>
      </c>
      <c r="F414" s="30">
        <v>606</v>
      </c>
      <c r="G414" s="30">
        <v>1406</v>
      </c>
    </row>
    <row r="415" spans="1:7" ht="12.75">
      <c r="A415">
        <v>5</v>
      </c>
      <c r="B415">
        <v>1997</v>
      </c>
      <c r="C415" t="s">
        <v>49</v>
      </c>
      <c r="D415" s="3" t="s">
        <v>12</v>
      </c>
      <c r="E415" s="23">
        <v>1117</v>
      </c>
      <c r="F415" s="30">
        <v>665</v>
      </c>
      <c r="G415" s="30">
        <v>1661</v>
      </c>
    </row>
    <row r="416" spans="1:7" ht="12.75">
      <c r="A416">
        <v>5</v>
      </c>
      <c r="B416">
        <v>1997</v>
      </c>
      <c r="C416" t="s">
        <v>49</v>
      </c>
      <c r="D416" s="3" t="s">
        <v>13</v>
      </c>
      <c r="E416" s="23">
        <v>3445</v>
      </c>
      <c r="F416" s="30">
        <v>2347</v>
      </c>
      <c r="G416" s="30">
        <v>3259</v>
      </c>
    </row>
    <row r="417" spans="1:7" ht="12.75">
      <c r="A417">
        <v>5</v>
      </c>
      <c r="B417">
        <v>1997</v>
      </c>
      <c r="C417" t="s">
        <v>49</v>
      </c>
      <c r="D417" s="3" t="s">
        <v>14</v>
      </c>
      <c r="E417" s="23">
        <v>0</v>
      </c>
      <c r="F417" s="30">
        <v>0</v>
      </c>
      <c r="G417" s="30">
        <v>0</v>
      </c>
    </row>
    <row r="418" spans="1:7" ht="12.75">
      <c r="A418">
        <v>5</v>
      </c>
      <c r="B418">
        <v>1997</v>
      </c>
      <c r="C418" t="s">
        <v>49</v>
      </c>
      <c r="D418" s="4" t="s">
        <v>15</v>
      </c>
      <c r="E418" s="23">
        <v>0</v>
      </c>
      <c r="F418" s="30">
        <v>0</v>
      </c>
      <c r="G418" s="30">
        <v>0</v>
      </c>
    </row>
    <row r="419" spans="1:7" ht="12.75">
      <c r="A419">
        <v>5</v>
      </c>
      <c r="B419">
        <v>1997</v>
      </c>
      <c r="C419" t="s">
        <v>49</v>
      </c>
      <c r="D419" s="4" t="s">
        <v>16</v>
      </c>
      <c r="E419" s="23">
        <v>202</v>
      </c>
      <c r="F419" s="30">
        <v>125</v>
      </c>
      <c r="G419" s="30">
        <v>256</v>
      </c>
    </row>
    <row r="420" spans="1:7" ht="12.75">
      <c r="A420">
        <v>5</v>
      </c>
      <c r="B420">
        <v>1997</v>
      </c>
      <c r="C420" t="s">
        <v>49</v>
      </c>
      <c r="D420" s="3" t="s">
        <v>17</v>
      </c>
      <c r="E420" s="23">
        <v>1060</v>
      </c>
      <c r="F420" s="30">
        <v>657</v>
      </c>
      <c r="G420" s="30">
        <v>1500</v>
      </c>
    </row>
    <row r="421" spans="1:7" ht="12.75">
      <c r="A421">
        <v>5</v>
      </c>
      <c r="B421">
        <v>1997</v>
      </c>
      <c r="C421" t="s">
        <v>49</v>
      </c>
      <c r="D421" s="3" t="s">
        <v>18</v>
      </c>
      <c r="E421" s="23">
        <v>610</v>
      </c>
      <c r="F421" s="30">
        <v>399</v>
      </c>
      <c r="G421" s="30">
        <v>723</v>
      </c>
    </row>
    <row r="422" spans="1:7" ht="12.75">
      <c r="A422">
        <v>12</v>
      </c>
      <c r="B422">
        <v>1997</v>
      </c>
      <c r="C422" t="s">
        <v>48</v>
      </c>
      <c r="D422" t="s">
        <v>5</v>
      </c>
      <c r="E422" s="23">
        <v>2216</v>
      </c>
      <c r="F422" s="30">
        <v>903</v>
      </c>
      <c r="G422" s="30">
        <v>4540</v>
      </c>
    </row>
    <row r="423" spans="1:7" ht="12.75">
      <c r="A423">
        <v>12</v>
      </c>
      <c r="B423">
        <v>1997</v>
      </c>
      <c r="C423" t="s">
        <v>48</v>
      </c>
      <c r="D423" s="3" t="s">
        <v>6</v>
      </c>
      <c r="E423" s="23">
        <v>1675</v>
      </c>
      <c r="F423" s="30">
        <v>808</v>
      </c>
      <c r="G423" s="30">
        <v>2422</v>
      </c>
    </row>
    <row r="424" spans="1:7" ht="12.75">
      <c r="A424">
        <v>12</v>
      </c>
      <c r="B424">
        <v>1997</v>
      </c>
      <c r="C424" t="s">
        <v>48</v>
      </c>
      <c r="D424" s="3" t="s">
        <v>7</v>
      </c>
      <c r="E424" s="23">
        <v>2724</v>
      </c>
      <c r="F424" s="30">
        <v>1314</v>
      </c>
      <c r="G424" s="30">
        <v>3958</v>
      </c>
    </row>
    <row r="425" spans="1:7" ht="12.75">
      <c r="A425">
        <v>12</v>
      </c>
      <c r="B425">
        <v>1997</v>
      </c>
      <c r="C425" t="s">
        <v>48</v>
      </c>
      <c r="D425" s="3" t="s">
        <v>8</v>
      </c>
      <c r="E425" s="23">
        <v>3363</v>
      </c>
      <c r="F425" s="30">
        <v>1102</v>
      </c>
      <c r="G425" s="30">
        <v>6645</v>
      </c>
    </row>
    <row r="426" spans="1:7" ht="12.75">
      <c r="A426">
        <v>12</v>
      </c>
      <c r="B426">
        <v>1997</v>
      </c>
      <c r="C426" t="s">
        <v>48</v>
      </c>
      <c r="D426" s="4" t="s">
        <v>9</v>
      </c>
      <c r="E426" s="23">
        <v>251</v>
      </c>
      <c r="F426" s="30">
        <v>97</v>
      </c>
      <c r="G426" s="30">
        <v>525</v>
      </c>
    </row>
    <row r="427" spans="1:7" ht="12.75">
      <c r="A427">
        <v>12</v>
      </c>
      <c r="B427">
        <v>1997</v>
      </c>
      <c r="C427" t="s">
        <v>48</v>
      </c>
      <c r="D427" s="4" t="s">
        <v>10</v>
      </c>
      <c r="E427" s="23">
        <v>1342</v>
      </c>
      <c r="F427" s="30">
        <v>642</v>
      </c>
      <c r="G427" s="30">
        <v>1994</v>
      </c>
    </row>
    <row r="428" spans="1:7" ht="12.75">
      <c r="A428">
        <v>12</v>
      </c>
      <c r="B428">
        <v>1997</v>
      </c>
      <c r="C428" t="s">
        <v>48</v>
      </c>
      <c r="D428" s="3" t="s">
        <v>11</v>
      </c>
      <c r="E428" s="23">
        <v>673</v>
      </c>
      <c r="F428" s="30">
        <v>210</v>
      </c>
      <c r="G428" s="30">
        <v>1505</v>
      </c>
    </row>
    <row r="429" spans="1:7" ht="12.75">
      <c r="A429">
        <v>12</v>
      </c>
      <c r="B429">
        <v>1997</v>
      </c>
      <c r="C429" t="s">
        <v>48</v>
      </c>
      <c r="D429" s="3" t="s">
        <v>12</v>
      </c>
      <c r="E429" s="23">
        <v>1944</v>
      </c>
      <c r="F429" s="30">
        <v>854</v>
      </c>
      <c r="G429" s="30">
        <v>3403</v>
      </c>
    </row>
    <row r="430" spans="1:7" ht="12.75">
      <c r="A430">
        <v>12</v>
      </c>
      <c r="B430">
        <v>1997</v>
      </c>
      <c r="C430" t="s">
        <v>48</v>
      </c>
      <c r="D430" s="3" t="s">
        <v>13</v>
      </c>
      <c r="E430" s="23">
        <v>386</v>
      </c>
      <c r="F430" s="30">
        <v>208</v>
      </c>
      <c r="G430" s="30">
        <v>458</v>
      </c>
    </row>
    <row r="431" spans="1:7" ht="12.75">
      <c r="A431">
        <v>12</v>
      </c>
      <c r="B431">
        <v>1997</v>
      </c>
      <c r="C431" t="s">
        <v>48</v>
      </c>
      <c r="D431" s="3" t="s">
        <v>14</v>
      </c>
      <c r="E431" s="23">
        <v>1673</v>
      </c>
      <c r="F431" s="30">
        <v>787</v>
      </c>
      <c r="G431" s="30">
        <v>3231</v>
      </c>
    </row>
    <row r="432" spans="1:7" ht="12.75">
      <c r="A432">
        <v>12</v>
      </c>
      <c r="B432">
        <v>1997</v>
      </c>
      <c r="C432" t="s">
        <v>48</v>
      </c>
      <c r="D432" s="4" t="s">
        <v>15</v>
      </c>
      <c r="E432" s="23">
        <v>580</v>
      </c>
      <c r="F432" s="30">
        <v>240</v>
      </c>
      <c r="G432" s="30">
        <v>989</v>
      </c>
    </row>
    <row r="433" spans="1:7" ht="12.75">
      <c r="A433">
        <v>12</v>
      </c>
      <c r="B433">
        <v>1997</v>
      </c>
      <c r="C433" t="s">
        <v>48</v>
      </c>
      <c r="D433" s="4" t="s">
        <v>16</v>
      </c>
      <c r="E433" s="23">
        <v>5087</v>
      </c>
      <c r="F433" s="30">
        <v>2088</v>
      </c>
      <c r="G433" s="30">
        <v>9366</v>
      </c>
    </row>
    <row r="434" spans="1:7" ht="12.75">
      <c r="A434">
        <v>12</v>
      </c>
      <c r="B434">
        <v>1997</v>
      </c>
      <c r="C434" t="s">
        <v>48</v>
      </c>
      <c r="D434" s="3" t="s">
        <v>17</v>
      </c>
      <c r="E434" s="23">
        <v>1035</v>
      </c>
      <c r="F434" s="30">
        <v>358</v>
      </c>
      <c r="G434" s="30">
        <v>2175</v>
      </c>
    </row>
    <row r="435" spans="1:7" ht="12.75">
      <c r="A435">
        <v>12</v>
      </c>
      <c r="B435">
        <v>1997</v>
      </c>
      <c r="C435" t="s">
        <v>48</v>
      </c>
      <c r="D435" s="3" t="s">
        <v>18</v>
      </c>
      <c r="E435" s="23">
        <v>798</v>
      </c>
      <c r="F435" s="30">
        <v>246</v>
      </c>
      <c r="G435" s="30">
        <v>1857</v>
      </c>
    </row>
    <row r="436" spans="1:7" ht="12.75">
      <c r="A436">
        <v>12</v>
      </c>
      <c r="B436">
        <v>1997</v>
      </c>
      <c r="C436" t="s">
        <v>49</v>
      </c>
      <c r="D436" t="s">
        <v>5</v>
      </c>
      <c r="E436" s="23">
        <v>95</v>
      </c>
      <c r="F436" s="30">
        <v>48</v>
      </c>
      <c r="G436" s="30">
        <v>145</v>
      </c>
    </row>
    <row r="437" spans="1:7" ht="12.75">
      <c r="A437">
        <v>12</v>
      </c>
      <c r="B437">
        <v>1997</v>
      </c>
      <c r="C437" t="s">
        <v>49</v>
      </c>
      <c r="D437" s="3" t="s">
        <v>6</v>
      </c>
      <c r="E437" s="23">
        <v>11275</v>
      </c>
      <c r="F437" s="30">
        <v>5519</v>
      </c>
      <c r="G437" s="30">
        <v>15179</v>
      </c>
    </row>
    <row r="438" spans="1:7" ht="12.75">
      <c r="A438">
        <v>12</v>
      </c>
      <c r="B438">
        <v>1997</v>
      </c>
      <c r="C438" t="s">
        <v>49</v>
      </c>
      <c r="D438" s="3" t="s">
        <v>7</v>
      </c>
      <c r="E438" s="23">
        <v>2020</v>
      </c>
      <c r="F438" s="30">
        <v>1074</v>
      </c>
      <c r="G438" s="30">
        <v>2464</v>
      </c>
    </row>
    <row r="439" spans="1:7" ht="12.75">
      <c r="A439">
        <v>12</v>
      </c>
      <c r="B439">
        <v>1997</v>
      </c>
      <c r="C439" t="s">
        <v>49</v>
      </c>
      <c r="D439" s="3" t="s">
        <v>8</v>
      </c>
      <c r="E439" s="23">
        <v>584</v>
      </c>
      <c r="F439" s="30">
        <v>202</v>
      </c>
      <c r="G439" s="30">
        <v>984</v>
      </c>
    </row>
    <row r="440" spans="1:7" ht="12.75">
      <c r="A440">
        <v>12</v>
      </c>
      <c r="B440">
        <v>1997</v>
      </c>
      <c r="C440" t="s">
        <v>49</v>
      </c>
      <c r="D440" s="4" t="s">
        <v>9</v>
      </c>
      <c r="E440" s="23">
        <v>444</v>
      </c>
      <c r="F440" s="30">
        <v>188</v>
      </c>
      <c r="G440" s="30">
        <v>943</v>
      </c>
    </row>
    <row r="441" spans="1:7" ht="12.75">
      <c r="A441">
        <v>12</v>
      </c>
      <c r="B441">
        <v>1997</v>
      </c>
      <c r="C441" t="s">
        <v>49</v>
      </c>
      <c r="D441" s="4" t="s">
        <v>10</v>
      </c>
      <c r="E441" s="23">
        <v>815</v>
      </c>
      <c r="F441" s="30">
        <v>369</v>
      </c>
      <c r="G441" s="30">
        <v>1162</v>
      </c>
    </row>
    <row r="442" spans="1:7" ht="12.75">
      <c r="A442">
        <v>12</v>
      </c>
      <c r="B442">
        <v>1997</v>
      </c>
      <c r="C442" t="s">
        <v>49</v>
      </c>
      <c r="D442" s="3" t="s">
        <v>11</v>
      </c>
      <c r="E442" s="23">
        <v>1072</v>
      </c>
      <c r="F442" s="30">
        <v>417</v>
      </c>
      <c r="G442" s="30">
        <v>1801</v>
      </c>
    </row>
    <row r="443" spans="1:7" ht="12.75">
      <c r="A443">
        <v>12</v>
      </c>
      <c r="B443">
        <v>1997</v>
      </c>
      <c r="C443" t="s">
        <v>49</v>
      </c>
      <c r="D443" s="3" t="s">
        <v>12</v>
      </c>
      <c r="E443" s="23">
        <v>1217</v>
      </c>
      <c r="F443" s="30">
        <v>425</v>
      </c>
      <c r="G443" s="30">
        <v>2590</v>
      </c>
    </row>
    <row r="444" spans="1:7" ht="12.75">
      <c r="A444">
        <v>12</v>
      </c>
      <c r="B444">
        <v>1997</v>
      </c>
      <c r="C444" t="s">
        <v>49</v>
      </c>
      <c r="D444" s="3" t="s">
        <v>13</v>
      </c>
      <c r="E444" s="23">
        <v>3438</v>
      </c>
      <c r="F444" s="30">
        <v>1839</v>
      </c>
      <c r="G444" s="30">
        <v>3784</v>
      </c>
    </row>
    <row r="445" spans="1:7" ht="12.75">
      <c r="A445">
        <v>12</v>
      </c>
      <c r="B445">
        <v>1997</v>
      </c>
      <c r="C445" t="s">
        <v>49</v>
      </c>
      <c r="D445" s="3" t="s">
        <v>14</v>
      </c>
      <c r="E445" s="23">
        <v>0</v>
      </c>
      <c r="F445" s="30">
        <v>0</v>
      </c>
      <c r="G445" s="30">
        <v>0</v>
      </c>
    </row>
    <row r="446" spans="1:7" ht="12.75">
      <c r="A446">
        <v>12</v>
      </c>
      <c r="B446">
        <v>1997</v>
      </c>
      <c r="C446" t="s">
        <v>49</v>
      </c>
      <c r="D446" s="4" t="s">
        <v>15</v>
      </c>
      <c r="E446" s="23">
        <v>0</v>
      </c>
      <c r="F446" s="30">
        <v>0</v>
      </c>
      <c r="G446" s="30">
        <v>0</v>
      </c>
    </row>
    <row r="447" spans="1:7" ht="12.75">
      <c r="A447">
        <v>12</v>
      </c>
      <c r="B447">
        <v>1997</v>
      </c>
      <c r="C447" t="s">
        <v>49</v>
      </c>
      <c r="D447" s="4" t="s">
        <v>16</v>
      </c>
      <c r="E447" s="23">
        <v>217</v>
      </c>
      <c r="F447" s="30">
        <v>58</v>
      </c>
      <c r="G447" s="30">
        <v>584</v>
      </c>
    </row>
    <row r="448" spans="1:7" ht="12.75">
      <c r="A448">
        <v>12</v>
      </c>
      <c r="B448">
        <v>1997</v>
      </c>
      <c r="C448" t="s">
        <v>49</v>
      </c>
      <c r="D448" s="3" t="s">
        <v>17</v>
      </c>
      <c r="E448" s="23">
        <v>1201</v>
      </c>
      <c r="F448" s="30">
        <v>488</v>
      </c>
      <c r="G448" s="30">
        <v>1958</v>
      </c>
    </row>
    <row r="449" spans="1:7" ht="12.75">
      <c r="A449">
        <v>12</v>
      </c>
      <c r="B449">
        <v>1997</v>
      </c>
      <c r="C449" t="s">
        <v>49</v>
      </c>
      <c r="D449" s="3" t="s">
        <v>18</v>
      </c>
      <c r="E449" s="23">
        <v>723</v>
      </c>
      <c r="F449" s="30">
        <v>259</v>
      </c>
      <c r="G449" s="30">
        <v>1426</v>
      </c>
    </row>
    <row r="450" spans="1:7" ht="12.75">
      <c r="A450">
        <v>5</v>
      </c>
      <c r="B450">
        <v>1998</v>
      </c>
      <c r="C450" t="s">
        <v>48</v>
      </c>
      <c r="D450" t="s">
        <v>5</v>
      </c>
      <c r="E450" s="23">
        <v>2029</v>
      </c>
      <c r="F450" s="30">
        <v>819</v>
      </c>
      <c r="G450" s="30">
        <v>5937</v>
      </c>
    </row>
    <row r="451" spans="1:7" ht="12.75">
      <c r="A451">
        <v>5</v>
      </c>
      <c r="B451">
        <v>1998</v>
      </c>
      <c r="C451" t="s">
        <v>48</v>
      </c>
      <c r="D451" s="3" t="s">
        <v>6</v>
      </c>
      <c r="E451" s="23">
        <v>1812</v>
      </c>
      <c r="F451" s="30">
        <v>1049</v>
      </c>
      <c r="G451" s="30">
        <v>3170</v>
      </c>
    </row>
    <row r="452" spans="1:7" ht="12.75">
      <c r="A452">
        <v>5</v>
      </c>
      <c r="B452">
        <v>1998</v>
      </c>
      <c r="C452" t="s">
        <v>48</v>
      </c>
      <c r="D452" s="3" t="s">
        <v>7</v>
      </c>
      <c r="E452" s="23">
        <v>2458</v>
      </c>
      <c r="F452" s="30">
        <v>1290</v>
      </c>
      <c r="G452" s="30">
        <v>4417</v>
      </c>
    </row>
    <row r="453" spans="1:7" ht="12.75">
      <c r="A453">
        <v>5</v>
      </c>
      <c r="B453">
        <v>1998</v>
      </c>
      <c r="C453" t="s">
        <v>48</v>
      </c>
      <c r="D453" s="3" t="s">
        <v>8</v>
      </c>
      <c r="E453" s="23">
        <v>3668</v>
      </c>
      <c r="F453" s="30">
        <v>1671</v>
      </c>
      <c r="G453" s="30">
        <v>7793</v>
      </c>
    </row>
    <row r="454" spans="1:7" ht="12.75">
      <c r="A454">
        <v>5</v>
      </c>
      <c r="B454">
        <v>1998</v>
      </c>
      <c r="C454" t="s">
        <v>48</v>
      </c>
      <c r="D454" s="4" t="s">
        <v>9</v>
      </c>
      <c r="E454" s="23">
        <v>228</v>
      </c>
      <c r="F454" s="30">
        <v>84</v>
      </c>
      <c r="G454" s="30">
        <v>525</v>
      </c>
    </row>
    <row r="455" spans="1:7" ht="12.75">
      <c r="A455">
        <v>5</v>
      </c>
      <c r="B455">
        <v>1998</v>
      </c>
      <c r="C455" t="s">
        <v>48</v>
      </c>
      <c r="D455" s="4" t="s">
        <v>10</v>
      </c>
      <c r="E455" s="23">
        <v>1384</v>
      </c>
      <c r="F455" s="30">
        <v>655</v>
      </c>
      <c r="G455" s="30">
        <v>3142</v>
      </c>
    </row>
    <row r="456" spans="1:7" ht="12.75">
      <c r="A456">
        <v>5</v>
      </c>
      <c r="B456">
        <v>1998</v>
      </c>
      <c r="C456" t="s">
        <v>48</v>
      </c>
      <c r="D456" s="3" t="s">
        <v>11</v>
      </c>
      <c r="E456" s="23">
        <v>631</v>
      </c>
      <c r="F456" s="30">
        <v>265</v>
      </c>
      <c r="G456" s="30">
        <v>1527</v>
      </c>
    </row>
    <row r="457" spans="1:7" ht="12.75">
      <c r="A457">
        <v>5</v>
      </c>
      <c r="B457">
        <v>1998</v>
      </c>
      <c r="C457" t="s">
        <v>48</v>
      </c>
      <c r="D457" s="3" t="s">
        <v>12</v>
      </c>
      <c r="E457" s="23">
        <v>1829</v>
      </c>
      <c r="F457" s="30">
        <v>906</v>
      </c>
      <c r="G457" s="30">
        <v>4077</v>
      </c>
    </row>
    <row r="458" spans="1:7" ht="12.75">
      <c r="A458">
        <v>5</v>
      </c>
      <c r="B458">
        <v>1998</v>
      </c>
      <c r="C458" t="s">
        <v>48</v>
      </c>
      <c r="D458" s="3" t="s">
        <v>13</v>
      </c>
      <c r="E458" s="23">
        <v>379</v>
      </c>
      <c r="F458" s="30">
        <v>208</v>
      </c>
      <c r="G458" s="30">
        <v>669</v>
      </c>
    </row>
    <row r="459" spans="1:7" ht="12.75">
      <c r="A459">
        <v>5</v>
      </c>
      <c r="B459">
        <v>1998</v>
      </c>
      <c r="C459" t="s">
        <v>48</v>
      </c>
      <c r="D459" s="3" t="s">
        <v>14</v>
      </c>
      <c r="E459" s="23">
        <v>1593</v>
      </c>
      <c r="F459" s="30">
        <v>822</v>
      </c>
      <c r="G459" s="30">
        <v>3026</v>
      </c>
    </row>
    <row r="460" spans="1:7" ht="12.75">
      <c r="A460">
        <v>5</v>
      </c>
      <c r="B460">
        <v>1998</v>
      </c>
      <c r="C460" t="s">
        <v>48</v>
      </c>
      <c r="D460" s="4" t="s">
        <v>15</v>
      </c>
      <c r="E460" s="23">
        <v>515</v>
      </c>
      <c r="F460" s="30">
        <v>229</v>
      </c>
      <c r="G460" s="30">
        <v>1296</v>
      </c>
    </row>
    <row r="461" spans="1:7" ht="12.75">
      <c r="A461">
        <v>5</v>
      </c>
      <c r="B461">
        <v>1998</v>
      </c>
      <c r="C461" t="s">
        <v>48</v>
      </c>
      <c r="D461" s="4" t="s">
        <v>16</v>
      </c>
      <c r="E461" s="23">
        <v>5394</v>
      </c>
      <c r="F461" s="30">
        <v>3013</v>
      </c>
      <c r="G461" s="30">
        <v>9348</v>
      </c>
    </row>
    <row r="462" spans="1:7" ht="12.75">
      <c r="A462">
        <v>5</v>
      </c>
      <c r="B462">
        <v>1998</v>
      </c>
      <c r="C462" t="s">
        <v>48</v>
      </c>
      <c r="D462" s="3" t="s">
        <v>17</v>
      </c>
      <c r="E462" s="23">
        <v>1058</v>
      </c>
      <c r="F462" s="30">
        <v>603</v>
      </c>
      <c r="G462" s="30">
        <v>1843</v>
      </c>
    </row>
    <row r="463" spans="1:7" ht="12.75">
      <c r="A463">
        <v>5</v>
      </c>
      <c r="B463">
        <v>1998</v>
      </c>
      <c r="C463" t="s">
        <v>48</v>
      </c>
      <c r="D463" s="3" t="s">
        <v>18</v>
      </c>
      <c r="E463" s="23">
        <v>797</v>
      </c>
      <c r="F463" s="30">
        <v>340</v>
      </c>
      <c r="G463" s="30">
        <v>1500</v>
      </c>
    </row>
    <row r="464" spans="1:7" ht="12.75">
      <c r="A464">
        <v>5</v>
      </c>
      <c r="B464">
        <v>1998</v>
      </c>
      <c r="C464" t="s">
        <v>49</v>
      </c>
      <c r="D464" t="s">
        <v>5</v>
      </c>
      <c r="E464" s="23">
        <v>78</v>
      </c>
      <c r="F464" s="30">
        <v>28</v>
      </c>
      <c r="G464" s="30">
        <v>321</v>
      </c>
    </row>
    <row r="465" spans="1:7" ht="12.75">
      <c r="A465">
        <v>5</v>
      </c>
      <c r="B465">
        <v>1998</v>
      </c>
      <c r="C465" t="s">
        <v>49</v>
      </c>
      <c r="D465" s="3" t="s">
        <v>6</v>
      </c>
      <c r="E465" s="23">
        <v>11061</v>
      </c>
      <c r="F465" s="30">
        <v>6582</v>
      </c>
      <c r="G465" s="30">
        <v>16749</v>
      </c>
    </row>
    <row r="466" spans="1:7" ht="12.75">
      <c r="A466">
        <v>5</v>
      </c>
      <c r="B466">
        <v>1998</v>
      </c>
      <c r="C466" t="s">
        <v>49</v>
      </c>
      <c r="D466" s="3" t="s">
        <v>7</v>
      </c>
      <c r="E466" s="23">
        <v>1923</v>
      </c>
      <c r="F466" s="30">
        <v>1132</v>
      </c>
      <c r="G466" s="30">
        <v>2796</v>
      </c>
    </row>
    <row r="467" spans="1:7" ht="12.75">
      <c r="A467">
        <v>5</v>
      </c>
      <c r="B467">
        <v>1998</v>
      </c>
      <c r="C467" t="s">
        <v>49</v>
      </c>
      <c r="D467" s="3" t="s">
        <v>8</v>
      </c>
      <c r="E467" s="23">
        <v>635</v>
      </c>
      <c r="F467" s="30">
        <v>331</v>
      </c>
      <c r="G467" s="30">
        <v>1066</v>
      </c>
    </row>
    <row r="468" spans="1:7" ht="12.75">
      <c r="A468">
        <v>5</v>
      </c>
      <c r="B468">
        <v>1998</v>
      </c>
      <c r="C468" t="s">
        <v>49</v>
      </c>
      <c r="D468" s="4" t="s">
        <v>9</v>
      </c>
      <c r="E468" s="23">
        <v>410</v>
      </c>
      <c r="F468" s="30">
        <v>184</v>
      </c>
      <c r="G468" s="30">
        <v>769</v>
      </c>
    </row>
    <row r="469" spans="1:7" ht="12.75">
      <c r="A469">
        <v>5</v>
      </c>
      <c r="B469">
        <v>1998</v>
      </c>
      <c r="C469" t="s">
        <v>49</v>
      </c>
      <c r="D469" s="4" t="s">
        <v>10</v>
      </c>
      <c r="E469" s="23">
        <v>868</v>
      </c>
      <c r="F469" s="30">
        <v>398</v>
      </c>
      <c r="G469" s="30">
        <v>1759</v>
      </c>
    </row>
    <row r="470" spans="1:7" ht="12.75">
      <c r="A470">
        <v>5</v>
      </c>
      <c r="B470">
        <v>1998</v>
      </c>
      <c r="C470" t="s">
        <v>49</v>
      </c>
      <c r="D470" s="3" t="s">
        <v>11</v>
      </c>
      <c r="E470" s="23">
        <v>973</v>
      </c>
      <c r="F470" s="30">
        <v>541</v>
      </c>
      <c r="G470" s="30">
        <v>1614</v>
      </c>
    </row>
    <row r="471" spans="1:7" ht="12.75">
      <c r="A471">
        <v>5</v>
      </c>
      <c r="B471">
        <v>1998</v>
      </c>
      <c r="C471" t="s">
        <v>49</v>
      </c>
      <c r="D471" s="3" t="s">
        <v>12</v>
      </c>
      <c r="E471" s="23">
        <v>1074</v>
      </c>
      <c r="F471" s="30">
        <v>639</v>
      </c>
      <c r="G471" s="30">
        <v>1626</v>
      </c>
    </row>
    <row r="472" spans="1:7" ht="12.75">
      <c r="A472">
        <v>5</v>
      </c>
      <c r="B472">
        <v>1998</v>
      </c>
      <c r="C472" t="s">
        <v>49</v>
      </c>
      <c r="D472" s="3" t="s">
        <v>13</v>
      </c>
      <c r="E472" s="23">
        <v>4117</v>
      </c>
      <c r="F472" s="30">
        <v>2659</v>
      </c>
      <c r="G472" s="30">
        <v>4703</v>
      </c>
    </row>
    <row r="473" spans="1:7" ht="12.75">
      <c r="A473">
        <v>5</v>
      </c>
      <c r="B473">
        <v>1998</v>
      </c>
      <c r="C473" t="s">
        <v>49</v>
      </c>
      <c r="D473" s="3" t="s">
        <v>14</v>
      </c>
      <c r="E473" s="23">
        <v>0</v>
      </c>
      <c r="F473" s="30">
        <v>0</v>
      </c>
      <c r="G473" s="30">
        <v>0</v>
      </c>
    </row>
    <row r="474" spans="1:7" ht="12.75">
      <c r="A474">
        <v>5</v>
      </c>
      <c r="B474">
        <v>1998</v>
      </c>
      <c r="C474" t="s">
        <v>49</v>
      </c>
      <c r="D474" s="4" t="s">
        <v>15</v>
      </c>
      <c r="E474" s="23">
        <v>0</v>
      </c>
      <c r="F474" s="30">
        <v>0</v>
      </c>
      <c r="G474" s="30">
        <v>0</v>
      </c>
    </row>
    <row r="475" spans="1:7" ht="12.75">
      <c r="A475">
        <v>5</v>
      </c>
      <c r="B475">
        <v>1998</v>
      </c>
      <c r="C475" t="s">
        <v>49</v>
      </c>
      <c r="D475" s="4" t="s">
        <v>16</v>
      </c>
      <c r="E475" s="23">
        <v>197</v>
      </c>
      <c r="F475" s="30">
        <v>124</v>
      </c>
      <c r="G475" s="30">
        <v>251</v>
      </c>
    </row>
    <row r="476" spans="1:7" ht="12.75">
      <c r="A476">
        <v>5</v>
      </c>
      <c r="B476">
        <v>1998</v>
      </c>
      <c r="C476" t="s">
        <v>49</v>
      </c>
      <c r="D476" s="3" t="s">
        <v>17</v>
      </c>
      <c r="E476" s="23">
        <v>966</v>
      </c>
      <c r="F476" s="30">
        <v>643</v>
      </c>
      <c r="G476" s="30">
        <v>1093</v>
      </c>
    </row>
    <row r="477" spans="1:7" ht="12.75">
      <c r="A477">
        <v>5</v>
      </c>
      <c r="B477">
        <v>1998</v>
      </c>
      <c r="C477" t="s">
        <v>49</v>
      </c>
      <c r="D477" s="3" t="s">
        <v>18</v>
      </c>
      <c r="E477" s="23">
        <v>657</v>
      </c>
      <c r="F477" s="30">
        <v>408</v>
      </c>
      <c r="G477" s="30">
        <v>739</v>
      </c>
    </row>
    <row r="478" spans="1:7" ht="12.75">
      <c r="A478">
        <v>12</v>
      </c>
      <c r="B478">
        <v>1998</v>
      </c>
      <c r="C478" t="s">
        <v>48</v>
      </c>
      <c r="D478" t="s">
        <v>5</v>
      </c>
      <c r="E478" s="23">
        <v>2230</v>
      </c>
      <c r="F478" s="30">
        <v>828</v>
      </c>
      <c r="G478" s="30">
        <v>4346</v>
      </c>
    </row>
    <row r="479" spans="1:7" ht="12.75">
      <c r="A479">
        <v>12</v>
      </c>
      <c r="B479">
        <v>1998</v>
      </c>
      <c r="C479" t="s">
        <v>48</v>
      </c>
      <c r="D479" s="3" t="s">
        <v>6</v>
      </c>
      <c r="E479" s="23">
        <v>1844</v>
      </c>
      <c r="F479" s="30">
        <v>827</v>
      </c>
      <c r="G479" s="30">
        <v>2683</v>
      </c>
    </row>
    <row r="480" spans="1:7" ht="12.75">
      <c r="A480">
        <v>12</v>
      </c>
      <c r="B480">
        <v>1998</v>
      </c>
      <c r="C480" t="s">
        <v>48</v>
      </c>
      <c r="D480" s="3" t="s">
        <v>7</v>
      </c>
      <c r="E480" s="23">
        <v>2933</v>
      </c>
      <c r="F480" s="30">
        <v>1352</v>
      </c>
      <c r="G480" s="30">
        <v>4641</v>
      </c>
    </row>
    <row r="481" spans="1:7" ht="12.75">
      <c r="A481">
        <v>12</v>
      </c>
      <c r="B481">
        <v>1998</v>
      </c>
      <c r="C481" t="s">
        <v>48</v>
      </c>
      <c r="D481" s="3" t="s">
        <v>8</v>
      </c>
      <c r="E481" s="23">
        <v>3361</v>
      </c>
      <c r="F481" s="30">
        <v>1215</v>
      </c>
      <c r="G481" s="30">
        <v>7148</v>
      </c>
    </row>
    <row r="482" spans="1:7" ht="12.75">
      <c r="A482">
        <v>12</v>
      </c>
      <c r="B482">
        <v>1998</v>
      </c>
      <c r="C482" t="s">
        <v>48</v>
      </c>
      <c r="D482" s="4" t="s">
        <v>9</v>
      </c>
      <c r="E482" s="23">
        <v>242</v>
      </c>
      <c r="F482" s="30">
        <v>97</v>
      </c>
      <c r="G482" s="30">
        <v>473</v>
      </c>
    </row>
    <row r="483" spans="1:7" ht="12.75">
      <c r="A483">
        <v>12</v>
      </c>
      <c r="B483">
        <v>1998</v>
      </c>
      <c r="C483" t="s">
        <v>48</v>
      </c>
      <c r="D483" s="4" t="s">
        <v>10</v>
      </c>
      <c r="E483" s="23">
        <v>1401</v>
      </c>
      <c r="F483" s="30">
        <v>630</v>
      </c>
      <c r="G483" s="30">
        <v>2188</v>
      </c>
    </row>
    <row r="484" spans="1:7" ht="12.75">
      <c r="A484">
        <v>12</v>
      </c>
      <c r="B484">
        <v>1998</v>
      </c>
      <c r="C484" t="s">
        <v>48</v>
      </c>
      <c r="D484" s="3" t="s">
        <v>11</v>
      </c>
      <c r="E484" s="23">
        <v>671</v>
      </c>
      <c r="F484" s="30">
        <v>169</v>
      </c>
      <c r="G484" s="30">
        <v>1589</v>
      </c>
    </row>
    <row r="485" spans="1:7" ht="12.75">
      <c r="A485">
        <v>12</v>
      </c>
      <c r="B485">
        <v>1998</v>
      </c>
      <c r="C485" t="s">
        <v>48</v>
      </c>
      <c r="D485" s="3" t="s">
        <v>12</v>
      </c>
      <c r="E485" s="23">
        <v>2086</v>
      </c>
      <c r="F485" s="30">
        <v>856</v>
      </c>
      <c r="G485" s="30">
        <v>3886</v>
      </c>
    </row>
    <row r="486" spans="1:7" ht="12.75">
      <c r="A486">
        <v>12</v>
      </c>
      <c r="B486">
        <v>1998</v>
      </c>
      <c r="C486" t="s">
        <v>48</v>
      </c>
      <c r="D486" s="3" t="s">
        <v>13</v>
      </c>
      <c r="E486" s="23">
        <v>378</v>
      </c>
      <c r="F486" s="30">
        <v>195</v>
      </c>
      <c r="G486" s="30">
        <v>477</v>
      </c>
    </row>
    <row r="487" spans="1:7" ht="12.75">
      <c r="A487">
        <v>12</v>
      </c>
      <c r="B487">
        <v>1998</v>
      </c>
      <c r="C487" t="s">
        <v>48</v>
      </c>
      <c r="D487" s="3" t="s">
        <v>14</v>
      </c>
      <c r="E487" s="23">
        <v>1792</v>
      </c>
      <c r="F487" s="30">
        <v>878</v>
      </c>
      <c r="G487" s="30">
        <v>2399</v>
      </c>
    </row>
    <row r="488" spans="1:7" ht="12.75">
      <c r="A488">
        <v>12</v>
      </c>
      <c r="B488">
        <v>1998</v>
      </c>
      <c r="C488" t="s">
        <v>48</v>
      </c>
      <c r="D488" s="4" t="s">
        <v>15</v>
      </c>
      <c r="E488" s="23">
        <v>552</v>
      </c>
      <c r="F488" s="30">
        <v>210</v>
      </c>
      <c r="G488" s="30">
        <v>1107</v>
      </c>
    </row>
    <row r="489" spans="1:7" ht="12.75">
      <c r="A489">
        <v>12</v>
      </c>
      <c r="B489">
        <v>1998</v>
      </c>
      <c r="C489" t="s">
        <v>48</v>
      </c>
      <c r="D489" s="4" t="s">
        <v>16</v>
      </c>
      <c r="E489" s="23">
        <v>4875</v>
      </c>
      <c r="F489" s="30">
        <v>1875</v>
      </c>
      <c r="G489" s="30">
        <v>8713</v>
      </c>
    </row>
    <row r="490" spans="1:7" ht="12.75">
      <c r="A490">
        <v>12</v>
      </c>
      <c r="B490">
        <v>1998</v>
      </c>
      <c r="C490" t="s">
        <v>48</v>
      </c>
      <c r="D490" s="3" t="s">
        <v>17</v>
      </c>
      <c r="E490" s="23">
        <v>1181</v>
      </c>
      <c r="F490" s="30">
        <v>376</v>
      </c>
      <c r="G490" s="30">
        <v>2563</v>
      </c>
    </row>
    <row r="491" spans="1:7" ht="12.75">
      <c r="A491">
        <v>12</v>
      </c>
      <c r="B491">
        <v>1998</v>
      </c>
      <c r="C491" t="s">
        <v>48</v>
      </c>
      <c r="D491" s="3" t="s">
        <v>18</v>
      </c>
      <c r="E491" s="23">
        <v>873</v>
      </c>
      <c r="F491" s="30">
        <v>298</v>
      </c>
      <c r="G491" s="30">
        <v>1901</v>
      </c>
    </row>
    <row r="492" spans="1:7" ht="12.75">
      <c r="A492">
        <v>12</v>
      </c>
      <c r="B492">
        <v>1998</v>
      </c>
      <c r="C492" t="s">
        <v>49</v>
      </c>
      <c r="D492" t="s">
        <v>5</v>
      </c>
      <c r="E492" s="23">
        <v>152</v>
      </c>
      <c r="F492" s="30">
        <v>60</v>
      </c>
      <c r="G492" s="30">
        <v>198</v>
      </c>
    </row>
    <row r="493" spans="1:7" ht="12.75">
      <c r="A493">
        <v>12</v>
      </c>
      <c r="B493">
        <v>1998</v>
      </c>
      <c r="C493" t="s">
        <v>49</v>
      </c>
      <c r="D493" s="3" t="s">
        <v>6</v>
      </c>
      <c r="E493" s="23">
        <v>11770</v>
      </c>
      <c r="F493" s="30">
        <v>5759</v>
      </c>
      <c r="G493" s="30">
        <v>15359</v>
      </c>
    </row>
    <row r="494" spans="1:7" ht="12.75">
      <c r="A494">
        <v>12</v>
      </c>
      <c r="B494">
        <v>1998</v>
      </c>
      <c r="C494" t="s">
        <v>49</v>
      </c>
      <c r="D494" s="3" t="s">
        <v>7</v>
      </c>
      <c r="E494" s="23">
        <v>2806</v>
      </c>
      <c r="F494" s="30">
        <v>1350</v>
      </c>
      <c r="G494" s="30">
        <v>3842</v>
      </c>
    </row>
    <row r="495" spans="1:7" ht="12.75">
      <c r="A495">
        <v>12</v>
      </c>
      <c r="B495">
        <v>1998</v>
      </c>
      <c r="C495" t="s">
        <v>49</v>
      </c>
      <c r="D495" s="3" t="s">
        <v>8</v>
      </c>
      <c r="E495" s="23">
        <v>603</v>
      </c>
      <c r="F495" s="30">
        <v>212</v>
      </c>
      <c r="G495" s="30">
        <v>1174</v>
      </c>
    </row>
    <row r="496" spans="1:7" ht="12.75">
      <c r="A496">
        <v>12</v>
      </c>
      <c r="B496">
        <v>1998</v>
      </c>
      <c r="C496" t="s">
        <v>49</v>
      </c>
      <c r="D496" s="4" t="s">
        <v>9</v>
      </c>
      <c r="E496" s="23">
        <v>516</v>
      </c>
      <c r="F496" s="30">
        <v>189</v>
      </c>
      <c r="G496" s="30">
        <v>948</v>
      </c>
    </row>
    <row r="497" spans="1:7" ht="12.75">
      <c r="A497">
        <v>12</v>
      </c>
      <c r="B497">
        <v>1998</v>
      </c>
      <c r="C497" t="s">
        <v>49</v>
      </c>
      <c r="D497" s="4" t="s">
        <v>10</v>
      </c>
      <c r="E497" s="23">
        <v>910</v>
      </c>
      <c r="F497" s="30">
        <v>429</v>
      </c>
      <c r="G497" s="30">
        <v>1230</v>
      </c>
    </row>
    <row r="498" spans="1:7" ht="12.75">
      <c r="A498">
        <v>12</v>
      </c>
      <c r="B498">
        <v>1998</v>
      </c>
      <c r="C498" t="s">
        <v>49</v>
      </c>
      <c r="D498" s="3" t="s">
        <v>11</v>
      </c>
      <c r="E498" s="23">
        <v>1056</v>
      </c>
      <c r="F498" s="30">
        <v>363</v>
      </c>
      <c r="G498" s="30">
        <v>1948</v>
      </c>
    </row>
    <row r="499" spans="1:7" ht="12.75">
      <c r="A499">
        <v>12</v>
      </c>
      <c r="B499">
        <v>1998</v>
      </c>
      <c r="C499" t="s">
        <v>49</v>
      </c>
      <c r="D499" s="3" t="s">
        <v>12</v>
      </c>
      <c r="E499" s="23">
        <v>1157</v>
      </c>
      <c r="F499" s="30">
        <v>452</v>
      </c>
      <c r="G499" s="30">
        <v>2281</v>
      </c>
    </row>
    <row r="500" spans="1:7" ht="12.75">
      <c r="A500">
        <v>12</v>
      </c>
      <c r="B500">
        <v>1998</v>
      </c>
      <c r="C500" t="s">
        <v>49</v>
      </c>
      <c r="D500" s="3" t="s">
        <v>13</v>
      </c>
      <c r="E500" s="23">
        <v>3749</v>
      </c>
      <c r="F500" s="30">
        <v>2102</v>
      </c>
      <c r="G500" s="30">
        <v>3683</v>
      </c>
    </row>
    <row r="501" spans="1:7" ht="12.75">
      <c r="A501">
        <v>12</v>
      </c>
      <c r="B501">
        <v>1998</v>
      </c>
      <c r="C501" t="s">
        <v>49</v>
      </c>
      <c r="D501" s="3" t="s">
        <v>14</v>
      </c>
      <c r="E501" s="23">
        <v>0</v>
      </c>
      <c r="F501" s="30">
        <v>0</v>
      </c>
      <c r="G501" s="30">
        <v>0</v>
      </c>
    </row>
    <row r="502" spans="1:7" ht="12.75">
      <c r="A502">
        <v>12</v>
      </c>
      <c r="B502">
        <v>1998</v>
      </c>
      <c r="C502" t="s">
        <v>49</v>
      </c>
      <c r="D502" s="4" t="s">
        <v>15</v>
      </c>
      <c r="E502" s="23">
        <v>0</v>
      </c>
      <c r="F502" s="30">
        <v>0</v>
      </c>
      <c r="G502" s="30">
        <v>0</v>
      </c>
    </row>
    <row r="503" spans="1:7" ht="12.75">
      <c r="A503">
        <v>12</v>
      </c>
      <c r="B503">
        <v>1998</v>
      </c>
      <c r="C503" t="s">
        <v>49</v>
      </c>
      <c r="D503" s="4" t="s">
        <v>16</v>
      </c>
      <c r="E503" s="23">
        <v>187</v>
      </c>
      <c r="F503" s="30">
        <v>59</v>
      </c>
      <c r="G503" s="30">
        <v>380</v>
      </c>
    </row>
    <row r="504" spans="1:7" ht="12.75">
      <c r="A504">
        <v>12</v>
      </c>
      <c r="B504">
        <v>1998</v>
      </c>
      <c r="C504" t="s">
        <v>49</v>
      </c>
      <c r="D504" s="3" t="s">
        <v>17</v>
      </c>
      <c r="E504" s="23">
        <v>1061</v>
      </c>
      <c r="F504" s="30">
        <v>486</v>
      </c>
      <c r="G504" s="30">
        <v>1578</v>
      </c>
    </row>
    <row r="505" spans="1:7" ht="12.75">
      <c r="A505">
        <v>12</v>
      </c>
      <c r="B505">
        <v>1998</v>
      </c>
      <c r="C505" t="s">
        <v>49</v>
      </c>
      <c r="D505" s="3" t="s">
        <v>18</v>
      </c>
      <c r="E505" s="23">
        <v>681</v>
      </c>
      <c r="F505" s="30">
        <v>262</v>
      </c>
      <c r="G505" s="30">
        <v>1165</v>
      </c>
    </row>
    <row r="506" spans="1:7" ht="12.75">
      <c r="A506">
        <v>5</v>
      </c>
      <c r="B506">
        <v>1999</v>
      </c>
      <c r="C506" t="s">
        <v>48</v>
      </c>
      <c r="D506" t="s">
        <v>5</v>
      </c>
      <c r="E506" s="23">
        <v>1707</v>
      </c>
      <c r="F506" s="30">
        <v>750</v>
      </c>
      <c r="G506" s="30">
        <v>4895</v>
      </c>
    </row>
    <row r="507" spans="1:7" ht="12.75">
      <c r="A507">
        <v>5</v>
      </c>
      <c r="B507">
        <v>1999</v>
      </c>
      <c r="C507" t="s">
        <v>48</v>
      </c>
      <c r="D507" s="3" t="s">
        <v>6</v>
      </c>
      <c r="E507" s="23">
        <v>1862</v>
      </c>
      <c r="F507" s="30">
        <v>1080</v>
      </c>
      <c r="G507" s="30">
        <v>3126</v>
      </c>
    </row>
    <row r="508" spans="1:7" ht="12.75">
      <c r="A508">
        <v>5</v>
      </c>
      <c r="B508">
        <v>1999</v>
      </c>
      <c r="C508" t="s">
        <v>48</v>
      </c>
      <c r="D508" s="3" t="s">
        <v>7</v>
      </c>
      <c r="E508" s="23">
        <v>2303</v>
      </c>
      <c r="F508" s="30">
        <v>1000</v>
      </c>
      <c r="G508" s="30">
        <v>4345</v>
      </c>
    </row>
    <row r="509" spans="1:7" ht="12.75">
      <c r="A509">
        <v>5</v>
      </c>
      <c r="B509">
        <v>1999</v>
      </c>
      <c r="C509" t="s">
        <v>48</v>
      </c>
      <c r="D509" s="3" t="s">
        <v>8</v>
      </c>
      <c r="E509" s="23">
        <v>3628</v>
      </c>
      <c r="F509" s="30">
        <v>1510</v>
      </c>
      <c r="G509" s="30">
        <v>8334</v>
      </c>
    </row>
    <row r="510" spans="1:7" ht="12.75">
      <c r="A510">
        <v>5</v>
      </c>
      <c r="B510">
        <v>1999</v>
      </c>
      <c r="C510" t="s">
        <v>48</v>
      </c>
      <c r="D510" s="4" t="s">
        <v>9</v>
      </c>
      <c r="E510" s="23">
        <v>208</v>
      </c>
      <c r="F510" s="30">
        <v>82</v>
      </c>
      <c r="G510" s="30">
        <v>465</v>
      </c>
    </row>
    <row r="511" spans="1:7" ht="12.75">
      <c r="A511">
        <v>5</v>
      </c>
      <c r="B511">
        <v>1999</v>
      </c>
      <c r="C511" t="s">
        <v>48</v>
      </c>
      <c r="D511" s="4" t="s">
        <v>10</v>
      </c>
      <c r="E511" s="23">
        <v>1347</v>
      </c>
      <c r="F511" s="30">
        <v>585</v>
      </c>
      <c r="G511" s="30">
        <v>3321</v>
      </c>
    </row>
    <row r="512" spans="1:7" ht="12.75">
      <c r="A512">
        <v>5</v>
      </c>
      <c r="B512">
        <v>1999</v>
      </c>
      <c r="C512" t="s">
        <v>48</v>
      </c>
      <c r="D512" s="3" t="s">
        <v>11</v>
      </c>
      <c r="E512" s="23">
        <v>560</v>
      </c>
      <c r="F512" s="30">
        <v>222</v>
      </c>
      <c r="G512" s="30">
        <v>1404</v>
      </c>
    </row>
    <row r="513" spans="1:7" ht="12.75">
      <c r="A513">
        <v>5</v>
      </c>
      <c r="B513">
        <v>1999</v>
      </c>
      <c r="C513" t="s">
        <v>48</v>
      </c>
      <c r="D513" s="3" t="s">
        <v>12</v>
      </c>
      <c r="E513" s="23">
        <v>1996</v>
      </c>
      <c r="F513" s="30">
        <v>913</v>
      </c>
      <c r="G513" s="30">
        <v>4771</v>
      </c>
    </row>
    <row r="514" spans="1:7" ht="12.75">
      <c r="A514">
        <v>5</v>
      </c>
      <c r="B514">
        <v>1999</v>
      </c>
      <c r="C514" t="s">
        <v>48</v>
      </c>
      <c r="D514" s="3" t="s">
        <v>13</v>
      </c>
      <c r="E514" s="23">
        <v>297</v>
      </c>
      <c r="F514" s="30">
        <v>157</v>
      </c>
      <c r="G514" s="30">
        <v>489</v>
      </c>
    </row>
    <row r="515" spans="1:7" ht="12.75">
      <c r="A515">
        <v>5</v>
      </c>
      <c r="B515">
        <v>1999</v>
      </c>
      <c r="C515" t="s">
        <v>48</v>
      </c>
      <c r="D515" s="3" t="s">
        <v>14</v>
      </c>
      <c r="E515" s="23">
        <v>1493</v>
      </c>
      <c r="F515" s="30">
        <v>767</v>
      </c>
      <c r="G515" s="30">
        <v>2988</v>
      </c>
    </row>
    <row r="516" spans="1:7" ht="12.75">
      <c r="A516">
        <v>5</v>
      </c>
      <c r="B516">
        <v>1999</v>
      </c>
      <c r="C516" t="s">
        <v>48</v>
      </c>
      <c r="D516" s="4" t="s">
        <v>15</v>
      </c>
      <c r="E516" s="23">
        <v>450</v>
      </c>
      <c r="F516" s="30">
        <v>169</v>
      </c>
      <c r="G516" s="30">
        <v>1267</v>
      </c>
    </row>
    <row r="517" spans="1:7" ht="12.75">
      <c r="A517">
        <v>5</v>
      </c>
      <c r="B517">
        <v>1999</v>
      </c>
      <c r="C517" t="s">
        <v>48</v>
      </c>
      <c r="D517" s="4" t="s">
        <v>16</v>
      </c>
      <c r="E517" s="23">
        <v>5493</v>
      </c>
      <c r="F517" s="30">
        <v>2893</v>
      </c>
      <c r="G517" s="30">
        <v>10287</v>
      </c>
    </row>
    <row r="518" spans="1:7" ht="12.75">
      <c r="A518">
        <v>5</v>
      </c>
      <c r="B518">
        <v>1999</v>
      </c>
      <c r="C518" t="s">
        <v>48</v>
      </c>
      <c r="D518" s="3" t="s">
        <v>17</v>
      </c>
      <c r="E518" s="23">
        <v>1057</v>
      </c>
      <c r="F518" s="30">
        <v>587</v>
      </c>
      <c r="G518" s="30">
        <v>1792</v>
      </c>
    </row>
    <row r="519" spans="1:7" ht="12.75">
      <c r="A519">
        <v>5</v>
      </c>
      <c r="B519">
        <v>1999</v>
      </c>
      <c r="C519" t="s">
        <v>48</v>
      </c>
      <c r="D519" s="3" t="s">
        <v>18</v>
      </c>
      <c r="E519" s="23">
        <v>759</v>
      </c>
      <c r="F519" s="30">
        <v>402</v>
      </c>
      <c r="G519" s="30">
        <v>1494</v>
      </c>
    </row>
    <row r="520" spans="1:7" ht="12.75">
      <c r="A520">
        <v>5</v>
      </c>
      <c r="B520">
        <v>1999</v>
      </c>
      <c r="C520" t="s">
        <v>49</v>
      </c>
      <c r="D520" t="s">
        <v>5</v>
      </c>
      <c r="E520" s="23">
        <v>92</v>
      </c>
      <c r="F520" s="30">
        <v>37</v>
      </c>
      <c r="G520" s="30">
        <v>290</v>
      </c>
    </row>
    <row r="521" spans="1:7" ht="12.75">
      <c r="A521">
        <v>5</v>
      </c>
      <c r="B521">
        <v>1999</v>
      </c>
      <c r="C521" t="s">
        <v>49</v>
      </c>
      <c r="D521" s="3" t="s">
        <v>6</v>
      </c>
      <c r="E521" s="23">
        <v>10588</v>
      </c>
      <c r="F521" s="30">
        <v>6550</v>
      </c>
      <c r="G521" s="30">
        <v>15702</v>
      </c>
    </row>
    <row r="522" spans="1:7" ht="12.75">
      <c r="A522">
        <v>5</v>
      </c>
      <c r="B522">
        <v>1999</v>
      </c>
      <c r="C522" t="s">
        <v>49</v>
      </c>
      <c r="D522" s="3" t="s">
        <v>7</v>
      </c>
      <c r="E522" s="23">
        <v>2162</v>
      </c>
      <c r="F522" s="30">
        <v>1109</v>
      </c>
      <c r="G522" s="30">
        <v>3396</v>
      </c>
    </row>
    <row r="523" spans="1:7" ht="12.75">
      <c r="A523">
        <v>5</v>
      </c>
      <c r="B523">
        <v>1999</v>
      </c>
      <c r="C523" t="s">
        <v>49</v>
      </c>
      <c r="D523" s="3" t="s">
        <v>8</v>
      </c>
      <c r="E523" s="23">
        <v>794</v>
      </c>
      <c r="F523" s="30">
        <v>411</v>
      </c>
      <c r="G523" s="30">
        <v>1258</v>
      </c>
    </row>
    <row r="524" spans="1:7" ht="12.75">
      <c r="A524">
        <v>5</v>
      </c>
      <c r="B524">
        <v>1999</v>
      </c>
      <c r="C524" t="s">
        <v>49</v>
      </c>
      <c r="D524" s="4" t="s">
        <v>9</v>
      </c>
      <c r="E524" s="23">
        <v>438</v>
      </c>
      <c r="F524" s="30">
        <v>208</v>
      </c>
      <c r="G524" s="30">
        <v>893</v>
      </c>
    </row>
    <row r="525" spans="1:7" ht="12.75">
      <c r="A525">
        <v>5</v>
      </c>
      <c r="B525">
        <v>1999</v>
      </c>
      <c r="C525" t="s">
        <v>49</v>
      </c>
      <c r="D525" s="4" t="s">
        <v>10</v>
      </c>
      <c r="E525" s="23">
        <v>864</v>
      </c>
      <c r="F525" s="30">
        <v>364</v>
      </c>
      <c r="G525" s="30">
        <v>1970</v>
      </c>
    </row>
    <row r="526" spans="1:7" ht="12.75">
      <c r="A526">
        <v>5</v>
      </c>
      <c r="B526">
        <v>1999</v>
      </c>
      <c r="C526" t="s">
        <v>49</v>
      </c>
      <c r="D526" s="3" t="s">
        <v>11</v>
      </c>
      <c r="E526" s="23">
        <v>978</v>
      </c>
      <c r="F526" s="30">
        <v>545</v>
      </c>
      <c r="G526" s="30">
        <v>1559</v>
      </c>
    </row>
    <row r="527" spans="1:7" ht="12.75">
      <c r="A527">
        <v>5</v>
      </c>
      <c r="B527">
        <v>1999</v>
      </c>
      <c r="C527" t="s">
        <v>49</v>
      </c>
      <c r="D527" s="3" t="s">
        <v>12</v>
      </c>
      <c r="E527" s="23">
        <v>1147</v>
      </c>
      <c r="F527" s="30">
        <v>647</v>
      </c>
      <c r="G527" s="30">
        <v>1946</v>
      </c>
    </row>
    <row r="528" spans="1:7" ht="12.75">
      <c r="A528">
        <v>5</v>
      </c>
      <c r="B528">
        <v>1999</v>
      </c>
      <c r="C528" t="s">
        <v>49</v>
      </c>
      <c r="D528" s="3" t="s">
        <v>13</v>
      </c>
      <c r="E528" s="23">
        <v>3682</v>
      </c>
      <c r="F528" s="30">
        <v>2417</v>
      </c>
      <c r="G528" s="30">
        <v>3665</v>
      </c>
    </row>
    <row r="529" spans="1:7" ht="12.75">
      <c r="A529">
        <v>5</v>
      </c>
      <c r="B529">
        <v>1999</v>
      </c>
      <c r="C529" t="s">
        <v>49</v>
      </c>
      <c r="D529" s="3" t="s">
        <v>14</v>
      </c>
      <c r="E529" s="23">
        <v>1</v>
      </c>
      <c r="F529" s="30">
        <v>1</v>
      </c>
      <c r="G529" s="30">
        <v>0</v>
      </c>
    </row>
    <row r="530" spans="1:7" ht="12.75">
      <c r="A530">
        <v>5</v>
      </c>
      <c r="B530">
        <v>1999</v>
      </c>
      <c r="C530" t="s">
        <v>49</v>
      </c>
      <c r="D530" s="4" t="s">
        <v>15</v>
      </c>
      <c r="E530" s="23">
        <v>0</v>
      </c>
      <c r="F530" s="30">
        <v>0</v>
      </c>
      <c r="G530" s="30">
        <v>0</v>
      </c>
    </row>
    <row r="531" spans="1:7" ht="12.75">
      <c r="A531">
        <v>5</v>
      </c>
      <c r="B531">
        <v>1999</v>
      </c>
      <c r="C531" t="s">
        <v>49</v>
      </c>
      <c r="D531" s="4" t="s">
        <v>16</v>
      </c>
      <c r="E531" s="23">
        <v>224</v>
      </c>
      <c r="F531" s="30">
        <v>118</v>
      </c>
      <c r="G531" s="30">
        <v>392</v>
      </c>
    </row>
    <row r="532" spans="1:7" ht="12.75">
      <c r="A532">
        <v>5</v>
      </c>
      <c r="B532">
        <v>1999</v>
      </c>
      <c r="C532" t="s">
        <v>49</v>
      </c>
      <c r="D532" s="3" t="s">
        <v>17</v>
      </c>
      <c r="E532" s="23">
        <v>972</v>
      </c>
      <c r="F532" s="30">
        <v>624</v>
      </c>
      <c r="G532" s="30">
        <v>1207</v>
      </c>
    </row>
    <row r="533" spans="1:7" ht="12.75">
      <c r="A533">
        <v>5</v>
      </c>
      <c r="B533">
        <v>1999</v>
      </c>
      <c r="C533" t="s">
        <v>49</v>
      </c>
      <c r="D533" s="3" t="s">
        <v>18</v>
      </c>
      <c r="E533" s="23">
        <v>566</v>
      </c>
      <c r="F533" s="30">
        <v>313</v>
      </c>
      <c r="G533" s="30">
        <v>887</v>
      </c>
    </row>
    <row r="534" spans="1:7" ht="12.75">
      <c r="A534">
        <v>12</v>
      </c>
      <c r="B534">
        <v>1999</v>
      </c>
      <c r="C534" t="s">
        <v>48</v>
      </c>
      <c r="D534" t="s">
        <v>5</v>
      </c>
      <c r="E534" s="23">
        <v>2004</v>
      </c>
      <c r="F534" s="30">
        <v>821</v>
      </c>
      <c r="G534" s="30">
        <v>3783</v>
      </c>
    </row>
    <row r="535" spans="1:7" ht="12.75">
      <c r="A535">
        <v>12</v>
      </c>
      <c r="B535">
        <v>1999</v>
      </c>
      <c r="C535" t="s">
        <v>48</v>
      </c>
      <c r="D535" s="3" t="s">
        <v>6</v>
      </c>
      <c r="E535" s="23">
        <v>1844</v>
      </c>
      <c r="F535" s="30">
        <v>876</v>
      </c>
      <c r="G535" s="30">
        <v>2525</v>
      </c>
    </row>
    <row r="536" spans="1:7" ht="12.75">
      <c r="A536">
        <v>12</v>
      </c>
      <c r="B536">
        <v>1999</v>
      </c>
      <c r="C536" t="s">
        <v>48</v>
      </c>
      <c r="D536" s="3" t="s">
        <v>7</v>
      </c>
      <c r="E536" s="23">
        <v>2331</v>
      </c>
      <c r="F536" s="30">
        <v>1001</v>
      </c>
      <c r="G536" s="30">
        <v>3506</v>
      </c>
    </row>
    <row r="537" spans="1:7" ht="12.75">
      <c r="A537">
        <v>12</v>
      </c>
      <c r="B537">
        <v>1999</v>
      </c>
      <c r="C537" t="s">
        <v>48</v>
      </c>
      <c r="D537" s="3" t="s">
        <v>8</v>
      </c>
      <c r="E537" s="23">
        <v>3370</v>
      </c>
      <c r="F537" s="30">
        <v>1241</v>
      </c>
      <c r="G537" s="30">
        <v>7074</v>
      </c>
    </row>
    <row r="538" spans="1:7" ht="12.75">
      <c r="A538">
        <v>12</v>
      </c>
      <c r="B538">
        <v>1999</v>
      </c>
      <c r="C538" t="s">
        <v>48</v>
      </c>
      <c r="D538" s="4" t="s">
        <v>9</v>
      </c>
      <c r="E538" s="23">
        <v>225</v>
      </c>
      <c r="F538" s="30">
        <v>70</v>
      </c>
      <c r="G538" s="30">
        <v>483</v>
      </c>
    </row>
    <row r="539" spans="1:7" ht="12.75">
      <c r="A539">
        <v>12</v>
      </c>
      <c r="B539">
        <v>1999</v>
      </c>
      <c r="C539" t="s">
        <v>48</v>
      </c>
      <c r="D539" s="4" t="s">
        <v>10</v>
      </c>
      <c r="E539" s="23">
        <v>1436</v>
      </c>
      <c r="F539" s="30">
        <v>608</v>
      </c>
      <c r="G539" s="30">
        <v>2412</v>
      </c>
    </row>
    <row r="540" spans="1:7" ht="12.75">
      <c r="A540">
        <v>12</v>
      </c>
      <c r="B540">
        <v>1999</v>
      </c>
      <c r="C540" t="s">
        <v>48</v>
      </c>
      <c r="D540" s="3" t="s">
        <v>11</v>
      </c>
      <c r="E540" s="23">
        <v>665</v>
      </c>
      <c r="F540" s="30">
        <v>208</v>
      </c>
      <c r="G540" s="30">
        <v>1372</v>
      </c>
    </row>
    <row r="541" spans="1:7" ht="12.75">
      <c r="A541">
        <v>12</v>
      </c>
      <c r="B541">
        <v>1999</v>
      </c>
      <c r="C541" t="s">
        <v>48</v>
      </c>
      <c r="D541" s="3" t="s">
        <v>12</v>
      </c>
      <c r="E541" s="23">
        <v>2165</v>
      </c>
      <c r="F541" s="30">
        <v>850</v>
      </c>
      <c r="G541" s="30">
        <v>4124</v>
      </c>
    </row>
    <row r="542" spans="1:7" ht="12.75">
      <c r="A542">
        <v>12</v>
      </c>
      <c r="B542">
        <v>1999</v>
      </c>
      <c r="C542" t="s">
        <v>48</v>
      </c>
      <c r="D542" s="3" t="s">
        <v>13</v>
      </c>
      <c r="E542" s="23">
        <v>354</v>
      </c>
      <c r="F542" s="30">
        <v>176</v>
      </c>
      <c r="G542" s="30">
        <v>477</v>
      </c>
    </row>
    <row r="543" spans="1:7" ht="12.75">
      <c r="A543">
        <v>12</v>
      </c>
      <c r="B543">
        <v>1999</v>
      </c>
      <c r="C543" t="s">
        <v>48</v>
      </c>
      <c r="D543" s="3" t="s">
        <v>14</v>
      </c>
      <c r="E543" s="23">
        <v>1814</v>
      </c>
      <c r="F543" s="30">
        <v>869</v>
      </c>
      <c r="G543" s="30">
        <v>2419</v>
      </c>
    </row>
    <row r="544" spans="1:7" ht="12.75">
      <c r="A544">
        <v>12</v>
      </c>
      <c r="B544">
        <v>1999</v>
      </c>
      <c r="C544" t="s">
        <v>48</v>
      </c>
      <c r="D544" s="4" t="s">
        <v>15</v>
      </c>
      <c r="E544" s="23">
        <v>470</v>
      </c>
      <c r="F544" s="30">
        <v>170</v>
      </c>
      <c r="G544" s="30">
        <v>945</v>
      </c>
    </row>
    <row r="545" spans="1:7" ht="12.75">
      <c r="A545">
        <v>12</v>
      </c>
      <c r="B545">
        <v>1999</v>
      </c>
      <c r="C545" t="s">
        <v>48</v>
      </c>
      <c r="D545" s="4" t="s">
        <v>16</v>
      </c>
      <c r="E545" s="23">
        <v>5239</v>
      </c>
      <c r="F545" s="30">
        <v>1935</v>
      </c>
      <c r="G545" s="30">
        <v>9429</v>
      </c>
    </row>
    <row r="546" spans="1:7" ht="12.75">
      <c r="A546">
        <v>12</v>
      </c>
      <c r="B546">
        <v>1999</v>
      </c>
      <c r="C546" t="s">
        <v>48</v>
      </c>
      <c r="D546" s="3" t="s">
        <v>17</v>
      </c>
      <c r="E546" s="23">
        <v>1037</v>
      </c>
      <c r="F546" s="30">
        <v>349</v>
      </c>
      <c r="G546" s="30">
        <v>2163</v>
      </c>
    </row>
    <row r="547" spans="1:7" ht="12.75">
      <c r="A547">
        <v>12</v>
      </c>
      <c r="B547">
        <v>1999</v>
      </c>
      <c r="C547" t="s">
        <v>48</v>
      </c>
      <c r="D547" s="3" t="s">
        <v>18</v>
      </c>
      <c r="E547" s="23">
        <v>842</v>
      </c>
      <c r="F547" s="30">
        <v>266</v>
      </c>
      <c r="G547" s="30">
        <v>1986</v>
      </c>
    </row>
    <row r="548" spans="1:7" ht="12.75">
      <c r="A548">
        <v>12</v>
      </c>
      <c r="B548">
        <v>1999</v>
      </c>
      <c r="C548" t="s">
        <v>49</v>
      </c>
      <c r="D548" t="s">
        <v>5</v>
      </c>
      <c r="E548" s="23">
        <v>99</v>
      </c>
      <c r="F548" s="30">
        <v>43</v>
      </c>
      <c r="G548" s="30">
        <v>156</v>
      </c>
    </row>
    <row r="549" spans="1:7" ht="12.75">
      <c r="A549">
        <v>12</v>
      </c>
      <c r="B549">
        <v>1999</v>
      </c>
      <c r="C549" t="s">
        <v>49</v>
      </c>
      <c r="D549" s="3" t="s">
        <v>6</v>
      </c>
      <c r="E549" s="23">
        <v>12153</v>
      </c>
      <c r="F549" s="30">
        <v>6114</v>
      </c>
      <c r="G549" s="30">
        <v>15978</v>
      </c>
    </row>
    <row r="550" spans="1:7" ht="12.75">
      <c r="A550">
        <v>12</v>
      </c>
      <c r="B550">
        <v>1999</v>
      </c>
      <c r="C550" t="s">
        <v>49</v>
      </c>
      <c r="D550" s="3" t="s">
        <v>7</v>
      </c>
      <c r="E550" s="23">
        <v>2456</v>
      </c>
      <c r="F550" s="30">
        <v>1216</v>
      </c>
      <c r="G550" s="30">
        <v>3161</v>
      </c>
    </row>
    <row r="551" spans="1:7" ht="12.75">
      <c r="A551">
        <v>12</v>
      </c>
      <c r="B551">
        <v>1999</v>
      </c>
      <c r="C551" t="s">
        <v>49</v>
      </c>
      <c r="D551" s="3" t="s">
        <v>8</v>
      </c>
      <c r="E551" s="23">
        <v>623</v>
      </c>
      <c r="F551" s="30">
        <v>224</v>
      </c>
      <c r="G551" s="30">
        <v>1094</v>
      </c>
    </row>
    <row r="552" spans="1:7" ht="12.75">
      <c r="A552">
        <v>12</v>
      </c>
      <c r="B552">
        <v>1999</v>
      </c>
      <c r="C552" t="s">
        <v>49</v>
      </c>
      <c r="D552" s="4" t="s">
        <v>9</v>
      </c>
      <c r="E552" s="23">
        <v>479</v>
      </c>
      <c r="F552" s="30">
        <v>225</v>
      </c>
      <c r="G552" s="30">
        <v>790</v>
      </c>
    </row>
    <row r="553" spans="1:7" ht="12.75">
      <c r="A553">
        <v>12</v>
      </c>
      <c r="B553">
        <v>1999</v>
      </c>
      <c r="C553" t="s">
        <v>49</v>
      </c>
      <c r="D553" s="4" t="s">
        <v>10</v>
      </c>
      <c r="E553" s="23">
        <v>825</v>
      </c>
      <c r="F553" s="30">
        <v>347</v>
      </c>
      <c r="G553" s="30">
        <v>1346</v>
      </c>
    </row>
    <row r="554" spans="1:7" ht="12.75">
      <c r="A554">
        <v>12</v>
      </c>
      <c r="B554">
        <v>1999</v>
      </c>
      <c r="C554" t="s">
        <v>49</v>
      </c>
      <c r="D554" s="3" t="s">
        <v>11</v>
      </c>
      <c r="E554" s="23">
        <v>991</v>
      </c>
      <c r="F554" s="30">
        <v>357</v>
      </c>
      <c r="G554" s="30">
        <v>1710</v>
      </c>
    </row>
    <row r="555" spans="1:7" ht="12.75">
      <c r="A555">
        <v>12</v>
      </c>
      <c r="B555">
        <v>1999</v>
      </c>
      <c r="C555" t="s">
        <v>49</v>
      </c>
      <c r="D555" s="3" t="s">
        <v>12</v>
      </c>
      <c r="E555" s="23">
        <v>1246</v>
      </c>
      <c r="F555" s="30">
        <v>463</v>
      </c>
      <c r="G555" s="30">
        <v>2357</v>
      </c>
    </row>
    <row r="556" spans="1:7" ht="12.75">
      <c r="A556">
        <v>12</v>
      </c>
      <c r="B556">
        <v>1999</v>
      </c>
      <c r="C556" t="s">
        <v>49</v>
      </c>
      <c r="D556" s="3" t="s">
        <v>13</v>
      </c>
      <c r="E556" s="23">
        <v>3671</v>
      </c>
      <c r="F556" s="30">
        <v>2005</v>
      </c>
      <c r="G556" s="30">
        <v>3855</v>
      </c>
    </row>
    <row r="557" spans="1:7" ht="12.75">
      <c r="A557">
        <v>12</v>
      </c>
      <c r="B557">
        <v>1999</v>
      </c>
      <c r="C557" t="s">
        <v>49</v>
      </c>
      <c r="D557" s="3" t="s">
        <v>14</v>
      </c>
      <c r="E557" s="23">
        <v>1</v>
      </c>
      <c r="F557" s="30">
        <v>1</v>
      </c>
      <c r="G557" s="30">
        <v>0</v>
      </c>
    </row>
    <row r="558" spans="1:7" ht="12.75">
      <c r="A558">
        <v>12</v>
      </c>
      <c r="B558">
        <v>1999</v>
      </c>
      <c r="C558" t="s">
        <v>49</v>
      </c>
      <c r="D558" s="4" t="s">
        <v>15</v>
      </c>
      <c r="E558" s="23">
        <v>0</v>
      </c>
      <c r="F558" s="30">
        <v>0</v>
      </c>
      <c r="G558" s="30">
        <v>0</v>
      </c>
    </row>
    <row r="559" spans="1:7" ht="12.75">
      <c r="A559">
        <v>12</v>
      </c>
      <c r="B559">
        <v>1999</v>
      </c>
      <c r="C559" t="s">
        <v>49</v>
      </c>
      <c r="D559" s="4" t="s">
        <v>16</v>
      </c>
      <c r="E559" s="23">
        <v>204</v>
      </c>
      <c r="F559" s="30">
        <v>79</v>
      </c>
      <c r="G559" s="30">
        <v>364</v>
      </c>
    </row>
    <row r="560" spans="1:7" ht="12.75">
      <c r="A560">
        <v>12</v>
      </c>
      <c r="B560">
        <v>1999</v>
      </c>
      <c r="C560" t="s">
        <v>49</v>
      </c>
      <c r="D560" s="3" t="s">
        <v>17</v>
      </c>
      <c r="E560" s="23">
        <v>1063</v>
      </c>
      <c r="F560" s="30">
        <v>482</v>
      </c>
      <c r="G560" s="30">
        <v>1551</v>
      </c>
    </row>
    <row r="561" spans="1:7" ht="12.75">
      <c r="A561">
        <v>12</v>
      </c>
      <c r="B561">
        <v>1999</v>
      </c>
      <c r="C561" t="s">
        <v>49</v>
      </c>
      <c r="D561" s="3" t="s">
        <v>18</v>
      </c>
      <c r="E561" s="23">
        <v>731</v>
      </c>
      <c r="F561" s="30">
        <v>266</v>
      </c>
      <c r="G561" s="30">
        <v>1323</v>
      </c>
    </row>
    <row r="562" spans="5:7" ht="12.75">
      <c r="E562" s="23"/>
      <c r="F562" s="30"/>
      <c r="G562" s="30"/>
    </row>
    <row r="563" spans="4:7" ht="12.75">
      <c r="D563" s="3"/>
      <c r="E563" s="23"/>
      <c r="F563" s="30"/>
      <c r="G563" s="30"/>
    </row>
    <row r="564" spans="4:7" ht="12.75">
      <c r="D564" s="3"/>
      <c r="E564" s="23"/>
      <c r="F564" s="30"/>
      <c r="G564" s="30"/>
    </row>
    <row r="565" spans="4:7" ht="12.75">
      <c r="D565" s="3"/>
      <c r="E565" s="23"/>
      <c r="F565" s="30"/>
      <c r="G565" s="30"/>
    </row>
    <row r="566" spans="4:7" ht="12.75">
      <c r="D566" s="4"/>
      <c r="E566" s="23"/>
      <c r="F566" s="30"/>
      <c r="G566" s="30"/>
    </row>
    <row r="567" spans="4:7" ht="12.75">
      <c r="D567" s="4"/>
      <c r="E567" s="23"/>
      <c r="F567" s="30"/>
      <c r="G567" s="30"/>
    </row>
    <row r="568" spans="4:7" ht="12.75">
      <c r="D568" s="3"/>
      <c r="E568" s="23"/>
      <c r="F568" s="30"/>
      <c r="G568" s="30"/>
    </row>
    <row r="569" spans="4:7" ht="12.75">
      <c r="D569" s="3"/>
      <c r="E569" s="23"/>
      <c r="F569" s="30"/>
      <c r="G569" s="30"/>
    </row>
    <row r="570" spans="4:7" ht="12.75">
      <c r="D570" s="3"/>
      <c r="E570" s="23"/>
      <c r="F570" s="30"/>
      <c r="G570" s="30"/>
    </row>
    <row r="571" spans="4:7" ht="12.75">
      <c r="D571" s="3"/>
      <c r="E571" s="23"/>
      <c r="F571" s="30"/>
      <c r="G571" s="30"/>
    </row>
    <row r="572" spans="4:7" ht="12.75">
      <c r="D572" s="4"/>
      <c r="E572" s="23"/>
      <c r="F572" s="30"/>
      <c r="G572" s="30"/>
    </row>
    <row r="573" spans="4:7" ht="12.75">
      <c r="D573" s="4"/>
      <c r="E573" s="23"/>
      <c r="F573" s="30"/>
      <c r="G573" s="30"/>
    </row>
    <row r="574" spans="4:7" ht="12.75">
      <c r="D574" s="3"/>
      <c r="E574" s="23"/>
      <c r="F574" s="30"/>
      <c r="G574" s="30"/>
    </row>
    <row r="575" spans="4:7" ht="12.75">
      <c r="D575" s="3"/>
      <c r="E575" s="23"/>
      <c r="F575" s="30"/>
      <c r="G575" s="30"/>
    </row>
    <row r="576" spans="6:7" ht="12.75">
      <c r="F576" s="28"/>
      <c r="G576" s="29"/>
    </row>
    <row r="577" spans="6:7" ht="12.75">
      <c r="F577" s="28"/>
      <c r="G577" s="29"/>
    </row>
    <row r="578" spans="6:7" ht="12.75">
      <c r="F578" s="28"/>
      <c r="G578" s="29"/>
    </row>
    <row r="579" spans="6:7" ht="12.75">
      <c r="F579" s="28"/>
      <c r="G579" s="29"/>
    </row>
    <row r="580" spans="6:7" ht="12.75">
      <c r="F580" s="28"/>
      <c r="G580" s="29"/>
    </row>
    <row r="581" spans="6:7" ht="12.75">
      <c r="F581" s="28"/>
      <c r="G581" s="29"/>
    </row>
    <row r="582" spans="6:7" ht="12.75">
      <c r="F582" s="28"/>
      <c r="G582" s="29"/>
    </row>
    <row r="583" spans="6:7" ht="12.75">
      <c r="F583" s="28"/>
      <c r="G583" s="29"/>
    </row>
    <row r="584" spans="6:7" ht="12.75">
      <c r="F584" s="28"/>
      <c r="G584" s="29"/>
    </row>
    <row r="585" spans="6:7" ht="12.75">
      <c r="F585" s="28"/>
      <c r="G585" s="29"/>
    </row>
    <row r="586" spans="6:7" ht="12.75">
      <c r="F586" s="28"/>
      <c r="G586" s="29"/>
    </row>
    <row r="587" spans="6:7" ht="12.75">
      <c r="F587" s="28"/>
      <c r="G587" s="29"/>
    </row>
    <row r="588" spans="6:7" ht="12.75">
      <c r="F588" s="28"/>
      <c r="G588" s="29"/>
    </row>
    <row r="589" spans="6:7" ht="12.75">
      <c r="F589" s="28"/>
      <c r="G589" s="29"/>
    </row>
    <row r="590" spans="6:7" ht="12.75">
      <c r="F590" s="28"/>
      <c r="G590" s="29"/>
    </row>
    <row r="591" spans="6:7" ht="12.75">
      <c r="F591" s="28"/>
      <c r="G591" s="29"/>
    </row>
    <row r="592" spans="6:7" ht="12.75">
      <c r="F592" s="28"/>
      <c r="G592" s="29"/>
    </row>
    <row r="593" spans="6:7" ht="12.75">
      <c r="F593" s="28"/>
      <c r="G593" s="29"/>
    </row>
    <row r="594" spans="6:7" ht="12.75">
      <c r="F594" s="28"/>
      <c r="G594" s="29"/>
    </row>
    <row r="595" spans="6:7" ht="12.75">
      <c r="F595" s="28"/>
      <c r="G595" s="29"/>
    </row>
    <row r="596" spans="6:7" ht="12.75">
      <c r="F596" s="28"/>
      <c r="G596" s="29"/>
    </row>
    <row r="597" spans="6:7" ht="12.75">
      <c r="F597" s="28"/>
      <c r="G597" s="29"/>
    </row>
    <row r="598" spans="6:7" ht="12.75">
      <c r="F598" s="28"/>
      <c r="G598" s="29"/>
    </row>
    <row r="599" spans="6:7" ht="12.75">
      <c r="F599" s="28"/>
      <c r="G599" s="29"/>
    </row>
    <row r="600" spans="6:7" ht="12.75">
      <c r="F600" s="28"/>
      <c r="G600" s="29"/>
    </row>
    <row r="601" spans="6:7" ht="12.75">
      <c r="F601" s="28"/>
      <c r="G601" s="29"/>
    </row>
    <row r="602" spans="6:7" ht="12.75">
      <c r="F602" s="28"/>
      <c r="G602" s="29"/>
    </row>
    <row r="603" spans="6:7" ht="12.75">
      <c r="F603" s="28"/>
      <c r="G603" s="29"/>
    </row>
    <row r="604" spans="6:7" ht="12.75">
      <c r="F604" s="28"/>
      <c r="G604" s="29"/>
    </row>
    <row r="605" spans="6:7" ht="12.75">
      <c r="F605" s="28"/>
      <c r="G605" s="29"/>
    </row>
    <row r="606" spans="6:7" ht="12.75">
      <c r="F606" s="28"/>
      <c r="G606" s="29"/>
    </row>
    <row r="607" spans="6:7" ht="12.75">
      <c r="F607" s="28"/>
      <c r="G607" s="29"/>
    </row>
    <row r="608" spans="6:7" ht="12.75">
      <c r="F608" s="28"/>
      <c r="G608" s="29"/>
    </row>
    <row r="609" spans="6:7" ht="12.75">
      <c r="F609" s="28"/>
      <c r="G609" s="29"/>
    </row>
    <row r="610" spans="6:7" ht="12.75">
      <c r="F610" s="28"/>
      <c r="G610" s="29"/>
    </row>
    <row r="611" spans="6:7" ht="12.75">
      <c r="F611" s="28"/>
      <c r="G611" s="29"/>
    </row>
    <row r="612" spans="6:7" ht="12.75">
      <c r="F612" s="28"/>
      <c r="G612" s="29"/>
    </row>
    <row r="613" spans="6:7" ht="12.75">
      <c r="F613" s="28"/>
      <c r="G613" s="29"/>
    </row>
    <row r="614" spans="6:7" ht="12.75">
      <c r="F614" s="28"/>
      <c r="G614" s="29"/>
    </row>
    <row r="615" spans="6:7" ht="12.75">
      <c r="F615" s="28"/>
      <c r="G615" s="29"/>
    </row>
    <row r="616" spans="6:7" ht="12.75">
      <c r="F616" s="28"/>
      <c r="G616" s="29"/>
    </row>
    <row r="617" spans="6:7" ht="12.75">
      <c r="F617" s="28"/>
      <c r="G617" s="29"/>
    </row>
    <row r="618" spans="6:7" ht="12.75">
      <c r="F618" s="28"/>
      <c r="G618" s="29"/>
    </row>
    <row r="619" spans="6:7" ht="12.75">
      <c r="F619" s="28"/>
      <c r="G619" s="29"/>
    </row>
    <row r="620" spans="6:7" ht="12.75">
      <c r="F620" s="28"/>
      <c r="G620" s="29"/>
    </row>
    <row r="621" spans="6:7" ht="12.75">
      <c r="F621" s="28"/>
      <c r="G621" s="29"/>
    </row>
    <row r="622" spans="6:7" ht="12.75">
      <c r="F622" s="28"/>
      <c r="G622" s="29"/>
    </row>
    <row r="623" spans="6:7" ht="12.75">
      <c r="F623" s="28"/>
      <c r="G623" s="29"/>
    </row>
    <row r="624" spans="6:7" ht="12.75">
      <c r="F624" s="28"/>
      <c r="G624" s="29"/>
    </row>
    <row r="625" spans="6:7" ht="12.75">
      <c r="F625" s="28"/>
      <c r="G625" s="29"/>
    </row>
    <row r="626" spans="6:7" ht="12.75">
      <c r="F626" s="28"/>
      <c r="G626" s="29"/>
    </row>
    <row r="627" spans="6:7" ht="12.75">
      <c r="F627" s="28"/>
      <c r="G627" s="29"/>
    </row>
    <row r="628" spans="6:7" ht="12.75">
      <c r="F628" s="28"/>
      <c r="G628" s="29"/>
    </row>
    <row r="629" spans="6:7" ht="12.75">
      <c r="F629" s="28"/>
      <c r="G629" s="29"/>
    </row>
    <row r="630" spans="6:7" ht="12.75">
      <c r="F630" s="28"/>
      <c r="G630" s="29"/>
    </row>
    <row r="631" spans="6:7" ht="12.75">
      <c r="F631" s="28"/>
      <c r="G631" s="29"/>
    </row>
    <row r="632" spans="6:7" ht="12.75">
      <c r="F632" s="28"/>
      <c r="G632" s="29"/>
    </row>
    <row r="633" spans="6:7" ht="12.75">
      <c r="F633" s="28"/>
      <c r="G633" s="29"/>
    </row>
    <row r="634" spans="6:7" ht="12.75">
      <c r="F634" s="28"/>
      <c r="G634" s="29"/>
    </row>
    <row r="635" spans="6:7" ht="12.75">
      <c r="F635" s="28"/>
      <c r="G635" s="29"/>
    </row>
    <row r="636" spans="6:7" ht="12.75">
      <c r="F636" s="28"/>
      <c r="G636" s="29"/>
    </row>
    <row r="637" spans="6:7" ht="12.75">
      <c r="F637" s="28"/>
      <c r="G637" s="29"/>
    </row>
    <row r="638" spans="6:7" ht="12.75">
      <c r="F638" s="28"/>
      <c r="G638" s="29"/>
    </row>
    <row r="639" spans="6:7" ht="12.75">
      <c r="F639" s="28"/>
      <c r="G639" s="29"/>
    </row>
    <row r="640" spans="6:7" ht="12.75">
      <c r="F640" s="28"/>
      <c r="G640" s="29"/>
    </row>
    <row r="641" spans="6:7" ht="12.75">
      <c r="F641" s="28"/>
      <c r="G641" s="29"/>
    </row>
    <row r="642" spans="6:7" ht="12.75">
      <c r="F642" s="28"/>
      <c r="G642" s="29"/>
    </row>
    <row r="643" spans="6:7" ht="12.75">
      <c r="F643" s="28"/>
      <c r="G643" s="29"/>
    </row>
    <row r="644" spans="6:7" ht="12.75">
      <c r="F644" s="28"/>
      <c r="G644" s="29"/>
    </row>
    <row r="645" spans="6:7" ht="12.75">
      <c r="F645" s="28"/>
      <c r="G645" s="29"/>
    </row>
    <row r="646" spans="6:7" ht="12.75">
      <c r="F646" s="28"/>
      <c r="G646" s="29"/>
    </row>
    <row r="647" spans="6:7" ht="12.75">
      <c r="F647" s="28"/>
      <c r="G647" s="29"/>
    </row>
    <row r="648" spans="6:7" ht="12.75">
      <c r="F648" s="28"/>
      <c r="G648" s="29"/>
    </row>
    <row r="649" spans="6:7" ht="12.75">
      <c r="F649" s="28"/>
      <c r="G649" s="29"/>
    </row>
    <row r="650" spans="6:7" ht="12.75">
      <c r="F650" s="28"/>
      <c r="G650" s="29"/>
    </row>
    <row r="651" spans="6:7" ht="12.75">
      <c r="F651" s="28"/>
      <c r="G651" s="29"/>
    </row>
    <row r="652" spans="6:7" ht="12.75">
      <c r="F652" s="28"/>
      <c r="G652" s="29"/>
    </row>
    <row r="653" spans="6:7" ht="12.75">
      <c r="F653" s="28"/>
      <c r="G653" s="29"/>
    </row>
    <row r="654" spans="6:7" ht="12.75">
      <c r="F654" s="28"/>
      <c r="G654" s="29"/>
    </row>
    <row r="655" spans="6:7" ht="12.75">
      <c r="F655" s="28"/>
      <c r="G655" s="29"/>
    </row>
    <row r="656" spans="6:7" ht="12.75">
      <c r="F656" s="28"/>
      <c r="G656" s="29"/>
    </row>
    <row r="657" spans="6:7" ht="12.75">
      <c r="F657" s="28"/>
      <c r="G657" s="29"/>
    </row>
    <row r="658" spans="6:7" ht="12.75">
      <c r="F658" s="28"/>
      <c r="G658" s="29"/>
    </row>
    <row r="659" spans="6:7" ht="12.75">
      <c r="F659" s="28"/>
      <c r="G659" s="29"/>
    </row>
    <row r="660" spans="6:7" ht="12.75">
      <c r="F660" s="28"/>
      <c r="G660" s="29"/>
    </row>
    <row r="661" spans="6:7" ht="12.75">
      <c r="F661" s="28"/>
      <c r="G661" s="29"/>
    </row>
    <row r="662" spans="6:7" ht="12.75">
      <c r="F662" s="28"/>
      <c r="G662" s="29"/>
    </row>
    <row r="663" spans="6:7" ht="12.75">
      <c r="F663" s="28"/>
      <c r="G663" s="29"/>
    </row>
    <row r="664" spans="6:7" ht="12.75">
      <c r="F664" s="28"/>
      <c r="G664" s="29"/>
    </row>
    <row r="665" spans="6:7" ht="12.75">
      <c r="F665" s="28"/>
      <c r="G665" s="29"/>
    </row>
    <row r="666" spans="6:7" ht="12.75">
      <c r="F666" s="28"/>
      <c r="G666" s="29"/>
    </row>
    <row r="667" spans="6:7" ht="12.75">
      <c r="F667" s="28"/>
      <c r="G667" s="29"/>
    </row>
    <row r="668" spans="6:7" ht="12.75">
      <c r="F668" s="28"/>
      <c r="G668" s="29"/>
    </row>
    <row r="669" spans="6:7" ht="12.75">
      <c r="F669" s="28"/>
      <c r="G669" s="29"/>
    </row>
    <row r="670" spans="6:7" ht="12.75">
      <c r="F670" s="28"/>
      <c r="G670" s="29"/>
    </row>
    <row r="671" spans="6:7" ht="12.75">
      <c r="F671" s="28"/>
      <c r="G671" s="29"/>
    </row>
    <row r="672" spans="6:7" ht="12.75">
      <c r="F672" s="28"/>
      <c r="G672" s="29"/>
    </row>
    <row r="673" spans="6:7" ht="12.75">
      <c r="F673" s="28"/>
      <c r="G673" s="29"/>
    </row>
    <row r="674" spans="6:7" ht="12.75">
      <c r="F674" s="28"/>
      <c r="G674" s="29"/>
    </row>
    <row r="675" spans="6:7" ht="12.75">
      <c r="F675" s="28"/>
      <c r="G675" s="29"/>
    </row>
    <row r="676" spans="6:7" ht="12.75">
      <c r="F676" s="28"/>
      <c r="G676" s="29"/>
    </row>
    <row r="677" spans="6:7" ht="12.75">
      <c r="F677" s="28"/>
      <c r="G677" s="29"/>
    </row>
    <row r="678" spans="6:7" ht="12.75">
      <c r="F678" s="28"/>
      <c r="G678" s="29"/>
    </row>
    <row r="679" spans="6:7" ht="12.75">
      <c r="F679" s="28"/>
      <c r="G679" s="29"/>
    </row>
    <row r="680" spans="6:7" ht="12.75">
      <c r="F680" s="28"/>
      <c r="G680" s="29"/>
    </row>
    <row r="681" spans="6:7" ht="12.75">
      <c r="F681" s="28"/>
      <c r="G681" s="29"/>
    </row>
    <row r="682" spans="6:7" ht="12.75">
      <c r="F682" s="28"/>
      <c r="G682" s="29"/>
    </row>
    <row r="683" spans="6:7" ht="12.75">
      <c r="F683" s="28"/>
      <c r="G683" s="29"/>
    </row>
    <row r="684" spans="6:7" ht="12.75">
      <c r="F684" s="28"/>
      <c r="G684" s="29"/>
    </row>
    <row r="685" spans="6:7" ht="12.75">
      <c r="F685" s="28"/>
      <c r="G685" s="29"/>
    </row>
    <row r="686" spans="6:7" ht="12.75">
      <c r="F686" s="28"/>
      <c r="G686" s="29"/>
    </row>
    <row r="687" spans="6:7" ht="12.75">
      <c r="F687" s="28"/>
      <c r="G687" s="29"/>
    </row>
    <row r="688" spans="6:7" ht="12.75">
      <c r="F688" s="28"/>
      <c r="G688" s="29"/>
    </row>
    <row r="689" spans="6:7" ht="12.75">
      <c r="F689" s="28"/>
      <c r="G689" s="29"/>
    </row>
    <row r="690" spans="6:7" ht="12.75">
      <c r="F690" s="28"/>
      <c r="G690" s="29"/>
    </row>
    <row r="691" spans="6:7" ht="12.75">
      <c r="F691" s="28"/>
      <c r="G691" s="29"/>
    </row>
    <row r="692" spans="6:7" ht="12.75">
      <c r="F692" s="28"/>
      <c r="G692" s="29"/>
    </row>
    <row r="693" spans="6:7" ht="12.75">
      <c r="F693" s="28"/>
      <c r="G693" s="29"/>
    </row>
    <row r="694" spans="6:7" ht="12.75">
      <c r="F694" s="28"/>
      <c r="G694" s="29"/>
    </row>
    <row r="695" spans="6:7" ht="12.75">
      <c r="F695" s="28"/>
      <c r="G695" s="29"/>
    </row>
    <row r="696" spans="6:7" ht="12.75">
      <c r="F696" s="28"/>
      <c r="G696" s="29"/>
    </row>
    <row r="697" spans="6:7" ht="12.75">
      <c r="F697" s="28"/>
      <c r="G697" s="29"/>
    </row>
    <row r="698" spans="6:7" ht="12.75">
      <c r="F698" s="28"/>
      <c r="G698" s="29"/>
    </row>
    <row r="699" spans="6:7" ht="12.75">
      <c r="F699" s="28"/>
      <c r="G699" s="29"/>
    </row>
    <row r="700" spans="6:7" ht="12.75">
      <c r="F700" s="28"/>
      <c r="G700" s="29"/>
    </row>
    <row r="701" spans="6:7" ht="12.75">
      <c r="F701" s="28"/>
      <c r="G701" s="29"/>
    </row>
    <row r="702" spans="6:7" ht="12.75">
      <c r="F702" s="28"/>
      <c r="G702" s="29"/>
    </row>
    <row r="703" spans="6:7" ht="12.75">
      <c r="F703" s="28"/>
      <c r="G703" s="29"/>
    </row>
    <row r="704" spans="6:7" ht="12.75">
      <c r="F704" s="28"/>
      <c r="G704" s="29"/>
    </row>
    <row r="705" spans="6:7" ht="12.75">
      <c r="F705" s="28"/>
      <c r="G705" s="29"/>
    </row>
    <row r="706" spans="6:7" ht="12.75">
      <c r="F706" s="28"/>
      <c r="G706" s="29"/>
    </row>
    <row r="707" spans="6:7" ht="12.75">
      <c r="F707" s="28"/>
      <c r="G707" s="29"/>
    </row>
    <row r="708" spans="6:7" ht="12.75">
      <c r="F708" s="28"/>
      <c r="G708" s="29"/>
    </row>
    <row r="709" spans="6:7" ht="12.75">
      <c r="F709" s="28"/>
      <c r="G709" s="29"/>
    </row>
    <row r="710" spans="6:7" ht="12.75">
      <c r="F710" s="28"/>
      <c r="G710" s="29"/>
    </row>
    <row r="711" spans="6:7" ht="12.75">
      <c r="F711" s="28"/>
      <c r="G711" s="29"/>
    </row>
    <row r="712" spans="6:7" ht="12.75">
      <c r="F712" s="28"/>
      <c r="G712" s="29"/>
    </row>
    <row r="713" spans="6:7" ht="12.75">
      <c r="F713" s="28"/>
      <c r="G713" s="29"/>
    </row>
    <row r="714" spans="6:7" ht="12.75">
      <c r="F714" s="28"/>
      <c r="G714" s="29"/>
    </row>
    <row r="715" spans="6:7" ht="12.75">
      <c r="F715" s="28"/>
      <c r="G715" s="29"/>
    </row>
    <row r="716" spans="6:7" ht="12.75">
      <c r="F716" s="28"/>
      <c r="G716" s="29"/>
    </row>
    <row r="717" spans="6:7" ht="12.75">
      <c r="F717" s="28"/>
      <c r="G717" s="29"/>
    </row>
    <row r="718" spans="6:7" ht="12.75">
      <c r="F718" s="28"/>
      <c r="G718" s="29"/>
    </row>
    <row r="719" spans="6:7" ht="12.75">
      <c r="F719" s="28"/>
      <c r="G719" s="29"/>
    </row>
    <row r="720" spans="6:7" ht="12.75">
      <c r="F720" s="28"/>
      <c r="G720" s="29"/>
    </row>
    <row r="721" spans="6:7" ht="12.75">
      <c r="F721" s="28"/>
      <c r="G721" s="29"/>
    </row>
    <row r="722" spans="6:7" ht="12.75">
      <c r="F722" s="28"/>
      <c r="G722" s="29"/>
    </row>
    <row r="723" spans="6:7" ht="12.75">
      <c r="F723" s="28"/>
      <c r="G723" s="29"/>
    </row>
    <row r="724" spans="6:7" ht="12.75">
      <c r="F724" s="28"/>
      <c r="G724" s="29"/>
    </row>
    <row r="725" spans="6:7" ht="12.75">
      <c r="F725" s="28"/>
      <c r="G725" s="29"/>
    </row>
    <row r="726" spans="6:7" ht="12.75">
      <c r="F726" s="28"/>
      <c r="G726" s="29"/>
    </row>
    <row r="727" spans="6:7" ht="12.75">
      <c r="F727" s="28"/>
      <c r="G727" s="29"/>
    </row>
    <row r="728" spans="6:7" ht="12.75">
      <c r="F728" s="28"/>
      <c r="G728" s="29"/>
    </row>
    <row r="729" spans="6:7" ht="12.75">
      <c r="F729" s="28"/>
      <c r="G729" s="29"/>
    </row>
    <row r="730" spans="6:7" ht="12.75">
      <c r="F730" s="28"/>
      <c r="G730" s="29"/>
    </row>
    <row r="731" spans="6:7" ht="12.75">
      <c r="F731" s="28"/>
      <c r="G731" s="29"/>
    </row>
    <row r="732" spans="6:7" ht="12.75">
      <c r="F732" s="28"/>
      <c r="G732" s="29"/>
    </row>
    <row r="733" spans="6:7" ht="12.75">
      <c r="F733" s="28"/>
      <c r="G733" s="29"/>
    </row>
    <row r="734" spans="6:7" ht="12.75">
      <c r="F734" s="28"/>
      <c r="G734" s="29"/>
    </row>
    <row r="735" spans="6:7" ht="12.75">
      <c r="F735" s="28"/>
      <c r="G735" s="29"/>
    </row>
    <row r="736" spans="6:7" ht="12.75">
      <c r="F736" s="28"/>
      <c r="G736" s="29"/>
    </row>
    <row r="737" spans="6:7" ht="12.75">
      <c r="F737" s="28"/>
      <c r="G737" s="29"/>
    </row>
    <row r="738" spans="6:7" ht="12.75">
      <c r="F738" s="28"/>
      <c r="G738" s="29"/>
    </row>
    <row r="739" spans="6:7" ht="12.75">
      <c r="F739" s="28"/>
      <c r="G739" s="29"/>
    </row>
    <row r="740" spans="6:7" ht="12.75">
      <c r="F740" s="28"/>
      <c r="G740" s="29"/>
    </row>
    <row r="741" spans="6:7" ht="12.75">
      <c r="F741" s="28"/>
      <c r="G741" s="29"/>
    </row>
    <row r="742" spans="6:7" ht="12.75">
      <c r="F742" s="28"/>
      <c r="G742" s="29"/>
    </row>
    <row r="743" spans="6:7" ht="12.75">
      <c r="F743" s="28"/>
      <c r="G743" s="29"/>
    </row>
    <row r="744" spans="6:7" ht="12.75">
      <c r="F744" s="28"/>
      <c r="G744" s="29"/>
    </row>
    <row r="745" spans="6:7" ht="12.75">
      <c r="F745" s="28"/>
      <c r="G745" s="29"/>
    </row>
    <row r="746" spans="6:7" ht="12.75">
      <c r="F746" s="28"/>
      <c r="G746" s="29"/>
    </row>
    <row r="747" spans="6:7" ht="12.75">
      <c r="F747" s="28"/>
      <c r="G747" s="29"/>
    </row>
    <row r="748" spans="6:7" ht="12.75">
      <c r="F748" s="28"/>
      <c r="G748" s="29"/>
    </row>
    <row r="749" spans="6:7" ht="12.75">
      <c r="F749" s="28"/>
      <c r="G749" s="29"/>
    </row>
    <row r="750" spans="6:7" ht="12.75">
      <c r="F750" s="28"/>
      <c r="G750" s="29"/>
    </row>
    <row r="751" spans="6:7" ht="12.75">
      <c r="F751" s="28"/>
      <c r="G751" s="29"/>
    </row>
    <row r="752" spans="6:7" ht="12.75">
      <c r="F752" s="28"/>
      <c r="G752" s="29"/>
    </row>
    <row r="753" spans="6:7" ht="12.75">
      <c r="F753" s="28"/>
      <c r="G753" s="29"/>
    </row>
    <row r="754" spans="6:7" ht="12.75">
      <c r="F754" s="28"/>
      <c r="G754" s="29"/>
    </row>
    <row r="755" spans="6:7" ht="12.75">
      <c r="F755" s="28"/>
      <c r="G755" s="29"/>
    </row>
    <row r="756" spans="6:7" ht="12.75">
      <c r="F756" s="28"/>
      <c r="G756" s="29"/>
    </row>
    <row r="757" spans="6:7" ht="12.75">
      <c r="F757" s="28"/>
      <c r="G757" s="29"/>
    </row>
    <row r="758" spans="6:7" ht="12.75">
      <c r="F758" s="28"/>
      <c r="G758" s="29"/>
    </row>
    <row r="759" spans="6:7" ht="12.75">
      <c r="F759" s="28"/>
      <c r="G759" s="29"/>
    </row>
    <row r="760" spans="6:7" ht="12.75">
      <c r="F760" s="28"/>
      <c r="G760" s="29"/>
    </row>
    <row r="761" spans="6:7" ht="12.75">
      <c r="F761" s="28"/>
      <c r="G761" s="29"/>
    </row>
    <row r="762" spans="6:7" ht="12.75">
      <c r="F762" s="28"/>
      <c r="G762" s="29"/>
    </row>
    <row r="763" spans="6:7" ht="12.75">
      <c r="F763" s="28"/>
      <c r="G763" s="29"/>
    </row>
    <row r="764" spans="6:7" ht="12.75">
      <c r="F764" s="28"/>
      <c r="G764" s="29"/>
    </row>
    <row r="765" spans="6:7" ht="12.75">
      <c r="F765" s="28"/>
      <c r="G765" s="29"/>
    </row>
    <row r="766" spans="6:7" ht="12.75">
      <c r="F766" s="28"/>
      <c r="G766" s="29"/>
    </row>
    <row r="767" spans="6:7" ht="12.75">
      <c r="F767" s="28"/>
      <c r="G767" s="29"/>
    </row>
    <row r="768" spans="6:7" ht="12.75">
      <c r="F768" s="28"/>
      <c r="G768" s="29"/>
    </row>
    <row r="769" spans="6:7" ht="12.75">
      <c r="F769" s="28"/>
      <c r="G769" s="29"/>
    </row>
    <row r="770" spans="6:7" ht="12.75">
      <c r="F770" s="28"/>
      <c r="G770" s="29"/>
    </row>
    <row r="771" spans="6:7" ht="12.75">
      <c r="F771" s="28"/>
      <c r="G771" s="29"/>
    </row>
    <row r="772" spans="6:7" ht="12.75">
      <c r="F772" s="28"/>
      <c r="G772" s="29"/>
    </row>
    <row r="773" spans="6:7" ht="12.75">
      <c r="F773" s="28"/>
      <c r="G773" s="29"/>
    </row>
    <row r="774" spans="6:7" ht="12.75">
      <c r="F774" s="28"/>
      <c r="G774" s="29"/>
    </row>
    <row r="775" spans="6:7" ht="12.75">
      <c r="F775" s="28"/>
      <c r="G775" s="29"/>
    </row>
    <row r="776" spans="6:7" ht="12.75">
      <c r="F776" s="28"/>
      <c r="G776" s="29"/>
    </row>
    <row r="777" spans="6:7" ht="12.75">
      <c r="F777" s="28"/>
      <c r="G777" s="29"/>
    </row>
    <row r="778" spans="6:7" ht="12.75">
      <c r="F778" s="28"/>
      <c r="G778" s="29"/>
    </row>
    <row r="779" spans="6:7" ht="12.75">
      <c r="F779" s="28"/>
      <c r="G779" s="29"/>
    </row>
    <row r="780" spans="6:7" ht="12.75">
      <c r="F780" s="28"/>
      <c r="G780" s="29"/>
    </row>
    <row r="781" spans="6:7" ht="12.75">
      <c r="F781" s="28"/>
      <c r="G781" s="29"/>
    </row>
    <row r="782" spans="6:7" ht="12.75">
      <c r="F782" s="28"/>
      <c r="G782" s="29"/>
    </row>
    <row r="783" spans="6:7" ht="12.75">
      <c r="F783" s="28"/>
      <c r="G783" s="29"/>
    </row>
    <row r="784" spans="6:7" ht="12.75">
      <c r="F784" s="28"/>
      <c r="G784" s="29"/>
    </row>
    <row r="785" spans="6:7" ht="12.75">
      <c r="F785" s="28"/>
      <c r="G785" s="29"/>
    </row>
    <row r="786" spans="6:7" ht="12.75">
      <c r="F786" s="28"/>
      <c r="G786" s="29"/>
    </row>
    <row r="787" spans="6:7" ht="12.75">
      <c r="F787" s="28"/>
      <c r="G787" s="29"/>
    </row>
    <row r="788" spans="6:7" ht="12.75">
      <c r="F788" s="28"/>
      <c r="G788" s="29"/>
    </row>
    <row r="789" spans="6:7" ht="12.75">
      <c r="F789" s="28"/>
      <c r="G789" s="29"/>
    </row>
    <row r="790" spans="6:7" ht="12.75">
      <c r="F790" s="28"/>
      <c r="G790" s="29"/>
    </row>
    <row r="791" spans="6:7" ht="12.75">
      <c r="F791" s="28"/>
      <c r="G791" s="2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BJ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113" customWidth="1"/>
    <col min="2" max="2" width="9.28125" style="202" bestFit="1" customWidth="1"/>
    <col min="3" max="3" width="8.8515625" style="202" bestFit="1" customWidth="1"/>
    <col min="4" max="4" width="9.00390625" style="114" bestFit="1" customWidth="1"/>
    <col min="5" max="5" width="9.00390625" style="114" customWidth="1"/>
    <col min="6" max="6" width="7.140625" style="114" bestFit="1" customWidth="1"/>
    <col min="7" max="7" width="8.7109375" style="113" bestFit="1" customWidth="1"/>
    <col min="8" max="8" width="8.8515625" style="113" bestFit="1" customWidth="1"/>
    <col min="9" max="9" width="9.00390625" style="114" bestFit="1" customWidth="1"/>
    <col min="10" max="10" width="10.7109375" style="114" bestFit="1" customWidth="1"/>
    <col min="11" max="11" width="7.140625" style="114" bestFit="1" customWidth="1"/>
    <col min="12" max="12" width="8.7109375" style="113" bestFit="1" customWidth="1"/>
    <col min="13" max="13" width="8.8515625" style="113" bestFit="1" customWidth="1"/>
    <col min="14" max="14" width="9.00390625" style="114" bestFit="1" customWidth="1"/>
    <col min="15" max="15" width="10.7109375" style="114" bestFit="1" customWidth="1"/>
    <col min="16" max="16" width="7.140625" style="114" bestFit="1" customWidth="1"/>
    <col min="17" max="17" width="0.9921875" style="113" customWidth="1"/>
    <col min="18" max="18" width="8.7109375" style="113" bestFit="1" customWidth="1"/>
    <col min="19" max="19" width="8.8515625" style="113" bestFit="1" customWidth="1"/>
    <col min="20" max="20" width="9.00390625" style="114" bestFit="1" customWidth="1"/>
    <col min="21" max="21" width="10.7109375" style="114" bestFit="1" customWidth="1"/>
    <col min="22" max="22" width="7.140625" style="114" bestFit="1" customWidth="1"/>
    <col min="23" max="24" width="8.7109375" style="113" bestFit="1" customWidth="1"/>
    <col min="25" max="25" width="8.8515625" style="114" bestFit="1" customWidth="1"/>
    <col min="26" max="26" width="10.57421875" style="114" bestFit="1" customWidth="1"/>
    <col min="27" max="27" width="7.00390625" style="114" bestFit="1" customWidth="1"/>
    <col min="28" max="28" width="7.00390625" style="114" customWidth="1"/>
    <col min="29" max="29" width="9.140625" style="114" customWidth="1"/>
    <col min="30" max="30" width="7.00390625" style="114" customWidth="1"/>
    <col min="31" max="31" width="10.140625" style="114" customWidth="1"/>
    <col min="32" max="32" width="7.00390625" style="114" customWidth="1"/>
    <col min="33" max="33" width="8.57421875" style="113" bestFit="1" customWidth="1"/>
    <col min="34" max="34" width="8.7109375" style="113" bestFit="1" customWidth="1"/>
    <col min="35" max="35" width="8.8515625" style="114" bestFit="1" customWidth="1"/>
    <col min="36" max="36" width="10.57421875" style="114" bestFit="1" customWidth="1"/>
    <col min="37" max="37" width="7.00390625" style="114" bestFit="1" customWidth="1"/>
    <col min="38" max="38" width="8.57421875" style="113" bestFit="1" customWidth="1"/>
    <col min="39" max="39" width="8.7109375" style="113" bestFit="1" customWidth="1"/>
    <col min="40" max="40" width="8.8515625" style="114" bestFit="1" customWidth="1"/>
    <col min="41" max="41" width="10.57421875" style="114" bestFit="1" customWidth="1"/>
    <col min="42" max="42" width="7.00390625" style="114" bestFit="1" customWidth="1"/>
    <col min="43" max="43" width="7.8515625" style="114" customWidth="1"/>
    <col min="44" max="44" width="9.00390625" style="114" customWidth="1"/>
    <col min="45" max="45" width="7.00390625" style="114" customWidth="1"/>
    <col min="46" max="46" width="9.00390625" style="114" customWidth="1"/>
    <col min="47" max="47" width="7.00390625" style="114" customWidth="1"/>
    <col min="48" max="48" width="8.57421875" style="113" bestFit="1" customWidth="1"/>
    <col min="49" max="49" width="8.7109375" style="113" bestFit="1" customWidth="1"/>
    <col min="50" max="50" width="8.8515625" style="114" bestFit="1" customWidth="1"/>
    <col min="51" max="51" width="12.28125" style="114" bestFit="1" customWidth="1"/>
    <col min="52" max="52" width="7.00390625" style="114" bestFit="1" customWidth="1"/>
    <col min="53" max="53" width="8.57421875" style="115" bestFit="1" customWidth="1"/>
    <col min="54" max="54" width="8.7109375" style="115" bestFit="1" customWidth="1"/>
    <col min="55" max="55" width="8.8515625" style="114" bestFit="1" customWidth="1"/>
    <col min="56" max="56" width="10.57421875" style="114" bestFit="1" customWidth="1"/>
    <col min="57" max="57" width="7.00390625" style="114" bestFit="1" customWidth="1"/>
    <col min="58" max="58" width="7.8515625" style="114" customWidth="1"/>
    <col min="59" max="59" width="9.00390625" style="114" customWidth="1"/>
    <col min="60" max="60" width="7.00390625" style="114" customWidth="1"/>
    <col min="61" max="61" width="9.00390625" style="114" customWidth="1"/>
    <col min="62" max="62" width="7.00390625" style="114" customWidth="1"/>
    <col min="63" max="16384" width="9.140625" style="113" customWidth="1"/>
  </cols>
  <sheetData>
    <row r="1" spans="1:62" ht="12.75">
      <c r="A1" s="108" t="str">
        <f>"Table 1: Dental health status of five-year-old children "&amp;BJ1</f>
        <v>Table 1: Dental health status of five-year-old children 2006</v>
      </c>
      <c r="B1" s="109"/>
      <c r="C1" s="109"/>
      <c r="D1" s="110"/>
      <c r="E1" s="110"/>
      <c r="F1" s="111"/>
      <c r="G1" s="112"/>
      <c r="H1" s="112"/>
      <c r="I1" s="110"/>
      <c r="J1" s="110"/>
      <c r="K1" s="110"/>
      <c r="L1" s="112"/>
      <c r="M1" s="112"/>
      <c r="N1" s="110"/>
      <c r="O1" s="110"/>
      <c r="P1" s="110"/>
      <c r="BJ1" s="297">
        <v>2006</v>
      </c>
    </row>
    <row r="2" spans="1:16" ht="13.5" thickBot="1">
      <c r="A2" s="108"/>
      <c r="B2" s="109"/>
      <c r="C2" s="109"/>
      <c r="D2" s="110"/>
      <c r="E2" s="110"/>
      <c r="F2" s="111"/>
      <c r="G2" s="112"/>
      <c r="H2" s="112"/>
      <c r="I2" s="110"/>
      <c r="J2" s="110"/>
      <c r="K2" s="110"/>
      <c r="L2" s="112"/>
      <c r="M2" s="112"/>
      <c r="N2" s="110"/>
      <c r="O2" s="110"/>
      <c r="P2" s="110"/>
    </row>
    <row r="3" spans="1:62" ht="12.75" customHeight="1">
      <c r="A3" s="352" t="s">
        <v>62</v>
      </c>
      <c r="B3" s="355" t="s">
        <v>51</v>
      </c>
      <c r="C3" s="356"/>
      <c r="D3" s="356"/>
      <c r="E3" s="356"/>
      <c r="F3" s="357"/>
      <c r="G3" s="361" t="s">
        <v>52</v>
      </c>
      <c r="H3" s="356"/>
      <c r="I3" s="356"/>
      <c r="J3" s="356"/>
      <c r="K3" s="357"/>
      <c r="L3" s="361" t="s">
        <v>53</v>
      </c>
      <c r="M3" s="356"/>
      <c r="N3" s="356"/>
      <c r="O3" s="356"/>
      <c r="P3" s="363"/>
      <c r="R3" s="355" t="s">
        <v>78</v>
      </c>
      <c r="S3" s="356"/>
      <c r="T3" s="356"/>
      <c r="U3" s="356"/>
      <c r="V3" s="363"/>
      <c r="W3" s="355" t="s">
        <v>79</v>
      </c>
      <c r="X3" s="356"/>
      <c r="Y3" s="356"/>
      <c r="Z3" s="356"/>
      <c r="AA3" s="363"/>
      <c r="AB3" s="355" t="s">
        <v>87</v>
      </c>
      <c r="AC3" s="356"/>
      <c r="AD3" s="356"/>
      <c r="AE3" s="356"/>
      <c r="AF3" s="363"/>
      <c r="AG3" s="355" t="s">
        <v>80</v>
      </c>
      <c r="AH3" s="356"/>
      <c r="AI3" s="356"/>
      <c r="AJ3" s="356"/>
      <c r="AK3" s="363"/>
      <c r="AL3" s="361" t="s">
        <v>81</v>
      </c>
      <c r="AM3" s="356"/>
      <c r="AN3" s="356"/>
      <c r="AO3" s="356"/>
      <c r="AP3" s="357"/>
      <c r="AQ3" s="361" t="s">
        <v>88</v>
      </c>
      <c r="AR3" s="356"/>
      <c r="AS3" s="356"/>
      <c r="AT3" s="356"/>
      <c r="AU3" s="357"/>
      <c r="AV3" s="361" t="s">
        <v>82</v>
      </c>
      <c r="AW3" s="356"/>
      <c r="AX3" s="356"/>
      <c r="AY3" s="356"/>
      <c r="AZ3" s="363"/>
      <c r="BA3" s="361" t="s">
        <v>83</v>
      </c>
      <c r="BB3" s="356"/>
      <c r="BC3" s="356"/>
      <c r="BD3" s="356"/>
      <c r="BE3" s="363"/>
      <c r="BF3" s="361" t="s">
        <v>89</v>
      </c>
      <c r="BG3" s="356"/>
      <c r="BH3" s="356"/>
      <c r="BI3" s="356"/>
      <c r="BJ3" s="357"/>
    </row>
    <row r="4" spans="1:62" ht="12.75">
      <c r="A4" s="353"/>
      <c r="B4" s="358"/>
      <c r="C4" s="359"/>
      <c r="D4" s="359"/>
      <c r="E4" s="359"/>
      <c r="F4" s="360"/>
      <c r="G4" s="362"/>
      <c r="H4" s="359"/>
      <c r="I4" s="359"/>
      <c r="J4" s="359"/>
      <c r="K4" s="360"/>
      <c r="L4" s="362"/>
      <c r="M4" s="359"/>
      <c r="N4" s="359"/>
      <c r="O4" s="359"/>
      <c r="P4" s="364"/>
      <c r="R4" s="358"/>
      <c r="S4" s="359"/>
      <c r="T4" s="359"/>
      <c r="U4" s="359"/>
      <c r="V4" s="364"/>
      <c r="W4" s="358"/>
      <c r="X4" s="359"/>
      <c r="Y4" s="359"/>
      <c r="Z4" s="359"/>
      <c r="AA4" s="364"/>
      <c r="AB4" s="358"/>
      <c r="AC4" s="359"/>
      <c r="AD4" s="359"/>
      <c r="AE4" s="359"/>
      <c r="AF4" s="364"/>
      <c r="AG4" s="358"/>
      <c r="AH4" s="359"/>
      <c r="AI4" s="359"/>
      <c r="AJ4" s="359"/>
      <c r="AK4" s="364"/>
      <c r="AL4" s="362"/>
      <c r="AM4" s="359"/>
      <c r="AN4" s="359"/>
      <c r="AO4" s="359"/>
      <c r="AP4" s="360"/>
      <c r="AQ4" s="362"/>
      <c r="AR4" s="359"/>
      <c r="AS4" s="359"/>
      <c r="AT4" s="359"/>
      <c r="AU4" s="360"/>
      <c r="AV4" s="362"/>
      <c r="AW4" s="359"/>
      <c r="AX4" s="359"/>
      <c r="AY4" s="359"/>
      <c r="AZ4" s="364"/>
      <c r="BA4" s="362"/>
      <c r="BB4" s="359"/>
      <c r="BC4" s="359"/>
      <c r="BD4" s="359"/>
      <c r="BE4" s="364"/>
      <c r="BF4" s="362"/>
      <c r="BG4" s="359"/>
      <c r="BH4" s="359"/>
      <c r="BI4" s="359"/>
      <c r="BJ4" s="360"/>
    </row>
    <row r="5" spans="1:62" ht="64.5" thickBot="1">
      <c r="A5" s="354"/>
      <c r="B5" s="116" t="s">
        <v>54</v>
      </c>
      <c r="C5" s="230" t="s">
        <v>131</v>
      </c>
      <c r="D5" s="117" t="s">
        <v>99</v>
      </c>
      <c r="E5" s="117" t="s">
        <v>132</v>
      </c>
      <c r="F5" s="117" t="s">
        <v>84</v>
      </c>
      <c r="G5" s="118" t="s">
        <v>54</v>
      </c>
      <c r="H5" s="230" t="s">
        <v>131</v>
      </c>
      <c r="I5" s="117" t="s">
        <v>99</v>
      </c>
      <c r="J5" s="117" t="s">
        <v>132</v>
      </c>
      <c r="K5" s="117" t="s">
        <v>85</v>
      </c>
      <c r="L5" s="118" t="s">
        <v>54</v>
      </c>
      <c r="M5" s="230" t="s">
        <v>131</v>
      </c>
      <c r="N5" s="117" t="s">
        <v>99</v>
      </c>
      <c r="O5" s="117" t="s">
        <v>132</v>
      </c>
      <c r="P5" s="119" t="s">
        <v>86</v>
      </c>
      <c r="R5" s="231" t="s">
        <v>54</v>
      </c>
      <c r="S5" s="230" t="s">
        <v>131</v>
      </c>
      <c r="T5" s="117" t="s">
        <v>99</v>
      </c>
      <c r="U5" s="117" t="s">
        <v>132</v>
      </c>
      <c r="V5" s="119" t="s">
        <v>85</v>
      </c>
      <c r="W5" s="231" t="s">
        <v>54</v>
      </c>
      <c r="X5" s="230" t="s">
        <v>131</v>
      </c>
      <c r="Y5" s="117" t="s">
        <v>99</v>
      </c>
      <c r="Z5" s="117" t="s">
        <v>132</v>
      </c>
      <c r="AA5" s="119" t="s">
        <v>85</v>
      </c>
      <c r="AB5" s="231" t="s">
        <v>54</v>
      </c>
      <c r="AC5" s="230" t="s">
        <v>131</v>
      </c>
      <c r="AD5" s="117" t="s">
        <v>99</v>
      </c>
      <c r="AE5" s="117" t="s">
        <v>132</v>
      </c>
      <c r="AF5" s="119" t="s">
        <v>85</v>
      </c>
      <c r="AG5" s="231" t="s">
        <v>54</v>
      </c>
      <c r="AH5" s="230" t="s">
        <v>131</v>
      </c>
      <c r="AI5" s="117" t="s">
        <v>99</v>
      </c>
      <c r="AJ5" s="117" t="s">
        <v>132</v>
      </c>
      <c r="AK5" s="119" t="s">
        <v>85</v>
      </c>
      <c r="AL5" s="118" t="s">
        <v>54</v>
      </c>
      <c r="AM5" s="230" t="s">
        <v>131</v>
      </c>
      <c r="AN5" s="117" t="s">
        <v>99</v>
      </c>
      <c r="AO5" s="117" t="s">
        <v>132</v>
      </c>
      <c r="AP5" s="117" t="s">
        <v>85</v>
      </c>
      <c r="AQ5" s="118" t="s">
        <v>54</v>
      </c>
      <c r="AR5" s="230" t="s">
        <v>131</v>
      </c>
      <c r="AS5" s="117" t="s">
        <v>99</v>
      </c>
      <c r="AT5" s="117" t="s">
        <v>132</v>
      </c>
      <c r="AU5" s="117" t="s">
        <v>85</v>
      </c>
      <c r="AV5" s="118" t="s">
        <v>54</v>
      </c>
      <c r="AW5" s="230" t="s">
        <v>131</v>
      </c>
      <c r="AX5" s="117" t="s">
        <v>99</v>
      </c>
      <c r="AY5" s="117" t="s">
        <v>132</v>
      </c>
      <c r="AZ5" s="119" t="s">
        <v>84</v>
      </c>
      <c r="BA5" s="120" t="s">
        <v>54</v>
      </c>
      <c r="BB5" s="230" t="s">
        <v>131</v>
      </c>
      <c r="BC5" s="117" t="s">
        <v>99</v>
      </c>
      <c r="BD5" s="117" t="s">
        <v>132</v>
      </c>
      <c r="BE5" s="119" t="s">
        <v>85</v>
      </c>
      <c r="BF5" s="118" t="s">
        <v>54</v>
      </c>
      <c r="BG5" s="230" t="s">
        <v>131</v>
      </c>
      <c r="BH5" s="117" t="s">
        <v>99</v>
      </c>
      <c r="BI5" s="117" t="s">
        <v>132</v>
      </c>
      <c r="BJ5" s="117" t="s">
        <v>85</v>
      </c>
    </row>
    <row r="6" spans="1:62" ht="13.5" thickBot="1">
      <c r="A6" s="121"/>
      <c r="B6" s="122"/>
      <c r="C6" s="122"/>
      <c r="D6" s="110"/>
      <c r="E6" s="110"/>
      <c r="F6" s="111"/>
      <c r="G6" s="112"/>
      <c r="H6" s="112"/>
      <c r="I6" s="110"/>
      <c r="J6" s="110"/>
      <c r="K6" s="110"/>
      <c r="L6" s="112"/>
      <c r="M6" s="112"/>
      <c r="N6" s="110"/>
      <c r="O6" s="110"/>
      <c r="P6" s="110"/>
      <c r="R6" s="112"/>
      <c r="S6" s="112"/>
      <c r="T6" s="110"/>
      <c r="U6" s="110"/>
      <c r="V6" s="110"/>
      <c r="W6" s="112"/>
      <c r="X6" s="112"/>
      <c r="Y6" s="110"/>
      <c r="Z6" s="110"/>
      <c r="AA6" s="110"/>
      <c r="AB6" s="110"/>
      <c r="AC6" s="110"/>
      <c r="AD6" s="110"/>
      <c r="AE6" s="110"/>
      <c r="AF6" s="110"/>
      <c r="AG6" s="112"/>
      <c r="AH6" s="112"/>
      <c r="AI6" s="110"/>
      <c r="AJ6" s="110"/>
      <c r="AK6" s="110"/>
      <c r="AL6" s="112"/>
      <c r="AM6" s="112"/>
      <c r="AN6" s="110"/>
      <c r="AO6" s="110"/>
      <c r="AP6" s="110"/>
      <c r="AQ6" s="110"/>
      <c r="AR6" s="110"/>
      <c r="AS6" s="110"/>
      <c r="AT6" s="110"/>
      <c r="AU6" s="232"/>
      <c r="AV6" s="112"/>
      <c r="AW6" s="112"/>
      <c r="AX6" s="110"/>
      <c r="AY6" s="110"/>
      <c r="AZ6" s="110"/>
      <c r="BA6" s="124"/>
      <c r="BB6" s="124"/>
      <c r="BC6" s="110"/>
      <c r="BD6" s="110"/>
      <c r="BE6" s="110"/>
      <c r="BF6" s="110"/>
      <c r="BG6" s="110"/>
      <c r="BH6" s="110"/>
      <c r="BI6" s="110"/>
      <c r="BJ6" s="232"/>
    </row>
    <row r="7" spans="1:62" ht="13.5" thickBot="1">
      <c r="A7" s="125" t="s">
        <v>5</v>
      </c>
      <c r="B7" s="131">
        <f>R7+W7+AG7+AL7+AV7+BA7</f>
        <v>1021</v>
      </c>
      <c r="C7" s="206">
        <f>H7+M7</f>
        <v>363</v>
      </c>
      <c r="D7" s="127">
        <f>C7/B7*100</f>
        <v>35.553379040156706</v>
      </c>
      <c r="E7" s="233">
        <f>J7+O7</f>
        <v>4075</v>
      </c>
      <c r="F7" s="128">
        <f>E7/B7</f>
        <v>3.991185112634672</v>
      </c>
      <c r="G7" s="152">
        <f aca="true" t="shared" si="0" ref="G7:H10">R7+AG7+AV7</f>
        <v>0</v>
      </c>
      <c r="H7" s="206">
        <f t="shared" si="0"/>
        <v>0</v>
      </c>
      <c r="I7" s="129" t="str">
        <f>IF(G7=0,"n/a",H7/G7*100)</f>
        <v>n/a</v>
      </c>
      <c r="J7" s="233">
        <v>0</v>
      </c>
      <c r="K7" s="298" t="str">
        <f>IF(G7=0,"n/a",J7/G7)</f>
        <v>n/a</v>
      </c>
      <c r="L7" s="151">
        <f aca="true" t="shared" si="1" ref="L7:M10">W7+AL7+BA7</f>
        <v>1021</v>
      </c>
      <c r="M7" s="206">
        <f t="shared" si="1"/>
        <v>363</v>
      </c>
      <c r="N7" s="127">
        <f>IF(L7=0,"n/a",M7/L7*100)</f>
        <v>35.553379040156706</v>
      </c>
      <c r="O7" s="233">
        <f>Z7+AO7+BD7</f>
        <v>4075</v>
      </c>
      <c r="P7" s="128">
        <f>IF(L7=0,"n/a",O7/L7)</f>
        <v>3.991185112634672</v>
      </c>
      <c r="R7" s="238">
        <f>SUMIF(Database!$U:$U,$BJ$1&amp;$A7&amp;"MY5",Database!$N:$N)</f>
        <v>0</v>
      </c>
      <c r="S7" s="236">
        <f>SUMIF(Database!$U:$U,$BJ$1&amp;$A7&amp;"MY5",Database!$O:$O)</f>
        <v>0</v>
      </c>
      <c r="T7" s="300" t="str">
        <f>IF(R7=0,"n/a",S7/R7*100)</f>
        <v>n/a</v>
      </c>
      <c r="U7" s="236">
        <f>SUMIF(Database!$U:$U,$BJ$1&amp;$A7&amp;"MY5",Database!$S:$S)</f>
        <v>0</v>
      </c>
      <c r="V7" s="299" t="str">
        <f>IF(R7=0,"n/a",U7/R7)</f>
        <v>n/a</v>
      </c>
      <c r="W7" s="236">
        <f>SUMIF(Database!$U:$U,$BJ$1&amp;$A7&amp;"MN5",Database!$N:$N)</f>
        <v>475</v>
      </c>
      <c r="X7" s="236">
        <f>SUMIF(Database!$U:$U,$BJ$1&amp;$A7&amp;"MN5",Database!$O:$O)</f>
        <v>93</v>
      </c>
      <c r="Y7" s="300">
        <f>IF(W7=0,"n/a",X7/W7*100)</f>
        <v>19.57894736842105</v>
      </c>
      <c r="Z7" s="236">
        <f>SUMIF(Database!$U:$U,$BJ$1&amp;$A7&amp;"MN5",Database!$S:$S)</f>
        <v>2742</v>
      </c>
      <c r="AA7" s="299">
        <f>IF(W7=0,"n/a",Z7/W7)</f>
        <v>5.772631578947369</v>
      </c>
      <c r="AB7" s="237">
        <f aca="true" t="shared" si="2" ref="AB7:AC11">W7+R7</f>
        <v>475</v>
      </c>
      <c r="AC7" s="237">
        <f t="shared" si="2"/>
        <v>93</v>
      </c>
      <c r="AD7" s="300">
        <f>IF(AB7=0,"n/a",AC7/AB7*100)</f>
        <v>19.57894736842105</v>
      </c>
      <c r="AE7" s="237">
        <f>Z7+U7</f>
        <v>2742</v>
      </c>
      <c r="AF7" s="300">
        <f>IF(AB7=0,"n/a",AE7/AB7)</f>
        <v>5.772631578947369</v>
      </c>
      <c r="AG7" s="238">
        <f>SUMIF(Database!$U:$U,$BJ$1&amp;$A7&amp;"PY5",Database!$N:$N)</f>
        <v>0</v>
      </c>
      <c r="AH7" s="236">
        <f>SUMIF(Database!$U:$U,$BJ$1&amp;$A7&amp;"PY5",Database!$O:$O)</f>
        <v>0</v>
      </c>
      <c r="AI7" s="300" t="str">
        <f>IF(AG7=0,"n/a",AH7/AG7*100)</f>
        <v>n/a</v>
      </c>
      <c r="AJ7" s="236">
        <f>SUMIF(Database!$U:$U,$BJ$1&amp;$A7&amp;"PY5",Database!$S:$S)</f>
        <v>0</v>
      </c>
      <c r="AK7" s="299" t="str">
        <f>IF(AG7=0,"n/a",AJ7/AG7)</f>
        <v>n/a</v>
      </c>
      <c r="AL7" s="238">
        <f>SUMIF(Database!$U:$U,$BJ$1&amp;$A7&amp;"PN5",Database!$N:$N)</f>
        <v>11</v>
      </c>
      <c r="AM7" s="236">
        <f>SUMIF(Database!$U:$U,$BJ$1&amp;$A7&amp;"PN5",Database!$O:$O)</f>
        <v>2</v>
      </c>
      <c r="AN7" s="300">
        <f>IF(AL7=0,"n/a",AM7/AL7*100)</f>
        <v>18.181818181818183</v>
      </c>
      <c r="AO7" s="236">
        <f>SUMIF(Database!$U:$U,$BJ$1&amp;$A7&amp;"PN5",Database!$S:$S)</f>
        <v>47</v>
      </c>
      <c r="AP7" s="299">
        <f>IF(AL7=0,"n/a",AO7/AL7)</f>
        <v>4.2727272727272725</v>
      </c>
      <c r="AQ7" s="237">
        <f aca="true" t="shared" si="3" ref="AQ7:AR11">AL7+AG7</f>
        <v>11</v>
      </c>
      <c r="AR7" s="237">
        <f t="shared" si="3"/>
        <v>2</v>
      </c>
      <c r="AS7" s="300">
        <f>IF(AQ7=0,"n/a",AR7/AQ7*100)</f>
        <v>18.181818181818183</v>
      </c>
      <c r="AT7" s="237">
        <f>AO7+AJ7</f>
        <v>47</v>
      </c>
      <c r="AU7" s="299">
        <f>IF(AQ7=0,"n/a",AT7/AQ7)</f>
        <v>4.2727272727272725</v>
      </c>
      <c r="AV7" s="238">
        <f>SUMIF(Database!$U:$U,$BJ$1&amp;$A7&amp;"OY5",Database!$N:$N)</f>
        <v>0</v>
      </c>
      <c r="AW7" s="236">
        <f>SUMIF(Database!$U:$U,$BJ$1&amp;$A7&amp;"OY5",Database!$O:$O)</f>
        <v>0</v>
      </c>
      <c r="AX7" s="300" t="str">
        <f>IF(AV7=0,"n/a",AW7/AV7*100)</f>
        <v>n/a</v>
      </c>
      <c r="AY7" s="236">
        <f>SUMIF(Database!$U:$U,$BJ$1&amp;$A7&amp;"OY5",Database!$S:$S)</f>
        <v>0</v>
      </c>
      <c r="AZ7" s="299" t="str">
        <f>IF(AV7=0,"n/a",AY7/AV7)</f>
        <v>n/a</v>
      </c>
      <c r="BA7" s="238">
        <f>SUMIF(Database!$U:$U,$BJ$1&amp;$A7&amp;"ON5",Database!$N:$N)</f>
        <v>535</v>
      </c>
      <c r="BB7" s="236">
        <f>SUMIF(Database!$U:$U,$BJ$1&amp;$A7&amp;"ON5",Database!$O:$O)</f>
        <v>268</v>
      </c>
      <c r="BC7" s="300">
        <f>IF(BA7=0,"n/a",BB7/BA7*100)</f>
        <v>50.09345794392524</v>
      </c>
      <c r="BD7" s="236">
        <f>SUMIF(Database!$U:$U,$BJ$1&amp;$A7&amp;"ON5",Database!$S:$S)</f>
        <v>1286</v>
      </c>
      <c r="BE7" s="299">
        <f>IF(BA7=0,"n/a",BD7/BA7)</f>
        <v>2.4037383177570093</v>
      </c>
      <c r="BF7" s="237">
        <f aca="true" t="shared" si="4" ref="BF7:BG11">BA7+AV7</f>
        <v>535</v>
      </c>
      <c r="BG7" s="237">
        <f t="shared" si="4"/>
        <v>268</v>
      </c>
      <c r="BH7" s="300">
        <f>IF(BF7=0,"n/a",BG7/BF7*100)</f>
        <v>50.09345794392524</v>
      </c>
      <c r="BI7" s="237">
        <f>BD7+AY7</f>
        <v>1286</v>
      </c>
      <c r="BJ7" s="299">
        <f>IF(BF7=0,"n/a",BI7/BF7)</f>
        <v>2.4037383177570093</v>
      </c>
    </row>
    <row r="8" spans="1:62" ht="13.5" thickBot="1">
      <c r="A8" s="132" t="s">
        <v>170</v>
      </c>
      <c r="B8" s="131">
        <f>R8+W8+AG8+AL8+AV8+BA8</f>
        <v>3833</v>
      </c>
      <c r="C8" s="206">
        <f>H8+M8</f>
        <v>2446</v>
      </c>
      <c r="D8" s="127">
        <f>C8/B8*100</f>
        <v>63.81424471693191</v>
      </c>
      <c r="E8" s="233">
        <f>J8+O8</f>
        <v>5393</v>
      </c>
      <c r="F8" s="128">
        <f>E8/B8</f>
        <v>1.4069919123402035</v>
      </c>
      <c r="G8" s="152">
        <f t="shared" si="0"/>
        <v>3460</v>
      </c>
      <c r="H8" s="206">
        <f t="shared" si="0"/>
        <v>2244</v>
      </c>
      <c r="I8" s="129">
        <f>IF(G8=0,"n/a",H8/G8*100)</f>
        <v>64.85549132947976</v>
      </c>
      <c r="J8" s="233">
        <f>U8+AJ8+AY8</f>
        <v>4652</v>
      </c>
      <c r="K8" s="298">
        <f>IF(G8=0,"n/a",J8/G8)</f>
        <v>1.3445086705202312</v>
      </c>
      <c r="L8" s="151">
        <f t="shared" si="1"/>
        <v>373</v>
      </c>
      <c r="M8" s="206">
        <f t="shared" si="1"/>
        <v>202</v>
      </c>
      <c r="N8" s="127">
        <f>IF(L8=0,"n/a",M8/L8*100)</f>
        <v>54.15549597855228</v>
      </c>
      <c r="O8" s="233">
        <f>Z8+AO8+BD8</f>
        <v>741</v>
      </c>
      <c r="P8" s="128">
        <f>IF(L8=0,"n/a",O8/L8)</f>
        <v>1.9865951742627346</v>
      </c>
      <c r="R8" s="238">
        <f>SUMIF(Database!$U:$U,$BJ$1&amp;$A8&amp;"MY5",Database!$N:$N)</f>
        <v>496</v>
      </c>
      <c r="S8" s="236">
        <f>SUMIF(Database!$U:$U,$BJ$1&amp;$A8&amp;"MY5",Database!$O:$O)</f>
        <v>251</v>
      </c>
      <c r="T8" s="300">
        <f>IF(R8=0,"n/a",S8/R8*100)</f>
        <v>50.60483870967742</v>
      </c>
      <c r="U8" s="236">
        <f>SUMIF(Database!$U:$U,$BJ$1&amp;$A8&amp;"MY5",Database!$S:$S)</f>
        <v>1080</v>
      </c>
      <c r="V8" s="299">
        <f>IF(R8=0,"n/a",U8/R8)</f>
        <v>2.1774193548387095</v>
      </c>
      <c r="W8" s="236">
        <f>SUMIF(Database!$U:$U,$BJ$1&amp;$A8&amp;"MN5",Database!$N:$N)</f>
        <v>67</v>
      </c>
      <c r="X8" s="236">
        <f>SUMIF(Database!$U:$U,$BJ$1&amp;$A8&amp;"MN5",Database!$O:$O)</f>
        <v>18</v>
      </c>
      <c r="Y8" s="300">
        <f>IF(W8=0,"n/a",X8/W8*100)</f>
        <v>26.865671641791046</v>
      </c>
      <c r="Z8" s="236">
        <f>SUMIF(Database!$U:$U,$BJ$1&amp;$A8&amp;"MN5",Database!$S:$S)</f>
        <v>234</v>
      </c>
      <c r="AA8" s="299">
        <f>IF(W8=0,"n/a",Z8/W8)</f>
        <v>3.4925373134328357</v>
      </c>
      <c r="AB8" s="237">
        <f t="shared" si="2"/>
        <v>563</v>
      </c>
      <c r="AC8" s="237">
        <f t="shared" si="2"/>
        <v>269</v>
      </c>
      <c r="AD8" s="300">
        <f>IF(AB8=0,"n/a",AC8/AB8*100)</f>
        <v>47.7797513321492</v>
      </c>
      <c r="AE8" s="237">
        <f>Z8+U8</f>
        <v>1314</v>
      </c>
      <c r="AF8" s="300">
        <f>IF(AB8=0,"n/a",AE8/AB8)</f>
        <v>2.33392539964476</v>
      </c>
      <c r="AG8" s="238">
        <f>SUMIF(Database!$U:$U,$BJ$1&amp;$A8&amp;"PY5",Database!$N:$N)</f>
        <v>365</v>
      </c>
      <c r="AH8" s="236">
        <f>SUMIF(Database!$U:$U,$BJ$1&amp;$A8&amp;"PY5",Database!$O:$O)</f>
        <v>135</v>
      </c>
      <c r="AI8" s="300">
        <f>IF(AG8=0,"n/a",AH8/AG8*100)</f>
        <v>36.986301369863014</v>
      </c>
      <c r="AJ8" s="236">
        <f>SUMIF(Database!$U:$U,$BJ$1&amp;$A8&amp;"PY5",Database!$S:$S)</f>
        <v>1088</v>
      </c>
      <c r="AK8" s="299">
        <f>IF(AG8=0,"n/a",AJ8/AG8)</f>
        <v>2.9808219178082194</v>
      </c>
      <c r="AL8" s="238">
        <f>SUMIF(Database!$U:$U,$BJ$1&amp;$A8&amp;"PN5",Database!$N:$N)</f>
        <v>9</v>
      </c>
      <c r="AM8" s="236">
        <f>SUMIF(Database!$U:$U,$BJ$1&amp;$A8&amp;"PN5",Database!$O:$O)</f>
        <v>5</v>
      </c>
      <c r="AN8" s="300">
        <f>IF(AL8=0,"n/a",AM8/AL8*100)</f>
        <v>55.55555555555556</v>
      </c>
      <c r="AO8" s="236">
        <f>SUMIF(Database!$U:$U,$BJ$1&amp;$A8&amp;"PN5",Database!$S:$S)</f>
        <v>18</v>
      </c>
      <c r="AP8" s="299">
        <f>IF(AL8=0,"n/a",AO8/AL8)</f>
        <v>2</v>
      </c>
      <c r="AQ8" s="237">
        <f t="shared" si="3"/>
        <v>374</v>
      </c>
      <c r="AR8" s="237">
        <f t="shared" si="3"/>
        <v>140</v>
      </c>
      <c r="AS8" s="300">
        <f>IF(AQ8=0,"n/a",AR8/AQ8*100)</f>
        <v>37.4331550802139</v>
      </c>
      <c r="AT8" s="237">
        <f>AO8+AJ8</f>
        <v>1106</v>
      </c>
      <c r="AU8" s="299">
        <f>IF(AQ8=0,"n/a",AT8/AQ8)</f>
        <v>2.9572192513368982</v>
      </c>
      <c r="AV8" s="238">
        <f>SUMIF(Database!$U:$U,$BJ$1&amp;$A8&amp;"OY5",Database!$N:$N)</f>
        <v>2599</v>
      </c>
      <c r="AW8" s="236">
        <f>SUMIF(Database!$U:$U,$BJ$1&amp;$A8&amp;"OY5",Database!$O:$O)</f>
        <v>1858</v>
      </c>
      <c r="AX8" s="300">
        <f>IF(AV8=0,"n/a",AW8/AV8*100)</f>
        <v>71.48903424393997</v>
      </c>
      <c r="AY8" s="236">
        <f>SUMIF(Database!$U:$U,$BJ$1&amp;$A8&amp;"OY5",Database!$S:$S)</f>
        <v>2484</v>
      </c>
      <c r="AZ8" s="299">
        <f>IF(AV8=0,"n/a",AY8/AV8)</f>
        <v>0.9557522123893806</v>
      </c>
      <c r="BA8" s="238">
        <f>SUMIF(Database!$U:$U,$BJ$1&amp;$A8&amp;"ON5",Database!$N:$N)</f>
        <v>297</v>
      </c>
      <c r="BB8" s="236">
        <f>SUMIF(Database!$U:$U,$BJ$1&amp;$A8&amp;"ON5",Database!$O:$O)</f>
        <v>179</v>
      </c>
      <c r="BC8" s="300">
        <f>IF(BA8=0,"n/a",BB8/BA8*100)</f>
        <v>60.26936026936027</v>
      </c>
      <c r="BD8" s="236">
        <f>SUMIF(Database!$U:$U,$BJ$1&amp;$A8&amp;"ON5",Database!$S:$S)</f>
        <v>489</v>
      </c>
      <c r="BE8" s="299">
        <f>IF(BA8=0,"n/a",BD8/BA8)</f>
        <v>1.6464646464646464</v>
      </c>
      <c r="BF8" s="237">
        <f t="shared" si="4"/>
        <v>2896</v>
      </c>
      <c r="BG8" s="237">
        <f t="shared" si="4"/>
        <v>2037</v>
      </c>
      <c r="BH8" s="300">
        <f>IF(BF8=0,"n/a",BG8/BF8*100)</f>
        <v>70.33839779005525</v>
      </c>
      <c r="BI8" s="237">
        <f>BD8+AY8</f>
        <v>2973</v>
      </c>
      <c r="BJ8" s="299">
        <f>IF(BF8=0,"n/a",BI8/BF8)</f>
        <v>1.0265883977900552</v>
      </c>
    </row>
    <row r="9" spans="1:62" ht="13.5" thickBot="1">
      <c r="A9" s="132" t="s">
        <v>6</v>
      </c>
      <c r="B9" s="131">
        <f>R9+W9+AG9+AL9+AV9+BA9</f>
        <v>3048</v>
      </c>
      <c r="C9" s="206">
        <f>H9+M9</f>
        <v>1819</v>
      </c>
      <c r="D9" s="127">
        <f>C9/B9*100</f>
        <v>59.67847769028871</v>
      </c>
      <c r="E9" s="233">
        <f>J9+O9</f>
        <v>5193</v>
      </c>
      <c r="F9" s="128">
        <f>E9/B9</f>
        <v>1.703740157480315</v>
      </c>
      <c r="G9" s="152">
        <f t="shared" si="0"/>
        <v>2980</v>
      </c>
      <c r="H9" s="206">
        <f t="shared" si="0"/>
        <v>1780</v>
      </c>
      <c r="I9" s="129">
        <f>IF(G9=0,"n/a",H9/G9*100)</f>
        <v>59.73154362416108</v>
      </c>
      <c r="J9" s="233">
        <f>U9+AJ9+AY9</f>
        <v>5081</v>
      </c>
      <c r="K9" s="298">
        <f>IF(G9=0,"n/a",J9/G9)</f>
        <v>1.70503355704698</v>
      </c>
      <c r="L9" s="151">
        <f t="shared" si="1"/>
        <v>68</v>
      </c>
      <c r="M9" s="206">
        <f t="shared" si="1"/>
        <v>39</v>
      </c>
      <c r="N9" s="127">
        <f>IF(L9=0,"n/a",M9/L9*100)</f>
        <v>57.35294117647059</v>
      </c>
      <c r="O9" s="233">
        <f>Z9+AO9+BD9</f>
        <v>112</v>
      </c>
      <c r="P9" s="128">
        <f>IF(L9=0,"n/a",O9/L9)</f>
        <v>1.6470588235294117</v>
      </c>
      <c r="R9" s="238">
        <f>SUMIF(Database!$U:$U,$BJ$1&amp;$A9&amp;"MY5",Database!$N:$N)</f>
        <v>363</v>
      </c>
      <c r="S9" s="236">
        <f>SUMIF(Database!$U:$U,$BJ$1&amp;$A9&amp;"MY5",Database!$O:$O)</f>
        <v>163</v>
      </c>
      <c r="T9" s="300">
        <f>IF(R9=0,"n/a",S9/R9*100)</f>
        <v>44.90358126721763</v>
      </c>
      <c r="U9" s="236">
        <f>SUMIF(Database!$U:$U,$BJ$1&amp;$A9&amp;"MY5",Database!$S:$S)</f>
        <v>846</v>
      </c>
      <c r="V9" s="299">
        <f>IF(R9=0,"n/a",U9/R9)</f>
        <v>2.330578512396694</v>
      </c>
      <c r="W9" s="236">
        <f>SUMIF(Database!$U:$U,$BJ$1&amp;$A9&amp;"MN5",Database!$N:$N)</f>
        <v>14</v>
      </c>
      <c r="X9" s="236">
        <f>SUMIF(Database!$U:$U,$BJ$1&amp;$A9&amp;"MN5",Database!$O:$O)</f>
        <v>8</v>
      </c>
      <c r="Y9" s="300">
        <f>IF(W9=0,"n/a",X9/W9*100)</f>
        <v>57.14285714285714</v>
      </c>
      <c r="Z9" s="236">
        <f>SUMIF(Database!$U:$U,$BJ$1&amp;$A9&amp;"MN5",Database!$S:$S)</f>
        <v>17</v>
      </c>
      <c r="AA9" s="299">
        <f>IF(W9=0,"n/a",Z9/W9)</f>
        <v>1.2142857142857142</v>
      </c>
      <c r="AB9" s="237">
        <f t="shared" si="2"/>
        <v>377</v>
      </c>
      <c r="AC9" s="237">
        <f t="shared" si="2"/>
        <v>171</v>
      </c>
      <c r="AD9" s="300">
        <f>IF(AB9=0,"n/a",AC9/AB9*100)</f>
        <v>45.35809018567639</v>
      </c>
      <c r="AE9" s="237">
        <f>Z9+U9</f>
        <v>863</v>
      </c>
      <c r="AF9" s="300">
        <f>IF(AB9=0,"n/a",AE9/AB9)</f>
        <v>2.2891246684350133</v>
      </c>
      <c r="AG9" s="238">
        <f>SUMIF(Database!$U:$U,$BJ$1&amp;$A9&amp;"PY5",Database!$N:$N)</f>
        <v>577</v>
      </c>
      <c r="AH9" s="236">
        <f>SUMIF(Database!$U:$U,$BJ$1&amp;$A9&amp;"PY5",Database!$O:$O)</f>
        <v>170</v>
      </c>
      <c r="AI9" s="300">
        <f>IF(AG9=0,"n/a",AH9/AG9*100)</f>
        <v>29.462738301559792</v>
      </c>
      <c r="AJ9" s="236">
        <f>SUMIF(Database!$U:$U,$BJ$1&amp;$A9&amp;"PY5",Database!$S:$S)</f>
        <v>2012</v>
      </c>
      <c r="AK9" s="299">
        <f>IF(AG9=0,"n/a",AJ9/AG9)</f>
        <v>3.487001733102253</v>
      </c>
      <c r="AL9" s="238">
        <f>SUMIF(Database!$U:$U,$BJ$1&amp;$A9&amp;"PN5",Database!$N:$N)</f>
        <v>12</v>
      </c>
      <c r="AM9" s="236">
        <f>SUMIF(Database!$U:$U,$BJ$1&amp;$A9&amp;"PN5",Database!$O:$O)</f>
        <v>5</v>
      </c>
      <c r="AN9" s="300">
        <f>IF(AL9=0,"n/a",AM9/AL9*100)</f>
        <v>41.66666666666667</v>
      </c>
      <c r="AO9" s="236">
        <f>SUMIF(Database!$U:$U,$BJ$1&amp;$A9&amp;"PN5",Database!$S:$S)</f>
        <v>45</v>
      </c>
      <c r="AP9" s="299">
        <f>IF(AL9=0,"n/a",AO9/AL9)</f>
        <v>3.75</v>
      </c>
      <c r="AQ9" s="237">
        <f t="shared" si="3"/>
        <v>589</v>
      </c>
      <c r="AR9" s="237">
        <f t="shared" si="3"/>
        <v>175</v>
      </c>
      <c r="AS9" s="300">
        <f>IF(AQ9=0,"n/a",AR9/AQ9*100)</f>
        <v>29.711375212224105</v>
      </c>
      <c r="AT9" s="237">
        <f>AO9+AJ9</f>
        <v>2057</v>
      </c>
      <c r="AU9" s="299">
        <f>IF(AQ9=0,"n/a",AT9/AQ9)</f>
        <v>3.492359932088285</v>
      </c>
      <c r="AV9" s="238">
        <f>SUMIF(Database!$U:$U,$BJ$1&amp;$A9&amp;"OY5",Database!$N:$N)</f>
        <v>2040</v>
      </c>
      <c r="AW9" s="236">
        <f>SUMIF(Database!$U:$U,$BJ$1&amp;$A9&amp;"OY5",Database!$O:$O)</f>
        <v>1447</v>
      </c>
      <c r="AX9" s="300">
        <f>IF(AV9=0,"n/a",AW9/AV9*100)</f>
        <v>70.93137254901961</v>
      </c>
      <c r="AY9" s="236">
        <f>SUMIF(Database!$U:$U,$BJ$1&amp;$A9&amp;"OY5",Database!$S:$S)</f>
        <v>2223</v>
      </c>
      <c r="AZ9" s="299">
        <f>IF(AV9=0,"n/a",AY9/AV9)</f>
        <v>1.089705882352941</v>
      </c>
      <c r="BA9" s="238">
        <f>SUMIF(Database!$U:$U,$BJ$1&amp;$A9&amp;"ON5",Database!$N:$N)</f>
        <v>42</v>
      </c>
      <c r="BB9" s="236">
        <f>SUMIF(Database!$U:$U,$BJ$1&amp;$A9&amp;"ON5",Database!$O:$O)</f>
        <v>26</v>
      </c>
      <c r="BC9" s="300">
        <f>IF(BA9=0,"n/a",BB9/BA9*100)</f>
        <v>61.904761904761905</v>
      </c>
      <c r="BD9" s="236">
        <f>SUMIF(Database!$U:$U,$BJ$1&amp;$A9&amp;"ON5",Database!$S:$S)</f>
        <v>50</v>
      </c>
      <c r="BE9" s="299">
        <f>IF(BA9=0,"n/a",BD9/BA9)</f>
        <v>1.1904761904761905</v>
      </c>
      <c r="BF9" s="237">
        <f t="shared" si="4"/>
        <v>2082</v>
      </c>
      <c r="BG9" s="237">
        <f t="shared" si="4"/>
        <v>1473</v>
      </c>
      <c r="BH9" s="300">
        <f>IF(BF9=0,"n/a",BG9/BF9*100)</f>
        <v>70.7492795389049</v>
      </c>
      <c r="BI9" s="237">
        <f>BD9+AY9</f>
        <v>2273</v>
      </c>
      <c r="BJ9" s="299">
        <f>IF(BF9=0,"n/a",BI9/BF9)</f>
        <v>1.0917387127761768</v>
      </c>
    </row>
    <row r="10" spans="1:62" ht="13.5" thickBot="1">
      <c r="A10" s="132" t="s">
        <v>90</v>
      </c>
      <c r="B10" s="131">
        <f>R10+W10+AG10+AL10+AV10+BA10</f>
        <v>4187</v>
      </c>
      <c r="C10" s="206">
        <f>H10+M10</f>
        <v>2134</v>
      </c>
      <c r="D10" s="127">
        <f>C10/B10*100</f>
        <v>50.9672796751851</v>
      </c>
      <c r="E10" s="233">
        <f>J10+O10</f>
        <v>9590</v>
      </c>
      <c r="F10" s="128">
        <f>E10/B10</f>
        <v>2.290422737043229</v>
      </c>
      <c r="G10" s="152">
        <f t="shared" si="0"/>
        <v>3133</v>
      </c>
      <c r="H10" s="206">
        <f t="shared" si="0"/>
        <v>1621</v>
      </c>
      <c r="I10" s="129">
        <f>IF(G10=0,"n/a",H10/G10*100)</f>
        <v>51.739546760293656</v>
      </c>
      <c r="J10" s="233">
        <f>U10+AJ10+AY10</f>
        <v>7046</v>
      </c>
      <c r="K10" s="298">
        <f>IF(G10=0,"n/a",J10/G10)</f>
        <v>2.2489626556016598</v>
      </c>
      <c r="L10" s="151">
        <f t="shared" si="1"/>
        <v>1054</v>
      </c>
      <c r="M10" s="206">
        <f t="shared" si="1"/>
        <v>513</v>
      </c>
      <c r="N10" s="127">
        <f>IF(L10=0,"n/a",M10/L10*100)</f>
        <v>48.67172675521822</v>
      </c>
      <c r="O10" s="233">
        <f>Z10+AO10+BD10</f>
        <v>2544</v>
      </c>
      <c r="P10" s="128">
        <f>IF(L10=0,"n/a",O10/L10)</f>
        <v>2.413662239089184</v>
      </c>
      <c r="R10" s="238">
        <f>SUMIF(Database!$U:$U,$BJ$1&amp;$A10&amp;"MY5",Database!$N:$N)</f>
        <v>679</v>
      </c>
      <c r="S10" s="236">
        <f>SUMIF(Database!$U:$U,$BJ$1&amp;$A10&amp;"MY5",Database!$O:$O)</f>
        <v>248</v>
      </c>
      <c r="T10" s="300">
        <f>IF(R10=0,"n/a",S10/R10*100)</f>
        <v>36.52430044182621</v>
      </c>
      <c r="U10" s="236">
        <f>SUMIF(Database!$U:$U,$BJ$1&amp;$A10&amp;"MY5",Database!$S:$S)</f>
        <v>2028</v>
      </c>
      <c r="V10" s="299">
        <f>IF(R10=0,"n/a",U10/R10)</f>
        <v>2.9867452135493373</v>
      </c>
      <c r="W10" s="236">
        <f>SUMIF(Database!$U:$U,$BJ$1&amp;$A10&amp;"MN5",Database!$N:$N)</f>
        <v>318</v>
      </c>
      <c r="X10" s="236">
        <f>SUMIF(Database!$U:$U,$BJ$1&amp;$A10&amp;"MN5",Database!$O:$O)</f>
        <v>88</v>
      </c>
      <c r="Y10" s="300">
        <f>IF(W10=0,"n/a",X10/W10*100)</f>
        <v>27.67295597484277</v>
      </c>
      <c r="Z10" s="236">
        <f>SUMIF(Database!$U:$U,$BJ$1&amp;$A10&amp;"MN5",Database!$S:$S)</f>
        <v>1230</v>
      </c>
      <c r="AA10" s="299">
        <f>IF(W10=0,"n/a",Z10/W10)</f>
        <v>3.8679245283018866</v>
      </c>
      <c r="AB10" s="237">
        <f t="shared" si="2"/>
        <v>997</v>
      </c>
      <c r="AC10" s="237">
        <f t="shared" si="2"/>
        <v>336</v>
      </c>
      <c r="AD10" s="300">
        <f>IF(AB10=0,"n/a",AC10/AB10*100)</f>
        <v>33.70110330992979</v>
      </c>
      <c r="AE10" s="237">
        <f>Z10+U10</f>
        <v>3258</v>
      </c>
      <c r="AF10" s="300">
        <f>IF(AB10=0,"n/a",AE10/AB10)</f>
        <v>3.267803410230692</v>
      </c>
      <c r="AG10" s="238">
        <f>SUMIF(Database!$U:$U,$BJ$1&amp;$A10&amp;"PY5",Database!$N:$N)</f>
        <v>841</v>
      </c>
      <c r="AH10" s="236">
        <f>SUMIF(Database!$U:$U,$BJ$1&amp;$A10&amp;"PY5",Database!$O:$O)</f>
        <v>279</v>
      </c>
      <c r="AI10" s="300">
        <f>IF(AG10=0,"n/a",AH10/AG10*100)</f>
        <v>33.17479191438763</v>
      </c>
      <c r="AJ10" s="236">
        <f>SUMIF(Database!$U:$U,$BJ$1&amp;$A10&amp;"PY5",Database!$S:$S)</f>
        <v>2889</v>
      </c>
      <c r="AK10" s="299">
        <f>IF(AG10=0,"n/a",AJ10/AG10)</f>
        <v>3.435196195005945</v>
      </c>
      <c r="AL10" s="238">
        <f>SUMIF(Database!$U:$U,$BJ$1&amp;$A10&amp;"PN5",Database!$N:$N)</f>
        <v>79</v>
      </c>
      <c r="AM10" s="236">
        <f>SUMIF(Database!$U:$U,$BJ$1&amp;$A10&amp;"PN5",Database!$O:$O)</f>
        <v>19</v>
      </c>
      <c r="AN10" s="300">
        <f>IF(AL10=0,"n/a",AM10/AL10*100)</f>
        <v>24.050632911392405</v>
      </c>
      <c r="AO10" s="236">
        <f>SUMIF(Database!$U:$U,$BJ$1&amp;$A10&amp;"PN5",Database!$S:$S)</f>
        <v>354</v>
      </c>
      <c r="AP10" s="299">
        <f>IF(AL10=0,"n/a",AO10/AL10)</f>
        <v>4.481012658227848</v>
      </c>
      <c r="AQ10" s="237">
        <f t="shared" si="3"/>
        <v>920</v>
      </c>
      <c r="AR10" s="237">
        <f t="shared" si="3"/>
        <v>298</v>
      </c>
      <c r="AS10" s="300">
        <f>IF(AQ10=0,"n/a",AR10/AQ10*100)</f>
        <v>32.391304347826086</v>
      </c>
      <c r="AT10" s="237">
        <f>AO10+AJ10</f>
        <v>3243</v>
      </c>
      <c r="AU10" s="299">
        <f>IF(AQ10=0,"n/a",AT10/AQ10)</f>
        <v>3.525</v>
      </c>
      <c r="AV10" s="238">
        <f>SUMIF(Database!$U:$U,$BJ$1&amp;$A10&amp;"OY5",Database!$N:$N)</f>
        <v>1613</v>
      </c>
      <c r="AW10" s="236">
        <f>SUMIF(Database!$U:$U,$BJ$1&amp;$A10&amp;"OY5",Database!$O:$O)</f>
        <v>1094</v>
      </c>
      <c r="AX10" s="300">
        <f>IF(AV10=0,"n/a",AW10/AV10*100)</f>
        <v>67.82393056416615</v>
      </c>
      <c r="AY10" s="236">
        <f>SUMIF(Database!$U:$U,$BJ$1&amp;$A10&amp;"OY5",Database!$S:$S)</f>
        <v>2129</v>
      </c>
      <c r="AZ10" s="299">
        <f>IF(AV10=0,"n/a",AY10/AV10)</f>
        <v>1.3199008059516428</v>
      </c>
      <c r="BA10" s="238">
        <f>SUMIF(Database!$U:$U,$BJ$1&amp;$A10&amp;"ON5",Database!$N:$N)</f>
        <v>657</v>
      </c>
      <c r="BB10" s="236">
        <f>SUMIF(Database!$U:$U,$BJ$1&amp;$A10&amp;"ON5",Database!$O:$O)</f>
        <v>406</v>
      </c>
      <c r="BC10" s="300">
        <f>IF(BA10=0,"n/a",BB10/BA10*100)</f>
        <v>61.796042617960424</v>
      </c>
      <c r="BD10" s="236">
        <f>SUMIF(Database!$U:$U,$BJ$1&amp;$A10&amp;"ON5",Database!$S:$S)</f>
        <v>960</v>
      </c>
      <c r="BE10" s="299">
        <f>IF(BA10=0,"n/a",BD10/BA10)</f>
        <v>1.461187214611872</v>
      </c>
      <c r="BF10" s="237">
        <f t="shared" si="4"/>
        <v>2270</v>
      </c>
      <c r="BG10" s="237">
        <f t="shared" si="4"/>
        <v>1500</v>
      </c>
      <c r="BH10" s="300">
        <f>IF(BF10=0,"n/a",BG10/BF10*100)</f>
        <v>66.07929515418502</v>
      </c>
      <c r="BI10" s="237">
        <f>BD10+AY10</f>
        <v>3089</v>
      </c>
      <c r="BJ10" s="299">
        <f>IF(BF10=0,"n/a",BI10/BF10)</f>
        <v>1.3607929515418502</v>
      </c>
    </row>
    <row r="11" spans="1:62" ht="13.5" thickBot="1">
      <c r="A11" s="138" t="s">
        <v>56</v>
      </c>
      <c r="B11" s="139">
        <f>SUM(B7:B10)</f>
        <v>12089</v>
      </c>
      <c r="C11" s="139">
        <f>SUM(C7:C10)</f>
        <v>6762</v>
      </c>
      <c r="D11" s="140">
        <f>C11/B11*100</f>
        <v>55.93514765489288</v>
      </c>
      <c r="E11" s="139">
        <f>SUM(E7:E10)</f>
        <v>24251</v>
      </c>
      <c r="F11" s="141">
        <f>E11/B11</f>
        <v>2.0060385474398212</v>
      </c>
      <c r="G11" s="142">
        <f>SUM(G7:G10)</f>
        <v>9573</v>
      </c>
      <c r="H11" s="139">
        <f>SUM(H7:H10)</f>
        <v>5645</v>
      </c>
      <c r="I11" s="140">
        <f>H11/G11*100</f>
        <v>58.96793063825342</v>
      </c>
      <c r="J11" s="139">
        <f>SUM(J7:J10)</f>
        <v>16779</v>
      </c>
      <c r="K11" s="141">
        <f>J11/G11</f>
        <v>1.752742087120025</v>
      </c>
      <c r="L11" s="142">
        <f>SUM(L7:L10)</f>
        <v>2516</v>
      </c>
      <c r="M11" s="139">
        <f>SUM(M7:M10)</f>
        <v>1117</v>
      </c>
      <c r="N11" s="140">
        <f>M11/L11*100</f>
        <v>44.39586645468999</v>
      </c>
      <c r="O11" s="139">
        <f>SUM(O7:O10)</f>
        <v>7472</v>
      </c>
      <c r="P11" s="141">
        <f>O11/L11</f>
        <v>2.9697933227344993</v>
      </c>
      <c r="R11" s="144">
        <f>SUM(R7:R10)</f>
        <v>1538</v>
      </c>
      <c r="S11" s="139">
        <f>SUM(S7:S10)</f>
        <v>662</v>
      </c>
      <c r="T11" s="140">
        <f>S11/R11*100</f>
        <v>43.04291287386216</v>
      </c>
      <c r="U11" s="139">
        <f>SUM(U7:U10)</f>
        <v>3954</v>
      </c>
      <c r="V11" s="141">
        <f>U11/R11</f>
        <v>2.5708712613784135</v>
      </c>
      <c r="W11" s="144">
        <f>SUM(W7:W10)</f>
        <v>874</v>
      </c>
      <c r="X11" s="139">
        <f>SUM(X7:X10)</f>
        <v>207</v>
      </c>
      <c r="Y11" s="140">
        <f>X11/W11*100</f>
        <v>23.684210526315788</v>
      </c>
      <c r="Z11" s="139">
        <f>SUM(Z7:Z10)</f>
        <v>4223</v>
      </c>
      <c r="AA11" s="141">
        <f>Z11/W11</f>
        <v>4.831807780320366</v>
      </c>
      <c r="AB11" s="194">
        <f t="shared" si="2"/>
        <v>2412</v>
      </c>
      <c r="AC11" s="194">
        <f t="shared" si="2"/>
        <v>869</v>
      </c>
      <c r="AD11" s="140">
        <f>AC11/AB11*100</f>
        <v>36.02819237147595</v>
      </c>
      <c r="AE11" s="194">
        <f>Z11+U11</f>
        <v>8177</v>
      </c>
      <c r="AF11" s="140">
        <f>AE11/AB11</f>
        <v>3.3901326699834162</v>
      </c>
      <c r="AG11" s="145">
        <f>SUM(AG8:AG10)</f>
        <v>1783</v>
      </c>
      <c r="AH11" s="139">
        <f>SUM(AH7:AH10)</f>
        <v>584</v>
      </c>
      <c r="AI11" s="140">
        <f>AH11/AG11*100</f>
        <v>32.75378575434661</v>
      </c>
      <c r="AJ11" s="139">
        <f>SUM(AJ7:AJ10)</f>
        <v>5989</v>
      </c>
      <c r="AK11" s="141">
        <f>AJ11/AG11</f>
        <v>3.358945597307908</v>
      </c>
      <c r="AL11" s="142">
        <f>SUM(AL7:AL10)</f>
        <v>111</v>
      </c>
      <c r="AM11" s="139">
        <f>SUM(AM7:AM10)</f>
        <v>31</v>
      </c>
      <c r="AN11" s="140">
        <f>AM11/AL11*100</f>
        <v>27.927927927927925</v>
      </c>
      <c r="AO11" s="139">
        <f>SUM(AO7:AO10)</f>
        <v>464</v>
      </c>
      <c r="AP11" s="141">
        <f>AO11/AL11</f>
        <v>4.18018018018018</v>
      </c>
      <c r="AQ11" s="194">
        <f t="shared" si="3"/>
        <v>1894</v>
      </c>
      <c r="AR11" s="194">
        <f t="shared" si="3"/>
        <v>615</v>
      </c>
      <c r="AS11" s="140">
        <f>AR11/AQ11*100</f>
        <v>32.47096092925027</v>
      </c>
      <c r="AT11" s="194">
        <f>AO11+AJ11</f>
        <v>6453</v>
      </c>
      <c r="AU11" s="143">
        <f>AT11/AQ11</f>
        <v>3.407074973600845</v>
      </c>
      <c r="AV11" s="145">
        <f>SUM(AV7:AV10)</f>
        <v>6252</v>
      </c>
      <c r="AW11" s="139">
        <f>SUM(AW7:AW10)</f>
        <v>4399</v>
      </c>
      <c r="AX11" s="140">
        <f>AW11/AV11*100</f>
        <v>70.361484325016</v>
      </c>
      <c r="AY11" s="139">
        <f>SUM(AY7:AY10)</f>
        <v>6836</v>
      </c>
      <c r="AZ11" s="141">
        <f>AY11/AV11</f>
        <v>1.093410108765195</v>
      </c>
      <c r="BA11" s="146">
        <f>SUM(BA7:BA10)</f>
        <v>1531</v>
      </c>
      <c r="BB11" s="139">
        <f>SUM(BB7:BB10)</f>
        <v>879</v>
      </c>
      <c r="BC11" s="140">
        <f>BB11/BA11*100</f>
        <v>57.41345525800131</v>
      </c>
      <c r="BD11" s="139">
        <f>SUM(BD7:BD10)</f>
        <v>2785</v>
      </c>
      <c r="BE11" s="141">
        <f>BD11/BA11</f>
        <v>1.8190725016329197</v>
      </c>
      <c r="BF11" s="194">
        <f t="shared" si="4"/>
        <v>7783</v>
      </c>
      <c r="BG11" s="194">
        <f t="shared" si="4"/>
        <v>5278</v>
      </c>
      <c r="BH11" s="140">
        <f>BG11/BF11*100</f>
        <v>67.81446742901196</v>
      </c>
      <c r="BI11" s="194">
        <f>BD11+AY11</f>
        <v>9621</v>
      </c>
      <c r="BJ11" s="143">
        <f>BI11/BF11</f>
        <v>1.2361557240138763</v>
      </c>
    </row>
    <row r="12" spans="1:62" ht="13.5" thickBot="1">
      <c r="A12" s="147"/>
      <c r="B12" s="148"/>
      <c r="C12" s="148"/>
      <c r="D12" s="110"/>
      <c r="E12" s="239"/>
      <c r="F12" s="111"/>
      <c r="G12" s="112"/>
      <c r="H12" s="112"/>
      <c r="I12" s="110"/>
      <c r="J12" s="239"/>
      <c r="K12" s="110"/>
      <c r="L12" s="112"/>
      <c r="M12" s="112"/>
      <c r="N12" s="110"/>
      <c r="O12" s="239"/>
      <c r="P12" s="110"/>
      <c r="R12" s="112"/>
      <c r="S12" s="112"/>
      <c r="T12" s="110"/>
      <c r="U12" s="239"/>
      <c r="V12" s="110"/>
      <c r="W12" s="112"/>
      <c r="X12" s="112"/>
      <c r="Y12" s="110"/>
      <c r="Z12" s="239"/>
      <c r="AA12" s="110"/>
      <c r="AB12" s="237"/>
      <c r="AC12" s="237"/>
      <c r="AD12" s="234"/>
      <c r="AE12" s="237"/>
      <c r="AF12" s="234"/>
      <c r="AG12" s="112"/>
      <c r="AH12" s="112"/>
      <c r="AI12" s="110"/>
      <c r="AJ12" s="239"/>
      <c r="AK12" s="110"/>
      <c r="AL12" s="112"/>
      <c r="AM12" s="112"/>
      <c r="AN12" s="110"/>
      <c r="AO12" s="239"/>
      <c r="AP12" s="110"/>
      <c r="AQ12" s="237"/>
      <c r="AR12" s="237"/>
      <c r="AS12" s="234"/>
      <c r="AT12" s="237"/>
      <c r="AU12" s="235"/>
      <c r="AV12" s="112"/>
      <c r="AW12" s="112"/>
      <c r="AX12" s="110"/>
      <c r="AY12" s="239"/>
      <c r="AZ12" s="110"/>
      <c r="BA12" s="124"/>
      <c r="BB12" s="124"/>
      <c r="BC12" s="110"/>
      <c r="BD12" s="239"/>
      <c r="BE12" s="110"/>
      <c r="BF12" s="237"/>
      <c r="BG12" s="237"/>
      <c r="BH12" s="234"/>
      <c r="BI12" s="237"/>
      <c r="BJ12" s="235"/>
    </row>
    <row r="13" spans="1:62" ht="13.5" thickBot="1">
      <c r="A13" s="149" t="s">
        <v>7</v>
      </c>
      <c r="B13" s="131">
        <f>R13+W13+AG13+AL13+AV13+BA13</f>
        <v>3714</v>
      </c>
      <c r="C13" s="206">
        <f>H13+M13</f>
        <v>1681</v>
      </c>
      <c r="D13" s="127">
        <f aca="true" t="shared" si="5" ref="D13:D18">C13/B13*100</f>
        <v>45.26117393645665</v>
      </c>
      <c r="E13" s="233">
        <f>J13+O13</f>
        <v>9222</v>
      </c>
      <c r="F13" s="128">
        <f aca="true" t="shared" si="6" ref="F13:F18">E13/B13</f>
        <v>2.483037156704362</v>
      </c>
      <c r="G13" s="152">
        <f aca="true" t="shared" si="7" ref="G13:H17">R13+AG13+AV13</f>
        <v>1742</v>
      </c>
      <c r="H13" s="206">
        <f t="shared" si="7"/>
        <v>768</v>
      </c>
      <c r="I13" s="129">
        <f>IF(G13=0,"n/a",H13/G13*100)</f>
        <v>44.08725602755453</v>
      </c>
      <c r="J13" s="233">
        <f>U13+AJ13+AY13</f>
        <v>4202</v>
      </c>
      <c r="K13" s="298">
        <f>IF(G13=0,"n/a",J13/G13)</f>
        <v>2.412169919632606</v>
      </c>
      <c r="L13" s="151">
        <f aca="true" t="shared" si="8" ref="L13:M17">W13+AL13+BA13</f>
        <v>1972</v>
      </c>
      <c r="M13" s="206">
        <f t="shared" si="8"/>
        <v>913</v>
      </c>
      <c r="N13" s="127">
        <f>IF(L13=0,"n/a",M13/L13*100)</f>
        <v>46.29817444219067</v>
      </c>
      <c r="O13" s="233">
        <f>Z13+AO13+BD13</f>
        <v>5020</v>
      </c>
      <c r="P13" s="128">
        <f>IF(L13=0,"n/a",O13/L13)</f>
        <v>2.5456389452332657</v>
      </c>
      <c r="R13" s="238">
        <f>SUMIF(Database!$U:$U,$BJ$1&amp;$A13&amp;"MY5",Database!$N:$N)</f>
        <v>659</v>
      </c>
      <c r="S13" s="236">
        <f>SUMIF(Database!$U:$U,$BJ$1&amp;$A13&amp;"MY5",Database!$O:$O)</f>
        <v>190</v>
      </c>
      <c r="T13" s="300">
        <f>IF(R13=0,"n/a",S13/R13*100)</f>
        <v>28.83156297420334</v>
      </c>
      <c r="U13" s="236">
        <f>SUMIF(Database!$U:$U,$BJ$1&amp;$A13&amp;"MY5",Database!$S:$S)</f>
        <v>2300</v>
      </c>
      <c r="V13" s="299">
        <f>IF(R13=0,"n/a",U13/R13)</f>
        <v>3.490136570561457</v>
      </c>
      <c r="W13" s="236">
        <f>SUMIF(Database!$U:$U,$BJ$1&amp;$A13&amp;"MN5",Database!$N:$N)</f>
        <v>518</v>
      </c>
      <c r="X13" s="236">
        <f>SUMIF(Database!$U:$U,$BJ$1&amp;$A13&amp;"MN5",Database!$O:$O)</f>
        <v>126</v>
      </c>
      <c r="Y13" s="300">
        <f>IF(W13=0,"n/a",X13/W13*100)</f>
        <v>24.324324324324326</v>
      </c>
      <c r="Z13" s="236">
        <f>SUMIF(Database!$U:$U,$BJ$1&amp;$A13&amp;"MN5",Database!$S:$S)</f>
        <v>2208</v>
      </c>
      <c r="AA13" s="299">
        <f>IF(W13=0,"n/a",Z13/W13)</f>
        <v>4.262548262548263</v>
      </c>
      <c r="AB13" s="237">
        <f aca="true" t="shared" si="9" ref="AB13:AC18">W13+R13</f>
        <v>1177</v>
      </c>
      <c r="AC13" s="237">
        <f t="shared" si="9"/>
        <v>316</v>
      </c>
      <c r="AD13" s="300">
        <f>IF(AB13=0,"n/a",AC13/AB13*100)</f>
        <v>26.847918436703484</v>
      </c>
      <c r="AE13" s="237">
        <f aca="true" t="shared" si="10" ref="AE13:AE18">Z13+U13</f>
        <v>4508</v>
      </c>
      <c r="AF13" s="300">
        <f>IF(AB13=0,"n/a",AE13/AB13)</f>
        <v>3.8300764655904844</v>
      </c>
      <c r="AG13" s="238">
        <f>SUMIF(Database!$U:$U,$BJ$1&amp;$A13&amp;"PY5",Database!$N:$N)</f>
        <v>45</v>
      </c>
      <c r="AH13" s="236">
        <f>SUMIF(Database!$U:$U,$BJ$1&amp;$A13&amp;"PY5",Database!$O:$O)</f>
        <v>12</v>
      </c>
      <c r="AI13" s="300">
        <f>IF(AG13=0,"n/a",AH13/AG13*100)</f>
        <v>26.666666666666668</v>
      </c>
      <c r="AJ13" s="236">
        <f>SUMIF(Database!$U:$U,$BJ$1&amp;$A13&amp;"PY5",Database!$S:$S)</f>
        <v>148</v>
      </c>
      <c r="AK13" s="299">
        <f>IF(AG13=0,"n/a",AJ13/AG13)</f>
        <v>3.2888888888888888</v>
      </c>
      <c r="AL13" s="238">
        <f>SUMIF(Database!$U:$U,$BJ$1&amp;$A13&amp;"PN5",Database!$N:$N)</f>
        <v>23</v>
      </c>
      <c r="AM13" s="236">
        <f>SUMIF(Database!$U:$U,$BJ$1&amp;$A13&amp;"PN5",Database!$O:$O)</f>
        <v>9</v>
      </c>
      <c r="AN13" s="300">
        <f>IF(AL13=0,"n/a",AM13/AL13*100)</f>
        <v>39.130434782608695</v>
      </c>
      <c r="AO13" s="236">
        <f>SUMIF(Database!$U:$U,$BJ$1&amp;$A13&amp;"PN5",Database!$S:$S)</f>
        <v>78</v>
      </c>
      <c r="AP13" s="299">
        <f>IF(AL13=0,"n/a",AO13/AL13)</f>
        <v>3.391304347826087</v>
      </c>
      <c r="AQ13" s="237">
        <f aca="true" t="shared" si="11" ref="AQ13:AR18">AL13+AG13</f>
        <v>68</v>
      </c>
      <c r="AR13" s="237">
        <f t="shared" si="11"/>
        <v>21</v>
      </c>
      <c r="AS13" s="300">
        <f>IF(AQ13=0,"n/a",AR13/AQ13*100)</f>
        <v>30.88235294117647</v>
      </c>
      <c r="AT13" s="237">
        <f aca="true" t="shared" si="12" ref="AT13:AT18">AO13+AJ13</f>
        <v>226</v>
      </c>
      <c r="AU13" s="299">
        <f>IF(AQ13=0,"n/a",AT13/AQ13)</f>
        <v>3.323529411764706</v>
      </c>
      <c r="AV13" s="238">
        <f>SUMIF(Database!$U:$U,$BJ$1&amp;$A13&amp;"OY5",Database!$N:$N)</f>
        <v>1038</v>
      </c>
      <c r="AW13" s="236">
        <f>SUMIF(Database!$U:$U,$BJ$1&amp;$A13&amp;"OY5",Database!$O:$O)</f>
        <v>566</v>
      </c>
      <c r="AX13" s="300">
        <f>IF(AV13=0,"n/a",AW13/AV13*100)</f>
        <v>54.52793834296724</v>
      </c>
      <c r="AY13" s="236">
        <f>SUMIF(Database!$U:$U,$BJ$1&amp;$A13&amp;"OY5",Database!$S:$S)</f>
        <v>1754</v>
      </c>
      <c r="AZ13" s="299">
        <f>IF(AV13=0,"n/a",AY13/AV13)</f>
        <v>1.6897880539499037</v>
      </c>
      <c r="BA13" s="238">
        <f>SUMIF(Database!$U:$U,$BJ$1&amp;$A13&amp;"ON5",Database!$N:$N)</f>
        <v>1431</v>
      </c>
      <c r="BB13" s="236">
        <f>SUMIF(Database!$U:$U,$BJ$1&amp;$A13&amp;"ON5",Database!$O:$O)</f>
        <v>778</v>
      </c>
      <c r="BC13" s="300">
        <f>IF(BA13=0,"n/a",BB13/BA13*100)</f>
        <v>54.3675751222921</v>
      </c>
      <c r="BD13" s="236">
        <f>SUMIF(Database!$U:$U,$BJ$1&amp;$A13&amp;"ON5",Database!$S:$S)</f>
        <v>2734</v>
      </c>
      <c r="BE13" s="299">
        <f>IF(BA13=0,"n/a",BD13/BA13)</f>
        <v>1.9105520614954576</v>
      </c>
      <c r="BF13" s="237">
        <f aca="true" t="shared" si="13" ref="BF13:BG18">BA13+AV13</f>
        <v>2469</v>
      </c>
      <c r="BG13" s="237">
        <f t="shared" si="13"/>
        <v>1344</v>
      </c>
      <c r="BH13" s="300">
        <f>IF(BF13=0,"n/a",BG13/BF13*100)</f>
        <v>54.434993924665854</v>
      </c>
      <c r="BI13" s="237">
        <f aca="true" t="shared" si="14" ref="BI13:BI18">BD13+AY13</f>
        <v>4488</v>
      </c>
      <c r="BJ13" s="299">
        <f>IF(BF13=0,"n/a",BI13/BF13)</f>
        <v>1.8177399756986634</v>
      </c>
    </row>
    <row r="14" spans="1:62" ht="13.5" thickBot="1">
      <c r="A14" s="153" t="s">
        <v>66</v>
      </c>
      <c r="B14" s="131">
        <f>R14+W14+AG14+AL14+AV14+BA14</f>
        <v>802</v>
      </c>
      <c r="C14" s="206">
        <f>H14+M14</f>
        <v>293</v>
      </c>
      <c r="D14" s="127">
        <f t="shared" si="5"/>
        <v>36.53366583541147</v>
      </c>
      <c r="E14" s="233">
        <f>J14+O14</f>
        <v>2264</v>
      </c>
      <c r="F14" s="128">
        <f t="shared" si="6"/>
        <v>2.8229426433915212</v>
      </c>
      <c r="G14" s="152">
        <f t="shared" si="7"/>
        <v>228</v>
      </c>
      <c r="H14" s="206">
        <f t="shared" si="7"/>
        <v>105</v>
      </c>
      <c r="I14" s="129">
        <f>IF(G14=0,"n/a",H14/G14*100)</f>
        <v>46.05263157894737</v>
      </c>
      <c r="J14" s="233">
        <f>U14+AJ14+AY14</f>
        <v>436</v>
      </c>
      <c r="K14" s="298">
        <f>IF(G14=0,"n/a",J14/G14)</f>
        <v>1.912280701754386</v>
      </c>
      <c r="L14" s="151">
        <f t="shared" si="8"/>
        <v>574</v>
      </c>
      <c r="M14" s="206">
        <f t="shared" si="8"/>
        <v>188</v>
      </c>
      <c r="N14" s="127">
        <f>IF(L14=0,"n/a",M14/L14*100)</f>
        <v>32.752613240418114</v>
      </c>
      <c r="O14" s="233">
        <f>Z14+AO14+BD14</f>
        <v>1828</v>
      </c>
      <c r="P14" s="128">
        <f>IF(L14=0,"n/a",O14/L14)</f>
        <v>3.1846689895470384</v>
      </c>
      <c r="R14" s="238">
        <f>SUMIF(Database!$U:$U,$BJ$1&amp;$A14&amp;"MY5",Database!$N:$N)</f>
        <v>93</v>
      </c>
      <c r="S14" s="236">
        <f>SUMIF(Database!$U:$U,$BJ$1&amp;$A14&amp;"MY5",Database!$O:$O)</f>
        <v>17</v>
      </c>
      <c r="T14" s="300">
        <f>IF(R14=0,"n/a",S14/R14*100)</f>
        <v>18.27956989247312</v>
      </c>
      <c r="U14" s="236">
        <f>SUMIF(Database!$U:$U,$BJ$1&amp;$A14&amp;"MY5",Database!$S:$S)</f>
        <v>316</v>
      </c>
      <c r="V14" s="299">
        <f>IF(R14=0,"n/a",U14/R14)</f>
        <v>3.3978494623655915</v>
      </c>
      <c r="W14" s="236">
        <f>SUMIF(Database!$U:$U,$BJ$1&amp;$A14&amp;"MN5",Database!$N:$N)</f>
        <v>262</v>
      </c>
      <c r="X14" s="236">
        <f>SUMIF(Database!$U:$U,$BJ$1&amp;$A14&amp;"MN5",Database!$O:$O)</f>
        <v>47</v>
      </c>
      <c r="Y14" s="300">
        <f>IF(W14=0,"n/a",X14/W14*100)</f>
        <v>17.938931297709924</v>
      </c>
      <c r="Z14" s="236">
        <f>SUMIF(Database!$U:$U,$BJ$1&amp;$A14&amp;"MN5",Database!$S:$S)</f>
        <v>1197</v>
      </c>
      <c r="AA14" s="299">
        <f>IF(W14=0,"n/a",Z14/W14)</f>
        <v>4.568702290076335</v>
      </c>
      <c r="AB14" s="237">
        <f t="shared" si="9"/>
        <v>355</v>
      </c>
      <c r="AC14" s="237">
        <f t="shared" si="9"/>
        <v>64</v>
      </c>
      <c r="AD14" s="300">
        <f>IF(AB14=0,"n/a",AC14/AB14*100)</f>
        <v>18.028169014084508</v>
      </c>
      <c r="AE14" s="237">
        <f t="shared" si="10"/>
        <v>1513</v>
      </c>
      <c r="AF14" s="300">
        <f>IF(AB14=0,"n/a",AE14/AB14)</f>
        <v>4.261971830985916</v>
      </c>
      <c r="AG14" s="238">
        <f>SUMIF(Database!$U:$U,$BJ$1&amp;$A14&amp;"PY5",Database!$N:$N)</f>
        <v>0</v>
      </c>
      <c r="AH14" s="236">
        <f>SUMIF(Database!$U:$U,$BJ$1&amp;$A14&amp;"PY5",Database!$O:$O)</f>
        <v>0</v>
      </c>
      <c r="AI14" s="300" t="str">
        <f>IF(AG14=0,"n/a",AH14/AG14*100)</f>
        <v>n/a</v>
      </c>
      <c r="AJ14" s="236">
        <f>SUMIF(Database!$U:$U,$BJ$1&amp;$A14&amp;"PY5",Database!$S:$S)</f>
        <v>0</v>
      </c>
      <c r="AK14" s="299" t="str">
        <f>IF(AG14=0,"n/a",AJ14/AG14)</f>
        <v>n/a</v>
      </c>
      <c r="AL14" s="238">
        <f>SUMIF(Database!$U:$U,$BJ$1&amp;$A14&amp;"PN5",Database!$N:$N)</f>
        <v>9</v>
      </c>
      <c r="AM14" s="236">
        <f>SUMIF(Database!$U:$U,$BJ$1&amp;$A14&amp;"PN5",Database!$O:$O)</f>
        <v>3</v>
      </c>
      <c r="AN14" s="300">
        <f>IF(AL14=0,"n/a",AM14/AL14*100)</f>
        <v>33.33333333333333</v>
      </c>
      <c r="AO14" s="236">
        <f>SUMIF(Database!$U:$U,$BJ$1&amp;$A14&amp;"PN5",Database!$S:$S)</f>
        <v>21</v>
      </c>
      <c r="AP14" s="299">
        <f>IF(AL14=0,"n/a",AO14/AL14)</f>
        <v>2.3333333333333335</v>
      </c>
      <c r="AQ14" s="237">
        <f t="shared" si="11"/>
        <v>9</v>
      </c>
      <c r="AR14" s="237">
        <f t="shared" si="11"/>
        <v>3</v>
      </c>
      <c r="AS14" s="300">
        <f>IF(AQ14=0,"n/a",AR14/AQ14*100)</f>
        <v>33.33333333333333</v>
      </c>
      <c r="AT14" s="237">
        <f t="shared" si="12"/>
        <v>21</v>
      </c>
      <c r="AU14" s="299">
        <f>IF(AQ14=0,"n/a",AT14/AQ14)</f>
        <v>2.3333333333333335</v>
      </c>
      <c r="AV14" s="238">
        <f>SUMIF(Database!$U:$U,$BJ$1&amp;$A14&amp;"OY5",Database!$N:$N)</f>
        <v>135</v>
      </c>
      <c r="AW14" s="236">
        <f>SUMIF(Database!$U:$U,$BJ$1&amp;$A14&amp;"OY5",Database!$O:$O)</f>
        <v>88</v>
      </c>
      <c r="AX14" s="300">
        <f>IF(AV14=0,"n/a",AW14/AV14*100)</f>
        <v>65.18518518518519</v>
      </c>
      <c r="AY14" s="236">
        <f>SUMIF(Database!$U:$U,$BJ$1&amp;$A14&amp;"OY5",Database!$S:$S)</f>
        <v>120</v>
      </c>
      <c r="AZ14" s="299">
        <f>IF(AV14=0,"n/a",AY14/AV14)</f>
        <v>0.8888888888888888</v>
      </c>
      <c r="BA14" s="238">
        <f>SUMIF(Database!$U:$U,$BJ$1&amp;$A14&amp;"ON5",Database!$N:$N)</f>
        <v>303</v>
      </c>
      <c r="BB14" s="236">
        <f>SUMIF(Database!$U:$U,$BJ$1&amp;$A14&amp;"ON5",Database!$O:$O)</f>
        <v>138</v>
      </c>
      <c r="BC14" s="300">
        <f>IF(BA14=0,"n/a",BB14/BA14*100)</f>
        <v>45.54455445544555</v>
      </c>
      <c r="BD14" s="236">
        <f>SUMIF(Database!$U:$U,$BJ$1&amp;$A14&amp;"ON5",Database!$S:$S)</f>
        <v>610</v>
      </c>
      <c r="BE14" s="299">
        <f>IF(BA14=0,"n/a",BD14/BA14)</f>
        <v>2.0132013201320134</v>
      </c>
      <c r="BF14" s="237">
        <f t="shared" si="13"/>
        <v>438</v>
      </c>
      <c r="BG14" s="237">
        <f t="shared" si="13"/>
        <v>226</v>
      </c>
      <c r="BH14" s="300">
        <f>IF(BF14=0,"n/a",BG14/BF14*100)</f>
        <v>51.598173515981735</v>
      </c>
      <c r="BI14" s="237">
        <f t="shared" si="14"/>
        <v>730</v>
      </c>
      <c r="BJ14" s="299">
        <f>IF(BF14=0,"n/a",BI14/BF14)</f>
        <v>1.6666666666666667</v>
      </c>
    </row>
    <row r="15" spans="1:62" ht="13.5" thickBot="1">
      <c r="A15" s="153" t="s">
        <v>8</v>
      </c>
      <c r="B15" s="131">
        <f>R15+W15+AG15+AL15+AV15+BA15</f>
        <v>1965</v>
      </c>
      <c r="C15" s="206">
        <f>H15+M15</f>
        <v>780</v>
      </c>
      <c r="D15" s="127">
        <f t="shared" si="5"/>
        <v>39.69465648854962</v>
      </c>
      <c r="E15" s="233">
        <f>J15+O15</f>
        <v>6419</v>
      </c>
      <c r="F15" s="128">
        <f t="shared" si="6"/>
        <v>3.2666666666666666</v>
      </c>
      <c r="G15" s="152">
        <f t="shared" si="7"/>
        <v>195</v>
      </c>
      <c r="H15" s="206">
        <f t="shared" si="7"/>
        <v>68</v>
      </c>
      <c r="I15" s="129">
        <f>IF(G15=0,"n/a",H15/G15*100)</f>
        <v>34.87179487179487</v>
      </c>
      <c r="J15" s="233">
        <f>U15+AJ15+AY15</f>
        <v>685</v>
      </c>
      <c r="K15" s="298">
        <f>IF(G15=0,"n/a",J15/G15)</f>
        <v>3.5128205128205128</v>
      </c>
      <c r="L15" s="151">
        <f t="shared" si="8"/>
        <v>1770</v>
      </c>
      <c r="M15" s="206">
        <f t="shared" si="8"/>
        <v>712</v>
      </c>
      <c r="N15" s="127">
        <f>IF(L15=0,"n/a",M15/L15*100)</f>
        <v>40.225988700564976</v>
      </c>
      <c r="O15" s="233">
        <f>Z15+AO15+BD15</f>
        <v>5734</v>
      </c>
      <c r="P15" s="128">
        <f>IF(L15=0,"n/a",O15/L15)</f>
        <v>3.23954802259887</v>
      </c>
      <c r="R15" s="238">
        <f>SUMIF(Database!$U:$U,$BJ$1&amp;$A15&amp;"MY5",Database!$N:$N)</f>
        <v>111</v>
      </c>
      <c r="S15" s="236">
        <f>SUMIF(Database!$U:$U,$BJ$1&amp;$A15&amp;"MY5",Database!$O:$O)</f>
        <v>20</v>
      </c>
      <c r="T15" s="300">
        <f>IF(R15=0,"n/a",S15/R15*100)</f>
        <v>18.01801801801802</v>
      </c>
      <c r="U15" s="236">
        <f>SUMIF(Database!$U:$U,$BJ$1&amp;$A15&amp;"MY5",Database!$S:$S)</f>
        <v>503</v>
      </c>
      <c r="V15" s="299">
        <f>IF(R15=0,"n/a",U15/R15)</f>
        <v>4.531531531531532</v>
      </c>
      <c r="W15" s="236">
        <f>SUMIF(Database!$U:$U,$BJ$1&amp;$A15&amp;"MN5",Database!$N:$N)</f>
        <v>642</v>
      </c>
      <c r="X15" s="236">
        <f>SUMIF(Database!$U:$U,$BJ$1&amp;$A15&amp;"MN5",Database!$O:$O)</f>
        <v>111</v>
      </c>
      <c r="Y15" s="300">
        <f>IF(W15=0,"n/a",X15/W15*100)</f>
        <v>17.289719626168225</v>
      </c>
      <c r="Z15" s="236">
        <f>SUMIF(Database!$U:$U,$BJ$1&amp;$A15&amp;"MN5",Database!$S:$S)</f>
        <v>3366</v>
      </c>
      <c r="AA15" s="299">
        <f>IF(W15=0,"n/a",Z15/W15)</f>
        <v>5.242990654205608</v>
      </c>
      <c r="AB15" s="237">
        <f t="shared" si="9"/>
        <v>753</v>
      </c>
      <c r="AC15" s="237">
        <f t="shared" si="9"/>
        <v>131</v>
      </c>
      <c r="AD15" s="300">
        <f>IF(AB15=0,"n/a",AC15/AB15*100)</f>
        <v>17.397078353253654</v>
      </c>
      <c r="AE15" s="237">
        <f t="shared" si="10"/>
        <v>3869</v>
      </c>
      <c r="AF15" s="300">
        <f>IF(AB15=0,"n/a",AE15/AB15)</f>
        <v>5.138114209827357</v>
      </c>
      <c r="AG15" s="238">
        <f>SUMIF(Database!$U:$U,$BJ$1&amp;$A15&amp;"PY5",Database!$N:$N)</f>
        <v>0</v>
      </c>
      <c r="AH15" s="236">
        <f>SUMIF(Database!$U:$U,$BJ$1&amp;$A15&amp;"PY5",Database!$O:$O)</f>
        <v>0</v>
      </c>
      <c r="AI15" s="300" t="str">
        <f>IF(AG15=0,"n/a",AH15/AG15*100)</f>
        <v>n/a</v>
      </c>
      <c r="AJ15" s="236">
        <f>SUMIF(Database!$U:$U,$BJ$1&amp;$A15&amp;"PY5",Database!$S:$S)</f>
        <v>0</v>
      </c>
      <c r="AK15" s="299" t="str">
        <f>IF(AG15=0,"n/a",AJ15/AG15)</f>
        <v>n/a</v>
      </c>
      <c r="AL15" s="238">
        <f>SUMIF(Database!$U:$U,$BJ$1&amp;$A15&amp;"PN5",Database!$N:$N)</f>
        <v>27</v>
      </c>
      <c r="AM15" s="236">
        <f>SUMIF(Database!$U:$U,$BJ$1&amp;$A15&amp;"PN5",Database!$O:$O)</f>
        <v>7</v>
      </c>
      <c r="AN15" s="300">
        <f>IF(AL15=0,"n/a",AM15/AL15*100)</f>
        <v>25.925925925925924</v>
      </c>
      <c r="AO15" s="236">
        <f>SUMIF(Database!$U:$U,$BJ$1&amp;$A15&amp;"PN5",Database!$S:$S)</f>
        <v>127</v>
      </c>
      <c r="AP15" s="299">
        <f>IF(AL15=0,"n/a",AO15/AL15)</f>
        <v>4.703703703703703</v>
      </c>
      <c r="AQ15" s="237">
        <f t="shared" si="11"/>
        <v>27</v>
      </c>
      <c r="AR15" s="237">
        <f t="shared" si="11"/>
        <v>7</v>
      </c>
      <c r="AS15" s="300">
        <f>IF(AQ15=0,"n/a",AR15/AQ15*100)</f>
        <v>25.925925925925924</v>
      </c>
      <c r="AT15" s="237">
        <f t="shared" si="12"/>
        <v>127</v>
      </c>
      <c r="AU15" s="299">
        <f>IF(AQ15=0,"n/a",AT15/AQ15)</f>
        <v>4.703703703703703</v>
      </c>
      <c r="AV15" s="238">
        <f>SUMIF(Database!$U:$U,$BJ$1&amp;$A15&amp;"OY5",Database!$N:$N)</f>
        <v>84</v>
      </c>
      <c r="AW15" s="236">
        <f>SUMIF(Database!$U:$U,$BJ$1&amp;$A15&amp;"OY5",Database!$O:$O)</f>
        <v>48</v>
      </c>
      <c r="AX15" s="300">
        <f>IF(AV15=0,"n/a",AW15/AV15*100)</f>
        <v>57.14285714285714</v>
      </c>
      <c r="AY15" s="236">
        <f>SUMIF(Database!$U:$U,$BJ$1&amp;$A15&amp;"OY5",Database!$S:$S)</f>
        <v>182</v>
      </c>
      <c r="AZ15" s="299">
        <f>IF(AV15=0,"n/a",AY15/AV15)</f>
        <v>2.1666666666666665</v>
      </c>
      <c r="BA15" s="238">
        <f>SUMIF(Database!$U:$U,$BJ$1&amp;$A15&amp;"ON5",Database!$N:$N)</f>
        <v>1101</v>
      </c>
      <c r="BB15" s="236">
        <f>SUMIF(Database!$U:$U,$BJ$1&amp;$A15&amp;"ON5",Database!$O:$O)</f>
        <v>594</v>
      </c>
      <c r="BC15" s="300">
        <f>IF(BA15=0,"n/a",BB15/BA15*100)</f>
        <v>53.950953678474114</v>
      </c>
      <c r="BD15" s="236">
        <f>SUMIF(Database!$U:$U,$BJ$1&amp;$A15&amp;"ON5",Database!$S:$S)</f>
        <v>2241</v>
      </c>
      <c r="BE15" s="299">
        <f>IF(BA15=0,"n/a",BD15/BA15)</f>
        <v>2.035422343324251</v>
      </c>
      <c r="BF15" s="237">
        <f t="shared" si="13"/>
        <v>1185</v>
      </c>
      <c r="BG15" s="237">
        <f t="shared" si="13"/>
        <v>642</v>
      </c>
      <c r="BH15" s="300">
        <f>IF(BF15=0,"n/a",BG15/BF15*100)</f>
        <v>54.177215189873415</v>
      </c>
      <c r="BI15" s="237">
        <f t="shared" si="14"/>
        <v>2423</v>
      </c>
      <c r="BJ15" s="299">
        <f>IF(BF15=0,"n/a",BI15/BF15)</f>
        <v>2.0447257383966244</v>
      </c>
    </row>
    <row r="16" spans="1:62" ht="13.5" thickBot="1">
      <c r="A16" s="153" t="s">
        <v>9</v>
      </c>
      <c r="B16" s="131">
        <f>R16+W16+AG16+AL16+AV16+BA16</f>
        <v>602</v>
      </c>
      <c r="C16" s="206">
        <f>H16+M16</f>
        <v>224</v>
      </c>
      <c r="D16" s="127">
        <f t="shared" si="5"/>
        <v>37.2093023255814</v>
      </c>
      <c r="E16" s="233">
        <f>J16+O16</f>
        <v>2153</v>
      </c>
      <c r="F16" s="128">
        <f t="shared" si="6"/>
        <v>3.5764119601328903</v>
      </c>
      <c r="G16" s="152">
        <f t="shared" si="7"/>
        <v>403</v>
      </c>
      <c r="H16" s="206">
        <f t="shared" si="7"/>
        <v>162</v>
      </c>
      <c r="I16" s="129">
        <f>IF(G16=0,"n/a",H16/G16*100)</f>
        <v>40.198511166253105</v>
      </c>
      <c r="J16" s="233">
        <f>U16+AJ16+AY16</f>
        <v>1241</v>
      </c>
      <c r="K16" s="298">
        <f>IF(G16=0,"n/a",J16/G16)</f>
        <v>3.0794044665012406</v>
      </c>
      <c r="L16" s="151">
        <f t="shared" si="8"/>
        <v>199</v>
      </c>
      <c r="M16" s="206">
        <f t="shared" si="8"/>
        <v>62</v>
      </c>
      <c r="N16" s="127">
        <f>IF(L16=0,"n/a",M16/L16*100)</f>
        <v>31.155778894472363</v>
      </c>
      <c r="O16" s="233">
        <f>Z16+AO16+BD16</f>
        <v>912</v>
      </c>
      <c r="P16" s="128">
        <f>IF(L16=0,"n/a",O16/L16)</f>
        <v>4.582914572864322</v>
      </c>
      <c r="R16" s="238">
        <f>SUMIF(Database!$U:$U,$BJ$1&amp;$A16&amp;"MY5",Database!$N:$N)</f>
        <v>273</v>
      </c>
      <c r="S16" s="236">
        <f>SUMIF(Database!$U:$U,$BJ$1&amp;$A16&amp;"MY5",Database!$O:$O)</f>
        <v>87</v>
      </c>
      <c r="T16" s="300">
        <f>IF(R16=0,"n/a",S16/R16*100)</f>
        <v>31.868131868131865</v>
      </c>
      <c r="U16" s="236">
        <f>SUMIF(Database!$U:$U,$BJ$1&amp;$A16&amp;"MY5",Database!$S:$S)</f>
        <v>1052</v>
      </c>
      <c r="V16" s="299">
        <f>IF(R16=0,"n/a",U16/R16)</f>
        <v>3.8534798534798536</v>
      </c>
      <c r="W16" s="236">
        <f>SUMIF(Database!$U:$U,$BJ$1&amp;$A16&amp;"MN5",Database!$N:$N)</f>
        <v>117</v>
      </c>
      <c r="X16" s="236">
        <f>SUMIF(Database!$U:$U,$BJ$1&amp;$A16&amp;"MN5",Database!$O:$O)</f>
        <v>19</v>
      </c>
      <c r="Y16" s="300">
        <f>IF(W16=0,"n/a",X16/W16*100)</f>
        <v>16.23931623931624</v>
      </c>
      <c r="Z16" s="236">
        <f>SUMIF(Database!$U:$U,$BJ$1&amp;$A16&amp;"MN5",Database!$S:$S)</f>
        <v>752</v>
      </c>
      <c r="AA16" s="299">
        <f>IF(W16=0,"n/a",Z16/W16)</f>
        <v>6.427350427350428</v>
      </c>
      <c r="AB16" s="237">
        <f t="shared" si="9"/>
        <v>390</v>
      </c>
      <c r="AC16" s="237">
        <f t="shared" si="9"/>
        <v>106</v>
      </c>
      <c r="AD16" s="300">
        <f>IF(AB16=0,"n/a",AC16/AB16*100)</f>
        <v>27.17948717948718</v>
      </c>
      <c r="AE16" s="237">
        <f t="shared" si="10"/>
        <v>1804</v>
      </c>
      <c r="AF16" s="300">
        <f>IF(AB16=0,"n/a",AE16/AB16)</f>
        <v>4.625641025641026</v>
      </c>
      <c r="AG16" s="238">
        <f>SUMIF(Database!$U:$U,$BJ$1&amp;$A16&amp;"PY5",Database!$N:$N)</f>
        <v>11</v>
      </c>
      <c r="AH16" s="236">
        <f>SUMIF(Database!$U:$U,$BJ$1&amp;$A16&amp;"PY5",Database!$O:$O)</f>
        <v>2</v>
      </c>
      <c r="AI16" s="300">
        <f>IF(AG16=0,"n/a",AH16/AG16*100)</f>
        <v>18.181818181818183</v>
      </c>
      <c r="AJ16" s="236">
        <f>SUMIF(Database!$U:$U,$BJ$1&amp;$A16&amp;"PY5",Database!$S:$S)</f>
        <v>39</v>
      </c>
      <c r="AK16" s="299">
        <f>IF(AG16=0,"n/a",AJ16/AG16)</f>
        <v>3.5454545454545454</v>
      </c>
      <c r="AL16" s="238">
        <f>SUMIF(Database!$U:$U,$BJ$1&amp;$A16&amp;"PN5",Database!$N:$N)</f>
        <v>0</v>
      </c>
      <c r="AM16" s="236">
        <f>SUMIF(Database!$U:$U,$BJ$1&amp;$A16&amp;"PN5",Database!$O:$O)</f>
        <v>0</v>
      </c>
      <c r="AN16" s="300" t="str">
        <f>IF(AL16=0,"n/a",AM16/AL16*100)</f>
        <v>n/a</v>
      </c>
      <c r="AO16" s="236">
        <f>SUMIF(Database!$U:$U,$BJ$1&amp;$A16&amp;"PN5",Database!$S:$S)</f>
        <v>0</v>
      </c>
      <c r="AP16" s="299" t="str">
        <f>IF(AL16=0,"n/a",AO16/AL16)</f>
        <v>n/a</v>
      </c>
      <c r="AQ16" s="237">
        <f t="shared" si="11"/>
        <v>11</v>
      </c>
      <c r="AR16" s="237">
        <f t="shared" si="11"/>
        <v>2</v>
      </c>
      <c r="AS16" s="300">
        <f>IF(AQ16=0,"n/a",AR16/AQ16*100)</f>
        <v>18.181818181818183</v>
      </c>
      <c r="AT16" s="237">
        <f t="shared" si="12"/>
        <v>39</v>
      </c>
      <c r="AU16" s="299">
        <f>IF(AQ16=0,"n/a",AT16/AQ16)</f>
        <v>3.5454545454545454</v>
      </c>
      <c r="AV16" s="238">
        <f>SUMIF(Database!$U:$U,$BJ$1&amp;$A16&amp;"OY5",Database!$N:$N)</f>
        <v>119</v>
      </c>
      <c r="AW16" s="236">
        <f>SUMIF(Database!$U:$U,$BJ$1&amp;$A16&amp;"OY5",Database!$O:$O)</f>
        <v>73</v>
      </c>
      <c r="AX16" s="300">
        <f>IF(AV16=0,"n/a",AW16/AV16*100)</f>
        <v>61.34453781512605</v>
      </c>
      <c r="AY16" s="236">
        <f>SUMIF(Database!$U:$U,$BJ$1&amp;$A16&amp;"OY5",Database!$S:$S)</f>
        <v>150</v>
      </c>
      <c r="AZ16" s="299">
        <f>IF(AV16=0,"n/a",AY16/AV16)</f>
        <v>1.2605042016806722</v>
      </c>
      <c r="BA16" s="238">
        <f>SUMIF(Database!$U:$U,$BJ$1&amp;$A16&amp;"ON5",Database!$N:$N)</f>
        <v>82</v>
      </c>
      <c r="BB16" s="236">
        <f>SUMIF(Database!$U:$U,$BJ$1&amp;$A16&amp;"ON5",Database!$O:$O)</f>
        <v>43</v>
      </c>
      <c r="BC16" s="300">
        <f>IF(BA16=0,"n/a",BB16/BA16*100)</f>
        <v>52.4390243902439</v>
      </c>
      <c r="BD16" s="236">
        <f>SUMIF(Database!$U:$U,$BJ$1&amp;$A16&amp;"ON5",Database!$S:$S)</f>
        <v>160</v>
      </c>
      <c r="BE16" s="299">
        <f>IF(BA16=0,"n/a",BD16/BA16)</f>
        <v>1.951219512195122</v>
      </c>
      <c r="BF16" s="237">
        <f t="shared" si="13"/>
        <v>201</v>
      </c>
      <c r="BG16" s="237">
        <f t="shared" si="13"/>
        <v>116</v>
      </c>
      <c r="BH16" s="300">
        <f>IF(BF16=0,"n/a",BG16/BF16*100)</f>
        <v>57.711442786069654</v>
      </c>
      <c r="BI16" s="237">
        <f t="shared" si="14"/>
        <v>310</v>
      </c>
      <c r="BJ16" s="299">
        <f>IF(BF16=0,"n/a",BI16/BF16)</f>
        <v>1.5422885572139304</v>
      </c>
    </row>
    <row r="17" spans="1:62" ht="13.5" thickBot="1">
      <c r="A17" s="153" t="s">
        <v>11</v>
      </c>
      <c r="B17" s="131">
        <f>R17+W17+AG17+AL17+AV17+BA17</f>
        <v>1462</v>
      </c>
      <c r="C17" s="206">
        <f>H17+M17</f>
        <v>750</v>
      </c>
      <c r="D17" s="127">
        <f t="shared" si="5"/>
        <v>51.29958960328317</v>
      </c>
      <c r="E17" s="233">
        <f>J17+O17</f>
        <v>3093</v>
      </c>
      <c r="F17" s="128">
        <f t="shared" si="6"/>
        <v>2.115595075239398</v>
      </c>
      <c r="G17" s="152">
        <f t="shared" si="7"/>
        <v>931</v>
      </c>
      <c r="H17" s="206">
        <f t="shared" si="7"/>
        <v>509</v>
      </c>
      <c r="I17" s="129">
        <f>IF(G17=0,"n/a",H17/G17*100)</f>
        <v>54.672395273899035</v>
      </c>
      <c r="J17" s="233">
        <f>U17+AJ17+AY17</f>
        <v>1836</v>
      </c>
      <c r="K17" s="298">
        <f>IF(G17=0,"n/a",J17/G17)</f>
        <v>1.9720730397422126</v>
      </c>
      <c r="L17" s="151">
        <f t="shared" si="8"/>
        <v>531</v>
      </c>
      <c r="M17" s="206">
        <f t="shared" si="8"/>
        <v>241</v>
      </c>
      <c r="N17" s="127">
        <f>IF(L17=0,"n/a",M17/L17*100)</f>
        <v>45.38606403013183</v>
      </c>
      <c r="O17" s="233">
        <f>Z17+AO17+BD17</f>
        <v>1257</v>
      </c>
      <c r="P17" s="128">
        <f>IF(L17=0,"n/a",O17/L17)</f>
        <v>2.367231638418079</v>
      </c>
      <c r="R17" s="238">
        <f>SUMIF(Database!$U:$U,$BJ$1&amp;$A17&amp;"MY5",Database!$N:$N)</f>
        <v>270</v>
      </c>
      <c r="S17" s="236">
        <f>SUMIF(Database!$U:$U,$BJ$1&amp;$A17&amp;"MY5",Database!$O:$O)</f>
        <v>95</v>
      </c>
      <c r="T17" s="300">
        <f>IF(R17=0,"n/a",S17/R17*100)</f>
        <v>35.18518518518518</v>
      </c>
      <c r="U17" s="236">
        <f>SUMIF(Database!$U:$U,$BJ$1&amp;$A17&amp;"MY5",Database!$S:$S)</f>
        <v>868</v>
      </c>
      <c r="V17" s="299">
        <f>IF(R17=0,"n/a",U17/R17)</f>
        <v>3.214814814814815</v>
      </c>
      <c r="W17" s="236">
        <f>SUMIF(Database!$U:$U,$BJ$1&amp;$A17&amp;"MN5",Database!$N:$N)</f>
        <v>114</v>
      </c>
      <c r="X17" s="236">
        <f>SUMIF(Database!$U:$U,$BJ$1&amp;$A17&amp;"MN5",Database!$O:$O)</f>
        <v>35</v>
      </c>
      <c r="Y17" s="300">
        <f>IF(W17=0,"n/a",X17/W17*100)</f>
        <v>30.701754385964914</v>
      </c>
      <c r="Z17" s="236">
        <f>SUMIF(Database!$U:$U,$BJ$1&amp;$A17&amp;"MN5",Database!$S:$S)</f>
        <v>427</v>
      </c>
      <c r="AA17" s="299">
        <f>IF(W17=0,"n/a",Z17/W17)</f>
        <v>3.745614035087719</v>
      </c>
      <c r="AB17" s="237">
        <f t="shared" si="9"/>
        <v>384</v>
      </c>
      <c r="AC17" s="237">
        <f t="shared" si="9"/>
        <v>130</v>
      </c>
      <c r="AD17" s="300">
        <f>IF(AB17=0,"n/a",AC17/AB17*100)</f>
        <v>33.85416666666667</v>
      </c>
      <c r="AE17" s="237">
        <f t="shared" si="10"/>
        <v>1295</v>
      </c>
      <c r="AF17" s="300">
        <f>IF(AB17=0,"n/a",AE17/AB17)</f>
        <v>3.3723958333333335</v>
      </c>
      <c r="AG17" s="238">
        <f>SUMIF(Database!$U:$U,$BJ$1&amp;$A17&amp;"PY5",Database!$N:$N)</f>
        <v>25</v>
      </c>
      <c r="AH17" s="236">
        <f>SUMIF(Database!$U:$U,$BJ$1&amp;$A17&amp;"PY5",Database!$O:$O)</f>
        <v>4</v>
      </c>
      <c r="AI17" s="300">
        <f>IF(AG17=0,"n/a",AH17/AG17*100)</f>
        <v>16</v>
      </c>
      <c r="AJ17" s="236">
        <f>SUMIF(Database!$U:$U,$BJ$1&amp;$A17&amp;"PY5",Database!$S:$S)</f>
        <v>107</v>
      </c>
      <c r="AK17" s="299">
        <f>IF(AG17=0,"n/a",AJ17/AG17)</f>
        <v>4.28</v>
      </c>
      <c r="AL17" s="238">
        <f>SUMIF(Database!$U:$U,$BJ$1&amp;$A17&amp;"PN5",Database!$N:$N)</f>
        <v>3</v>
      </c>
      <c r="AM17" s="236">
        <f>SUMIF(Database!$U:$U,$BJ$1&amp;$A17&amp;"PN5",Database!$O:$O)</f>
        <v>1</v>
      </c>
      <c r="AN17" s="300">
        <f>IF(AL17=0,"n/a",AM17/AL17*100)</f>
        <v>33.33333333333333</v>
      </c>
      <c r="AO17" s="236">
        <f>SUMIF(Database!$U:$U,$BJ$1&amp;$A17&amp;"PN5",Database!$S:$S)</f>
        <v>5</v>
      </c>
      <c r="AP17" s="299">
        <f>IF(AL17=0,"n/a",AO17/AL17)</f>
        <v>1.6666666666666667</v>
      </c>
      <c r="AQ17" s="237">
        <f t="shared" si="11"/>
        <v>28</v>
      </c>
      <c r="AR17" s="237">
        <f t="shared" si="11"/>
        <v>5</v>
      </c>
      <c r="AS17" s="300">
        <f>IF(AQ17=0,"n/a",AR17/AQ17*100)</f>
        <v>17.857142857142858</v>
      </c>
      <c r="AT17" s="237">
        <f t="shared" si="12"/>
        <v>112</v>
      </c>
      <c r="AU17" s="299">
        <f>IF(AQ17=0,"n/a",AT17/AQ17)</f>
        <v>4</v>
      </c>
      <c r="AV17" s="238">
        <f>SUMIF(Database!$U:$U,$BJ$1&amp;$A17&amp;"OY5",Database!$N:$N)</f>
        <v>636</v>
      </c>
      <c r="AW17" s="236">
        <f>SUMIF(Database!$U:$U,$BJ$1&amp;$A17&amp;"OY5",Database!$O:$O)</f>
        <v>410</v>
      </c>
      <c r="AX17" s="300">
        <f>IF(AV17=0,"n/a",AW17/AV17*100)</f>
        <v>64.46540880503144</v>
      </c>
      <c r="AY17" s="236">
        <f>SUMIF(Database!$U:$U,$BJ$1&amp;$A17&amp;"OY5",Database!$S:$S)</f>
        <v>861</v>
      </c>
      <c r="AZ17" s="299">
        <f>IF(AV17=0,"n/a",AY17/AV17)</f>
        <v>1.3537735849056605</v>
      </c>
      <c r="BA17" s="238">
        <f>SUMIF(Database!$U:$U,$BJ$1&amp;$A17&amp;"ON5",Database!$N:$N)</f>
        <v>414</v>
      </c>
      <c r="BB17" s="236">
        <f>SUMIF(Database!$U:$U,$BJ$1&amp;$A17&amp;"ON5",Database!$O:$O)</f>
        <v>205</v>
      </c>
      <c r="BC17" s="300">
        <f>IF(BA17=0,"n/a",BB17/BA17*100)</f>
        <v>49.51690821256038</v>
      </c>
      <c r="BD17" s="236">
        <f>SUMIF(Database!$U:$U,$BJ$1&amp;$A17&amp;"ON5",Database!$S:$S)</f>
        <v>825</v>
      </c>
      <c r="BE17" s="299">
        <f>IF(BA17=0,"n/a",BD17/BA17)</f>
        <v>1.9927536231884058</v>
      </c>
      <c r="BF17" s="237">
        <f t="shared" si="13"/>
        <v>1050</v>
      </c>
      <c r="BG17" s="237">
        <f t="shared" si="13"/>
        <v>615</v>
      </c>
      <c r="BH17" s="300">
        <f>IF(BF17=0,"n/a",BG17/BF17*100)</f>
        <v>58.57142857142858</v>
      </c>
      <c r="BI17" s="237">
        <f t="shared" si="14"/>
        <v>1686</v>
      </c>
      <c r="BJ17" s="299">
        <f>IF(BF17=0,"n/a",BI17/BF17)</f>
        <v>1.6057142857142856</v>
      </c>
    </row>
    <row r="18" spans="1:62" ht="13.5" thickBot="1">
      <c r="A18" s="167" t="s">
        <v>57</v>
      </c>
      <c r="B18" s="139">
        <f>SUM(B13:B17)</f>
        <v>8545</v>
      </c>
      <c r="C18" s="139">
        <f>SUM(C13:C17)</f>
        <v>3728</v>
      </c>
      <c r="D18" s="140">
        <f t="shared" si="5"/>
        <v>43.627852545348155</v>
      </c>
      <c r="E18" s="139">
        <f>SUM(E13:E17)</f>
        <v>23151</v>
      </c>
      <c r="F18" s="141">
        <f t="shared" si="6"/>
        <v>2.709303686366296</v>
      </c>
      <c r="G18" s="142">
        <f>SUM(G13:G17)</f>
        <v>3499</v>
      </c>
      <c r="H18" s="142">
        <f>SUM(H13:H17)</f>
        <v>1612</v>
      </c>
      <c r="I18" s="140">
        <f>H18/G18*100</f>
        <v>46.07030580165762</v>
      </c>
      <c r="J18" s="142">
        <f>SUM(J13:J17)</f>
        <v>8400</v>
      </c>
      <c r="K18" s="141">
        <f>J18/G18</f>
        <v>2.400685910260074</v>
      </c>
      <c r="L18" s="142">
        <f>SUM(L13:L17)</f>
        <v>5046</v>
      </c>
      <c r="M18" s="142">
        <f>SUM(M13:M17)</f>
        <v>2116</v>
      </c>
      <c r="N18" s="140">
        <f>M18/L18*100</f>
        <v>41.93420531113753</v>
      </c>
      <c r="O18" s="142">
        <f>SUM(O13:O17)</f>
        <v>14751</v>
      </c>
      <c r="P18" s="141">
        <f>O18/L18</f>
        <v>2.9233055885850177</v>
      </c>
      <c r="R18" s="142">
        <f>SUM(R13:R17)</f>
        <v>1406</v>
      </c>
      <c r="S18" s="142">
        <f>SUM(S13:S17)</f>
        <v>409</v>
      </c>
      <c r="T18" s="140">
        <f>S18/R18*100</f>
        <v>29.089615931721198</v>
      </c>
      <c r="U18" s="142">
        <f>SUM(U13:U17)</f>
        <v>5039</v>
      </c>
      <c r="V18" s="141">
        <f>U18/R18</f>
        <v>3.5839260312944523</v>
      </c>
      <c r="W18" s="142">
        <f>SUM(W13:W17)</f>
        <v>1653</v>
      </c>
      <c r="X18" s="142">
        <f>SUM(X13:X17)</f>
        <v>338</v>
      </c>
      <c r="Y18" s="140">
        <f>X18/W18*100</f>
        <v>20.447670901391408</v>
      </c>
      <c r="Z18" s="142">
        <f>SUM(Z13:Z17)</f>
        <v>7950</v>
      </c>
      <c r="AA18" s="141">
        <f>Z18/W18</f>
        <v>4.809437386569873</v>
      </c>
      <c r="AB18" s="194">
        <f t="shared" si="9"/>
        <v>3059</v>
      </c>
      <c r="AC18" s="194">
        <f t="shared" si="9"/>
        <v>747</v>
      </c>
      <c r="AD18" s="140">
        <f>AC18/AB18*100</f>
        <v>24.41974501471069</v>
      </c>
      <c r="AE18" s="194">
        <f t="shared" si="10"/>
        <v>12989</v>
      </c>
      <c r="AF18" s="140">
        <f>AE18/AB18</f>
        <v>4.246158875449494</v>
      </c>
      <c r="AG18" s="169">
        <f>SUM(AG13:AG17)</f>
        <v>81</v>
      </c>
      <c r="AH18" s="142">
        <f>SUM(AH13:AH17)</f>
        <v>18</v>
      </c>
      <c r="AI18" s="140">
        <f>AH18/AG18*100</f>
        <v>22.22222222222222</v>
      </c>
      <c r="AJ18" s="142">
        <f>SUM(AJ13:AJ17)</f>
        <v>294</v>
      </c>
      <c r="AK18" s="141">
        <f>AJ18/AG18</f>
        <v>3.6296296296296298</v>
      </c>
      <c r="AL18" s="170">
        <f>SUM(AL13:AL17)</f>
        <v>62</v>
      </c>
      <c r="AM18" s="142">
        <f>SUM(AM13:AM17)</f>
        <v>20</v>
      </c>
      <c r="AN18" s="140">
        <f>AM18/AL18*100</f>
        <v>32.25806451612903</v>
      </c>
      <c r="AO18" s="142">
        <f>SUM(AO13:AO17)</f>
        <v>231</v>
      </c>
      <c r="AP18" s="141">
        <f>AO18/AL18</f>
        <v>3.725806451612903</v>
      </c>
      <c r="AQ18" s="194">
        <f t="shared" si="11"/>
        <v>143</v>
      </c>
      <c r="AR18" s="194">
        <f t="shared" si="11"/>
        <v>38</v>
      </c>
      <c r="AS18" s="140">
        <f>AR18/AQ18*100</f>
        <v>26.573426573426573</v>
      </c>
      <c r="AT18" s="194">
        <f t="shared" si="12"/>
        <v>525</v>
      </c>
      <c r="AU18" s="143">
        <f>AT18/AQ18</f>
        <v>3.6713286713286712</v>
      </c>
      <c r="AV18" s="169">
        <f>SUM(AV13:AV17)</f>
        <v>2012</v>
      </c>
      <c r="AW18" s="142">
        <f>SUM(AW13:AW17)</f>
        <v>1185</v>
      </c>
      <c r="AX18" s="140">
        <f>AW18/AV18*100</f>
        <v>58.896620278330026</v>
      </c>
      <c r="AY18" s="142">
        <f>SUM(AY13:AY17)</f>
        <v>3067</v>
      </c>
      <c r="AZ18" s="141">
        <f>AY18/AV18</f>
        <v>1.5243538767395626</v>
      </c>
      <c r="BA18" s="171">
        <f>SUM(BA13:BA17)</f>
        <v>3331</v>
      </c>
      <c r="BB18" s="142">
        <f>SUM(BB13:BB17)</f>
        <v>1758</v>
      </c>
      <c r="BC18" s="140">
        <f>BB18/BA18*100</f>
        <v>52.776943860702495</v>
      </c>
      <c r="BD18" s="142">
        <f>SUM(BD13:BD17)</f>
        <v>6570</v>
      </c>
      <c r="BE18" s="141">
        <f>BD18/BA18</f>
        <v>1.9723806664665267</v>
      </c>
      <c r="BF18" s="194">
        <f t="shared" si="13"/>
        <v>5343</v>
      </c>
      <c r="BG18" s="194">
        <f t="shared" si="13"/>
        <v>2943</v>
      </c>
      <c r="BH18" s="140">
        <f>BG18/BF18*100</f>
        <v>55.08141493542953</v>
      </c>
      <c r="BI18" s="194">
        <f t="shared" si="14"/>
        <v>9637</v>
      </c>
      <c r="BJ18" s="143">
        <f>BI18/BF18</f>
        <v>1.8036683511136067</v>
      </c>
    </row>
    <row r="19" spans="1:62" ht="13.5" thickBot="1">
      <c r="A19" s="147"/>
      <c r="B19" s="148"/>
      <c r="C19" s="148"/>
      <c r="D19" s="110"/>
      <c r="E19" s="239"/>
      <c r="F19" s="111"/>
      <c r="G19" s="112"/>
      <c r="H19" s="112"/>
      <c r="I19" s="110"/>
      <c r="J19" s="239"/>
      <c r="K19" s="110"/>
      <c r="L19" s="112"/>
      <c r="M19" s="112"/>
      <c r="N19" s="110"/>
      <c r="O19" s="239"/>
      <c r="P19" s="110"/>
      <c r="R19" s="112"/>
      <c r="S19" s="112"/>
      <c r="T19" s="110"/>
      <c r="U19" s="239"/>
      <c r="V19" s="110"/>
      <c r="W19" s="112"/>
      <c r="X19" s="112"/>
      <c r="Y19" s="110"/>
      <c r="Z19" s="239"/>
      <c r="AA19" s="110"/>
      <c r="AB19" s="237"/>
      <c r="AC19" s="237"/>
      <c r="AD19" s="234"/>
      <c r="AE19" s="237"/>
      <c r="AF19" s="234"/>
      <c r="AG19" s="112"/>
      <c r="AH19" s="112"/>
      <c r="AI19" s="110"/>
      <c r="AJ19" s="239"/>
      <c r="AK19" s="110"/>
      <c r="AL19" s="136"/>
      <c r="AM19" s="136"/>
      <c r="AN19" s="137"/>
      <c r="AO19" s="193"/>
      <c r="AP19" s="137"/>
      <c r="AQ19" s="237"/>
      <c r="AR19" s="237"/>
      <c r="AS19" s="234"/>
      <c r="AT19" s="237"/>
      <c r="AU19" s="235"/>
      <c r="AV19" s="112"/>
      <c r="AW19" s="112"/>
      <c r="AX19" s="110"/>
      <c r="AY19" s="239"/>
      <c r="AZ19" s="110"/>
      <c r="BA19" s="124"/>
      <c r="BB19" s="124"/>
      <c r="BC19" s="110"/>
      <c r="BD19" s="239"/>
      <c r="BE19" s="110"/>
      <c r="BF19" s="237"/>
      <c r="BG19" s="237"/>
      <c r="BH19" s="234"/>
      <c r="BI19" s="237"/>
      <c r="BJ19" s="235"/>
    </row>
    <row r="20" spans="1:62" ht="13.5" thickBot="1">
      <c r="A20" s="149" t="s">
        <v>10</v>
      </c>
      <c r="B20" s="131">
        <f aca="true" t="shared" si="15" ref="B20:B26">R20+W20+AG20+AL20+AV20+BA20</f>
        <v>1657</v>
      </c>
      <c r="C20" s="206">
        <f aca="true" t="shared" si="16" ref="C20:C26">H20+M20</f>
        <v>710</v>
      </c>
      <c r="D20" s="127">
        <f aca="true" t="shared" si="17" ref="D20:D27">C20/B20*100</f>
        <v>42.84852142426071</v>
      </c>
      <c r="E20" s="233">
        <f aca="true" t="shared" si="18" ref="E20:E26">J20+O20</f>
        <v>4485</v>
      </c>
      <c r="F20" s="128">
        <f aca="true" t="shared" si="19" ref="F20:F27">E20/B20</f>
        <v>2.7066988533494265</v>
      </c>
      <c r="G20" s="152">
        <f aca="true" t="shared" si="20" ref="G20:H26">R20+AG20+AV20</f>
        <v>707</v>
      </c>
      <c r="H20" s="206">
        <f t="shared" si="20"/>
        <v>327</v>
      </c>
      <c r="I20" s="129">
        <f aca="true" t="shared" si="21" ref="I20:I26">IF(G20=0,"n/a",H20/G20*100)</f>
        <v>46.25176803394625</v>
      </c>
      <c r="J20" s="233">
        <f aca="true" t="shared" si="22" ref="J20:J26">U20+AJ20+AY20</f>
        <v>1673</v>
      </c>
      <c r="K20" s="298">
        <f>IF(G20=0,"n/a",J20/G20)</f>
        <v>2.366336633663366</v>
      </c>
      <c r="L20" s="151">
        <f aca="true" t="shared" si="23" ref="L20:M26">W20+AL20+BA20</f>
        <v>950</v>
      </c>
      <c r="M20" s="206">
        <f t="shared" si="23"/>
        <v>383</v>
      </c>
      <c r="N20" s="127">
        <f>IF(L20=0,"n/a",M20/L20*100)</f>
        <v>40.31578947368421</v>
      </c>
      <c r="O20" s="233">
        <f>Z20+AO20+BD20</f>
        <v>2812</v>
      </c>
      <c r="P20" s="128">
        <f>IF(L20=0,"n/a",O20/L20)</f>
        <v>2.96</v>
      </c>
      <c r="R20" s="238">
        <f>SUMIF(Database!$U:$U,$BJ$1&amp;$A20&amp;"MY5",Database!$N:$N)</f>
        <v>280</v>
      </c>
      <c r="S20" s="236">
        <f>SUMIF(Database!$U:$U,$BJ$1&amp;$A20&amp;"MY5",Database!$O:$O)</f>
        <v>85</v>
      </c>
      <c r="T20" s="300">
        <f>IF(R20=0,"n/a",S20/R20*100)</f>
        <v>30.357142857142854</v>
      </c>
      <c r="U20" s="236">
        <f>SUMIF(Database!$U:$U,$BJ$1&amp;$A20&amp;"MY5",Database!$S:$S)</f>
        <v>952</v>
      </c>
      <c r="V20" s="299">
        <f>IF(R20=0,"n/a",U20/R20)</f>
        <v>3.4</v>
      </c>
      <c r="W20" s="236">
        <f>SUMIF(Database!$U:$U,$BJ$1&amp;$A20&amp;"MN5",Database!$N:$N)</f>
        <v>382</v>
      </c>
      <c r="X20" s="236">
        <f>SUMIF(Database!$U:$U,$BJ$1&amp;$A20&amp;"MN5",Database!$O:$O)</f>
        <v>88</v>
      </c>
      <c r="Y20" s="300">
        <f>IF(W20=0,"n/a",X20/W20*100)</f>
        <v>23.036649214659686</v>
      </c>
      <c r="Z20" s="236">
        <f>SUMIF(Database!$U:$U,$BJ$1&amp;$A20&amp;"MN5",Database!$S:$S)</f>
        <v>1792</v>
      </c>
      <c r="AA20" s="299">
        <f>IF(W20=0,"n/a",Z20/W20)</f>
        <v>4.69109947643979</v>
      </c>
      <c r="AB20" s="237">
        <f aca="true" t="shared" si="24" ref="AB20:AC27">W20+R20</f>
        <v>662</v>
      </c>
      <c r="AC20" s="237">
        <f t="shared" si="24"/>
        <v>173</v>
      </c>
      <c r="AD20" s="300">
        <f>IF(AB20=0,"n/a",AC20/AB20*100)</f>
        <v>26.132930513595166</v>
      </c>
      <c r="AE20" s="237">
        <f>Z20+U20</f>
        <v>2744</v>
      </c>
      <c r="AF20" s="300">
        <f>IF(AB20=0,"n/a",AE20/AB20)</f>
        <v>4.145015105740181</v>
      </c>
      <c r="AG20" s="238">
        <f>SUMIF(Database!$U:$U,$BJ$1&amp;$A20&amp;"PY5",Database!$N:$N)</f>
        <v>59</v>
      </c>
      <c r="AH20" s="236">
        <f>SUMIF(Database!$U:$U,$BJ$1&amp;$A20&amp;"PY5",Database!$O:$O)</f>
        <v>7</v>
      </c>
      <c r="AI20" s="300">
        <f>IF(AG20=0,"n/a",AH20/AG20*100)</f>
        <v>11.864406779661017</v>
      </c>
      <c r="AJ20" s="236">
        <f>SUMIF(Database!$U:$U,$BJ$1&amp;$A20&amp;"PY5",Database!$S:$S)</f>
        <v>315</v>
      </c>
      <c r="AK20" s="299">
        <f>IF(AG20=0,"n/a",AJ20/AG20)</f>
        <v>5.338983050847458</v>
      </c>
      <c r="AL20" s="238">
        <f>SUMIF(Database!$U:$U,$BJ$1&amp;$A20&amp;"PN5",Database!$N:$N)</f>
        <v>21</v>
      </c>
      <c r="AM20" s="236">
        <f>SUMIF(Database!$U:$U,$BJ$1&amp;$A20&amp;"PN5",Database!$O:$O)</f>
        <v>5</v>
      </c>
      <c r="AN20" s="300">
        <f>IF(AL20=0,"n/a",AM20/AL20*100)</f>
        <v>23.809523809523807</v>
      </c>
      <c r="AO20" s="236">
        <f>SUMIF(Database!$U:$U,$BJ$1&amp;$A20&amp;"PN5",Database!$S:$S)</f>
        <v>97</v>
      </c>
      <c r="AP20" s="299">
        <f>IF(AL20=0,"n/a",AO20/AL20)</f>
        <v>4.619047619047619</v>
      </c>
      <c r="AQ20" s="237">
        <f aca="true" t="shared" si="25" ref="AQ20:AR27">AL20+AG20</f>
        <v>80</v>
      </c>
      <c r="AR20" s="237">
        <f t="shared" si="25"/>
        <v>12</v>
      </c>
      <c r="AS20" s="300">
        <f>IF(AQ20=0,"n/a",AR20/AQ20*100)</f>
        <v>15</v>
      </c>
      <c r="AT20" s="237">
        <f>AO20+AJ20</f>
        <v>412</v>
      </c>
      <c r="AU20" s="299">
        <f>IF(AQ20=0,"n/a",AT20/AQ20)</f>
        <v>5.15</v>
      </c>
      <c r="AV20" s="238">
        <f>SUMIF(Database!$U:$U,$BJ$1&amp;$A20&amp;"OY5",Database!$N:$N)</f>
        <v>368</v>
      </c>
      <c r="AW20" s="236">
        <f>SUMIF(Database!$U:$U,$BJ$1&amp;$A20&amp;"OY5",Database!$O:$O)</f>
        <v>235</v>
      </c>
      <c r="AX20" s="300">
        <f>IF(AV20=0,"n/a",AW20/AV20*100)</f>
        <v>63.858695652173914</v>
      </c>
      <c r="AY20" s="236">
        <f>SUMIF(Database!$U:$U,$BJ$1&amp;$A20&amp;"OY5",Database!$S:$S)</f>
        <v>406</v>
      </c>
      <c r="AZ20" s="299">
        <f>IF(AV20=0,"n/a",AY20/AV20)</f>
        <v>1.1032608695652173</v>
      </c>
      <c r="BA20" s="238">
        <f>SUMIF(Database!$U:$U,$BJ$1&amp;$A20&amp;"ON5",Database!$N:$N)</f>
        <v>547</v>
      </c>
      <c r="BB20" s="236">
        <f>SUMIF(Database!$U:$U,$BJ$1&amp;$A20&amp;"ON5",Database!$O:$O)</f>
        <v>290</v>
      </c>
      <c r="BC20" s="300">
        <f>IF(BA20=0,"n/a",BB20/BA20*100)</f>
        <v>53.016453382084094</v>
      </c>
      <c r="BD20" s="236">
        <f>SUMIF(Database!$U:$U,$BJ$1&amp;$A20&amp;"ON5",Database!$S:$S)</f>
        <v>923</v>
      </c>
      <c r="BE20" s="299">
        <f>IF(BA20=0,"n/a",BD20/BA20)</f>
        <v>1.6873857404021937</v>
      </c>
      <c r="BF20" s="237">
        <f aca="true" t="shared" si="26" ref="BF20:BG27">BA20+AV20</f>
        <v>915</v>
      </c>
      <c r="BG20" s="237">
        <f t="shared" si="26"/>
        <v>525</v>
      </c>
      <c r="BH20" s="300">
        <f>IF(BF20=0,"n/a",BG20/BF20*100)</f>
        <v>57.377049180327866</v>
      </c>
      <c r="BI20" s="237">
        <f>BD20+AY20</f>
        <v>1329</v>
      </c>
      <c r="BJ20" s="299">
        <f>IF(BF20=0,"n/a",BI20/BF20)</f>
        <v>1.4524590163934425</v>
      </c>
    </row>
    <row r="21" spans="1:62" ht="13.5" thickBot="1">
      <c r="A21" s="153" t="s">
        <v>173</v>
      </c>
      <c r="B21" s="131">
        <f t="shared" si="15"/>
        <v>1936</v>
      </c>
      <c r="C21" s="206">
        <f t="shared" si="16"/>
        <v>1043.12</v>
      </c>
      <c r="D21" s="127">
        <f t="shared" si="17"/>
        <v>53.88016528925619</v>
      </c>
      <c r="E21" s="233">
        <f t="shared" si="18"/>
        <v>4118</v>
      </c>
      <c r="F21" s="128">
        <f t="shared" si="19"/>
        <v>2.1270661157024793</v>
      </c>
      <c r="G21" s="152">
        <f t="shared" si="20"/>
        <v>1227</v>
      </c>
      <c r="H21" s="206">
        <f t="shared" si="20"/>
        <v>694</v>
      </c>
      <c r="I21" s="129">
        <f t="shared" si="21"/>
        <v>56.560717196414025</v>
      </c>
      <c r="J21" s="233">
        <f t="shared" si="22"/>
        <v>2415</v>
      </c>
      <c r="K21" s="298">
        <f aca="true" t="shared" si="27" ref="K21:K26">IF(G21=0,"n/a",J21/G21)</f>
        <v>1.9682151589242054</v>
      </c>
      <c r="L21" s="151">
        <f t="shared" si="23"/>
        <v>709</v>
      </c>
      <c r="M21" s="206">
        <f t="shared" si="23"/>
        <v>349.12</v>
      </c>
      <c r="N21" s="127">
        <f aca="true" t="shared" si="28" ref="N21:N26">IF(L21=0,"n/a",M21/L21*100)</f>
        <v>49.24118476727786</v>
      </c>
      <c r="O21" s="233">
        <f aca="true" t="shared" si="29" ref="O21:O26">Z21+AO21+BD21</f>
        <v>1703</v>
      </c>
      <c r="P21" s="128">
        <f aca="true" t="shared" si="30" ref="P21:P26">IF(L21=0,"n/a",O21/L21)</f>
        <v>2.4019746121297603</v>
      </c>
      <c r="R21" s="238">
        <f>SUMIF(Database!$U:$U,$BJ$1&amp;$A21&amp;"MY5",Database!$N:$N)</f>
        <v>315</v>
      </c>
      <c r="S21" s="236">
        <f>SUMIF(Database!$U:$U,$BJ$1&amp;$A21&amp;"MY5",Database!$O:$O)</f>
        <v>127</v>
      </c>
      <c r="T21" s="300">
        <f aca="true" t="shared" si="31" ref="T21:T26">IF(R21=0,"n/a",S21/R21*100)</f>
        <v>40.317460317460316</v>
      </c>
      <c r="U21" s="236">
        <f>SUMIF(Database!$U:$U,$BJ$1&amp;$A21&amp;"MY5",Database!$S:$S)</f>
        <v>990</v>
      </c>
      <c r="V21" s="299">
        <f aca="true" t="shared" si="32" ref="V21:V26">IF(R21=0,"n/a",U21/R21)</f>
        <v>3.142857142857143</v>
      </c>
      <c r="W21" s="236">
        <f>SUMIF(Database!$U:$U,$BJ$1&amp;$A21&amp;"MN5",Database!$N:$N)</f>
        <v>213</v>
      </c>
      <c r="X21" s="236">
        <f>SUMIF(Database!$U:$U,$BJ$1&amp;$A21&amp;"MN5",Database!$O:$O)</f>
        <v>57</v>
      </c>
      <c r="Y21" s="300">
        <f aca="true" t="shared" si="33" ref="Y21:Y26">IF(W21=0,"n/a",X21/W21*100)</f>
        <v>26.76056338028169</v>
      </c>
      <c r="Z21" s="236">
        <f>SUMIF(Database!$U:$U,$BJ$1&amp;$A21&amp;"MN5",Database!$S:$S)</f>
        <v>807</v>
      </c>
      <c r="AA21" s="299">
        <f aca="true" t="shared" si="34" ref="AA21:AA26">IF(W21=0,"n/a",Z21/W21)</f>
        <v>3.788732394366197</v>
      </c>
      <c r="AB21" s="237">
        <f t="shared" si="24"/>
        <v>528</v>
      </c>
      <c r="AC21" s="237">
        <f t="shared" si="24"/>
        <v>184</v>
      </c>
      <c r="AD21" s="300">
        <f aca="true" t="shared" si="35" ref="AD21:AD26">IF(AB21=0,"n/a",AC21/AB21*100)</f>
        <v>34.84848484848485</v>
      </c>
      <c r="AE21" s="237">
        <f aca="true" t="shared" si="36" ref="AE21:AE26">Z21+U21</f>
        <v>1797</v>
      </c>
      <c r="AF21" s="300">
        <f aca="true" t="shared" si="37" ref="AF21:AF26">IF(AB21=0,"n/a",AE21/AB21)</f>
        <v>3.403409090909091</v>
      </c>
      <c r="AG21" s="238">
        <f>SUMIF(Database!$U:$U,$BJ$1&amp;$A21&amp;"PY5",Database!$N:$N)</f>
        <v>48</v>
      </c>
      <c r="AH21" s="236">
        <f>SUMIF(Database!$U:$U,$BJ$1&amp;$A21&amp;"PY5",Database!$O:$O)</f>
        <v>13</v>
      </c>
      <c r="AI21" s="300">
        <f aca="true" t="shared" si="38" ref="AI21:AI26">IF(AG21=0,"n/a",AH21/AG21*100)</f>
        <v>27.083333333333332</v>
      </c>
      <c r="AJ21" s="236">
        <f>SUMIF(Database!$U:$U,$BJ$1&amp;$A21&amp;"PY5",Database!$S:$S)</f>
        <v>177</v>
      </c>
      <c r="AK21" s="299">
        <f aca="true" t="shared" si="39" ref="AK21:AK26">IF(AG21=0,"n/a",AJ21/AG21)</f>
        <v>3.6875</v>
      </c>
      <c r="AL21" s="238">
        <f>SUMIF(Database!$U:$U,$BJ$1&amp;$A21&amp;"PN5",Database!$N:$N)</f>
        <v>20</v>
      </c>
      <c r="AM21" s="236">
        <f>SUMIF(Database!$U:$U,$BJ$1&amp;$A21&amp;"PN5",Database!$O:$O)</f>
        <v>7</v>
      </c>
      <c r="AN21" s="300">
        <f aca="true" t="shared" si="40" ref="AN21:AN26">IF(AL21=0,"n/a",AM21/AL21*100)</f>
        <v>35</v>
      </c>
      <c r="AO21" s="236">
        <f>SUMIF(Database!$U:$U,$BJ$1&amp;$A21&amp;"PN5",Database!$S:$S)</f>
        <v>102</v>
      </c>
      <c r="AP21" s="299">
        <f aca="true" t="shared" si="41" ref="AP21:AP26">IF(AL21=0,"n/a",AO21/AL21)</f>
        <v>5.1</v>
      </c>
      <c r="AQ21" s="237">
        <f t="shared" si="25"/>
        <v>68</v>
      </c>
      <c r="AR21" s="237">
        <f t="shared" si="25"/>
        <v>20</v>
      </c>
      <c r="AS21" s="300">
        <f aca="true" t="shared" si="42" ref="AS21:AS26">IF(AQ21=0,"n/a",AR21/AQ21*100)</f>
        <v>29.411764705882355</v>
      </c>
      <c r="AT21" s="237">
        <f aca="true" t="shared" si="43" ref="AT21:AT26">AO21+AJ21</f>
        <v>279</v>
      </c>
      <c r="AU21" s="299">
        <f aca="true" t="shared" si="44" ref="AU21:AU26">IF(AQ21=0,"n/a",AT21/AQ21)</f>
        <v>4.102941176470588</v>
      </c>
      <c r="AV21" s="238">
        <f>SUMIF(Database!$U:$U,$BJ$1&amp;$A21&amp;"OY5",Database!$N:$N)</f>
        <v>864</v>
      </c>
      <c r="AW21" s="236">
        <f>SUMIF(Database!$U:$U,$BJ$1&amp;$A21&amp;"OY5",Database!$O:$O)</f>
        <v>554</v>
      </c>
      <c r="AX21" s="300">
        <f aca="true" t="shared" si="45" ref="AX21:AX26">IF(AV21=0,"n/a",AW21/AV21*100)</f>
        <v>64.12037037037037</v>
      </c>
      <c r="AY21" s="236">
        <f>SUMIF(Database!$U:$U,$BJ$1&amp;$A21&amp;"OY5",Database!$S:$S)</f>
        <v>1248</v>
      </c>
      <c r="AZ21" s="299">
        <f aca="true" t="shared" si="46" ref="AZ21:AZ26">IF(AV21=0,"n/a",AY21/AV21)</f>
        <v>1.4444444444444444</v>
      </c>
      <c r="BA21" s="238">
        <f>SUMIF(Database!$U:$U,$BJ$1&amp;$A21&amp;"ON5",Database!$N:$N)</f>
        <v>476</v>
      </c>
      <c r="BB21" s="236">
        <f>SUMIF(Database!$U:$U,$BJ$1&amp;$A21&amp;"ON5",Database!$O:$O)</f>
        <v>285.12</v>
      </c>
      <c r="BC21" s="300">
        <f aca="true" t="shared" si="47" ref="BC21:BC26">IF(BA21=0,"n/a",BB21/BA21*100)</f>
        <v>59.89915966386554</v>
      </c>
      <c r="BD21" s="236">
        <f>SUMIF(Database!$U:$U,$BJ$1&amp;$A21&amp;"ON5",Database!$S:$S)</f>
        <v>794</v>
      </c>
      <c r="BE21" s="299">
        <f aca="true" t="shared" si="48" ref="BE21:BE26">IF(BA21=0,"n/a",BD21/BA21)</f>
        <v>1.6680672268907564</v>
      </c>
      <c r="BF21" s="237">
        <f t="shared" si="26"/>
        <v>1340</v>
      </c>
      <c r="BG21" s="237">
        <f t="shared" si="26"/>
        <v>839.12</v>
      </c>
      <c r="BH21" s="300">
        <f aca="true" t="shared" si="49" ref="BH21:BH26">IF(BF21=0,"n/a",BG21/BF21*100)</f>
        <v>62.62089552238807</v>
      </c>
      <c r="BI21" s="237">
        <f aca="true" t="shared" si="50" ref="BI21:BI26">BD21+AY21</f>
        <v>2042</v>
      </c>
      <c r="BJ21" s="299">
        <f aca="true" t="shared" si="51" ref="BJ21:BJ26">IF(BF21=0,"n/a",BI21/BF21)</f>
        <v>1.5238805970149254</v>
      </c>
    </row>
    <row r="22" spans="1:62" ht="13.5" thickBot="1">
      <c r="A22" s="153" t="s">
        <v>71</v>
      </c>
      <c r="B22" s="131">
        <f t="shared" si="15"/>
        <v>749</v>
      </c>
      <c r="C22" s="206">
        <f t="shared" si="16"/>
        <v>337</v>
      </c>
      <c r="D22" s="127">
        <f t="shared" si="17"/>
        <v>44.99332443257677</v>
      </c>
      <c r="E22" s="233">
        <f t="shared" si="18"/>
        <v>2387</v>
      </c>
      <c r="F22" s="128">
        <f t="shared" si="19"/>
        <v>3.1869158878504673</v>
      </c>
      <c r="G22" s="152">
        <f t="shared" si="20"/>
        <v>0</v>
      </c>
      <c r="H22" s="206">
        <f t="shared" si="20"/>
        <v>0</v>
      </c>
      <c r="I22" s="129" t="str">
        <f t="shared" si="21"/>
        <v>n/a</v>
      </c>
      <c r="J22" s="233">
        <f t="shared" si="22"/>
        <v>0</v>
      </c>
      <c r="K22" s="298" t="str">
        <f t="shared" si="27"/>
        <v>n/a</v>
      </c>
      <c r="L22" s="151">
        <f t="shared" si="23"/>
        <v>749</v>
      </c>
      <c r="M22" s="206">
        <f t="shared" si="23"/>
        <v>337</v>
      </c>
      <c r="N22" s="127">
        <f t="shared" si="28"/>
        <v>44.99332443257677</v>
      </c>
      <c r="O22" s="233">
        <f t="shared" si="29"/>
        <v>2387</v>
      </c>
      <c r="P22" s="128">
        <f t="shared" si="30"/>
        <v>3.1869158878504673</v>
      </c>
      <c r="R22" s="238">
        <f>SUMIF(Database!$U:$U,$BJ$1&amp;$A22&amp;"MY5",Database!$N:$N)</f>
        <v>0</v>
      </c>
      <c r="S22" s="236">
        <f>SUMIF(Database!$U:$U,$BJ$1&amp;$A22&amp;"MY5",Database!$O:$O)</f>
        <v>0</v>
      </c>
      <c r="T22" s="300" t="str">
        <f t="shared" si="31"/>
        <v>n/a</v>
      </c>
      <c r="U22" s="236">
        <f>SUMIF(Database!$U:$U,$BJ$1&amp;$A22&amp;"MY5",Database!$S:$S)</f>
        <v>0</v>
      </c>
      <c r="V22" s="299" t="str">
        <f t="shared" si="32"/>
        <v>n/a</v>
      </c>
      <c r="W22" s="236">
        <f>SUMIF(Database!$U:$U,$BJ$1&amp;$A22&amp;"MN5",Database!$N:$N)</f>
        <v>263</v>
      </c>
      <c r="X22" s="236">
        <f>SUMIF(Database!$U:$U,$BJ$1&amp;$A22&amp;"MN5",Database!$O:$O)</f>
        <v>57</v>
      </c>
      <c r="Y22" s="300">
        <f t="shared" si="33"/>
        <v>21.673003802281368</v>
      </c>
      <c r="Z22" s="236">
        <f>SUMIF(Database!$U:$U,$BJ$1&amp;$A22&amp;"MN5",Database!$S:$S)</f>
        <v>1453</v>
      </c>
      <c r="AA22" s="299">
        <f t="shared" si="34"/>
        <v>5.524714828897339</v>
      </c>
      <c r="AB22" s="237">
        <f t="shared" si="24"/>
        <v>263</v>
      </c>
      <c r="AC22" s="237">
        <f t="shared" si="24"/>
        <v>57</v>
      </c>
      <c r="AD22" s="300">
        <f t="shared" si="35"/>
        <v>21.673003802281368</v>
      </c>
      <c r="AE22" s="237">
        <f t="shared" si="36"/>
        <v>1453</v>
      </c>
      <c r="AF22" s="300">
        <f t="shared" si="37"/>
        <v>5.524714828897339</v>
      </c>
      <c r="AG22" s="238">
        <f>SUMIF(Database!$U:$U,$BJ$1&amp;$A22&amp;"PY5",Database!$N:$N)</f>
        <v>0</v>
      </c>
      <c r="AH22" s="236">
        <f>SUMIF(Database!$U:$U,$BJ$1&amp;$A22&amp;"PY5",Database!$O:$O)</f>
        <v>0</v>
      </c>
      <c r="AI22" s="300" t="str">
        <f t="shared" si="38"/>
        <v>n/a</v>
      </c>
      <c r="AJ22" s="236">
        <f>SUMIF(Database!$U:$U,$BJ$1&amp;$A22&amp;"PY5",Database!$S:$S)</f>
        <v>0</v>
      </c>
      <c r="AK22" s="299" t="str">
        <f t="shared" si="39"/>
        <v>n/a</v>
      </c>
      <c r="AL22" s="238">
        <f>SUMIF(Database!$U:$U,$BJ$1&amp;$A22&amp;"PN5",Database!$N:$N)</f>
        <v>10</v>
      </c>
      <c r="AM22" s="236">
        <f>SUMIF(Database!$U:$U,$BJ$1&amp;$A22&amp;"PN5",Database!$O:$O)</f>
        <v>3</v>
      </c>
      <c r="AN22" s="300">
        <f t="shared" si="40"/>
        <v>30</v>
      </c>
      <c r="AO22" s="236">
        <f>SUMIF(Database!$U:$U,$BJ$1&amp;$A22&amp;"PN5",Database!$S:$S)</f>
        <v>50</v>
      </c>
      <c r="AP22" s="299">
        <f t="shared" si="41"/>
        <v>5</v>
      </c>
      <c r="AQ22" s="237">
        <f t="shared" si="25"/>
        <v>10</v>
      </c>
      <c r="AR22" s="237">
        <f t="shared" si="25"/>
        <v>3</v>
      </c>
      <c r="AS22" s="300">
        <f t="shared" si="42"/>
        <v>30</v>
      </c>
      <c r="AT22" s="237">
        <f t="shared" si="43"/>
        <v>50</v>
      </c>
      <c r="AU22" s="299">
        <f t="shared" si="44"/>
        <v>5</v>
      </c>
      <c r="AV22" s="238">
        <f>SUMIF(Database!$U:$U,$BJ$1&amp;$A22&amp;"OY5",Database!$N:$N)</f>
        <v>0</v>
      </c>
      <c r="AW22" s="236">
        <f>SUMIF(Database!$U:$U,$BJ$1&amp;$A22&amp;"OY5",Database!$O:$O)</f>
        <v>0</v>
      </c>
      <c r="AX22" s="300" t="str">
        <f t="shared" si="45"/>
        <v>n/a</v>
      </c>
      <c r="AY22" s="236">
        <f>SUMIF(Database!$U:$U,$BJ$1&amp;$A22&amp;"OY5",Database!$S:$S)</f>
        <v>0</v>
      </c>
      <c r="AZ22" s="299" t="str">
        <f t="shared" si="46"/>
        <v>n/a</v>
      </c>
      <c r="BA22" s="238">
        <f>SUMIF(Database!$U:$U,$BJ$1&amp;$A22&amp;"ON5",Database!$N:$N)</f>
        <v>476</v>
      </c>
      <c r="BB22" s="236">
        <f>SUMIF(Database!$U:$U,$BJ$1&amp;$A22&amp;"ON5",Database!$O:$O)</f>
        <v>277</v>
      </c>
      <c r="BC22" s="300">
        <f t="shared" si="47"/>
        <v>58.19327731092437</v>
      </c>
      <c r="BD22" s="236">
        <f>SUMIF(Database!$U:$U,$BJ$1&amp;$A22&amp;"ON5",Database!$S:$S)</f>
        <v>884</v>
      </c>
      <c r="BE22" s="299">
        <f t="shared" si="48"/>
        <v>1.8571428571428572</v>
      </c>
      <c r="BF22" s="237">
        <f t="shared" si="26"/>
        <v>476</v>
      </c>
      <c r="BG22" s="237">
        <f t="shared" si="26"/>
        <v>277</v>
      </c>
      <c r="BH22" s="300">
        <f t="shared" si="49"/>
        <v>58.19327731092437</v>
      </c>
      <c r="BI22" s="237">
        <f t="shared" si="50"/>
        <v>884</v>
      </c>
      <c r="BJ22" s="299">
        <f t="shared" si="51"/>
        <v>1.8571428571428572</v>
      </c>
    </row>
    <row r="23" spans="1:62" ht="13.5" thickBot="1">
      <c r="A23" s="153" t="s">
        <v>174</v>
      </c>
      <c r="B23" s="131">
        <f t="shared" si="15"/>
        <v>983</v>
      </c>
      <c r="C23" s="206">
        <f t="shared" si="16"/>
        <v>646</v>
      </c>
      <c r="D23" s="127">
        <f t="shared" si="17"/>
        <v>65.71719226856561</v>
      </c>
      <c r="E23" s="233">
        <f t="shared" si="18"/>
        <v>1468</v>
      </c>
      <c r="F23" s="128">
        <f t="shared" si="19"/>
        <v>1.4933875890132249</v>
      </c>
      <c r="G23" s="152">
        <f t="shared" si="20"/>
        <v>910</v>
      </c>
      <c r="H23" s="206">
        <f t="shared" si="20"/>
        <v>619</v>
      </c>
      <c r="I23" s="129">
        <f t="shared" si="21"/>
        <v>68.02197802197803</v>
      </c>
      <c r="J23" s="233">
        <f t="shared" si="22"/>
        <v>1287</v>
      </c>
      <c r="K23" s="298">
        <f t="shared" si="27"/>
        <v>1.4142857142857144</v>
      </c>
      <c r="L23" s="151">
        <f t="shared" si="23"/>
        <v>73</v>
      </c>
      <c r="M23" s="206">
        <f t="shared" si="23"/>
        <v>27</v>
      </c>
      <c r="N23" s="127">
        <f t="shared" si="28"/>
        <v>36.986301369863014</v>
      </c>
      <c r="O23" s="233">
        <f t="shared" si="29"/>
        <v>181</v>
      </c>
      <c r="P23" s="128">
        <f t="shared" si="30"/>
        <v>2.4794520547945207</v>
      </c>
      <c r="R23" s="238">
        <f>SUMIF(Database!$U:$U,$BJ$1&amp;$A23&amp;"MY5",Database!$N:$N)</f>
        <v>160</v>
      </c>
      <c r="S23" s="236">
        <f>SUMIF(Database!$U:$U,$BJ$1&amp;$A23&amp;"MY5",Database!$O:$O)</f>
        <v>88</v>
      </c>
      <c r="T23" s="300">
        <f t="shared" si="31"/>
        <v>55.00000000000001</v>
      </c>
      <c r="U23" s="236">
        <f>SUMIF(Database!$U:$U,$BJ$1&amp;$A23&amp;"MY5",Database!$S:$S)</f>
        <v>360</v>
      </c>
      <c r="V23" s="299">
        <f t="shared" si="32"/>
        <v>2.25</v>
      </c>
      <c r="W23" s="236">
        <f>SUMIF(Database!$U:$U,$BJ$1&amp;$A23&amp;"MN5",Database!$N:$N)</f>
        <v>33</v>
      </c>
      <c r="X23" s="236">
        <f>SUMIF(Database!$U:$U,$BJ$1&amp;$A23&amp;"MN5",Database!$O:$O)</f>
        <v>11</v>
      </c>
      <c r="Y23" s="300">
        <f t="shared" si="33"/>
        <v>33.33333333333333</v>
      </c>
      <c r="Z23" s="236">
        <f>SUMIF(Database!$U:$U,$BJ$1&amp;$A23&amp;"MN5",Database!$S:$S)</f>
        <v>121</v>
      </c>
      <c r="AA23" s="299">
        <f t="shared" si="34"/>
        <v>3.6666666666666665</v>
      </c>
      <c r="AB23" s="237">
        <f t="shared" si="24"/>
        <v>193</v>
      </c>
      <c r="AC23" s="237">
        <f t="shared" si="24"/>
        <v>99</v>
      </c>
      <c r="AD23" s="300">
        <f t="shared" si="35"/>
        <v>51.29533678756477</v>
      </c>
      <c r="AE23" s="237">
        <f t="shared" si="36"/>
        <v>481</v>
      </c>
      <c r="AF23" s="300">
        <f t="shared" si="37"/>
        <v>2.4922279792746114</v>
      </c>
      <c r="AG23" s="238">
        <f>SUMIF(Database!$U:$U,$BJ$1&amp;$A23&amp;"PY5",Database!$N:$N)</f>
        <v>110</v>
      </c>
      <c r="AH23" s="236">
        <f>SUMIF(Database!$U:$U,$BJ$1&amp;$A23&amp;"PY5",Database!$O:$O)</f>
        <v>50</v>
      </c>
      <c r="AI23" s="300">
        <f t="shared" si="38"/>
        <v>45.45454545454545</v>
      </c>
      <c r="AJ23" s="236">
        <f>SUMIF(Database!$U:$U,$BJ$1&amp;$A23&amp;"PY5",Database!$S:$S)</f>
        <v>338</v>
      </c>
      <c r="AK23" s="299">
        <f t="shared" si="39"/>
        <v>3.0727272727272728</v>
      </c>
      <c r="AL23" s="238">
        <f>SUMIF(Database!$U:$U,$BJ$1&amp;$A23&amp;"PN5",Database!$N:$N)</f>
        <v>11</v>
      </c>
      <c r="AM23" s="236">
        <f>SUMIF(Database!$U:$U,$BJ$1&amp;$A23&amp;"PN5",Database!$O:$O)</f>
        <v>1</v>
      </c>
      <c r="AN23" s="300">
        <f t="shared" si="40"/>
        <v>9.090909090909092</v>
      </c>
      <c r="AO23" s="236">
        <f>SUMIF(Database!$U:$U,$BJ$1&amp;$A23&amp;"PN5",Database!$S:$S)</f>
        <v>26</v>
      </c>
      <c r="AP23" s="299">
        <f t="shared" si="41"/>
        <v>2.3636363636363638</v>
      </c>
      <c r="AQ23" s="237">
        <f t="shared" si="25"/>
        <v>121</v>
      </c>
      <c r="AR23" s="237">
        <f t="shared" si="25"/>
        <v>51</v>
      </c>
      <c r="AS23" s="300">
        <f t="shared" si="42"/>
        <v>42.14876033057851</v>
      </c>
      <c r="AT23" s="237">
        <f t="shared" si="43"/>
        <v>364</v>
      </c>
      <c r="AU23" s="299">
        <f t="shared" si="44"/>
        <v>3.0082644628099175</v>
      </c>
      <c r="AV23" s="238">
        <f>SUMIF(Database!$U:$U,$BJ$1&amp;$A23&amp;"OY5",Database!$N:$N)</f>
        <v>640</v>
      </c>
      <c r="AW23" s="236">
        <f>SUMIF(Database!$U:$U,$BJ$1&amp;$A23&amp;"OY5",Database!$O:$O)</f>
        <v>481</v>
      </c>
      <c r="AX23" s="300">
        <f t="shared" si="45"/>
        <v>75.15625</v>
      </c>
      <c r="AY23" s="236">
        <f>SUMIF(Database!$U:$U,$BJ$1&amp;$A23&amp;"OY5",Database!$S:$S)</f>
        <v>589</v>
      </c>
      <c r="AZ23" s="299">
        <f t="shared" si="46"/>
        <v>0.9203125</v>
      </c>
      <c r="BA23" s="238">
        <f>SUMIF(Database!$U:$U,$BJ$1&amp;$A23&amp;"ON5",Database!$N:$N)</f>
        <v>29</v>
      </c>
      <c r="BB23" s="236">
        <f>SUMIF(Database!$U:$U,$BJ$1&amp;$A23&amp;"ON5",Database!$O:$O)</f>
        <v>15</v>
      </c>
      <c r="BC23" s="300">
        <f t="shared" si="47"/>
        <v>51.724137931034484</v>
      </c>
      <c r="BD23" s="236">
        <f>SUMIF(Database!$U:$U,$BJ$1&amp;$A23&amp;"ON5",Database!$S:$S)</f>
        <v>34</v>
      </c>
      <c r="BE23" s="299">
        <f t="shared" si="48"/>
        <v>1.1724137931034482</v>
      </c>
      <c r="BF23" s="237">
        <f t="shared" si="26"/>
        <v>669</v>
      </c>
      <c r="BG23" s="237">
        <f t="shared" si="26"/>
        <v>496</v>
      </c>
      <c r="BH23" s="300">
        <f t="shared" si="49"/>
        <v>74.14050822122572</v>
      </c>
      <c r="BI23" s="237">
        <f t="shared" si="50"/>
        <v>623</v>
      </c>
      <c r="BJ23" s="299">
        <f t="shared" si="51"/>
        <v>0.9312406576980568</v>
      </c>
    </row>
    <row r="24" spans="1:62" ht="13.5" thickBot="1">
      <c r="A24" s="153" t="s">
        <v>93</v>
      </c>
      <c r="B24" s="131">
        <f t="shared" si="15"/>
        <v>2234</v>
      </c>
      <c r="C24" s="206">
        <f t="shared" si="16"/>
        <v>1399</v>
      </c>
      <c r="D24" s="127">
        <f t="shared" si="17"/>
        <v>62.623097582811106</v>
      </c>
      <c r="E24" s="233">
        <f t="shared" si="18"/>
        <v>3473</v>
      </c>
      <c r="F24" s="128">
        <f t="shared" si="19"/>
        <v>1.554610564010743</v>
      </c>
      <c r="G24" s="152">
        <f t="shared" si="20"/>
        <v>2201</v>
      </c>
      <c r="H24" s="206">
        <f t="shared" si="20"/>
        <v>1377</v>
      </c>
      <c r="I24" s="129">
        <f t="shared" si="21"/>
        <v>62.56247160381645</v>
      </c>
      <c r="J24" s="233">
        <f t="shared" si="22"/>
        <v>3430</v>
      </c>
      <c r="K24" s="298">
        <f t="shared" si="27"/>
        <v>1.558382553384825</v>
      </c>
      <c r="L24" s="151">
        <f t="shared" si="23"/>
        <v>33</v>
      </c>
      <c r="M24" s="206">
        <f t="shared" si="23"/>
        <v>22</v>
      </c>
      <c r="N24" s="127">
        <f t="shared" si="28"/>
        <v>66.66666666666666</v>
      </c>
      <c r="O24" s="233">
        <f t="shared" si="29"/>
        <v>43</v>
      </c>
      <c r="P24" s="128">
        <f t="shared" si="30"/>
        <v>1.303030303030303</v>
      </c>
      <c r="R24" s="238">
        <f>SUMIF(Database!$U:$U,$BJ$1&amp;$A24&amp;"MY5",Database!$N:$N)</f>
        <v>305</v>
      </c>
      <c r="S24" s="236">
        <f>SUMIF(Database!$U:$U,$BJ$1&amp;$A24&amp;"MY5",Database!$O:$O)</f>
        <v>145</v>
      </c>
      <c r="T24" s="300">
        <f t="shared" si="31"/>
        <v>47.540983606557376</v>
      </c>
      <c r="U24" s="236">
        <f>SUMIF(Database!$U:$U,$BJ$1&amp;$A24&amp;"MY5",Database!$S:$S)</f>
        <v>738</v>
      </c>
      <c r="V24" s="299">
        <f t="shared" si="32"/>
        <v>2.419672131147541</v>
      </c>
      <c r="W24" s="236">
        <f>SUMIF(Database!$U:$U,$BJ$1&amp;$A24&amp;"MN5",Database!$N:$N)</f>
        <v>5</v>
      </c>
      <c r="X24" s="236">
        <f>SUMIF(Database!$U:$U,$BJ$1&amp;$A24&amp;"MN5",Database!$O:$O)</f>
        <v>1</v>
      </c>
      <c r="Y24" s="300">
        <f t="shared" si="33"/>
        <v>20</v>
      </c>
      <c r="Z24" s="236">
        <f>SUMIF(Database!$U:$U,$BJ$1&amp;$A24&amp;"MN5",Database!$S:$S)</f>
        <v>17</v>
      </c>
      <c r="AA24" s="299">
        <f t="shared" si="34"/>
        <v>3.4</v>
      </c>
      <c r="AB24" s="237">
        <f t="shared" si="24"/>
        <v>310</v>
      </c>
      <c r="AC24" s="237">
        <f t="shared" si="24"/>
        <v>146</v>
      </c>
      <c r="AD24" s="300">
        <f t="shared" si="35"/>
        <v>47.096774193548384</v>
      </c>
      <c r="AE24" s="237">
        <f t="shared" si="36"/>
        <v>755</v>
      </c>
      <c r="AF24" s="300">
        <f t="shared" si="37"/>
        <v>2.435483870967742</v>
      </c>
      <c r="AG24" s="238">
        <f>SUMIF(Database!$U:$U,$BJ$1&amp;$A24&amp;"PY5",Database!$N:$N)</f>
        <v>342</v>
      </c>
      <c r="AH24" s="236">
        <f>SUMIF(Database!$U:$U,$BJ$1&amp;$A24&amp;"PY5",Database!$O:$O)</f>
        <v>118</v>
      </c>
      <c r="AI24" s="300">
        <f t="shared" si="38"/>
        <v>34.50292397660819</v>
      </c>
      <c r="AJ24" s="236">
        <f>SUMIF(Database!$U:$U,$BJ$1&amp;$A24&amp;"PY5",Database!$S:$S)</f>
        <v>1196</v>
      </c>
      <c r="AK24" s="299">
        <f t="shared" si="39"/>
        <v>3.497076023391813</v>
      </c>
      <c r="AL24" s="238">
        <f>SUMIF(Database!$U:$U,$BJ$1&amp;$A24&amp;"PN5",Database!$N:$N)</f>
        <v>1</v>
      </c>
      <c r="AM24" s="236">
        <f>SUMIF(Database!$U:$U,$BJ$1&amp;$A24&amp;"PN5",Database!$O:$O)</f>
        <v>0</v>
      </c>
      <c r="AN24" s="300">
        <f t="shared" si="40"/>
        <v>0</v>
      </c>
      <c r="AO24" s="236">
        <f>SUMIF(Database!$U:$U,$BJ$1&amp;$A24&amp;"PN5",Database!$S:$S)</f>
        <v>7</v>
      </c>
      <c r="AP24" s="299">
        <f t="shared" si="41"/>
        <v>7</v>
      </c>
      <c r="AQ24" s="237">
        <f t="shared" si="25"/>
        <v>343</v>
      </c>
      <c r="AR24" s="237">
        <f t="shared" si="25"/>
        <v>118</v>
      </c>
      <c r="AS24" s="300">
        <f t="shared" si="42"/>
        <v>34.40233236151604</v>
      </c>
      <c r="AT24" s="237">
        <f t="shared" si="43"/>
        <v>1203</v>
      </c>
      <c r="AU24" s="299">
        <f t="shared" si="44"/>
        <v>3.507288629737609</v>
      </c>
      <c r="AV24" s="238">
        <f>SUMIF(Database!$U:$U,$BJ$1&amp;$A24&amp;"OY5",Database!$N:$N)</f>
        <v>1554</v>
      </c>
      <c r="AW24" s="236">
        <f>SUMIF(Database!$U:$U,$BJ$1&amp;$A24&amp;"OY5",Database!$O:$O)</f>
        <v>1114</v>
      </c>
      <c r="AX24" s="300">
        <f t="shared" si="45"/>
        <v>71.68597168597168</v>
      </c>
      <c r="AY24" s="236">
        <f>SUMIF(Database!$U:$U,$BJ$1&amp;$A24&amp;"OY5",Database!$S:$S)</f>
        <v>1496</v>
      </c>
      <c r="AZ24" s="299">
        <f t="shared" si="46"/>
        <v>0.9626769626769627</v>
      </c>
      <c r="BA24" s="238">
        <f>SUMIF(Database!$U:$U,$BJ$1&amp;$A24&amp;"ON5",Database!$N:$N)</f>
        <v>27</v>
      </c>
      <c r="BB24" s="236">
        <f>SUMIF(Database!$U:$U,$BJ$1&amp;$A24&amp;"ON5",Database!$O:$O)</f>
        <v>21</v>
      </c>
      <c r="BC24" s="300">
        <f t="shared" si="47"/>
        <v>77.77777777777779</v>
      </c>
      <c r="BD24" s="236">
        <f>SUMIF(Database!$U:$U,$BJ$1&amp;$A24&amp;"ON5",Database!$S:$S)</f>
        <v>19</v>
      </c>
      <c r="BE24" s="299">
        <f t="shared" si="48"/>
        <v>0.7037037037037037</v>
      </c>
      <c r="BF24" s="237">
        <f t="shared" si="26"/>
        <v>1581</v>
      </c>
      <c r="BG24" s="237">
        <f t="shared" si="26"/>
        <v>1135</v>
      </c>
      <c r="BH24" s="300">
        <f t="shared" si="49"/>
        <v>71.7900063251107</v>
      </c>
      <c r="BI24" s="237">
        <f t="shared" si="50"/>
        <v>1515</v>
      </c>
      <c r="BJ24" s="299">
        <f t="shared" si="51"/>
        <v>0.9582542694497154</v>
      </c>
    </row>
    <row r="25" spans="1:62" ht="13.5" thickBot="1">
      <c r="A25" s="153" t="s">
        <v>58</v>
      </c>
      <c r="B25" s="131">
        <f t="shared" si="15"/>
        <v>404</v>
      </c>
      <c r="C25" s="206">
        <f t="shared" si="16"/>
        <v>188</v>
      </c>
      <c r="D25" s="127">
        <f t="shared" si="17"/>
        <v>46.53465346534654</v>
      </c>
      <c r="E25" s="233">
        <f t="shared" si="18"/>
        <v>695</v>
      </c>
      <c r="F25" s="128">
        <f t="shared" si="19"/>
        <v>1.7202970297029703</v>
      </c>
      <c r="G25" s="152">
        <f t="shared" si="20"/>
        <v>177</v>
      </c>
      <c r="H25" s="206">
        <f t="shared" si="20"/>
        <v>82</v>
      </c>
      <c r="I25" s="129">
        <f t="shared" si="21"/>
        <v>46.32768361581921</v>
      </c>
      <c r="J25" s="233">
        <f t="shared" si="22"/>
        <v>306</v>
      </c>
      <c r="K25" s="298">
        <f t="shared" si="27"/>
        <v>1.728813559322034</v>
      </c>
      <c r="L25" s="151">
        <f t="shared" si="23"/>
        <v>227</v>
      </c>
      <c r="M25" s="206">
        <f t="shared" si="23"/>
        <v>106</v>
      </c>
      <c r="N25" s="127">
        <f t="shared" si="28"/>
        <v>46.69603524229075</v>
      </c>
      <c r="O25" s="233">
        <f t="shared" si="29"/>
        <v>389</v>
      </c>
      <c r="P25" s="128">
        <f t="shared" si="30"/>
        <v>1.7136563876651982</v>
      </c>
      <c r="R25" s="238">
        <f>SUMIF(Database!$U:$U,$BJ$1&amp;$A25&amp;"MY5",Database!$N:$N)</f>
        <v>68</v>
      </c>
      <c r="S25" s="236">
        <f>SUMIF(Database!$U:$U,$BJ$1&amp;$A25&amp;"MY5",Database!$O:$O)</f>
        <v>28</v>
      </c>
      <c r="T25" s="300">
        <f t="shared" si="31"/>
        <v>41.17647058823529</v>
      </c>
      <c r="U25" s="236">
        <f>SUMIF(Database!$U:$U,$BJ$1&amp;$A25&amp;"MY5",Database!$S:$S)</f>
        <v>157</v>
      </c>
      <c r="V25" s="299">
        <f t="shared" si="32"/>
        <v>2.3088235294117645</v>
      </c>
      <c r="W25" s="236">
        <f>SUMIF(Database!$U:$U,$BJ$1&amp;$A25&amp;"MN5",Database!$N:$N)</f>
        <v>42</v>
      </c>
      <c r="X25" s="236">
        <f>SUMIF(Database!$U:$U,$BJ$1&amp;$A25&amp;"MN5",Database!$O:$O)</f>
        <v>12</v>
      </c>
      <c r="Y25" s="300">
        <f t="shared" si="33"/>
        <v>28.57142857142857</v>
      </c>
      <c r="Z25" s="236">
        <f>SUMIF(Database!$U:$U,$BJ$1&amp;$A25&amp;"MN5",Database!$S:$S)</f>
        <v>126</v>
      </c>
      <c r="AA25" s="299">
        <f t="shared" si="34"/>
        <v>3</v>
      </c>
      <c r="AB25" s="237">
        <f t="shared" si="24"/>
        <v>110</v>
      </c>
      <c r="AC25" s="237">
        <f t="shared" si="24"/>
        <v>40</v>
      </c>
      <c r="AD25" s="300">
        <f t="shared" si="35"/>
        <v>36.36363636363637</v>
      </c>
      <c r="AE25" s="237">
        <f t="shared" si="36"/>
        <v>283</v>
      </c>
      <c r="AF25" s="300">
        <f t="shared" si="37"/>
        <v>2.5727272727272728</v>
      </c>
      <c r="AG25" s="238">
        <f>SUMIF(Database!$U:$U,$BJ$1&amp;$A25&amp;"PY5",Database!$N:$N)</f>
        <v>5</v>
      </c>
      <c r="AH25" s="236">
        <f>SUMIF(Database!$U:$U,$BJ$1&amp;$A25&amp;"PY5",Database!$O:$O)</f>
        <v>1</v>
      </c>
      <c r="AI25" s="300">
        <f t="shared" si="38"/>
        <v>20</v>
      </c>
      <c r="AJ25" s="236">
        <f>SUMIF(Database!$U:$U,$BJ$1&amp;$A25&amp;"PY5",Database!$S:$S)</f>
        <v>13</v>
      </c>
      <c r="AK25" s="299">
        <f t="shared" si="39"/>
        <v>2.6</v>
      </c>
      <c r="AL25" s="238">
        <f>SUMIF(Database!$U:$U,$BJ$1&amp;$A25&amp;"PN5",Database!$N:$N)</f>
        <v>3</v>
      </c>
      <c r="AM25" s="236">
        <f>SUMIF(Database!$U:$U,$BJ$1&amp;$A25&amp;"PN5",Database!$O:$O)</f>
        <v>2</v>
      </c>
      <c r="AN25" s="300">
        <f t="shared" si="40"/>
        <v>66.66666666666666</v>
      </c>
      <c r="AO25" s="236">
        <f>SUMIF(Database!$U:$U,$BJ$1&amp;$A25&amp;"PN5",Database!$S:$S)</f>
        <v>6</v>
      </c>
      <c r="AP25" s="299">
        <f t="shared" si="41"/>
        <v>2</v>
      </c>
      <c r="AQ25" s="237">
        <f t="shared" si="25"/>
        <v>8</v>
      </c>
      <c r="AR25" s="237">
        <f t="shared" si="25"/>
        <v>3</v>
      </c>
      <c r="AS25" s="300">
        <f t="shared" si="42"/>
        <v>37.5</v>
      </c>
      <c r="AT25" s="237">
        <f t="shared" si="43"/>
        <v>19</v>
      </c>
      <c r="AU25" s="299">
        <f t="shared" si="44"/>
        <v>2.375</v>
      </c>
      <c r="AV25" s="238">
        <f>SUMIF(Database!$U:$U,$BJ$1&amp;$A25&amp;"OY5",Database!$N:$N)</f>
        <v>104</v>
      </c>
      <c r="AW25" s="236">
        <f>SUMIF(Database!$U:$U,$BJ$1&amp;$A25&amp;"OY5",Database!$O:$O)</f>
        <v>53</v>
      </c>
      <c r="AX25" s="300">
        <f t="shared" si="45"/>
        <v>50.96153846153846</v>
      </c>
      <c r="AY25" s="236">
        <f>SUMIF(Database!$U:$U,$BJ$1&amp;$A25&amp;"OY5",Database!$S:$S)</f>
        <v>136</v>
      </c>
      <c r="AZ25" s="299">
        <f t="shared" si="46"/>
        <v>1.3076923076923077</v>
      </c>
      <c r="BA25" s="238">
        <f>SUMIF(Database!$U:$U,$BJ$1&amp;$A25&amp;"ON5",Database!$N:$N)</f>
        <v>182</v>
      </c>
      <c r="BB25" s="236">
        <f>SUMIF(Database!$U:$U,$BJ$1&amp;$A25&amp;"ON5",Database!$O:$O)</f>
        <v>92</v>
      </c>
      <c r="BC25" s="300">
        <f t="shared" si="47"/>
        <v>50.54945054945055</v>
      </c>
      <c r="BD25" s="236">
        <f>SUMIF(Database!$U:$U,$BJ$1&amp;$A25&amp;"ON5",Database!$S:$S)</f>
        <v>257</v>
      </c>
      <c r="BE25" s="299">
        <f t="shared" si="48"/>
        <v>1.4120879120879122</v>
      </c>
      <c r="BF25" s="237">
        <f t="shared" si="26"/>
        <v>286</v>
      </c>
      <c r="BG25" s="237">
        <f t="shared" si="26"/>
        <v>145</v>
      </c>
      <c r="BH25" s="300">
        <f t="shared" si="49"/>
        <v>50.6993006993007</v>
      </c>
      <c r="BI25" s="237">
        <f t="shared" si="50"/>
        <v>393</v>
      </c>
      <c r="BJ25" s="299">
        <f t="shared" si="51"/>
        <v>1.3741258741258742</v>
      </c>
    </row>
    <row r="26" spans="1:62" ht="13.5" thickBot="1">
      <c r="A26" s="153" t="s">
        <v>14</v>
      </c>
      <c r="B26" s="131">
        <f t="shared" si="15"/>
        <v>1548</v>
      </c>
      <c r="C26" s="206">
        <f t="shared" si="16"/>
        <v>833</v>
      </c>
      <c r="D26" s="127">
        <f t="shared" si="17"/>
        <v>53.81136950904393</v>
      </c>
      <c r="E26" s="233">
        <f t="shared" si="18"/>
        <v>2970</v>
      </c>
      <c r="F26" s="128">
        <f t="shared" si="19"/>
        <v>1.9186046511627908</v>
      </c>
      <c r="G26" s="152">
        <f t="shared" si="20"/>
        <v>0</v>
      </c>
      <c r="H26" s="206">
        <f t="shared" si="20"/>
        <v>0</v>
      </c>
      <c r="I26" s="129" t="str">
        <f t="shared" si="21"/>
        <v>n/a</v>
      </c>
      <c r="J26" s="233">
        <f t="shared" si="22"/>
        <v>0</v>
      </c>
      <c r="K26" s="298" t="str">
        <f t="shared" si="27"/>
        <v>n/a</v>
      </c>
      <c r="L26" s="151">
        <f t="shared" si="23"/>
        <v>1548</v>
      </c>
      <c r="M26" s="206">
        <f t="shared" si="23"/>
        <v>833</v>
      </c>
      <c r="N26" s="127">
        <f t="shared" si="28"/>
        <v>53.81136950904393</v>
      </c>
      <c r="O26" s="233">
        <f t="shared" si="29"/>
        <v>2970</v>
      </c>
      <c r="P26" s="128">
        <f t="shared" si="30"/>
        <v>1.9186046511627908</v>
      </c>
      <c r="R26" s="238">
        <f>SUMIF(Database!$U:$U,$BJ$1&amp;$A26&amp;"MY5",Database!$N:$N)</f>
        <v>0</v>
      </c>
      <c r="S26" s="236">
        <f>SUMIF(Database!$U:$U,$BJ$1&amp;$A26&amp;"MY5",Database!$O:$O)</f>
        <v>0</v>
      </c>
      <c r="T26" s="300" t="str">
        <f t="shared" si="31"/>
        <v>n/a</v>
      </c>
      <c r="U26" s="236">
        <f>SUMIF(Database!$U:$U,$BJ$1&amp;$A26&amp;"MY5",Database!$S:$S)</f>
        <v>0</v>
      </c>
      <c r="V26" s="299" t="str">
        <f t="shared" si="32"/>
        <v>n/a</v>
      </c>
      <c r="W26" s="236">
        <f>SUMIF(Database!$U:$U,$BJ$1&amp;$A26&amp;"MN5",Database!$N:$N)</f>
        <v>178</v>
      </c>
      <c r="X26" s="236">
        <f>SUMIF(Database!$U:$U,$BJ$1&amp;$A26&amp;"MN5",Database!$O:$O)</f>
        <v>51</v>
      </c>
      <c r="Y26" s="300">
        <f t="shared" si="33"/>
        <v>28.651685393258425</v>
      </c>
      <c r="Z26" s="236">
        <f>SUMIF(Database!$U:$U,$BJ$1&amp;$A26&amp;"MN5",Database!$S:$S)</f>
        <v>705</v>
      </c>
      <c r="AA26" s="299">
        <f t="shared" si="34"/>
        <v>3.960674157303371</v>
      </c>
      <c r="AB26" s="237">
        <f t="shared" si="24"/>
        <v>178</v>
      </c>
      <c r="AC26" s="237">
        <f t="shared" si="24"/>
        <v>51</v>
      </c>
      <c r="AD26" s="300">
        <f t="shared" si="35"/>
        <v>28.651685393258425</v>
      </c>
      <c r="AE26" s="237">
        <f t="shared" si="36"/>
        <v>705</v>
      </c>
      <c r="AF26" s="300">
        <f t="shared" si="37"/>
        <v>3.960674157303371</v>
      </c>
      <c r="AG26" s="238">
        <f>SUMIF(Database!$U:$U,$BJ$1&amp;$A26&amp;"PY5",Database!$N:$N)</f>
        <v>0</v>
      </c>
      <c r="AH26" s="236">
        <f>SUMIF(Database!$U:$U,$BJ$1&amp;$A26&amp;"PY5",Database!$O:$O)</f>
        <v>0</v>
      </c>
      <c r="AI26" s="300" t="str">
        <f t="shared" si="38"/>
        <v>n/a</v>
      </c>
      <c r="AJ26" s="236">
        <f>SUMIF(Database!$U:$U,$BJ$1&amp;$A26&amp;"PY5",Database!$S:$S)</f>
        <v>0</v>
      </c>
      <c r="AK26" s="299" t="str">
        <f t="shared" si="39"/>
        <v>n/a</v>
      </c>
      <c r="AL26" s="238">
        <f>SUMIF(Database!$U:$U,$BJ$1&amp;$A26&amp;"PN5",Database!$N:$N)</f>
        <v>11</v>
      </c>
      <c r="AM26" s="236">
        <f>SUMIF(Database!$U:$U,$BJ$1&amp;$A26&amp;"PN5",Database!$O:$O)</f>
        <v>2</v>
      </c>
      <c r="AN26" s="300">
        <f t="shared" si="40"/>
        <v>18.181818181818183</v>
      </c>
      <c r="AO26" s="236">
        <f>SUMIF(Database!$U:$U,$BJ$1&amp;$A26&amp;"PN5",Database!$S:$S)</f>
        <v>59</v>
      </c>
      <c r="AP26" s="299">
        <f t="shared" si="41"/>
        <v>5.363636363636363</v>
      </c>
      <c r="AQ26" s="237">
        <f t="shared" si="25"/>
        <v>11</v>
      </c>
      <c r="AR26" s="237">
        <f t="shared" si="25"/>
        <v>2</v>
      </c>
      <c r="AS26" s="300">
        <f t="shared" si="42"/>
        <v>18.181818181818183</v>
      </c>
      <c r="AT26" s="237">
        <f t="shared" si="43"/>
        <v>59</v>
      </c>
      <c r="AU26" s="299">
        <f t="shared" si="44"/>
        <v>5.363636363636363</v>
      </c>
      <c r="AV26" s="238">
        <f>SUMIF(Database!$U:$U,$BJ$1&amp;$A26&amp;"OY5",Database!$N:$N)</f>
        <v>0</v>
      </c>
      <c r="AW26" s="236">
        <f>SUMIF(Database!$U:$U,$BJ$1&amp;$A26&amp;"OY5",Database!$O:$O)</f>
        <v>0</v>
      </c>
      <c r="AX26" s="300" t="str">
        <f t="shared" si="45"/>
        <v>n/a</v>
      </c>
      <c r="AY26" s="236">
        <f>SUMIF(Database!$U:$U,$BJ$1&amp;$A26&amp;"OY5",Database!$S:$S)</f>
        <v>0</v>
      </c>
      <c r="AZ26" s="299" t="str">
        <f t="shared" si="46"/>
        <v>n/a</v>
      </c>
      <c r="BA26" s="238">
        <f>SUMIF(Database!$U:$U,$BJ$1&amp;$A26&amp;"ON5",Database!$N:$N)</f>
        <v>1359</v>
      </c>
      <c r="BB26" s="236">
        <f>SUMIF(Database!$U:$U,$BJ$1&amp;$A26&amp;"ON5",Database!$O:$O)</f>
        <v>780</v>
      </c>
      <c r="BC26" s="300">
        <f t="shared" si="47"/>
        <v>57.395143487858725</v>
      </c>
      <c r="BD26" s="236">
        <f>SUMIF(Database!$U:$U,$BJ$1&amp;$A26&amp;"ON5",Database!$S:$S)</f>
        <v>2206</v>
      </c>
      <c r="BE26" s="299">
        <f t="shared" si="48"/>
        <v>1.623252391464312</v>
      </c>
      <c r="BF26" s="237">
        <f t="shared" si="26"/>
        <v>1359</v>
      </c>
      <c r="BG26" s="237">
        <f t="shared" si="26"/>
        <v>780</v>
      </c>
      <c r="BH26" s="300">
        <f t="shared" si="49"/>
        <v>57.395143487858725</v>
      </c>
      <c r="BI26" s="237">
        <f t="shared" si="50"/>
        <v>2206</v>
      </c>
      <c r="BJ26" s="299">
        <f t="shared" si="51"/>
        <v>1.623252391464312</v>
      </c>
    </row>
    <row r="27" spans="1:62" ht="13.5" thickBot="1">
      <c r="A27" s="167" t="s">
        <v>59</v>
      </c>
      <c r="B27" s="175">
        <f>SUM(B20:B26)</f>
        <v>9511</v>
      </c>
      <c r="C27" s="139">
        <f>SUM(C20:C26)</f>
        <v>5156.12</v>
      </c>
      <c r="D27" s="140">
        <f t="shared" si="17"/>
        <v>54.212175375880555</v>
      </c>
      <c r="E27" s="139">
        <f>SUM(E20:E26)</f>
        <v>19596</v>
      </c>
      <c r="F27" s="141">
        <f t="shared" si="19"/>
        <v>2.0603511723267793</v>
      </c>
      <c r="G27" s="176">
        <f>SUM(G20:G26)</f>
        <v>5222</v>
      </c>
      <c r="H27" s="139">
        <f>SUM(H20:H26)</f>
        <v>3099</v>
      </c>
      <c r="I27" s="140">
        <f>H27/G27*100</f>
        <v>59.345078513979324</v>
      </c>
      <c r="J27" s="139">
        <f>SUM(J20:J26)</f>
        <v>9111</v>
      </c>
      <c r="K27" s="141">
        <f>J27/G27</f>
        <v>1.74473381846036</v>
      </c>
      <c r="L27" s="176">
        <f>SUM(L20:L26)</f>
        <v>4289</v>
      </c>
      <c r="M27" s="139">
        <f>SUM(M20:M26)</f>
        <v>2057.12</v>
      </c>
      <c r="N27" s="140">
        <f>M27/L27*100</f>
        <v>47.962695266961994</v>
      </c>
      <c r="O27" s="139">
        <f>SUM(O20:O26)</f>
        <v>10485</v>
      </c>
      <c r="P27" s="141">
        <f>O27/L27</f>
        <v>2.4446257868967125</v>
      </c>
      <c r="R27" s="176">
        <f>SUM(R20:R26)</f>
        <v>1128</v>
      </c>
      <c r="S27" s="139">
        <f>SUM(S20:S26)</f>
        <v>473</v>
      </c>
      <c r="T27" s="140">
        <f>S27/R27*100</f>
        <v>41.93262411347518</v>
      </c>
      <c r="U27" s="139">
        <f>SUM(U20:U26)</f>
        <v>3197</v>
      </c>
      <c r="V27" s="141">
        <f>U27/R27</f>
        <v>2.8342198581560285</v>
      </c>
      <c r="W27" s="176">
        <f>SUM(W20:W26)</f>
        <v>1116</v>
      </c>
      <c r="X27" s="139">
        <f>SUM(X20:X26)</f>
        <v>277</v>
      </c>
      <c r="Y27" s="140">
        <f>X27/W27*100</f>
        <v>24.82078853046595</v>
      </c>
      <c r="Z27" s="139">
        <f>SUM(Z20:Z26)</f>
        <v>5021</v>
      </c>
      <c r="AA27" s="141">
        <f>Z27/W27</f>
        <v>4.499103942652329</v>
      </c>
      <c r="AB27" s="194">
        <f t="shared" si="24"/>
        <v>2244</v>
      </c>
      <c r="AC27" s="194">
        <f t="shared" si="24"/>
        <v>750</v>
      </c>
      <c r="AD27" s="140">
        <f>AC27/AB27*100</f>
        <v>33.42245989304813</v>
      </c>
      <c r="AE27" s="194">
        <f>Z27+U27</f>
        <v>8218</v>
      </c>
      <c r="AF27" s="140">
        <f>AE27/AB27</f>
        <v>3.662210338680927</v>
      </c>
      <c r="AG27" s="176">
        <f>SUM(AG20:AG26)</f>
        <v>564</v>
      </c>
      <c r="AH27" s="139">
        <f>SUM(AH20:AH26)</f>
        <v>189</v>
      </c>
      <c r="AI27" s="140">
        <f>AH27/AG27*100</f>
        <v>33.51063829787234</v>
      </c>
      <c r="AJ27" s="139">
        <f>SUM(AJ20:AJ26)</f>
        <v>2039</v>
      </c>
      <c r="AK27" s="141">
        <f>AJ27/AG27</f>
        <v>3.6152482269503547</v>
      </c>
      <c r="AL27" s="176">
        <f>SUM(AL20:AL26)</f>
        <v>77</v>
      </c>
      <c r="AM27" s="139">
        <f>SUM(AM20:AM26)</f>
        <v>20</v>
      </c>
      <c r="AN27" s="140">
        <f>AM27/AL27*100</f>
        <v>25.97402597402597</v>
      </c>
      <c r="AO27" s="139">
        <f>SUM(AO20:AO26)</f>
        <v>347</v>
      </c>
      <c r="AP27" s="141">
        <f>AO27/AL27</f>
        <v>4.5064935064935066</v>
      </c>
      <c r="AQ27" s="194">
        <f t="shared" si="25"/>
        <v>641</v>
      </c>
      <c r="AR27" s="194">
        <f t="shared" si="25"/>
        <v>209</v>
      </c>
      <c r="AS27" s="140">
        <f>AR27/AQ27*100</f>
        <v>32.605304212168484</v>
      </c>
      <c r="AT27" s="194">
        <f>AO27+AJ27</f>
        <v>2386</v>
      </c>
      <c r="AU27" s="143">
        <f>AT27/AQ27</f>
        <v>3.722308892355694</v>
      </c>
      <c r="AV27" s="176">
        <f>SUM(AV20:AV26)</f>
        <v>3530</v>
      </c>
      <c r="AW27" s="139">
        <f>SUM(AW20:AW26)</f>
        <v>2437</v>
      </c>
      <c r="AX27" s="140">
        <f>AW27/AV27*100</f>
        <v>69.03682719546742</v>
      </c>
      <c r="AY27" s="139">
        <f>SUM(AY20:AY26)</f>
        <v>3875</v>
      </c>
      <c r="AZ27" s="141">
        <f>AY27/AV27</f>
        <v>1.0977337110481586</v>
      </c>
      <c r="BA27" s="177">
        <f>SUM(BA20:BA26)</f>
        <v>3096</v>
      </c>
      <c r="BB27" s="139">
        <f>SUM(BB20:BB26)</f>
        <v>1760.12</v>
      </c>
      <c r="BC27" s="140">
        <f>BB27/BA27*100</f>
        <v>56.85142118863049</v>
      </c>
      <c r="BD27" s="139">
        <f>SUM(BD20:BD26)</f>
        <v>5117</v>
      </c>
      <c r="BE27" s="141">
        <f>BD27/BA27</f>
        <v>1.6527777777777777</v>
      </c>
      <c r="BF27" s="194">
        <f t="shared" si="26"/>
        <v>6626</v>
      </c>
      <c r="BG27" s="194">
        <f t="shared" si="26"/>
        <v>4197.12</v>
      </c>
      <c r="BH27" s="140">
        <f>BG27/BF27*100</f>
        <v>63.343193480229395</v>
      </c>
      <c r="BI27" s="194">
        <f>BD27+AY27</f>
        <v>8992</v>
      </c>
      <c r="BJ27" s="143">
        <f>BI27/BF27</f>
        <v>1.3570781768789617</v>
      </c>
    </row>
    <row r="28" spans="1:62" ht="13.5" thickBot="1">
      <c r="A28" s="178"/>
      <c r="B28" s="179"/>
      <c r="C28" s="179"/>
      <c r="D28" s="180"/>
      <c r="E28" s="240"/>
      <c r="F28" s="181"/>
      <c r="G28" s="182"/>
      <c r="H28" s="182"/>
      <c r="I28" s="180"/>
      <c r="J28" s="240"/>
      <c r="K28" s="180"/>
      <c r="L28" s="182"/>
      <c r="M28" s="182"/>
      <c r="N28" s="180"/>
      <c r="O28" s="240"/>
      <c r="P28" s="180"/>
      <c r="R28" s="182"/>
      <c r="S28" s="182"/>
      <c r="T28" s="180"/>
      <c r="U28" s="240"/>
      <c r="V28" s="180"/>
      <c r="W28" s="182"/>
      <c r="X28" s="182"/>
      <c r="Y28" s="180"/>
      <c r="Z28" s="240"/>
      <c r="AA28" s="180"/>
      <c r="AB28" s="237"/>
      <c r="AC28" s="237"/>
      <c r="AD28" s="234"/>
      <c r="AE28" s="237"/>
      <c r="AF28" s="234"/>
      <c r="AG28" s="182"/>
      <c r="AH28" s="182"/>
      <c r="AI28" s="180"/>
      <c r="AJ28" s="240"/>
      <c r="AK28" s="180"/>
      <c r="AL28" s="182"/>
      <c r="AM28" s="182"/>
      <c r="AN28" s="180"/>
      <c r="AO28" s="240"/>
      <c r="AP28" s="180"/>
      <c r="AQ28" s="237"/>
      <c r="AR28" s="237"/>
      <c r="AS28" s="234"/>
      <c r="AT28" s="237"/>
      <c r="AU28" s="235"/>
      <c r="AV28" s="182"/>
      <c r="AW28" s="182"/>
      <c r="AX28" s="180"/>
      <c r="AY28" s="240"/>
      <c r="AZ28" s="180"/>
      <c r="BA28" s="183"/>
      <c r="BB28" s="183"/>
      <c r="BC28" s="180"/>
      <c r="BD28" s="240"/>
      <c r="BE28" s="180"/>
      <c r="BF28" s="237"/>
      <c r="BG28" s="237"/>
      <c r="BH28" s="234"/>
      <c r="BI28" s="237"/>
      <c r="BJ28" s="235"/>
    </row>
    <row r="29" spans="1:62" ht="13.5" thickBot="1">
      <c r="A29" s="184" t="s">
        <v>15</v>
      </c>
      <c r="B29" s="131">
        <f>R29+W29+AG29+AL29+AV29+BA29</f>
        <v>428</v>
      </c>
      <c r="C29" s="206">
        <f>H29+M29</f>
        <v>198</v>
      </c>
      <c r="D29" s="127">
        <f aca="true" t="shared" si="52" ref="D29:D34">C29/B29*100</f>
        <v>46.26168224299065</v>
      </c>
      <c r="E29" s="233">
        <f>J29+O29</f>
        <v>1072</v>
      </c>
      <c r="F29" s="128">
        <f aca="true" t="shared" si="53" ref="F29:F34">E29/B29</f>
        <v>2.5046728971962615</v>
      </c>
      <c r="G29" s="152">
        <f aca="true" t="shared" si="54" ref="G29:H33">R29+AG29+AV29</f>
        <v>0</v>
      </c>
      <c r="H29" s="206">
        <f t="shared" si="54"/>
        <v>0</v>
      </c>
      <c r="I29" s="129" t="str">
        <f>IF(G29=0,"n/a",H29/G29*100)</f>
        <v>n/a</v>
      </c>
      <c r="J29" s="233">
        <v>0</v>
      </c>
      <c r="K29" s="298" t="str">
        <f>IF(G29=0,"n/a",J29/G29)</f>
        <v>n/a</v>
      </c>
      <c r="L29" s="151">
        <f aca="true" t="shared" si="55" ref="L29:M33">W29+AL29+BA29</f>
        <v>428</v>
      </c>
      <c r="M29" s="206">
        <f t="shared" si="55"/>
        <v>198</v>
      </c>
      <c r="N29" s="127">
        <f>IF(L29=0,"n/a",M29/L29*100)</f>
        <v>46.26168224299065</v>
      </c>
      <c r="O29" s="233">
        <f>Z29+AO29+BD29</f>
        <v>1072</v>
      </c>
      <c r="P29" s="128">
        <f>IF(L29=0,"n/a",O29/L29)</f>
        <v>2.5046728971962615</v>
      </c>
      <c r="R29" s="238">
        <f>SUMIF(Database!$U:$U,$BJ$1&amp;$A29&amp;"MY5",Database!$N:$N)</f>
        <v>0</v>
      </c>
      <c r="S29" s="236">
        <f>SUMIF(Database!$U:$U,$BJ$1&amp;$A29&amp;"MY5",Database!$O:$O)</f>
        <v>0</v>
      </c>
      <c r="T29" s="300" t="str">
        <f>IF(R29=0,"n/a",S29/R29*100)</f>
        <v>n/a</v>
      </c>
      <c r="U29" s="236">
        <f>SUMIF(Database!$U:$U,$BJ$1&amp;$A29&amp;"MY5",Database!$S:$S)</f>
        <v>0</v>
      </c>
      <c r="V29" s="299" t="str">
        <f>IF(R29=0,"n/a",U29/R29)</f>
        <v>n/a</v>
      </c>
      <c r="W29" s="236">
        <f>SUMIF(Database!$U:$U,$BJ$1&amp;$A29&amp;"MN5",Database!$N:$N)</f>
        <v>68</v>
      </c>
      <c r="X29" s="236">
        <f>SUMIF(Database!$U:$U,$BJ$1&amp;$A29&amp;"MN5",Database!$O:$O)</f>
        <v>18</v>
      </c>
      <c r="Y29" s="300">
        <f>IF(W29=0,"n/a",X29/W29*100)</f>
        <v>26.47058823529412</v>
      </c>
      <c r="Z29" s="236">
        <f>SUMIF(Database!$U:$U,$BJ$1&amp;$A29&amp;"MN5",Database!$S:$S)</f>
        <v>274</v>
      </c>
      <c r="AA29" s="299">
        <f>IF(W29=0,"n/a",Z29/W29)</f>
        <v>4.029411764705882</v>
      </c>
      <c r="AB29" s="237">
        <f aca="true" t="shared" si="56" ref="AB29:AC34">W29+R29</f>
        <v>68</v>
      </c>
      <c r="AC29" s="237">
        <f t="shared" si="56"/>
        <v>18</v>
      </c>
      <c r="AD29" s="300">
        <f>IF(AB29=0,"n/a",AC29/AB29*100)</f>
        <v>26.47058823529412</v>
      </c>
      <c r="AE29" s="237">
        <f aca="true" t="shared" si="57" ref="AE29:AE34">Z29+U29</f>
        <v>274</v>
      </c>
      <c r="AF29" s="300">
        <f>IF(AB29=0,"n/a",AE29/AB29)</f>
        <v>4.029411764705882</v>
      </c>
      <c r="AG29" s="238">
        <f>SUMIF(Database!$U:$U,$BJ$1&amp;$A29&amp;"PY5",Database!$N:$N)</f>
        <v>0</v>
      </c>
      <c r="AH29" s="236">
        <f>SUMIF(Database!$U:$U,$BJ$1&amp;$A29&amp;"PY5",Database!$O:$O)</f>
        <v>0</v>
      </c>
      <c r="AI29" s="300" t="str">
        <f>IF(AG29=0,"n/a",AH29/AG29*100)</f>
        <v>n/a</v>
      </c>
      <c r="AJ29" s="236">
        <f>SUMIF(Database!$U:$U,$BJ$1&amp;$A29&amp;"PY5",Database!$S:$S)</f>
        <v>0</v>
      </c>
      <c r="AK29" s="299" t="str">
        <f>IF(AG29=0,"n/a",AJ29/AG29)</f>
        <v>n/a</v>
      </c>
      <c r="AL29" s="238">
        <f>SUMIF(Database!$U:$U,$BJ$1&amp;$A29&amp;"PN5",Database!$N:$N)</f>
        <v>1</v>
      </c>
      <c r="AM29" s="236">
        <f>SUMIF(Database!$U:$U,$BJ$1&amp;$A29&amp;"PN5",Database!$O:$O)</f>
        <v>0</v>
      </c>
      <c r="AN29" s="300">
        <f>IF(AL29=0,"n/a",AM29/AL29*100)</f>
        <v>0</v>
      </c>
      <c r="AO29" s="236">
        <f>SUMIF(Database!$U:$U,$BJ$1&amp;$A29&amp;"PN5",Database!$S:$S)</f>
        <v>11</v>
      </c>
      <c r="AP29" s="299">
        <f>IF(AL29=0,"n/a",AO29/AL29)</f>
        <v>11</v>
      </c>
      <c r="AQ29" s="237">
        <f aca="true" t="shared" si="58" ref="AQ29:AR34">AL29+AG29</f>
        <v>1</v>
      </c>
      <c r="AR29" s="237">
        <f t="shared" si="58"/>
        <v>0</v>
      </c>
      <c r="AS29" s="300">
        <f>IF(AQ29=0,"n/a",AR29/AQ29*100)</f>
        <v>0</v>
      </c>
      <c r="AT29" s="237">
        <f aca="true" t="shared" si="59" ref="AT29:AT34">AO29+AJ29</f>
        <v>11</v>
      </c>
      <c r="AU29" s="299">
        <f>IF(AQ29=0,"n/a",AT29/AQ29)</f>
        <v>11</v>
      </c>
      <c r="AV29" s="238">
        <f>SUMIF(Database!$U:$U,$BJ$1&amp;$A29&amp;"OY5",Database!$N:$N)</f>
        <v>0</v>
      </c>
      <c r="AW29" s="236">
        <f>SUMIF(Database!$U:$U,$BJ$1&amp;$A29&amp;"OY5",Database!$O:$O)</f>
        <v>0</v>
      </c>
      <c r="AX29" s="300" t="str">
        <f>IF(AV29=0,"n/a",AW29/AV29*100)</f>
        <v>n/a</v>
      </c>
      <c r="AY29" s="236">
        <f>SUMIF(Database!$U:$U,$BJ$1&amp;$A29&amp;"OY5",Database!$S:$S)</f>
        <v>0</v>
      </c>
      <c r="AZ29" s="299" t="str">
        <f>IF(AV29=0,"n/a",AY29/AV29)</f>
        <v>n/a</v>
      </c>
      <c r="BA29" s="238">
        <f>SUMIF(Database!$U:$U,$BJ$1&amp;$A29&amp;"ON5",Database!$N:$N)</f>
        <v>359</v>
      </c>
      <c r="BB29" s="236">
        <f>SUMIF(Database!$U:$U,$BJ$1&amp;$A29&amp;"ON5",Database!$O:$O)</f>
        <v>180</v>
      </c>
      <c r="BC29" s="300">
        <f>IF(BA29=0,"n/a",BB29/BA29*100)</f>
        <v>50.13927576601671</v>
      </c>
      <c r="BD29" s="236">
        <f>SUMIF(Database!$U:$U,$BJ$1&amp;$A29&amp;"ON5",Database!$S:$S)</f>
        <v>787</v>
      </c>
      <c r="BE29" s="299">
        <f>IF(BA29=0,"n/a",BD29/BA29)</f>
        <v>2.1922005571030643</v>
      </c>
      <c r="BF29" s="237">
        <f aca="true" t="shared" si="60" ref="BF29:BG34">BA29+AV29</f>
        <v>359</v>
      </c>
      <c r="BG29" s="237">
        <f t="shared" si="60"/>
        <v>180</v>
      </c>
      <c r="BH29" s="300">
        <f>IF(BF29=0,"n/a",BG29/BF29*100)</f>
        <v>50.13927576601671</v>
      </c>
      <c r="BI29" s="237">
        <f aca="true" t="shared" si="61" ref="BI29:BI34">BD29+AY29</f>
        <v>787</v>
      </c>
      <c r="BJ29" s="299">
        <f>IF(BF29=0,"n/a",BI29/BF29)</f>
        <v>2.1922005571030643</v>
      </c>
    </row>
    <row r="30" spans="1:62" ht="13.5" thickBot="1">
      <c r="A30" s="153" t="s">
        <v>16</v>
      </c>
      <c r="B30" s="131">
        <f>R30+W30+AG30+AL30+AV30+BA30</f>
        <v>4850</v>
      </c>
      <c r="C30" s="206">
        <f>H30+M30</f>
        <v>2717</v>
      </c>
      <c r="D30" s="127">
        <f t="shared" si="52"/>
        <v>56.02061855670103</v>
      </c>
      <c r="E30" s="233">
        <f>J30+O30</f>
        <v>9749</v>
      </c>
      <c r="F30" s="128">
        <f t="shared" si="53"/>
        <v>2.0101030927835053</v>
      </c>
      <c r="G30" s="152">
        <f t="shared" si="54"/>
        <v>29</v>
      </c>
      <c r="H30" s="206">
        <f t="shared" si="54"/>
        <v>18</v>
      </c>
      <c r="I30" s="129">
        <f>IF(G30=0,"n/a",H30/G30*100)</f>
        <v>62.06896551724138</v>
      </c>
      <c r="J30" s="233">
        <f>U30+AJ30+AY30</f>
        <v>29</v>
      </c>
      <c r="K30" s="298">
        <f>IF(G30=0,"n/a",J30/G30)</f>
        <v>1</v>
      </c>
      <c r="L30" s="151">
        <f t="shared" si="55"/>
        <v>4821</v>
      </c>
      <c r="M30" s="206">
        <f t="shared" si="55"/>
        <v>2699</v>
      </c>
      <c r="N30" s="127">
        <f>IF(L30=0,"n/a",M30/L30*100)</f>
        <v>55.984235635760214</v>
      </c>
      <c r="O30" s="233">
        <f>Z30+AO30+BD30</f>
        <v>9720</v>
      </c>
      <c r="P30" s="128">
        <f>IF(L30=0,"n/a",O30/L30)</f>
        <v>2.016179215930305</v>
      </c>
      <c r="R30" s="238">
        <f>SUMIF(Database!$U:$U,$BJ$1&amp;$A30&amp;"MY5",Database!$N:$N)</f>
        <v>5</v>
      </c>
      <c r="S30" s="236">
        <f>SUMIF(Database!$U:$U,$BJ$1&amp;$A30&amp;"MY5",Database!$O:$O)</f>
        <v>1</v>
      </c>
      <c r="T30" s="300">
        <f>IF(R30=0,"n/a",S30/R30*100)</f>
        <v>20</v>
      </c>
      <c r="U30" s="236">
        <f>SUMIF(Database!$U:$U,$BJ$1&amp;$A30&amp;"MY5",Database!$S:$S)</f>
        <v>14</v>
      </c>
      <c r="V30" s="299">
        <f>IF(R30=0,"n/a",U30/R30)</f>
        <v>2.8</v>
      </c>
      <c r="W30" s="236">
        <f>SUMIF(Database!$U:$U,$BJ$1&amp;$A30&amp;"MN5",Database!$N:$N)</f>
        <v>479</v>
      </c>
      <c r="X30" s="236">
        <f>SUMIF(Database!$U:$U,$BJ$1&amp;$A30&amp;"MN5",Database!$O:$O)</f>
        <v>140</v>
      </c>
      <c r="Y30" s="300">
        <f>IF(W30=0,"n/a",X30/W30*100)</f>
        <v>29.227557411273487</v>
      </c>
      <c r="Z30" s="236">
        <f>SUMIF(Database!$U:$U,$BJ$1&amp;$A30&amp;"MN5",Database!$S:$S)</f>
        <v>1911</v>
      </c>
      <c r="AA30" s="299">
        <f>IF(W30=0,"n/a",Z30/W30)</f>
        <v>3.989561586638831</v>
      </c>
      <c r="AB30" s="237">
        <f t="shared" si="56"/>
        <v>484</v>
      </c>
      <c r="AC30" s="237">
        <f t="shared" si="56"/>
        <v>141</v>
      </c>
      <c r="AD30" s="300">
        <f>IF(AB30=0,"n/a",AC30/AB30*100)</f>
        <v>29.132231404958674</v>
      </c>
      <c r="AE30" s="237">
        <f t="shared" si="57"/>
        <v>1925</v>
      </c>
      <c r="AF30" s="300">
        <f>IF(AB30=0,"n/a",AE30/AB30)</f>
        <v>3.977272727272727</v>
      </c>
      <c r="AG30" s="238">
        <f>SUMIF(Database!$U:$U,$BJ$1&amp;$A30&amp;"PY5",Database!$N:$N)</f>
        <v>1</v>
      </c>
      <c r="AH30" s="236">
        <f>SUMIF(Database!$U:$U,$BJ$1&amp;$A30&amp;"PY5",Database!$O:$O)</f>
        <v>1</v>
      </c>
      <c r="AI30" s="300">
        <f>IF(AG30=0,"n/a",AH30/AG30*100)</f>
        <v>100</v>
      </c>
      <c r="AJ30" s="236">
        <f>SUMIF(Database!$U:$U,$BJ$1&amp;$A30&amp;"PY5",Database!$S:$S)</f>
        <v>0</v>
      </c>
      <c r="AK30" s="299">
        <f>IF(AG30=0,"n/a",AJ30/AG30)</f>
        <v>0</v>
      </c>
      <c r="AL30" s="238">
        <f>SUMIF(Database!$U:$U,$BJ$1&amp;$A30&amp;"PN5",Database!$N:$N)</f>
        <v>139</v>
      </c>
      <c r="AM30" s="236">
        <f>SUMIF(Database!$U:$U,$BJ$1&amp;$A30&amp;"PN5",Database!$O:$O)</f>
        <v>36</v>
      </c>
      <c r="AN30" s="300">
        <f>IF(AL30=0,"n/a",AM30/AL30*100)</f>
        <v>25.899280575539567</v>
      </c>
      <c r="AO30" s="236">
        <f>SUMIF(Database!$U:$U,$BJ$1&amp;$A30&amp;"PN5",Database!$S:$S)</f>
        <v>642</v>
      </c>
      <c r="AP30" s="299">
        <f>IF(AL30=0,"n/a",AO30/AL30)</f>
        <v>4.618705035971223</v>
      </c>
      <c r="AQ30" s="237">
        <f t="shared" si="58"/>
        <v>140</v>
      </c>
      <c r="AR30" s="237">
        <f t="shared" si="58"/>
        <v>37</v>
      </c>
      <c r="AS30" s="300">
        <f>IF(AQ30=0,"n/a",AR30/AQ30*100)</f>
        <v>26.42857142857143</v>
      </c>
      <c r="AT30" s="237">
        <f t="shared" si="59"/>
        <v>642</v>
      </c>
      <c r="AU30" s="299">
        <f>IF(AQ30=0,"n/a",AT30/AQ30)</f>
        <v>4.585714285714285</v>
      </c>
      <c r="AV30" s="238">
        <f>SUMIF(Database!$U:$U,$BJ$1&amp;$A30&amp;"OY5",Database!$N:$N)</f>
        <v>23</v>
      </c>
      <c r="AW30" s="236">
        <f>SUMIF(Database!$U:$U,$BJ$1&amp;$A30&amp;"OY5",Database!$O:$O)</f>
        <v>16</v>
      </c>
      <c r="AX30" s="300">
        <f>IF(AV30=0,"n/a",AW30/AV30*100)</f>
        <v>69.56521739130434</v>
      </c>
      <c r="AY30" s="236">
        <f>SUMIF(Database!$U:$U,$BJ$1&amp;$A30&amp;"OY5",Database!$S:$S)</f>
        <v>15</v>
      </c>
      <c r="AZ30" s="299">
        <f>IF(AV30=0,"n/a",AY30/AV30)</f>
        <v>0.6521739130434783</v>
      </c>
      <c r="BA30" s="238">
        <f>SUMIF(Database!$U:$U,$BJ$1&amp;$A30&amp;"ON5",Database!$N:$N)</f>
        <v>4203</v>
      </c>
      <c r="BB30" s="236">
        <f>SUMIF(Database!$U:$U,$BJ$1&amp;$A30&amp;"ON5",Database!$O:$O)</f>
        <v>2523</v>
      </c>
      <c r="BC30" s="300">
        <f>IF(BA30=0,"n/a",BB30/BA30*100)</f>
        <v>60.02855103497502</v>
      </c>
      <c r="BD30" s="236">
        <f>SUMIF(Database!$U:$U,$BJ$1&amp;$A30&amp;"ON5",Database!$S:$S)</f>
        <v>7167</v>
      </c>
      <c r="BE30" s="299">
        <f>IF(BA30=0,"n/a",BD30/BA30)</f>
        <v>1.7052105638829407</v>
      </c>
      <c r="BF30" s="237">
        <f t="shared" si="60"/>
        <v>4226</v>
      </c>
      <c r="BG30" s="237">
        <f t="shared" si="60"/>
        <v>2539</v>
      </c>
      <c r="BH30" s="300">
        <f>IF(BF30=0,"n/a",BG30/BF30*100)</f>
        <v>60.08045433033602</v>
      </c>
      <c r="BI30" s="237">
        <f t="shared" si="61"/>
        <v>7182</v>
      </c>
      <c r="BJ30" s="299">
        <f>IF(BF30=0,"n/a",BI30/BF30)</f>
        <v>1.6994794131566493</v>
      </c>
    </row>
    <row r="31" spans="1:62" ht="13.5" thickBot="1">
      <c r="A31" s="153" t="s">
        <v>91</v>
      </c>
      <c r="B31" s="131">
        <f>R31+W31+AG31+AL31+AV31+BA31</f>
        <v>573</v>
      </c>
      <c r="C31" s="206">
        <f>H31+M31</f>
        <v>292</v>
      </c>
      <c r="D31" s="127">
        <f t="shared" si="52"/>
        <v>50.959860383944154</v>
      </c>
      <c r="E31" s="233">
        <f>J31+O31</f>
        <v>1089</v>
      </c>
      <c r="F31" s="128">
        <f t="shared" si="53"/>
        <v>1.9005235602094241</v>
      </c>
      <c r="G31" s="152">
        <f t="shared" si="54"/>
        <v>0</v>
      </c>
      <c r="H31" s="206">
        <f t="shared" si="54"/>
        <v>0</v>
      </c>
      <c r="I31" s="129" t="str">
        <f>IF(G31=0,"n/a",H31/G31*100)</f>
        <v>n/a</v>
      </c>
      <c r="J31" s="233">
        <f>U31+AJ31+AY31</f>
        <v>0</v>
      </c>
      <c r="K31" s="298" t="str">
        <f>IF(G31=0,"n/a",J31/G31)</f>
        <v>n/a</v>
      </c>
      <c r="L31" s="151">
        <f t="shared" si="55"/>
        <v>573</v>
      </c>
      <c r="M31" s="206">
        <f t="shared" si="55"/>
        <v>292</v>
      </c>
      <c r="N31" s="127">
        <f>IF(L31=0,"n/a",M31/L31*100)</f>
        <v>50.959860383944154</v>
      </c>
      <c r="O31" s="233">
        <f>Z31+AO31+BD31</f>
        <v>1089</v>
      </c>
      <c r="P31" s="128">
        <f>IF(L31=0,"n/a",O31/L31)</f>
        <v>1.9005235602094241</v>
      </c>
      <c r="R31" s="238">
        <f>SUMIF(Database!$U:$U,$BJ$1&amp;$A31&amp;"MY5",Database!$N:$N)</f>
        <v>0</v>
      </c>
      <c r="S31" s="236">
        <f>SUMIF(Database!$U:$U,$BJ$1&amp;$A31&amp;"MY5",Database!$O:$O)</f>
        <v>0</v>
      </c>
      <c r="T31" s="300" t="str">
        <f>IF(R31=0,"n/a",S31/R31*100)</f>
        <v>n/a</v>
      </c>
      <c r="U31" s="236">
        <f>SUMIF(Database!$U:$U,$BJ$1&amp;$A31&amp;"MY5",Database!$S:$S)</f>
        <v>0</v>
      </c>
      <c r="V31" s="299" t="str">
        <f>IF(R31=0,"n/a",U31/R31)</f>
        <v>n/a</v>
      </c>
      <c r="W31" s="236">
        <f>SUMIF(Database!$U:$U,$BJ$1&amp;$A31&amp;"MN5",Database!$N:$N)</f>
        <v>46</v>
      </c>
      <c r="X31" s="236">
        <f>SUMIF(Database!$U:$U,$BJ$1&amp;$A31&amp;"MN5",Database!$O:$O)</f>
        <v>20</v>
      </c>
      <c r="Y31" s="300">
        <f>IF(W31=0,"n/a",X31/W31*100)</f>
        <v>43.47826086956522</v>
      </c>
      <c r="Z31" s="236">
        <f>SUMIF(Database!$U:$U,$BJ$1&amp;$A31&amp;"MN5",Database!$S:$S)</f>
        <v>141</v>
      </c>
      <c r="AA31" s="299">
        <f>IF(W31=0,"n/a",Z31/W31)</f>
        <v>3.0652173913043477</v>
      </c>
      <c r="AB31" s="237">
        <f t="shared" si="56"/>
        <v>46</v>
      </c>
      <c r="AC31" s="237">
        <f t="shared" si="56"/>
        <v>20</v>
      </c>
      <c r="AD31" s="300">
        <f>IF(AB31=0,"n/a",AC31/AB31*100)</f>
        <v>43.47826086956522</v>
      </c>
      <c r="AE31" s="237">
        <f t="shared" si="57"/>
        <v>141</v>
      </c>
      <c r="AF31" s="300">
        <f>IF(AB31=0,"n/a",AE31/AB31)</f>
        <v>3.0652173913043477</v>
      </c>
      <c r="AG31" s="238">
        <f>SUMIF(Database!$U:$U,$BJ$1&amp;$A31&amp;"PY5",Database!$N:$N)</f>
        <v>0</v>
      </c>
      <c r="AH31" s="236">
        <f>SUMIF(Database!$U:$U,$BJ$1&amp;$A31&amp;"PY5",Database!$O:$O)</f>
        <v>0</v>
      </c>
      <c r="AI31" s="300" t="str">
        <f>IF(AG31=0,"n/a",AH31/AG31*100)</f>
        <v>n/a</v>
      </c>
      <c r="AJ31" s="236">
        <f>SUMIF(Database!$U:$U,$BJ$1&amp;$A31&amp;"PY5",Database!$S:$S)</f>
        <v>0</v>
      </c>
      <c r="AK31" s="299" t="str">
        <f>IF(AG31=0,"n/a",AJ31/AG31)</f>
        <v>n/a</v>
      </c>
      <c r="AL31" s="238">
        <f>SUMIF(Database!$U:$U,$BJ$1&amp;$A31&amp;"PN5",Database!$N:$N)</f>
        <v>6</v>
      </c>
      <c r="AM31" s="236">
        <f>SUMIF(Database!$U:$U,$BJ$1&amp;$A31&amp;"PN5",Database!$O:$O)</f>
        <v>1</v>
      </c>
      <c r="AN31" s="300">
        <f>IF(AL31=0,"n/a",AM31/AL31*100)</f>
        <v>16.666666666666664</v>
      </c>
      <c r="AO31" s="236">
        <f>SUMIF(Database!$U:$U,$BJ$1&amp;$A31&amp;"PN5",Database!$S:$S)</f>
        <v>22</v>
      </c>
      <c r="AP31" s="299">
        <f>IF(AL31=0,"n/a",AO31/AL31)</f>
        <v>3.6666666666666665</v>
      </c>
      <c r="AQ31" s="237">
        <f t="shared" si="58"/>
        <v>6</v>
      </c>
      <c r="AR31" s="237">
        <f t="shared" si="58"/>
        <v>1</v>
      </c>
      <c r="AS31" s="300">
        <f>IF(AQ31=0,"n/a",AR31/AQ31*100)</f>
        <v>16.666666666666664</v>
      </c>
      <c r="AT31" s="237">
        <f t="shared" si="59"/>
        <v>22</v>
      </c>
      <c r="AU31" s="299">
        <f>IF(AQ31=0,"n/a",AT31/AQ31)</f>
        <v>3.6666666666666665</v>
      </c>
      <c r="AV31" s="238">
        <f>SUMIF(Database!$U:$U,$BJ$1&amp;$A31&amp;"OY5",Database!$N:$N)</f>
        <v>0</v>
      </c>
      <c r="AW31" s="236">
        <f>SUMIF(Database!$U:$U,$BJ$1&amp;$A31&amp;"OY5",Database!$O:$O)</f>
        <v>0</v>
      </c>
      <c r="AX31" s="300" t="str">
        <f>IF(AV31=0,"n/a",AW31/AV31*100)</f>
        <v>n/a</v>
      </c>
      <c r="AY31" s="236">
        <f>SUMIF(Database!$U:$U,$BJ$1&amp;$A31&amp;"OY5",Database!$S:$S)</f>
        <v>0</v>
      </c>
      <c r="AZ31" s="299" t="str">
        <f>IF(AV31=0,"n/a",AY31/AV31)</f>
        <v>n/a</v>
      </c>
      <c r="BA31" s="238">
        <f>SUMIF(Database!$U:$U,$BJ$1&amp;$A31&amp;"ON5",Database!$N:$N)</f>
        <v>521</v>
      </c>
      <c r="BB31" s="236">
        <f>SUMIF(Database!$U:$U,$BJ$1&amp;$A31&amp;"ON5",Database!$O:$O)</f>
        <v>271</v>
      </c>
      <c r="BC31" s="300">
        <f>IF(BA31=0,"n/a",BB31/BA31*100)</f>
        <v>52.01535508637236</v>
      </c>
      <c r="BD31" s="236">
        <f>SUMIF(Database!$U:$U,$BJ$1&amp;$A31&amp;"ON5",Database!$S:$S)</f>
        <v>926</v>
      </c>
      <c r="BE31" s="299">
        <f>IF(BA31=0,"n/a",BD31/BA31)</f>
        <v>1.7773512476007678</v>
      </c>
      <c r="BF31" s="237">
        <f t="shared" si="60"/>
        <v>521</v>
      </c>
      <c r="BG31" s="237">
        <f t="shared" si="60"/>
        <v>271</v>
      </c>
      <c r="BH31" s="300">
        <f>IF(BF31=0,"n/a",BG31/BF31*100)</f>
        <v>52.01535508637236</v>
      </c>
      <c r="BI31" s="237">
        <f t="shared" si="61"/>
        <v>926</v>
      </c>
      <c r="BJ31" s="299">
        <f>IF(BF31=0,"n/a",BI31/BF31)</f>
        <v>1.7773512476007678</v>
      </c>
    </row>
    <row r="32" spans="1:62" ht="13.5" thickBot="1">
      <c r="A32" s="153" t="s">
        <v>17</v>
      </c>
      <c r="B32" s="131">
        <f>R32+W32+AG32+AL32+AV32+BA32</f>
        <v>1948</v>
      </c>
      <c r="C32" s="206">
        <f>H32+M32</f>
        <v>1219</v>
      </c>
      <c r="D32" s="127">
        <f t="shared" si="52"/>
        <v>62.577002053388085</v>
      </c>
      <c r="E32" s="233">
        <f>J32+O32</f>
        <v>3002</v>
      </c>
      <c r="F32" s="128">
        <f t="shared" si="53"/>
        <v>1.5410677618069815</v>
      </c>
      <c r="G32" s="152">
        <f t="shared" si="54"/>
        <v>1039</v>
      </c>
      <c r="H32" s="206">
        <f t="shared" si="54"/>
        <v>690</v>
      </c>
      <c r="I32" s="129">
        <f>IF(G32=0,"n/a",H32/G32*100)</f>
        <v>66.41000962463907</v>
      </c>
      <c r="J32" s="233">
        <f>U32+AJ32+AY32</f>
        <v>1294</v>
      </c>
      <c r="K32" s="298">
        <f>IF(G32=0,"n/a",J32/G32)</f>
        <v>1.2454282964388836</v>
      </c>
      <c r="L32" s="151">
        <f t="shared" si="55"/>
        <v>909</v>
      </c>
      <c r="M32" s="206">
        <f t="shared" si="55"/>
        <v>529</v>
      </c>
      <c r="N32" s="127">
        <f>IF(L32=0,"n/a",M32/L32*100)</f>
        <v>58.1958195819582</v>
      </c>
      <c r="O32" s="233">
        <f>Z32+AO32+BD32</f>
        <v>1708</v>
      </c>
      <c r="P32" s="128">
        <f>IF(L32=0,"n/a",O32/L32)</f>
        <v>1.878987898789879</v>
      </c>
      <c r="R32" s="238">
        <f>SUMIF(Database!$U:$U,$BJ$1&amp;$A32&amp;"MY5",Database!$N:$N)</f>
        <v>99</v>
      </c>
      <c r="S32" s="236">
        <f>SUMIF(Database!$U:$U,$BJ$1&amp;$A32&amp;"MY5",Database!$O:$O)</f>
        <v>48</v>
      </c>
      <c r="T32" s="300">
        <f>IF(R32=0,"n/a",S32/R32*100)</f>
        <v>48.484848484848484</v>
      </c>
      <c r="U32" s="236">
        <f>SUMIF(Database!$U:$U,$BJ$1&amp;$A32&amp;"MY5",Database!$S:$S)</f>
        <v>235</v>
      </c>
      <c r="V32" s="299">
        <f>IF(R32=0,"n/a",U32/R32)</f>
        <v>2.3737373737373737</v>
      </c>
      <c r="W32" s="236">
        <f>SUMIF(Database!$U:$U,$BJ$1&amp;$A32&amp;"MN5",Database!$N:$N)</f>
        <v>97</v>
      </c>
      <c r="X32" s="236">
        <f>SUMIF(Database!$U:$U,$BJ$1&amp;$A32&amp;"MN5",Database!$O:$O)</f>
        <v>48</v>
      </c>
      <c r="Y32" s="300">
        <f>IF(W32=0,"n/a",X32/W32*100)</f>
        <v>49.48453608247423</v>
      </c>
      <c r="Z32" s="236">
        <f>SUMIF(Database!$U:$U,$BJ$1&amp;$A32&amp;"MN5",Database!$S:$S)</f>
        <v>249</v>
      </c>
      <c r="AA32" s="299">
        <f>IF(W32=0,"n/a",Z32/W32)</f>
        <v>2.5670103092783507</v>
      </c>
      <c r="AB32" s="237">
        <f t="shared" si="56"/>
        <v>196</v>
      </c>
      <c r="AC32" s="237">
        <f t="shared" si="56"/>
        <v>96</v>
      </c>
      <c r="AD32" s="300">
        <f>IF(AB32=0,"n/a",AC32/AB32*100)</f>
        <v>48.97959183673469</v>
      </c>
      <c r="AE32" s="237">
        <f t="shared" si="57"/>
        <v>484</v>
      </c>
      <c r="AF32" s="300">
        <f>IF(AB32=0,"n/a",AE32/AB32)</f>
        <v>2.4693877551020407</v>
      </c>
      <c r="AG32" s="238">
        <f>SUMIF(Database!$U:$U,$BJ$1&amp;$A32&amp;"PY5",Database!$N:$N)</f>
        <v>30</v>
      </c>
      <c r="AH32" s="236">
        <f>SUMIF(Database!$U:$U,$BJ$1&amp;$A32&amp;"PY5",Database!$O:$O)</f>
        <v>7</v>
      </c>
      <c r="AI32" s="300">
        <f>IF(AG32=0,"n/a",AH32/AG32*100)</f>
        <v>23.333333333333332</v>
      </c>
      <c r="AJ32" s="236">
        <f>SUMIF(Database!$U:$U,$BJ$1&amp;$A32&amp;"PY5",Database!$S:$S)</f>
        <v>121</v>
      </c>
      <c r="AK32" s="299">
        <f>IF(AG32=0,"n/a",AJ32/AG32)</f>
        <v>4.033333333333333</v>
      </c>
      <c r="AL32" s="238">
        <f>SUMIF(Database!$U:$U,$BJ$1&amp;$A32&amp;"PN5",Database!$N:$N)</f>
        <v>7</v>
      </c>
      <c r="AM32" s="236">
        <f>SUMIF(Database!$U:$U,$BJ$1&amp;$A32&amp;"PN5",Database!$O:$O)</f>
        <v>3</v>
      </c>
      <c r="AN32" s="300">
        <f>IF(AL32=0,"n/a",AM32/AL32*100)</f>
        <v>42.857142857142854</v>
      </c>
      <c r="AO32" s="236">
        <f>SUMIF(Database!$U:$U,$BJ$1&amp;$A32&amp;"PN5",Database!$S:$S)</f>
        <v>27</v>
      </c>
      <c r="AP32" s="299">
        <f>IF(AL32=0,"n/a",AO32/AL32)</f>
        <v>3.857142857142857</v>
      </c>
      <c r="AQ32" s="237">
        <f t="shared" si="58"/>
        <v>37</v>
      </c>
      <c r="AR32" s="237">
        <f t="shared" si="58"/>
        <v>10</v>
      </c>
      <c r="AS32" s="300">
        <f>IF(AQ32=0,"n/a",AR32/AQ32*100)</f>
        <v>27.027027027027028</v>
      </c>
      <c r="AT32" s="237">
        <f t="shared" si="59"/>
        <v>148</v>
      </c>
      <c r="AU32" s="299">
        <f>IF(AQ32=0,"n/a",AT32/AQ32)</f>
        <v>4</v>
      </c>
      <c r="AV32" s="238">
        <f>SUMIF(Database!$U:$U,$BJ$1&amp;$A32&amp;"OY5",Database!$N:$N)</f>
        <v>910</v>
      </c>
      <c r="AW32" s="236">
        <f>SUMIF(Database!$U:$U,$BJ$1&amp;$A32&amp;"OY5",Database!$O:$O)</f>
        <v>635</v>
      </c>
      <c r="AX32" s="300">
        <f>IF(AV32=0,"n/a",AW32/AV32*100)</f>
        <v>69.78021978021978</v>
      </c>
      <c r="AY32" s="236">
        <f>SUMIF(Database!$U:$U,$BJ$1&amp;$A32&amp;"OY5",Database!$S:$S)</f>
        <v>938</v>
      </c>
      <c r="AZ32" s="299">
        <f>IF(AV32=0,"n/a",AY32/AV32)</f>
        <v>1.0307692307692307</v>
      </c>
      <c r="BA32" s="238">
        <f>SUMIF(Database!$U:$U,$BJ$1&amp;$A32&amp;"ON5",Database!$N:$N)</f>
        <v>805</v>
      </c>
      <c r="BB32" s="236">
        <f>SUMIF(Database!$U:$U,$BJ$1&amp;$A32&amp;"ON5",Database!$O:$O)</f>
        <v>478</v>
      </c>
      <c r="BC32" s="300">
        <f>IF(BA32=0,"n/a",BB32/BA32*100)</f>
        <v>59.378881987577635</v>
      </c>
      <c r="BD32" s="236">
        <f>SUMIF(Database!$U:$U,$BJ$1&amp;$A32&amp;"ON5",Database!$S:$S)</f>
        <v>1432</v>
      </c>
      <c r="BE32" s="299">
        <f>IF(BA32=0,"n/a",BD32/BA32)</f>
        <v>1.7788819875776398</v>
      </c>
      <c r="BF32" s="237">
        <f t="shared" si="60"/>
        <v>1715</v>
      </c>
      <c r="BG32" s="237">
        <f t="shared" si="60"/>
        <v>1113</v>
      </c>
      <c r="BH32" s="300">
        <f>IF(BF32=0,"n/a",BG32/BF32*100)</f>
        <v>64.89795918367346</v>
      </c>
      <c r="BI32" s="237">
        <f t="shared" si="61"/>
        <v>2370</v>
      </c>
      <c r="BJ32" s="299">
        <f>IF(BF32=0,"n/a",BI32/BF32)</f>
        <v>1.3819241982507289</v>
      </c>
    </row>
    <row r="33" spans="1:62" ht="13.5" thickBot="1">
      <c r="A33" s="189" t="s">
        <v>18</v>
      </c>
      <c r="B33" s="131">
        <f>R33+W33+AG33+AL33+AV33+BA33</f>
        <v>1489</v>
      </c>
      <c r="C33" s="206">
        <f>H33+M33</f>
        <v>797</v>
      </c>
      <c r="D33" s="127">
        <f t="shared" si="52"/>
        <v>53.52585627938213</v>
      </c>
      <c r="E33" s="233">
        <f>J33+O33</f>
        <v>2941</v>
      </c>
      <c r="F33" s="128">
        <f t="shared" si="53"/>
        <v>1.9751511081262592</v>
      </c>
      <c r="G33" s="152">
        <f t="shared" si="54"/>
        <v>599</v>
      </c>
      <c r="H33" s="206">
        <f t="shared" si="54"/>
        <v>332</v>
      </c>
      <c r="I33" s="129">
        <f>IF(G33=0,"n/a",H33/G33*100)</f>
        <v>55.425709515859765</v>
      </c>
      <c r="J33" s="233">
        <f>U33+AJ33+AY33</f>
        <v>1079</v>
      </c>
      <c r="K33" s="298">
        <f>IF(G33=0,"n/a",J33/G33)</f>
        <v>1.8013355592654423</v>
      </c>
      <c r="L33" s="151">
        <f t="shared" si="55"/>
        <v>890</v>
      </c>
      <c r="M33" s="206">
        <f t="shared" si="55"/>
        <v>465</v>
      </c>
      <c r="N33" s="127">
        <f>IF(L33=0,"n/a",M33/L33*100)</f>
        <v>52.24719101123596</v>
      </c>
      <c r="O33" s="233">
        <f>Z33+AO33+BD33</f>
        <v>1862</v>
      </c>
      <c r="P33" s="128">
        <f>IF(L33=0,"n/a",O33/L33)</f>
        <v>2.0921348314606742</v>
      </c>
      <c r="R33" s="238">
        <f>SUMIF(Database!$U:$U,$BJ$1&amp;$A33&amp;"MY5",Database!$N:$N)</f>
        <v>128</v>
      </c>
      <c r="S33" s="236">
        <f>SUMIF(Database!$U:$U,$BJ$1&amp;$A33&amp;"MY5",Database!$O:$O)</f>
        <v>55</v>
      </c>
      <c r="T33" s="300">
        <f>IF(R33=0,"n/a",S33/R33*100)</f>
        <v>42.96875</v>
      </c>
      <c r="U33" s="236">
        <f>SUMIF(Database!$U:$U,$BJ$1&amp;$A33&amp;"MY5",Database!$S:$S)</f>
        <v>335</v>
      </c>
      <c r="V33" s="299">
        <f>IF(R33=0,"n/a",U33/R33)</f>
        <v>2.6171875</v>
      </c>
      <c r="W33" s="236">
        <f>SUMIF(Database!$U:$U,$BJ$1&amp;$A33&amp;"MN5",Database!$N:$N)</f>
        <v>74</v>
      </c>
      <c r="X33" s="236">
        <f>SUMIF(Database!$U:$U,$BJ$1&amp;$A33&amp;"MN5",Database!$O:$O)</f>
        <v>16</v>
      </c>
      <c r="Y33" s="300">
        <f>IF(W33=0,"n/a",X33/W33*100)</f>
        <v>21.62162162162162</v>
      </c>
      <c r="Z33" s="236">
        <f>SUMIF(Database!$U:$U,$BJ$1&amp;$A33&amp;"MN5",Database!$S:$S)</f>
        <v>320</v>
      </c>
      <c r="AA33" s="299">
        <f>IF(W33=0,"n/a",Z33/W33)</f>
        <v>4.324324324324325</v>
      </c>
      <c r="AB33" s="237">
        <f t="shared" si="56"/>
        <v>202</v>
      </c>
      <c r="AC33" s="237">
        <f t="shared" si="56"/>
        <v>71</v>
      </c>
      <c r="AD33" s="300">
        <f>IF(AB33=0,"n/a",AC33/AB33*100)</f>
        <v>35.148514851485146</v>
      </c>
      <c r="AE33" s="237">
        <f t="shared" si="57"/>
        <v>655</v>
      </c>
      <c r="AF33" s="300">
        <f>IF(AB33=0,"n/a",AE33/AB33)</f>
        <v>3.242574257425743</v>
      </c>
      <c r="AG33" s="238">
        <f>SUMIF(Database!$U:$U,$BJ$1&amp;$A33&amp;"PY5",Database!$N:$N)</f>
        <v>0</v>
      </c>
      <c r="AH33" s="236">
        <f>SUMIF(Database!$U:$U,$BJ$1&amp;$A33&amp;"PY5",Database!$O:$O)</f>
        <v>0</v>
      </c>
      <c r="AI33" s="300" t="str">
        <f>IF(AG33=0,"n/a",AH33/AG33*100)</f>
        <v>n/a</v>
      </c>
      <c r="AJ33" s="236">
        <f>SUMIF(Database!$U:$U,$BJ$1&amp;$A33&amp;"PY5",Database!$S:$S)</f>
        <v>0</v>
      </c>
      <c r="AK33" s="299" t="str">
        <f>IF(AG33=0,"n/a",AJ33/AG33)</f>
        <v>n/a</v>
      </c>
      <c r="AL33" s="238">
        <f>SUMIF(Database!$U:$U,$BJ$1&amp;$A33&amp;"PN5",Database!$N:$N)</f>
        <v>0</v>
      </c>
      <c r="AM33" s="236">
        <f>SUMIF(Database!$U:$U,$BJ$1&amp;$A33&amp;"PN5",Database!$O:$O)</f>
        <v>0</v>
      </c>
      <c r="AN33" s="300" t="str">
        <f>IF(AL33=0,"n/a",AM33/AL33*100)</f>
        <v>n/a</v>
      </c>
      <c r="AO33" s="236">
        <f>SUMIF(Database!$U:$U,$BJ$1&amp;$A33&amp;"PN5",Database!$S:$S)</f>
        <v>0</v>
      </c>
      <c r="AP33" s="299" t="str">
        <f>IF(AL33=0,"n/a",AO33/AL33)</f>
        <v>n/a</v>
      </c>
      <c r="AQ33" s="237">
        <f t="shared" si="58"/>
        <v>0</v>
      </c>
      <c r="AR33" s="237">
        <f t="shared" si="58"/>
        <v>0</v>
      </c>
      <c r="AS33" s="300" t="str">
        <f>IF(AQ33=0,"n/a",AR33/AQ33*100)</f>
        <v>n/a</v>
      </c>
      <c r="AT33" s="237">
        <f t="shared" si="59"/>
        <v>0</v>
      </c>
      <c r="AU33" s="299" t="str">
        <f>IF(AQ33=0,"n/a",AT33/AQ33)</f>
        <v>n/a</v>
      </c>
      <c r="AV33" s="238">
        <f>SUMIF(Database!$U:$U,$BJ$1&amp;$A33&amp;"OY5",Database!$N:$N)</f>
        <v>471</v>
      </c>
      <c r="AW33" s="236">
        <f>SUMIF(Database!$U:$U,$BJ$1&amp;$A33&amp;"OY5",Database!$O:$O)</f>
        <v>277</v>
      </c>
      <c r="AX33" s="300">
        <f>IF(AV33=0,"n/a",AW33/AV33*100)</f>
        <v>58.81104033970276</v>
      </c>
      <c r="AY33" s="236">
        <f>SUMIF(Database!$U:$U,$BJ$1&amp;$A33&amp;"OY5",Database!$S:$S)</f>
        <v>744</v>
      </c>
      <c r="AZ33" s="299">
        <f>IF(AV33=0,"n/a",AY33/AV33)</f>
        <v>1.5796178343949046</v>
      </c>
      <c r="BA33" s="238">
        <f>SUMIF(Database!$U:$U,$BJ$1&amp;$A33&amp;"ON5",Database!$N:$N)</f>
        <v>816</v>
      </c>
      <c r="BB33" s="236">
        <f>SUMIF(Database!$U:$U,$BJ$1&amp;$A33&amp;"ON5",Database!$O:$O)</f>
        <v>449</v>
      </c>
      <c r="BC33" s="300">
        <f>IF(BA33=0,"n/a",BB33/BA33*100)</f>
        <v>55.024509803921575</v>
      </c>
      <c r="BD33" s="236">
        <f>SUMIF(Database!$U:$U,$BJ$1&amp;$A33&amp;"ON5",Database!$S:$S)</f>
        <v>1542</v>
      </c>
      <c r="BE33" s="299">
        <f>IF(BA33=0,"n/a",BD33/BA33)</f>
        <v>1.8897058823529411</v>
      </c>
      <c r="BF33" s="237">
        <f t="shared" si="60"/>
        <v>1287</v>
      </c>
      <c r="BG33" s="237">
        <f t="shared" si="60"/>
        <v>726</v>
      </c>
      <c r="BH33" s="300">
        <f>IF(BF33=0,"n/a",BG33/BF33*100)</f>
        <v>56.41025641025641</v>
      </c>
      <c r="BI33" s="237">
        <f t="shared" si="61"/>
        <v>2286</v>
      </c>
      <c r="BJ33" s="299">
        <f>IF(BF33=0,"n/a",BI33/BF33)</f>
        <v>1.7762237762237763</v>
      </c>
    </row>
    <row r="34" spans="1:62" ht="13.5" thickBot="1">
      <c r="A34" s="167" t="s">
        <v>60</v>
      </c>
      <c r="B34" s="175">
        <f>SUM(B29:B33)</f>
        <v>9288</v>
      </c>
      <c r="C34" s="139">
        <f>SUM(C29:C33)</f>
        <v>5223</v>
      </c>
      <c r="D34" s="140">
        <f t="shared" si="52"/>
        <v>56.23385012919897</v>
      </c>
      <c r="E34" s="139">
        <f>SUM(E29:E33)</f>
        <v>17853</v>
      </c>
      <c r="F34" s="141">
        <f t="shared" si="53"/>
        <v>1.922157622739018</v>
      </c>
      <c r="G34" s="139">
        <f>SUM(G29:G33)</f>
        <v>1667</v>
      </c>
      <c r="H34" s="139">
        <f>SUM(H29:H33)</f>
        <v>1040</v>
      </c>
      <c r="I34" s="140">
        <f>H34/G34*100</f>
        <v>62.3875224955009</v>
      </c>
      <c r="J34" s="139">
        <f>SUM(J29:J33)</f>
        <v>2402</v>
      </c>
      <c r="K34" s="141">
        <f>J34/G34</f>
        <v>1.4409118176364728</v>
      </c>
      <c r="L34" s="139">
        <f>SUM(L29:L33)</f>
        <v>7621</v>
      </c>
      <c r="M34" s="139">
        <f>SUM(M29:M33)</f>
        <v>4183</v>
      </c>
      <c r="N34" s="140">
        <f>M34/L34*100</f>
        <v>54.88780999868783</v>
      </c>
      <c r="O34" s="139">
        <f>SUM(O29:O33)</f>
        <v>15451</v>
      </c>
      <c r="P34" s="141">
        <f>O34/L34</f>
        <v>2.0274242225429733</v>
      </c>
      <c r="R34" s="139">
        <f>SUM(R29:R33)</f>
        <v>232</v>
      </c>
      <c r="S34" s="139">
        <f>SUM(S29:S33)</f>
        <v>104</v>
      </c>
      <c r="T34" s="140">
        <f>S34/R34*100</f>
        <v>44.827586206896555</v>
      </c>
      <c r="U34" s="139">
        <f>SUM(U29:U33)</f>
        <v>584</v>
      </c>
      <c r="V34" s="141">
        <f>U34/R34</f>
        <v>2.5172413793103448</v>
      </c>
      <c r="W34" s="139">
        <f>SUM(W29:W33)</f>
        <v>764</v>
      </c>
      <c r="X34" s="139">
        <f>SUM(X29:X33)</f>
        <v>242</v>
      </c>
      <c r="Y34" s="140">
        <f>X34/W34*100</f>
        <v>31.675392670157066</v>
      </c>
      <c r="Z34" s="139">
        <f>SUM(Z29:Z33)</f>
        <v>2895</v>
      </c>
      <c r="AA34" s="141">
        <f>Z34/W34</f>
        <v>3.7892670157068062</v>
      </c>
      <c r="AB34" s="194">
        <f t="shared" si="56"/>
        <v>996</v>
      </c>
      <c r="AC34" s="194">
        <f t="shared" si="56"/>
        <v>346</v>
      </c>
      <c r="AD34" s="140">
        <f>AC34/AB34*100</f>
        <v>34.738955823293175</v>
      </c>
      <c r="AE34" s="194">
        <f t="shared" si="57"/>
        <v>3479</v>
      </c>
      <c r="AF34" s="140">
        <f>AE34/AB34</f>
        <v>3.4929718875502007</v>
      </c>
      <c r="AG34" s="139">
        <f>SUM(AG29:AG33)</f>
        <v>31</v>
      </c>
      <c r="AH34" s="139">
        <f>SUM(AH29:AH33)</f>
        <v>8</v>
      </c>
      <c r="AI34" s="140">
        <f>AH34/AG34*100</f>
        <v>25.806451612903224</v>
      </c>
      <c r="AJ34" s="139">
        <f>SUM(AJ29:AJ33)</f>
        <v>121</v>
      </c>
      <c r="AK34" s="141">
        <f>AJ34/AG34</f>
        <v>3.903225806451613</v>
      </c>
      <c r="AL34" s="139">
        <f>SUM(AL29:AL33)</f>
        <v>153</v>
      </c>
      <c r="AM34" s="139">
        <f>SUM(AM29:AM33)</f>
        <v>40</v>
      </c>
      <c r="AN34" s="140">
        <f>AM34/AL34*100</f>
        <v>26.143790849673206</v>
      </c>
      <c r="AO34" s="139">
        <f>SUM(AO29:AO33)</f>
        <v>702</v>
      </c>
      <c r="AP34" s="141">
        <f>AO34/AL34</f>
        <v>4.588235294117647</v>
      </c>
      <c r="AQ34" s="194">
        <f t="shared" si="58"/>
        <v>184</v>
      </c>
      <c r="AR34" s="194">
        <f t="shared" si="58"/>
        <v>48</v>
      </c>
      <c r="AS34" s="140">
        <f>AR34/AQ34*100</f>
        <v>26.08695652173913</v>
      </c>
      <c r="AT34" s="194">
        <f t="shared" si="59"/>
        <v>823</v>
      </c>
      <c r="AU34" s="143">
        <f>AT34/AQ34</f>
        <v>4.4728260869565215</v>
      </c>
      <c r="AV34" s="139">
        <f>SUM(AV29:AV33)</f>
        <v>1404</v>
      </c>
      <c r="AW34" s="139">
        <f>SUM(AW29:AW33)</f>
        <v>928</v>
      </c>
      <c r="AX34" s="140">
        <f>AW34/AV34*100</f>
        <v>66.0968660968661</v>
      </c>
      <c r="AY34" s="139">
        <f>SUM(AY29:AY33)</f>
        <v>1697</v>
      </c>
      <c r="AZ34" s="141">
        <f>AY34/AV34</f>
        <v>1.2086894586894588</v>
      </c>
      <c r="BA34" s="139">
        <f>SUM(BA29:BA33)</f>
        <v>6704</v>
      </c>
      <c r="BB34" s="139">
        <f>SUM(BB29:BB33)</f>
        <v>3901</v>
      </c>
      <c r="BC34" s="140">
        <f>BB34/BA34*100</f>
        <v>58.18914081145584</v>
      </c>
      <c r="BD34" s="139">
        <f>SUM(BD29:BD33)</f>
        <v>11854</v>
      </c>
      <c r="BE34" s="141">
        <f>BD34/BA34</f>
        <v>1.7681980906921242</v>
      </c>
      <c r="BF34" s="194">
        <f t="shared" si="60"/>
        <v>8108</v>
      </c>
      <c r="BG34" s="194">
        <f t="shared" si="60"/>
        <v>4829</v>
      </c>
      <c r="BH34" s="140">
        <f>BG34/BF34*100</f>
        <v>59.55846077947706</v>
      </c>
      <c r="BI34" s="194">
        <f t="shared" si="61"/>
        <v>13551</v>
      </c>
      <c r="BJ34" s="143">
        <f>BI34/BF34</f>
        <v>1.6713122841637889</v>
      </c>
    </row>
    <row r="35" spans="1:62" ht="13.5" thickBot="1">
      <c r="A35" s="147"/>
      <c r="B35" s="195"/>
      <c r="C35" s="195"/>
      <c r="D35" s="110"/>
      <c r="E35" s="239"/>
      <c r="F35" s="111"/>
      <c r="G35" s="196"/>
      <c r="H35" s="196"/>
      <c r="I35" s="110"/>
      <c r="J35" s="239"/>
      <c r="K35" s="110"/>
      <c r="L35" s="196"/>
      <c r="M35" s="196"/>
      <c r="N35" s="110"/>
      <c r="O35" s="239"/>
      <c r="P35" s="110"/>
      <c r="R35" s="196"/>
      <c r="S35" s="196"/>
      <c r="T35" s="110"/>
      <c r="U35" s="239"/>
      <c r="V35" s="110"/>
      <c r="W35" s="196"/>
      <c r="X35" s="196"/>
      <c r="Y35" s="110"/>
      <c r="Z35" s="239"/>
      <c r="AA35" s="110"/>
      <c r="AB35" s="237"/>
      <c r="AC35" s="237"/>
      <c r="AD35" s="234"/>
      <c r="AE35" s="237"/>
      <c r="AF35" s="234"/>
      <c r="AG35" s="196"/>
      <c r="AH35" s="196"/>
      <c r="AI35" s="110"/>
      <c r="AJ35" s="239"/>
      <c r="AK35" s="110"/>
      <c r="AL35" s="196"/>
      <c r="AM35" s="196"/>
      <c r="AN35" s="110"/>
      <c r="AO35" s="239" t="s">
        <v>133</v>
      </c>
      <c r="AP35" s="110"/>
      <c r="AQ35" s="237"/>
      <c r="AR35" s="237"/>
      <c r="AS35" s="234"/>
      <c r="AT35" s="237"/>
      <c r="AU35" s="235"/>
      <c r="AV35" s="196"/>
      <c r="AW35" s="196"/>
      <c r="AX35" s="110"/>
      <c r="AY35" s="239"/>
      <c r="AZ35" s="110"/>
      <c r="BA35" s="197"/>
      <c r="BB35" s="197"/>
      <c r="BC35" s="110"/>
      <c r="BD35" s="239"/>
      <c r="BE35" s="110"/>
      <c r="BF35" s="237"/>
      <c r="BG35" s="237"/>
      <c r="BH35" s="234"/>
      <c r="BI35" s="237"/>
      <c r="BJ35" s="235"/>
    </row>
    <row r="36" spans="1:62" ht="13.5" thickBot="1">
      <c r="A36" s="198" t="s">
        <v>61</v>
      </c>
      <c r="B36" s="175">
        <f>SUM(B11+B18+B27+B34)</f>
        <v>39433</v>
      </c>
      <c r="C36" s="139">
        <f>SUM(C11+C18+C27+C34)</f>
        <v>20869.12</v>
      </c>
      <c r="D36" s="140">
        <f>C36/B36*100</f>
        <v>52.92298328810894</v>
      </c>
      <c r="E36" s="139">
        <f>SUM(E11+E18+E27+E34)</f>
        <v>84851</v>
      </c>
      <c r="F36" s="141">
        <f>E36/B36</f>
        <v>2.1517764309081224</v>
      </c>
      <c r="G36" s="199">
        <f>SUM(G11+G18+G27+G34)</f>
        <v>19961</v>
      </c>
      <c r="H36" s="139">
        <f>SUM(H11+H18+H27+H34)</f>
        <v>11396</v>
      </c>
      <c r="I36" s="140">
        <f>H36/G36*100</f>
        <v>57.09132808977506</v>
      </c>
      <c r="J36" s="139">
        <f>SUM(J11+J18+J27+J34)</f>
        <v>36692</v>
      </c>
      <c r="K36" s="141">
        <f>J36/G36</f>
        <v>1.838184459696408</v>
      </c>
      <c r="L36" s="199">
        <f>SUM(L11+L18+L27+L34)</f>
        <v>19472</v>
      </c>
      <c r="M36" s="139">
        <f>SUM(M11+M18+M27+M34)</f>
        <v>9473.119999999999</v>
      </c>
      <c r="N36" s="140">
        <f>M36/L36*100</f>
        <v>48.64995891536565</v>
      </c>
      <c r="O36" s="139">
        <f>SUM(O11+O18+O27+O34)</f>
        <v>48159</v>
      </c>
      <c r="P36" s="141">
        <f>O36/L36</f>
        <v>2.4732436318816764</v>
      </c>
      <c r="R36" s="200">
        <f>SUM(R11+R18+R27+R34)</f>
        <v>4304</v>
      </c>
      <c r="S36" s="139">
        <f>SUM(S11+S18+S27+S34)</f>
        <v>1648</v>
      </c>
      <c r="T36" s="140">
        <f>S36/R36*100</f>
        <v>38.28996282527881</v>
      </c>
      <c r="U36" s="139">
        <f>SUM(U11+U18+U27+U34)</f>
        <v>12774</v>
      </c>
      <c r="V36" s="141">
        <f>U36/R36</f>
        <v>2.967936802973978</v>
      </c>
      <c r="W36" s="199">
        <f>SUM(W11+W18+W27+W34)</f>
        <v>4407</v>
      </c>
      <c r="X36" s="139">
        <f>SUM(X11+X18+X27+X34)</f>
        <v>1064</v>
      </c>
      <c r="Y36" s="140">
        <f>X36/W36*100</f>
        <v>24.143408214204676</v>
      </c>
      <c r="Z36" s="139">
        <f>SUM(Z11+Z18+Z27+Z34)</f>
        <v>20089</v>
      </c>
      <c r="AA36" s="141">
        <f>Z36/W36</f>
        <v>4.558429770819151</v>
      </c>
      <c r="AB36" s="194">
        <f>W36+R36</f>
        <v>8711</v>
      </c>
      <c r="AC36" s="194">
        <f>X36+S36</f>
        <v>2712</v>
      </c>
      <c r="AD36" s="140">
        <f>AC36/AB36*100</f>
        <v>31.133050166456204</v>
      </c>
      <c r="AE36" s="194">
        <f>Z36+U36</f>
        <v>32863</v>
      </c>
      <c r="AF36" s="143">
        <f>AE36/AB36</f>
        <v>3.7725863850304213</v>
      </c>
      <c r="AG36" s="241">
        <f>SUM(AG11+AG18+AG27+AG34)</f>
        <v>2459</v>
      </c>
      <c r="AH36" s="139">
        <f>SUM(AH11+AH18+AH27+AH34)</f>
        <v>799</v>
      </c>
      <c r="AI36" s="140">
        <f>AH36/AG36*100</f>
        <v>32.492883285888574</v>
      </c>
      <c r="AJ36" s="139">
        <f>SUM(AJ11+AJ18+AJ27+AJ34)</f>
        <v>8443</v>
      </c>
      <c r="AK36" s="141">
        <f>AJ36/AG36</f>
        <v>3.433509556730378</v>
      </c>
      <c r="AL36" s="200">
        <f>SUM(AL11+AL18+AL27+AL34)</f>
        <v>403</v>
      </c>
      <c r="AM36" s="139">
        <f>SUM(AM11+AM18+AM27+AM34)</f>
        <v>111</v>
      </c>
      <c r="AN36" s="140">
        <f>AM36/AL36*100</f>
        <v>27.543424317617866</v>
      </c>
      <c r="AO36" s="139">
        <f>SUM(AO11+AO18+AO27+AO34)</f>
        <v>1744</v>
      </c>
      <c r="AP36" s="141">
        <f>AO36/AL36</f>
        <v>4.327543424317618</v>
      </c>
      <c r="AQ36" s="194">
        <f>AL36+AG36</f>
        <v>2862</v>
      </c>
      <c r="AR36" s="194">
        <f>AM36+AH36</f>
        <v>910</v>
      </c>
      <c r="AS36" s="140">
        <f>AR36/AQ36*100</f>
        <v>31.795946890286515</v>
      </c>
      <c r="AT36" s="194">
        <f>AO36+AJ36</f>
        <v>10187</v>
      </c>
      <c r="AU36" s="143">
        <f>AT36/AQ36</f>
        <v>3.5593990216631726</v>
      </c>
      <c r="AV36" s="200">
        <f>SUM(AV11+AV18+AV27+AV34)</f>
        <v>13198</v>
      </c>
      <c r="AW36" s="139">
        <f>SUM(AW11+AW18+AW27+AW34)</f>
        <v>8949</v>
      </c>
      <c r="AX36" s="140">
        <f>AW36/AV36*100</f>
        <v>67.80572814062737</v>
      </c>
      <c r="AY36" s="139">
        <f>SUM(AY11+AY18+AY27+AY34)</f>
        <v>15475</v>
      </c>
      <c r="AZ36" s="141">
        <f>AY36/AV36</f>
        <v>1.1725261403242915</v>
      </c>
      <c r="BA36" s="201">
        <f>SUM(BA11+BA18+BA27+BA34)</f>
        <v>14662</v>
      </c>
      <c r="BB36" s="139">
        <f>SUM(BB11+BB18+BB27+BB34)</f>
        <v>8298.119999999999</v>
      </c>
      <c r="BC36" s="140">
        <f>BB36/BA36*100</f>
        <v>56.596098758695945</v>
      </c>
      <c r="BD36" s="139">
        <f>SUM(BD11+BD18+BD27+BD34)</f>
        <v>26326</v>
      </c>
      <c r="BE36" s="141">
        <f>BD36/BA36</f>
        <v>1.7955258491338153</v>
      </c>
      <c r="BF36" s="194">
        <f>BA36+AV36</f>
        <v>27860</v>
      </c>
      <c r="BG36" s="194">
        <f>BB36+AW36</f>
        <v>17247.12</v>
      </c>
      <c r="BH36" s="140">
        <f>BG36/BF36*100</f>
        <v>61.90638908829863</v>
      </c>
      <c r="BI36" s="194">
        <f>BD36+AY36</f>
        <v>41801</v>
      </c>
      <c r="BJ36" s="143">
        <f>BI36/BF36</f>
        <v>1.5003948312993538</v>
      </c>
    </row>
    <row r="39" ht="12.75">
      <c r="A39" s="113" t="s">
        <v>134</v>
      </c>
    </row>
    <row r="40" ht="12.75">
      <c r="A40" s="113" t="s">
        <v>135</v>
      </c>
    </row>
    <row r="49" spans="11:62" ht="12.75">
      <c r="K49" s="113"/>
      <c r="M49" s="114"/>
      <c r="P49" s="113"/>
      <c r="S49" s="114"/>
      <c r="V49" s="113"/>
      <c r="X49" s="114"/>
      <c r="AA49" s="113"/>
      <c r="AB49" s="113"/>
      <c r="AC49" s="113"/>
      <c r="AD49" s="113"/>
      <c r="AE49" s="113"/>
      <c r="AF49" s="113"/>
      <c r="AH49" s="114"/>
      <c r="AK49" s="113"/>
      <c r="AM49" s="114"/>
      <c r="AP49" s="113"/>
      <c r="AQ49" s="113"/>
      <c r="AR49" s="113"/>
      <c r="AS49" s="113"/>
      <c r="AT49" s="113"/>
      <c r="AU49" s="113"/>
      <c r="AW49" s="114"/>
      <c r="AZ49" s="115"/>
      <c r="BB49" s="114"/>
      <c r="BE49" s="113"/>
      <c r="BF49" s="113"/>
      <c r="BG49" s="113"/>
      <c r="BH49" s="113"/>
      <c r="BI49" s="113"/>
      <c r="BJ49" s="113"/>
    </row>
    <row r="50" spans="11:62" ht="12.75">
      <c r="K50" s="113"/>
      <c r="M50" s="114"/>
      <c r="P50" s="113"/>
      <c r="S50" s="114"/>
      <c r="V50" s="113"/>
      <c r="X50" s="114"/>
      <c r="AA50" s="113"/>
      <c r="AB50" s="113"/>
      <c r="AC50" s="113"/>
      <c r="AD50" s="113"/>
      <c r="AE50" s="113"/>
      <c r="AF50" s="113"/>
      <c r="AH50" s="114"/>
      <c r="AK50" s="113"/>
      <c r="AM50" s="114"/>
      <c r="AP50" s="113"/>
      <c r="AQ50" s="113"/>
      <c r="AR50" s="113"/>
      <c r="AS50" s="113"/>
      <c r="AT50" s="113"/>
      <c r="AU50" s="113"/>
      <c r="AW50" s="114"/>
      <c r="AZ50" s="115"/>
      <c r="BB50" s="114"/>
      <c r="BE50" s="113"/>
      <c r="BF50" s="113"/>
      <c r="BG50" s="113"/>
      <c r="BH50" s="113"/>
      <c r="BI50" s="113"/>
      <c r="BJ50" s="113"/>
    </row>
    <row r="51" spans="11:62" ht="12.75">
      <c r="K51" s="113"/>
      <c r="M51" s="114"/>
      <c r="P51" s="113"/>
      <c r="S51" s="114"/>
      <c r="V51" s="113"/>
      <c r="X51" s="114"/>
      <c r="AA51" s="113"/>
      <c r="AB51" s="113"/>
      <c r="AC51" s="113"/>
      <c r="AD51" s="113"/>
      <c r="AE51" s="113"/>
      <c r="AF51" s="113"/>
      <c r="AH51" s="114"/>
      <c r="AK51" s="113"/>
      <c r="AM51" s="114"/>
      <c r="AP51" s="113"/>
      <c r="AQ51" s="113"/>
      <c r="AR51" s="113"/>
      <c r="AS51" s="113"/>
      <c r="AT51" s="113"/>
      <c r="AU51" s="113"/>
      <c r="AW51" s="114"/>
      <c r="AZ51" s="115"/>
      <c r="BB51" s="114"/>
      <c r="BE51" s="113"/>
      <c r="BF51" s="113"/>
      <c r="BG51" s="113"/>
      <c r="BH51" s="113"/>
      <c r="BI51" s="113"/>
      <c r="BJ51" s="113"/>
    </row>
    <row r="52" spans="11:62" ht="12.75">
      <c r="K52" s="113"/>
      <c r="M52" s="114"/>
      <c r="P52" s="113"/>
      <c r="S52" s="114"/>
      <c r="V52" s="113"/>
      <c r="X52" s="114"/>
      <c r="AA52" s="113"/>
      <c r="AB52" s="113"/>
      <c r="AC52" s="113"/>
      <c r="AD52" s="113"/>
      <c r="AE52" s="113"/>
      <c r="AF52" s="113"/>
      <c r="AH52" s="114"/>
      <c r="AK52" s="113"/>
      <c r="AM52" s="114"/>
      <c r="AP52" s="113"/>
      <c r="AQ52" s="113"/>
      <c r="AR52" s="113"/>
      <c r="AS52" s="113"/>
      <c r="AT52" s="113"/>
      <c r="AU52" s="113"/>
      <c r="AW52" s="114"/>
      <c r="AZ52" s="115"/>
      <c r="BB52" s="114"/>
      <c r="BE52" s="113"/>
      <c r="BF52" s="113"/>
      <c r="BG52" s="113"/>
      <c r="BH52" s="113"/>
      <c r="BI52" s="113"/>
      <c r="BJ52" s="113"/>
    </row>
    <row r="53" spans="11:62" ht="12.75">
      <c r="K53" s="113"/>
      <c r="M53" s="114"/>
      <c r="P53" s="113"/>
      <c r="S53" s="114"/>
      <c r="V53" s="113"/>
      <c r="X53" s="114"/>
      <c r="AA53" s="113"/>
      <c r="AB53" s="113"/>
      <c r="AC53" s="113"/>
      <c r="AD53" s="113"/>
      <c r="AE53" s="113"/>
      <c r="AF53" s="113"/>
      <c r="AH53" s="114"/>
      <c r="AK53" s="113"/>
      <c r="AM53" s="114"/>
      <c r="AP53" s="113"/>
      <c r="AQ53" s="113"/>
      <c r="AR53" s="113"/>
      <c r="AS53" s="113"/>
      <c r="AT53" s="113"/>
      <c r="AU53" s="113"/>
      <c r="AW53" s="114"/>
      <c r="AZ53" s="115"/>
      <c r="BB53" s="114"/>
      <c r="BE53" s="113"/>
      <c r="BF53" s="113"/>
      <c r="BG53" s="113"/>
      <c r="BH53" s="113"/>
      <c r="BI53" s="113"/>
      <c r="BJ53" s="113"/>
    </row>
    <row r="54" spans="11:62" ht="12.75">
      <c r="K54" s="113"/>
      <c r="M54" s="114"/>
      <c r="P54" s="113"/>
      <c r="S54" s="114"/>
      <c r="V54" s="113"/>
      <c r="X54" s="114"/>
      <c r="AA54" s="113"/>
      <c r="AB54" s="113"/>
      <c r="AC54" s="113"/>
      <c r="AD54" s="113"/>
      <c r="AE54" s="113"/>
      <c r="AF54" s="113"/>
      <c r="AH54" s="114"/>
      <c r="AK54" s="113"/>
      <c r="AM54" s="114"/>
      <c r="AP54" s="113"/>
      <c r="AQ54" s="113"/>
      <c r="AR54" s="113"/>
      <c r="AS54" s="113"/>
      <c r="AT54" s="113"/>
      <c r="AU54" s="113"/>
      <c r="AW54" s="114"/>
      <c r="AZ54" s="115"/>
      <c r="BB54" s="114"/>
      <c r="BE54" s="113"/>
      <c r="BF54" s="113"/>
      <c r="BG54" s="113"/>
      <c r="BH54" s="113"/>
      <c r="BI54" s="113"/>
      <c r="BJ54" s="113"/>
    </row>
    <row r="55" spans="11:62" ht="12.75">
      <c r="K55" s="113"/>
      <c r="M55" s="114"/>
      <c r="P55" s="113"/>
      <c r="S55" s="114"/>
      <c r="V55" s="113"/>
      <c r="X55" s="114"/>
      <c r="AA55" s="113"/>
      <c r="AB55" s="113"/>
      <c r="AC55" s="113"/>
      <c r="AD55" s="113"/>
      <c r="AE55" s="113"/>
      <c r="AF55" s="113"/>
      <c r="AH55" s="114"/>
      <c r="AK55" s="113"/>
      <c r="AM55" s="114"/>
      <c r="AP55" s="113"/>
      <c r="AQ55" s="113"/>
      <c r="AR55" s="113"/>
      <c r="AS55" s="113"/>
      <c r="AT55" s="113"/>
      <c r="AU55" s="113"/>
      <c r="AW55" s="114"/>
      <c r="AZ55" s="115"/>
      <c r="BB55" s="114"/>
      <c r="BE55" s="113"/>
      <c r="BF55" s="113"/>
      <c r="BG55" s="113"/>
      <c r="BH55" s="113"/>
      <c r="BI55" s="113"/>
      <c r="BJ55" s="113"/>
    </row>
    <row r="56" spans="11:62" ht="12.75">
      <c r="K56" s="113"/>
      <c r="M56" s="114"/>
      <c r="P56" s="113"/>
      <c r="S56" s="114"/>
      <c r="V56" s="113"/>
      <c r="X56" s="114"/>
      <c r="AA56" s="113"/>
      <c r="AB56" s="113"/>
      <c r="AC56" s="113"/>
      <c r="AD56" s="113"/>
      <c r="AE56" s="113"/>
      <c r="AF56" s="113"/>
      <c r="AH56" s="114"/>
      <c r="AK56" s="113"/>
      <c r="AM56" s="114"/>
      <c r="AP56" s="113"/>
      <c r="AQ56" s="113"/>
      <c r="AR56" s="113"/>
      <c r="AS56" s="113"/>
      <c r="AT56" s="113"/>
      <c r="AU56" s="113"/>
      <c r="AW56" s="114"/>
      <c r="AZ56" s="115"/>
      <c r="BB56" s="114"/>
      <c r="BE56" s="113"/>
      <c r="BF56" s="113"/>
      <c r="BG56" s="113"/>
      <c r="BH56" s="113"/>
      <c r="BI56" s="113"/>
      <c r="BJ56" s="113"/>
    </row>
    <row r="57" spans="11:62" ht="12.75">
      <c r="K57" s="113"/>
      <c r="M57" s="114"/>
      <c r="P57" s="113"/>
      <c r="S57" s="114"/>
      <c r="V57" s="113"/>
      <c r="X57" s="114"/>
      <c r="AA57" s="113"/>
      <c r="AB57" s="113"/>
      <c r="AC57" s="113"/>
      <c r="AD57" s="113"/>
      <c r="AE57" s="113"/>
      <c r="AF57" s="113"/>
      <c r="AH57" s="114"/>
      <c r="AK57" s="113"/>
      <c r="AM57" s="114"/>
      <c r="AP57" s="113"/>
      <c r="AQ57" s="113"/>
      <c r="AR57" s="113"/>
      <c r="AS57" s="113"/>
      <c r="AT57" s="113"/>
      <c r="AU57" s="113"/>
      <c r="AW57" s="114"/>
      <c r="AZ57" s="115"/>
      <c r="BB57" s="114"/>
      <c r="BE57" s="113"/>
      <c r="BF57" s="113"/>
      <c r="BG57" s="113"/>
      <c r="BH57" s="113"/>
      <c r="BI57" s="113"/>
      <c r="BJ57" s="113"/>
    </row>
    <row r="58" spans="11:62" ht="12.75">
      <c r="K58" s="113"/>
      <c r="M58" s="114"/>
      <c r="P58" s="113"/>
      <c r="S58" s="114"/>
      <c r="V58" s="113"/>
      <c r="X58" s="114"/>
      <c r="AA58" s="113"/>
      <c r="AB58" s="113"/>
      <c r="AC58" s="113"/>
      <c r="AD58" s="113"/>
      <c r="AE58" s="113"/>
      <c r="AF58" s="113"/>
      <c r="AH58" s="114"/>
      <c r="AK58" s="113"/>
      <c r="AM58" s="114"/>
      <c r="AP58" s="113"/>
      <c r="AQ58" s="113"/>
      <c r="AR58" s="113"/>
      <c r="AS58" s="113"/>
      <c r="AT58" s="113"/>
      <c r="AU58" s="113"/>
      <c r="AW58" s="114"/>
      <c r="AZ58" s="115"/>
      <c r="BB58" s="114"/>
      <c r="BE58" s="113"/>
      <c r="BF58" s="113"/>
      <c r="BG58" s="113"/>
      <c r="BH58" s="113"/>
      <c r="BI58" s="113"/>
      <c r="BJ58" s="113"/>
    </row>
    <row r="59" spans="11:62" ht="12.75">
      <c r="K59" s="113"/>
      <c r="M59" s="114"/>
      <c r="P59" s="113"/>
      <c r="S59" s="114"/>
      <c r="V59" s="113"/>
      <c r="X59" s="114"/>
      <c r="AA59" s="113"/>
      <c r="AB59" s="113"/>
      <c r="AC59" s="113"/>
      <c r="AD59" s="113"/>
      <c r="AE59" s="113"/>
      <c r="AF59" s="113"/>
      <c r="AH59" s="114"/>
      <c r="AK59" s="113"/>
      <c r="AM59" s="114"/>
      <c r="AP59" s="113"/>
      <c r="AQ59" s="113"/>
      <c r="AR59" s="113"/>
      <c r="AS59" s="113"/>
      <c r="AT59" s="113"/>
      <c r="AU59" s="113"/>
      <c r="AW59" s="114"/>
      <c r="AZ59" s="115"/>
      <c r="BB59" s="114"/>
      <c r="BE59" s="113"/>
      <c r="BF59" s="113"/>
      <c r="BG59" s="113"/>
      <c r="BH59" s="113"/>
      <c r="BI59" s="113"/>
      <c r="BJ59" s="113"/>
    </row>
    <row r="60" spans="11:62" ht="12.75">
      <c r="K60" s="113"/>
      <c r="M60" s="114"/>
      <c r="P60" s="113"/>
      <c r="S60" s="114"/>
      <c r="V60" s="113"/>
      <c r="X60" s="114"/>
      <c r="AA60" s="113"/>
      <c r="AB60" s="113"/>
      <c r="AC60" s="113"/>
      <c r="AD60" s="113"/>
      <c r="AE60" s="113"/>
      <c r="AF60" s="113"/>
      <c r="AH60" s="114"/>
      <c r="AK60" s="113"/>
      <c r="AM60" s="114"/>
      <c r="AP60" s="113"/>
      <c r="AQ60" s="113"/>
      <c r="AR60" s="113"/>
      <c r="AS60" s="113"/>
      <c r="AT60" s="113"/>
      <c r="AU60" s="113"/>
      <c r="AW60" s="114"/>
      <c r="AZ60" s="115"/>
      <c r="BB60" s="114"/>
      <c r="BE60" s="113"/>
      <c r="BF60" s="113"/>
      <c r="BG60" s="113"/>
      <c r="BH60" s="113"/>
      <c r="BI60" s="113"/>
      <c r="BJ60" s="113"/>
    </row>
    <row r="61" spans="11:62" ht="12.75">
      <c r="K61" s="113"/>
      <c r="M61" s="114"/>
      <c r="P61" s="113"/>
      <c r="S61" s="114"/>
      <c r="V61" s="113"/>
      <c r="X61" s="114"/>
      <c r="AA61" s="113"/>
      <c r="AB61" s="113"/>
      <c r="AC61" s="113"/>
      <c r="AD61" s="113"/>
      <c r="AE61" s="113"/>
      <c r="AF61" s="113"/>
      <c r="AH61" s="114"/>
      <c r="AK61" s="113"/>
      <c r="AM61" s="114"/>
      <c r="AP61" s="113"/>
      <c r="AQ61" s="113"/>
      <c r="AR61" s="113"/>
      <c r="AS61" s="113"/>
      <c r="AT61" s="113"/>
      <c r="AU61" s="113"/>
      <c r="AW61" s="114"/>
      <c r="AZ61" s="115"/>
      <c r="BB61" s="114"/>
      <c r="BE61" s="113"/>
      <c r="BF61" s="113"/>
      <c r="BG61" s="113"/>
      <c r="BH61" s="113"/>
      <c r="BI61" s="113"/>
      <c r="BJ61" s="113"/>
    </row>
    <row r="62" spans="11:62" ht="12.75">
      <c r="K62" s="113"/>
      <c r="M62" s="114"/>
      <c r="P62" s="113"/>
      <c r="S62" s="114"/>
      <c r="V62" s="113"/>
      <c r="X62" s="114"/>
      <c r="AA62" s="113"/>
      <c r="AB62" s="113"/>
      <c r="AC62" s="113"/>
      <c r="AD62" s="113"/>
      <c r="AE62" s="113"/>
      <c r="AF62" s="113"/>
      <c r="AH62" s="114"/>
      <c r="AK62" s="113"/>
      <c r="AM62" s="114"/>
      <c r="AP62" s="113"/>
      <c r="AQ62" s="113"/>
      <c r="AR62" s="113"/>
      <c r="AS62" s="113"/>
      <c r="AT62" s="113"/>
      <c r="AU62" s="113"/>
      <c r="AW62" s="114"/>
      <c r="AZ62" s="115"/>
      <c r="BB62" s="114"/>
      <c r="BE62" s="113"/>
      <c r="BF62" s="113"/>
      <c r="BG62" s="113"/>
      <c r="BH62" s="113"/>
      <c r="BI62" s="113"/>
      <c r="BJ62" s="113"/>
    </row>
    <row r="63" spans="11:62" ht="12.75">
      <c r="K63" s="113"/>
      <c r="M63" s="114"/>
      <c r="P63" s="113"/>
      <c r="S63" s="114"/>
      <c r="V63" s="113"/>
      <c r="X63" s="114"/>
      <c r="AA63" s="113"/>
      <c r="AB63" s="113"/>
      <c r="AC63" s="113"/>
      <c r="AD63" s="113"/>
      <c r="AE63" s="113"/>
      <c r="AF63" s="113"/>
      <c r="AH63" s="114"/>
      <c r="AK63" s="113"/>
      <c r="AM63" s="114"/>
      <c r="AP63" s="113"/>
      <c r="AQ63" s="113"/>
      <c r="AR63" s="113"/>
      <c r="AS63" s="113"/>
      <c r="AT63" s="113"/>
      <c r="AU63" s="113"/>
      <c r="AW63" s="114"/>
      <c r="AZ63" s="115"/>
      <c r="BB63" s="114"/>
      <c r="BE63" s="113"/>
      <c r="BF63" s="113"/>
      <c r="BG63" s="113"/>
      <c r="BH63" s="113"/>
      <c r="BI63" s="113"/>
      <c r="BJ63" s="113"/>
    </row>
    <row r="64" spans="11:62" ht="12.75">
      <c r="K64" s="113"/>
      <c r="M64" s="114"/>
      <c r="P64" s="113"/>
      <c r="S64" s="114"/>
      <c r="V64" s="113"/>
      <c r="X64" s="114"/>
      <c r="AA64" s="113"/>
      <c r="AB64" s="113"/>
      <c r="AC64" s="113"/>
      <c r="AD64" s="113"/>
      <c r="AE64" s="113"/>
      <c r="AF64" s="113"/>
      <c r="AH64" s="114"/>
      <c r="AK64" s="113"/>
      <c r="AM64" s="114"/>
      <c r="AP64" s="113"/>
      <c r="AQ64" s="113"/>
      <c r="AR64" s="113"/>
      <c r="AS64" s="113"/>
      <c r="AT64" s="113"/>
      <c r="AU64" s="113"/>
      <c r="AW64" s="114"/>
      <c r="AZ64" s="115"/>
      <c r="BB64" s="114"/>
      <c r="BE64" s="113"/>
      <c r="BF64" s="113"/>
      <c r="BG64" s="113"/>
      <c r="BH64" s="113"/>
      <c r="BI64" s="113"/>
      <c r="BJ64" s="113"/>
    </row>
    <row r="65" spans="11:62" ht="12.75">
      <c r="K65" s="113"/>
      <c r="M65" s="114"/>
      <c r="P65" s="113"/>
      <c r="S65" s="114"/>
      <c r="V65" s="113"/>
      <c r="X65" s="114"/>
      <c r="AA65" s="113"/>
      <c r="AB65" s="113"/>
      <c r="AC65" s="113"/>
      <c r="AD65" s="113"/>
      <c r="AE65" s="113"/>
      <c r="AF65" s="113"/>
      <c r="AH65" s="114"/>
      <c r="AK65" s="113"/>
      <c r="AM65" s="114"/>
      <c r="AP65" s="113"/>
      <c r="AQ65" s="113"/>
      <c r="AR65" s="113"/>
      <c r="AS65" s="113"/>
      <c r="AT65" s="113"/>
      <c r="AU65" s="113"/>
      <c r="AW65" s="114"/>
      <c r="AZ65" s="115"/>
      <c r="BB65" s="114"/>
      <c r="BE65" s="113"/>
      <c r="BF65" s="113"/>
      <c r="BG65" s="113"/>
      <c r="BH65" s="113"/>
      <c r="BI65" s="113"/>
      <c r="BJ65" s="113"/>
    </row>
    <row r="66" spans="11:62" ht="12.75">
      <c r="K66" s="113"/>
      <c r="M66" s="114"/>
      <c r="P66" s="113"/>
      <c r="S66" s="114"/>
      <c r="V66" s="113"/>
      <c r="X66" s="114"/>
      <c r="AA66" s="113"/>
      <c r="AB66" s="113"/>
      <c r="AC66" s="113"/>
      <c r="AD66" s="113"/>
      <c r="AE66" s="113"/>
      <c r="AF66" s="113"/>
      <c r="AH66" s="114"/>
      <c r="AK66" s="113"/>
      <c r="AM66" s="114"/>
      <c r="AP66" s="113"/>
      <c r="AQ66" s="113"/>
      <c r="AR66" s="113"/>
      <c r="AS66" s="113"/>
      <c r="AT66" s="113"/>
      <c r="AU66" s="113"/>
      <c r="AW66" s="114"/>
      <c r="AZ66" s="115"/>
      <c r="BB66" s="114"/>
      <c r="BE66" s="113"/>
      <c r="BF66" s="113"/>
      <c r="BG66" s="113"/>
      <c r="BH66" s="113"/>
      <c r="BI66" s="113"/>
      <c r="BJ66" s="113"/>
    </row>
    <row r="67" spans="11:62" ht="12.75">
      <c r="K67" s="113"/>
      <c r="M67" s="114"/>
      <c r="P67" s="113"/>
      <c r="S67" s="114"/>
      <c r="V67" s="113"/>
      <c r="X67" s="114"/>
      <c r="AA67" s="113"/>
      <c r="AB67" s="113"/>
      <c r="AC67" s="113"/>
      <c r="AD67" s="113"/>
      <c r="AE67" s="113"/>
      <c r="AF67" s="113"/>
      <c r="AH67" s="114"/>
      <c r="AK67" s="113"/>
      <c r="AM67" s="114"/>
      <c r="AP67" s="113"/>
      <c r="AQ67" s="113"/>
      <c r="AR67" s="113"/>
      <c r="AS67" s="113"/>
      <c r="AT67" s="113"/>
      <c r="AU67" s="113"/>
      <c r="AW67" s="114"/>
      <c r="AZ67" s="115"/>
      <c r="BB67" s="114"/>
      <c r="BE67" s="113"/>
      <c r="BF67" s="113"/>
      <c r="BG67" s="113"/>
      <c r="BH67" s="113"/>
      <c r="BI67" s="113"/>
      <c r="BJ67" s="113"/>
    </row>
    <row r="68" spans="11:62" ht="12.75">
      <c r="K68" s="113"/>
      <c r="M68" s="114"/>
      <c r="P68" s="113"/>
      <c r="S68" s="114"/>
      <c r="V68" s="113"/>
      <c r="X68" s="114"/>
      <c r="AA68" s="113"/>
      <c r="AB68" s="113"/>
      <c r="AC68" s="113"/>
      <c r="AD68" s="113"/>
      <c r="AE68" s="113"/>
      <c r="AF68" s="113"/>
      <c r="AH68" s="114"/>
      <c r="AK68" s="113"/>
      <c r="AM68" s="114"/>
      <c r="AP68" s="113"/>
      <c r="AQ68" s="113"/>
      <c r="AR68" s="113"/>
      <c r="AS68" s="113"/>
      <c r="AT68" s="113"/>
      <c r="AU68" s="113"/>
      <c r="AW68" s="114"/>
      <c r="AZ68" s="115"/>
      <c r="BB68" s="114"/>
      <c r="BE68" s="113"/>
      <c r="BF68" s="113"/>
      <c r="BG68" s="113"/>
      <c r="BH68" s="113"/>
      <c r="BI68" s="113"/>
      <c r="BJ68" s="113"/>
    </row>
    <row r="69" spans="11:62" ht="12.75">
      <c r="K69" s="113"/>
      <c r="M69" s="114"/>
      <c r="P69" s="113"/>
      <c r="S69" s="114"/>
      <c r="V69" s="113"/>
      <c r="X69" s="114"/>
      <c r="AA69" s="113"/>
      <c r="AB69" s="113"/>
      <c r="AC69" s="113"/>
      <c r="AD69" s="113"/>
      <c r="AE69" s="113"/>
      <c r="AF69" s="113"/>
      <c r="AH69" s="114"/>
      <c r="AK69" s="113"/>
      <c r="AM69" s="114"/>
      <c r="AP69" s="113"/>
      <c r="AQ69" s="113"/>
      <c r="AR69" s="113"/>
      <c r="AS69" s="113"/>
      <c r="AT69" s="113"/>
      <c r="AU69" s="113"/>
      <c r="AW69" s="114"/>
      <c r="AZ69" s="115"/>
      <c r="BB69" s="114"/>
      <c r="BE69" s="113"/>
      <c r="BF69" s="113"/>
      <c r="BG69" s="113"/>
      <c r="BH69" s="113"/>
      <c r="BI69" s="113"/>
      <c r="BJ69" s="113"/>
    </row>
    <row r="70" spans="11:62" ht="12.75">
      <c r="K70" s="113"/>
      <c r="M70" s="114"/>
      <c r="P70" s="113"/>
      <c r="S70" s="114"/>
      <c r="V70" s="113"/>
      <c r="X70" s="114"/>
      <c r="AA70" s="113"/>
      <c r="AB70" s="113"/>
      <c r="AC70" s="113"/>
      <c r="AD70" s="113"/>
      <c r="AE70" s="113"/>
      <c r="AF70" s="113"/>
      <c r="AH70" s="114"/>
      <c r="AK70" s="113"/>
      <c r="AM70" s="114"/>
      <c r="AP70" s="113"/>
      <c r="AQ70" s="113"/>
      <c r="AR70" s="113"/>
      <c r="AS70" s="113"/>
      <c r="AT70" s="113"/>
      <c r="AU70" s="113"/>
      <c r="AW70" s="114"/>
      <c r="AZ70" s="115"/>
      <c r="BB70" s="114"/>
      <c r="BE70" s="113"/>
      <c r="BF70" s="113"/>
      <c r="BG70" s="113"/>
      <c r="BH70" s="113"/>
      <c r="BI70" s="113"/>
      <c r="BJ70" s="113"/>
    </row>
    <row r="71" spans="11:62" ht="12.75">
      <c r="K71" s="113"/>
      <c r="M71" s="114"/>
      <c r="P71" s="113"/>
      <c r="S71" s="114"/>
      <c r="V71" s="113"/>
      <c r="X71" s="114"/>
      <c r="AA71" s="113"/>
      <c r="AB71" s="113"/>
      <c r="AC71" s="113"/>
      <c r="AD71" s="113"/>
      <c r="AE71" s="113"/>
      <c r="AF71" s="113"/>
      <c r="AH71" s="114"/>
      <c r="AK71" s="113"/>
      <c r="AM71" s="114"/>
      <c r="AP71" s="113"/>
      <c r="AQ71" s="113"/>
      <c r="AR71" s="113"/>
      <c r="AS71" s="113"/>
      <c r="AT71" s="113"/>
      <c r="AU71" s="113"/>
      <c r="AW71" s="114"/>
      <c r="AZ71" s="115"/>
      <c r="BB71" s="114"/>
      <c r="BE71" s="113"/>
      <c r="BF71" s="113"/>
      <c r="BG71" s="113"/>
      <c r="BH71" s="113"/>
      <c r="BI71" s="113"/>
      <c r="BJ71" s="113"/>
    </row>
    <row r="72" spans="11:62" ht="12.75">
      <c r="K72" s="113"/>
      <c r="M72" s="114"/>
      <c r="P72" s="113"/>
      <c r="S72" s="114"/>
      <c r="V72" s="113"/>
      <c r="X72" s="114"/>
      <c r="AA72" s="113"/>
      <c r="AB72" s="113"/>
      <c r="AC72" s="113"/>
      <c r="AD72" s="113"/>
      <c r="AE72" s="113"/>
      <c r="AF72" s="113"/>
      <c r="AH72" s="114"/>
      <c r="AK72" s="113"/>
      <c r="AM72" s="114"/>
      <c r="AP72" s="113"/>
      <c r="AQ72" s="113"/>
      <c r="AR72" s="113"/>
      <c r="AS72" s="113"/>
      <c r="AT72" s="113"/>
      <c r="AU72" s="113"/>
      <c r="AW72" s="114"/>
      <c r="AZ72" s="115"/>
      <c r="BB72" s="114"/>
      <c r="BE72" s="113"/>
      <c r="BF72" s="113"/>
      <c r="BG72" s="113"/>
      <c r="BH72" s="113"/>
      <c r="BI72" s="113"/>
      <c r="BJ72" s="113"/>
    </row>
    <row r="73" spans="11:62" ht="12.75">
      <c r="K73" s="113"/>
      <c r="M73" s="114"/>
      <c r="P73" s="113"/>
      <c r="S73" s="114"/>
      <c r="V73" s="113"/>
      <c r="X73" s="114"/>
      <c r="AA73" s="113"/>
      <c r="AB73" s="113"/>
      <c r="AC73" s="113"/>
      <c r="AD73" s="113"/>
      <c r="AE73" s="113"/>
      <c r="AF73" s="113"/>
      <c r="AH73" s="114"/>
      <c r="AK73" s="113"/>
      <c r="AM73" s="114"/>
      <c r="AP73" s="113"/>
      <c r="AQ73" s="113"/>
      <c r="AR73" s="113"/>
      <c r="AS73" s="113"/>
      <c r="AT73" s="113"/>
      <c r="AU73" s="113"/>
      <c r="AW73" s="114"/>
      <c r="AZ73" s="115"/>
      <c r="BB73" s="114"/>
      <c r="BE73" s="113"/>
      <c r="BF73" s="113"/>
      <c r="BG73" s="113"/>
      <c r="BH73" s="113"/>
      <c r="BI73" s="113"/>
      <c r="BJ73" s="113"/>
    </row>
    <row r="74" spans="11:62" ht="12.75">
      <c r="K74" s="113"/>
      <c r="M74" s="114"/>
      <c r="P74" s="113"/>
      <c r="S74" s="114"/>
      <c r="V74" s="113"/>
      <c r="X74" s="114"/>
      <c r="AA74" s="113"/>
      <c r="AB74" s="113"/>
      <c r="AC74" s="113"/>
      <c r="AD74" s="113"/>
      <c r="AE74" s="113"/>
      <c r="AF74" s="113"/>
      <c r="AH74" s="114"/>
      <c r="AK74" s="113"/>
      <c r="AM74" s="114"/>
      <c r="AP74" s="113"/>
      <c r="AQ74" s="113"/>
      <c r="AR74" s="113"/>
      <c r="AS74" s="113"/>
      <c r="AT74" s="113"/>
      <c r="AU74" s="113"/>
      <c r="AW74" s="114"/>
      <c r="AZ74" s="115"/>
      <c r="BB74" s="114"/>
      <c r="BE74" s="113"/>
      <c r="BF74" s="113"/>
      <c r="BG74" s="113"/>
      <c r="BH74" s="113"/>
      <c r="BI74" s="113"/>
      <c r="BJ74" s="113"/>
    </row>
    <row r="75" spans="11:62" ht="12.75">
      <c r="K75" s="113"/>
      <c r="M75" s="114"/>
      <c r="P75" s="113"/>
      <c r="S75" s="114"/>
      <c r="V75" s="113"/>
      <c r="X75" s="114"/>
      <c r="AA75" s="113"/>
      <c r="AB75" s="113"/>
      <c r="AC75" s="113"/>
      <c r="AD75" s="113"/>
      <c r="AE75" s="113"/>
      <c r="AF75" s="113"/>
      <c r="AH75" s="114"/>
      <c r="AK75" s="113"/>
      <c r="AM75" s="114"/>
      <c r="AP75" s="113"/>
      <c r="AQ75" s="113"/>
      <c r="AR75" s="113"/>
      <c r="AS75" s="113"/>
      <c r="AT75" s="113"/>
      <c r="AU75" s="113"/>
      <c r="AW75" s="114"/>
      <c r="AZ75" s="115"/>
      <c r="BB75" s="114"/>
      <c r="BE75" s="113"/>
      <c r="BF75" s="113"/>
      <c r="BG75" s="113"/>
      <c r="BH75" s="113"/>
      <c r="BI75" s="113"/>
      <c r="BJ75" s="113"/>
    </row>
    <row r="76" spans="11:62" ht="12.75">
      <c r="K76" s="113"/>
      <c r="M76" s="114"/>
      <c r="P76" s="113"/>
      <c r="S76" s="114"/>
      <c r="V76" s="113"/>
      <c r="X76" s="114"/>
      <c r="AA76" s="113"/>
      <c r="AB76" s="113"/>
      <c r="AC76" s="113"/>
      <c r="AD76" s="113"/>
      <c r="AE76" s="113"/>
      <c r="AF76" s="113"/>
      <c r="AH76" s="114"/>
      <c r="AK76" s="113"/>
      <c r="AM76" s="114"/>
      <c r="AP76" s="113"/>
      <c r="AQ76" s="113"/>
      <c r="AR76" s="113"/>
      <c r="AS76" s="113"/>
      <c r="AT76" s="113"/>
      <c r="AU76" s="113"/>
      <c r="AW76" s="114"/>
      <c r="AZ76" s="115"/>
      <c r="BB76" s="114"/>
      <c r="BE76" s="113"/>
      <c r="BF76" s="113"/>
      <c r="BG76" s="113"/>
      <c r="BH76" s="113"/>
      <c r="BI76" s="113"/>
      <c r="BJ76" s="113"/>
    </row>
  </sheetData>
  <mergeCells count="13">
    <mergeCell ref="BF3:BJ4"/>
    <mergeCell ref="AL3:AP4"/>
    <mergeCell ref="AQ3:AU4"/>
    <mergeCell ref="AV3:AZ4"/>
    <mergeCell ref="BA3:BE4"/>
    <mergeCell ref="R3:V4"/>
    <mergeCell ref="W3:AA4"/>
    <mergeCell ref="AB3:AF4"/>
    <mergeCell ref="AG3:AK4"/>
    <mergeCell ref="A3:A5"/>
    <mergeCell ref="B3:F4"/>
    <mergeCell ref="G3:K4"/>
    <mergeCell ref="L3:P4"/>
  </mergeCells>
  <printOptions/>
  <pageMargins left="0.75" right="0.75" top="1" bottom="1" header="0.5" footer="0.5"/>
  <pageSetup fitToWidth="2" fitToHeight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BJ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113" customWidth="1"/>
    <col min="2" max="2" width="9.28125" style="202" bestFit="1" customWidth="1"/>
    <col min="3" max="3" width="8.8515625" style="202" bestFit="1" customWidth="1"/>
    <col min="4" max="4" width="9.00390625" style="114" bestFit="1" customWidth="1"/>
    <col min="5" max="5" width="9.00390625" style="114" customWidth="1"/>
    <col min="6" max="6" width="7.140625" style="114" bestFit="1" customWidth="1"/>
    <col min="7" max="7" width="8.7109375" style="113" bestFit="1" customWidth="1"/>
    <col min="8" max="8" width="8.8515625" style="113" bestFit="1" customWidth="1"/>
    <col min="9" max="9" width="9.00390625" style="114" bestFit="1" customWidth="1"/>
    <col min="10" max="10" width="10.7109375" style="114" bestFit="1" customWidth="1"/>
    <col min="11" max="11" width="7.140625" style="114" bestFit="1" customWidth="1"/>
    <col min="12" max="12" width="8.7109375" style="113" bestFit="1" customWidth="1"/>
    <col min="13" max="13" width="8.8515625" style="113" bestFit="1" customWidth="1"/>
    <col min="14" max="14" width="9.00390625" style="114" bestFit="1" customWidth="1"/>
    <col min="15" max="15" width="10.7109375" style="114" bestFit="1" customWidth="1"/>
    <col min="16" max="16" width="7.140625" style="114" bestFit="1" customWidth="1"/>
    <col min="17" max="17" width="0.9921875" style="113" customWidth="1"/>
    <col min="18" max="18" width="8.7109375" style="113" bestFit="1" customWidth="1"/>
    <col min="19" max="19" width="8.8515625" style="113" bestFit="1" customWidth="1"/>
    <col min="20" max="20" width="9.00390625" style="114" bestFit="1" customWidth="1"/>
    <col min="21" max="21" width="10.7109375" style="114" bestFit="1" customWidth="1"/>
    <col min="22" max="22" width="7.140625" style="114" bestFit="1" customWidth="1"/>
    <col min="23" max="24" width="8.7109375" style="113" bestFit="1" customWidth="1"/>
    <col min="25" max="25" width="8.8515625" style="114" bestFit="1" customWidth="1"/>
    <col min="26" max="26" width="10.57421875" style="114" bestFit="1" customWidth="1"/>
    <col min="27" max="27" width="7.00390625" style="114" bestFit="1" customWidth="1"/>
    <col min="28" max="28" width="7.00390625" style="114" customWidth="1"/>
    <col min="29" max="29" width="9.140625" style="114" customWidth="1"/>
    <col min="30" max="30" width="7.00390625" style="114" customWidth="1"/>
    <col min="31" max="31" width="10.140625" style="114" customWidth="1"/>
    <col min="32" max="32" width="7.00390625" style="114" customWidth="1"/>
    <col min="33" max="33" width="8.57421875" style="113" bestFit="1" customWidth="1"/>
    <col min="34" max="34" width="8.7109375" style="113" bestFit="1" customWidth="1"/>
    <col min="35" max="35" width="8.8515625" style="114" bestFit="1" customWidth="1"/>
    <col min="36" max="36" width="10.57421875" style="114" bestFit="1" customWidth="1"/>
    <col min="37" max="37" width="7.00390625" style="114" bestFit="1" customWidth="1"/>
    <col min="38" max="38" width="8.57421875" style="113" bestFit="1" customWidth="1"/>
    <col min="39" max="39" width="8.7109375" style="113" bestFit="1" customWidth="1"/>
    <col min="40" max="40" width="8.8515625" style="114" bestFit="1" customWidth="1"/>
    <col min="41" max="41" width="10.57421875" style="114" bestFit="1" customWidth="1"/>
    <col min="42" max="42" width="7.00390625" style="114" bestFit="1" customWidth="1"/>
    <col min="43" max="43" width="7.8515625" style="114" customWidth="1"/>
    <col min="44" max="44" width="9.00390625" style="114" customWidth="1"/>
    <col min="45" max="45" width="7.00390625" style="114" customWidth="1"/>
    <col min="46" max="46" width="9.00390625" style="114" customWidth="1"/>
    <col min="47" max="47" width="7.00390625" style="114" customWidth="1"/>
    <col min="48" max="48" width="8.57421875" style="113" bestFit="1" customWidth="1"/>
    <col min="49" max="49" width="8.7109375" style="113" bestFit="1" customWidth="1"/>
    <col min="50" max="50" width="8.8515625" style="114" bestFit="1" customWidth="1"/>
    <col min="51" max="51" width="12.28125" style="114" bestFit="1" customWidth="1"/>
    <col min="52" max="52" width="7.00390625" style="114" bestFit="1" customWidth="1"/>
    <col min="53" max="53" width="8.57421875" style="115" bestFit="1" customWidth="1"/>
    <col min="54" max="54" width="8.7109375" style="115" bestFit="1" customWidth="1"/>
    <col min="55" max="55" width="8.8515625" style="114" bestFit="1" customWidth="1"/>
    <col min="56" max="56" width="10.57421875" style="114" bestFit="1" customWidth="1"/>
    <col min="57" max="57" width="7.00390625" style="114" bestFit="1" customWidth="1"/>
    <col min="58" max="58" width="7.8515625" style="114" customWidth="1"/>
    <col min="59" max="59" width="9.00390625" style="114" customWidth="1"/>
    <col min="60" max="60" width="7.00390625" style="114" customWidth="1"/>
    <col min="61" max="61" width="9.00390625" style="114" customWidth="1"/>
    <col min="62" max="62" width="7.00390625" style="114" customWidth="1"/>
    <col min="63" max="16384" width="9.140625" style="113" customWidth="1"/>
  </cols>
  <sheetData>
    <row r="1" spans="1:62" ht="12.75">
      <c r="A1" s="108" t="str">
        <f>"Table 1: Dental health status of Year 8 children "&amp;BJ1</f>
        <v>Table 1: Dental health status of Year 8 children 2006</v>
      </c>
      <c r="B1" s="109"/>
      <c r="C1" s="109"/>
      <c r="D1" s="110"/>
      <c r="E1" s="110"/>
      <c r="F1" s="111"/>
      <c r="G1" s="112"/>
      <c r="H1" s="112"/>
      <c r="I1" s="110"/>
      <c r="J1" s="110"/>
      <c r="K1" s="110"/>
      <c r="L1" s="112"/>
      <c r="M1" s="112"/>
      <c r="N1" s="110"/>
      <c r="O1" s="110"/>
      <c r="P1" s="110"/>
      <c r="BJ1" s="297">
        <v>2006</v>
      </c>
    </row>
    <row r="2" spans="1:16" ht="13.5" thickBot="1">
      <c r="A2" s="108"/>
      <c r="B2" s="109"/>
      <c r="C2" s="109"/>
      <c r="D2" s="110"/>
      <c r="E2" s="110"/>
      <c r="F2" s="111"/>
      <c r="G2" s="112"/>
      <c r="H2" s="112"/>
      <c r="I2" s="110"/>
      <c r="J2" s="110"/>
      <c r="K2" s="110"/>
      <c r="L2" s="112"/>
      <c r="M2" s="112"/>
      <c r="N2" s="110"/>
      <c r="O2" s="110"/>
      <c r="P2" s="110"/>
    </row>
    <row r="3" spans="1:62" ht="12.75" customHeight="1">
      <c r="A3" s="352" t="s">
        <v>62</v>
      </c>
      <c r="B3" s="355" t="s">
        <v>51</v>
      </c>
      <c r="C3" s="356"/>
      <c r="D3" s="356"/>
      <c r="E3" s="356"/>
      <c r="F3" s="357"/>
      <c r="G3" s="361" t="s">
        <v>52</v>
      </c>
      <c r="H3" s="356"/>
      <c r="I3" s="356"/>
      <c r="J3" s="356"/>
      <c r="K3" s="357"/>
      <c r="L3" s="361" t="s">
        <v>53</v>
      </c>
      <c r="M3" s="356"/>
      <c r="N3" s="356"/>
      <c r="O3" s="356"/>
      <c r="P3" s="363"/>
      <c r="R3" s="355" t="s">
        <v>78</v>
      </c>
      <c r="S3" s="356"/>
      <c r="T3" s="356"/>
      <c r="U3" s="356"/>
      <c r="V3" s="363"/>
      <c r="W3" s="355" t="s">
        <v>79</v>
      </c>
      <c r="X3" s="356"/>
      <c r="Y3" s="356"/>
      <c r="Z3" s="356"/>
      <c r="AA3" s="363"/>
      <c r="AB3" s="355" t="s">
        <v>87</v>
      </c>
      <c r="AC3" s="356"/>
      <c r="AD3" s="356"/>
      <c r="AE3" s="356"/>
      <c r="AF3" s="363"/>
      <c r="AG3" s="355" t="s">
        <v>80</v>
      </c>
      <c r="AH3" s="356"/>
      <c r="AI3" s="356"/>
      <c r="AJ3" s="356"/>
      <c r="AK3" s="363"/>
      <c r="AL3" s="361" t="s">
        <v>81</v>
      </c>
      <c r="AM3" s="356"/>
      <c r="AN3" s="356"/>
      <c r="AO3" s="356"/>
      <c r="AP3" s="357"/>
      <c r="AQ3" s="361" t="s">
        <v>88</v>
      </c>
      <c r="AR3" s="356"/>
      <c r="AS3" s="356"/>
      <c r="AT3" s="356"/>
      <c r="AU3" s="357"/>
      <c r="AV3" s="361" t="s">
        <v>82</v>
      </c>
      <c r="AW3" s="356"/>
      <c r="AX3" s="356"/>
      <c r="AY3" s="356"/>
      <c r="AZ3" s="363"/>
      <c r="BA3" s="361" t="s">
        <v>83</v>
      </c>
      <c r="BB3" s="356"/>
      <c r="BC3" s="356"/>
      <c r="BD3" s="356"/>
      <c r="BE3" s="363"/>
      <c r="BF3" s="361" t="s">
        <v>89</v>
      </c>
      <c r="BG3" s="356"/>
      <c r="BH3" s="356"/>
      <c r="BI3" s="356"/>
      <c r="BJ3" s="357"/>
    </row>
    <row r="4" spans="1:62" ht="12.75">
      <c r="A4" s="353"/>
      <c r="B4" s="358"/>
      <c r="C4" s="359"/>
      <c r="D4" s="359"/>
      <c r="E4" s="359"/>
      <c r="F4" s="360"/>
      <c r="G4" s="362"/>
      <c r="H4" s="359"/>
      <c r="I4" s="359"/>
      <c r="J4" s="359"/>
      <c r="K4" s="360"/>
      <c r="L4" s="362"/>
      <c r="M4" s="359"/>
      <c r="N4" s="359"/>
      <c r="O4" s="359"/>
      <c r="P4" s="364"/>
      <c r="R4" s="358"/>
      <c r="S4" s="359"/>
      <c r="T4" s="359"/>
      <c r="U4" s="359"/>
      <c r="V4" s="364"/>
      <c r="W4" s="358"/>
      <c r="X4" s="359"/>
      <c r="Y4" s="359"/>
      <c r="Z4" s="359"/>
      <c r="AA4" s="364"/>
      <c r="AB4" s="358"/>
      <c r="AC4" s="359"/>
      <c r="AD4" s="359"/>
      <c r="AE4" s="359"/>
      <c r="AF4" s="364"/>
      <c r="AG4" s="358"/>
      <c r="AH4" s="359"/>
      <c r="AI4" s="359"/>
      <c r="AJ4" s="359"/>
      <c r="AK4" s="364"/>
      <c r="AL4" s="362"/>
      <c r="AM4" s="359"/>
      <c r="AN4" s="359"/>
      <c r="AO4" s="359"/>
      <c r="AP4" s="360"/>
      <c r="AQ4" s="362"/>
      <c r="AR4" s="359"/>
      <c r="AS4" s="359"/>
      <c r="AT4" s="359"/>
      <c r="AU4" s="360"/>
      <c r="AV4" s="362"/>
      <c r="AW4" s="359"/>
      <c r="AX4" s="359"/>
      <c r="AY4" s="359"/>
      <c r="AZ4" s="364"/>
      <c r="BA4" s="362"/>
      <c r="BB4" s="359"/>
      <c r="BC4" s="359"/>
      <c r="BD4" s="359"/>
      <c r="BE4" s="364"/>
      <c r="BF4" s="362"/>
      <c r="BG4" s="359"/>
      <c r="BH4" s="359"/>
      <c r="BI4" s="359"/>
      <c r="BJ4" s="360"/>
    </row>
    <row r="5" spans="1:62" ht="64.5" thickBot="1">
      <c r="A5" s="354"/>
      <c r="B5" s="116" t="s">
        <v>54</v>
      </c>
      <c r="C5" s="230" t="s">
        <v>131</v>
      </c>
      <c r="D5" s="117" t="s">
        <v>99</v>
      </c>
      <c r="E5" s="117" t="s">
        <v>132</v>
      </c>
      <c r="F5" s="117" t="s">
        <v>84</v>
      </c>
      <c r="G5" s="118" t="s">
        <v>54</v>
      </c>
      <c r="H5" s="230" t="s">
        <v>131</v>
      </c>
      <c r="I5" s="117" t="s">
        <v>99</v>
      </c>
      <c r="J5" s="117" t="s">
        <v>132</v>
      </c>
      <c r="K5" s="117" t="s">
        <v>85</v>
      </c>
      <c r="L5" s="118" t="s">
        <v>54</v>
      </c>
      <c r="M5" s="230" t="s">
        <v>131</v>
      </c>
      <c r="N5" s="117" t="s">
        <v>99</v>
      </c>
      <c r="O5" s="117" t="s">
        <v>132</v>
      </c>
      <c r="P5" s="119" t="s">
        <v>86</v>
      </c>
      <c r="R5" s="231" t="s">
        <v>54</v>
      </c>
      <c r="S5" s="230" t="s">
        <v>131</v>
      </c>
      <c r="T5" s="117" t="s">
        <v>99</v>
      </c>
      <c r="U5" s="117" t="s">
        <v>132</v>
      </c>
      <c r="V5" s="119" t="s">
        <v>85</v>
      </c>
      <c r="W5" s="231" t="s">
        <v>54</v>
      </c>
      <c r="X5" s="230" t="s">
        <v>131</v>
      </c>
      <c r="Y5" s="117" t="s">
        <v>99</v>
      </c>
      <c r="Z5" s="117" t="s">
        <v>132</v>
      </c>
      <c r="AA5" s="119" t="s">
        <v>85</v>
      </c>
      <c r="AB5" s="231" t="s">
        <v>54</v>
      </c>
      <c r="AC5" s="230" t="s">
        <v>131</v>
      </c>
      <c r="AD5" s="117" t="s">
        <v>99</v>
      </c>
      <c r="AE5" s="117" t="s">
        <v>132</v>
      </c>
      <c r="AF5" s="119" t="s">
        <v>85</v>
      </c>
      <c r="AG5" s="231" t="s">
        <v>54</v>
      </c>
      <c r="AH5" s="230" t="s">
        <v>131</v>
      </c>
      <c r="AI5" s="117" t="s">
        <v>99</v>
      </c>
      <c r="AJ5" s="117" t="s">
        <v>132</v>
      </c>
      <c r="AK5" s="119" t="s">
        <v>85</v>
      </c>
      <c r="AL5" s="118" t="s">
        <v>54</v>
      </c>
      <c r="AM5" s="230" t="s">
        <v>131</v>
      </c>
      <c r="AN5" s="117" t="s">
        <v>99</v>
      </c>
      <c r="AO5" s="117" t="s">
        <v>132</v>
      </c>
      <c r="AP5" s="117" t="s">
        <v>85</v>
      </c>
      <c r="AQ5" s="118" t="s">
        <v>54</v>
      </c>
      <c r="AR5" s="230" t="s">
        <v>131</v>
      </c>
      <c r="AS5" s="117" t="s">
        <v>99</v>
      </c>
      <c r="AT5" s="117" t="s">
        <v>132</v>
      </c>
      <c r="AU5" s="117" t="s">
        <v>85</v>
      </c>
      <c r="AV5" s="118" t="s">
        <v>54</v>
      </c>
      <c r="AW5" s="230" t="s">
        <v>131</v>
      </c>
      <c r="AX5" s="117" t="s">
        <v>99</v>
      </c>
      <c r="AY5" s="117" t="s">
        <v>132</v>
      </c>
      <c r="AZ5" s="119" t="s">
        <v>84</v>
      </c>
      <c r="BA5" s="120" t="s">
        <v>54</v>
      </c>
      <c r="BB5" s="230" t="s">
        <v>131</v>
      </c>
      <c r="BC5" s="117" t="s">
        <v>99</v>
      </c>
      <c r="BD5" s="117" t="s">
        <v>132</v>
      </c>
      <c r="BE5" s="119" t="s">
        <v>85</v>
      </c>
      <c r="BF5" s="118" t="s">
        <v>54</v>
      </c>
      <c r="BG5" s="230" t="s">
        <v>131</v>
      </c>
      <c r="BH5" s="117" t="s">
        <v>99</v>
      </c>
      <c r="BI5" s="117" t="s">
        <v>132</v>
      </c>
      <c r="BJ5" s="117" t="s">
        <v>85</v>
      </c>
    </row>
    <row r="6" spans="1:62" ht="13.5" thickBot="1">
      <c r="A6" s="121"/>
      <c r="B6" s="122"/>
      <c r="C6" s="122"/>
      <c r="D6" s="110"/>
      <c r="E6" s="110"/>
      <c r="F6" s="111"/>
      <c r="G6" s="112"/>
      <c r="H6" s="112"/>
      <c r="I6" s="110"/>
      <c r="J6" s="110"/>
      <c r="K6" s="110"/>
      <c r="L6" s="112"/>
      <c r="M6" s="112"/>
      <c r="N6" s="110"/>
      <c r="O6" s="110"/>
      <c r="P6" s="110"/>
      <c r="R6" s="112"/>
      <c r="S6" s="112"/>
      <c r="T6" s="110"/>
      <c r="U6" s="110"/>
      <c r="V6" s="110"/>
      <c r="W6" s="112"/>
      <c r="X6" s="112"/>
      <c r="Y6" s="110"/>
      <c r="Z6" s="110"/>
      <c r="AA6" s="110"/>
      <c r="AB6" s="110"/>
      <c r="AC6" s="110"/>
      <c r="AD6" s="110"/>
      <c r="AE6" s="110"/>
      <c r="AF6" s="110"/>
      <c r="AG6" s="112"/>
      <c r="AH6" s="112"/>
      <c r="AI6" s="110"/>
      <c r="AJ6" s="110"/>
      <c r="AK6" s="110"/>
      <c r="AL6" s="112"/>
      <c r="AM6" s="112"/>
      <c r="AN6" s="110"/>
      <c r="AO6" s="110"/>
      <c r="AP6" s="110"/>
      <c r="AQ6" s="110"/>
      <c r="AR6" s="110"/>
      <c r="AS6" s="110"/>
      <c r="AT6" s="110"/>
      <c r="AU6" s="232"/>
      <c r="AV6" s="112"/>
      <c r="AW6" s="112"/>
      <c r="AX6" s="110"/>
      <c r="AY6" s="110"/>
      <c r="AZ6" s="110"/>
      <c r="BA6" s="124"/>
      <c r="BB6" s="124"/>
      <c r="BC6" s="110"/>
      <c r="BD6" s="110"/>
      <c r="BE6" s="110"/>
      <c r="BF6" s="110"/>
      <c r="BG6" s="110"/>
      <c r="BH6" s="110"/>
      <c r="BI6" s="110"/>
      <c r="BJ6" s="232"/>
    </row>
    <row r="7" spans="1:62" ht="13.5" thickBot="1">
      <c r="A7" s="125" t="s">
        <v>5</v>
      </c>
      <c r="B7" s="131">
        <f>R7+W7+AG7+AL7+AV7+BA7</f>
        <v>1897</v>
      </c>
      <c r="C7" s="206">
        <f>H7+M7</f>
        <v>653</v>
      </c>
      <c r="D7" s="127">
        <f>C7/B7*100</f>
        <v>34.42277279915656</v>
      </c>
      <c r="E7" s="233">
        <f>J7+O7</f>
        <v>4600</v>
      </c>
      <c r="F7" s="128">
        <f>E7/B7</f>
        <v>2.4248813916710596</v>
      </c>
      <c r="G7" s="152">
        <f aca="true" t="shared" si="0" ref="G7:H10">R7+AG7+AV7</f>
        <v>0</v>
      </c>
      <c r="H7" s="206">
        <f t="shared" si="0"/>
        <v>0</v>
      </c>
      <c r="I7" s="129" t="str">
        <f>IF(G7=0,"n/a",H7/G7*100)</f>
        <v>n/a</v>
      </c>
      <c r="J7" s="233">
        <v>0</v>
      </c>
      <c r="K7" s="298" t="str">
        <f>IF(G7=0,"n/a",J7/G7)</f>
        <v>n/a</v>
      </c>
      <c r="L7" s="151">
        <f aca="true" t="shared" si="1" ref="L7:M10">W7+AL7+BA7</f>
        <v>1897</v>
      </c>
      <c r="M7" s="206">
        <f t="shared" si="1"/>
        <v>653</v>
      </c>
      <c r="N7" s="127">
        <f>IF(L7=0,"n/a",M7/L7*100)</f>
        <v>34.42277279915656</v>
      </c>
      <c r="O7" s="233">
        <f>Z7+AO7+BD7</f>
        <v>4600</v>
      </c>
      <c r="P7" s="128">
        <f>IF(L7=0,"n/a",O7/L7)</f>
        <v>2.4248813916710596</v>
      </c>
      <c r="R7" s="238">
        <f>SUMIF(Database!$U:$U,$BJ$1&amp;$A7&amp;"MY12",Database!$N:$N)</f>
        <v>0</v>
      </c>
      <c r="S7" s="236">
        <f>SUMIF(Database!$U:$U,$BJ$1&amp;$A7&amp;"MY12",Database!$O:$O)</f>
        <v>0</v>
      </c>
      <c r="T7" s="300" t="str">
        <f>IF(R7=0,"n/a",S7/R7*100)</f>
        <v>n/a</v>
      </c>
      <c r="U7" s="236">
        <f>SUMIF(Database!$U:$U,$BJ$1&amp;$A7&amp;"MY12",Database!$S:$S)</f>
        <v>0</v>
      </c>
      <c r="V7" s="299" t="str">
        <f>IF(R7=0,"n/a",U7/R7)</f>
        <v>n/a</v>
      </c>
      <c r="W7" s="236">
        <f>SUMIF(Database!$U:$U,$BJ$1&amp;$A7&amp;"MN12",Database!$N:$N)</f>
        <v>825</v>
      </c>
      <c r="X7" s="236">
        <f>SUMIF(Database!$U:$U,$BJ$1&amp;$A7&amp;"MN12",Database!$O:$O)</f>
        <v>182</v>
      </c>
      <c r="Y7" s="300">
        <f>IF(W7=0,"n/a",X7/W7*100)</f>
        <v>22.060606060606062</v>
      </c>
      <c r="Z7" s="236">
        <f>SUMIF(Database!$U:$U,$BJ$1&amp;$A7&amp;"MN12",Database!$S:$S)</f>
        <v>2804</v>
      </c>
      <c r="AA7" s="299">
        <f>IF(W7=0,"n/a",Z7/W7)</f>
        <v>3.398787878787879</v>
      </c>
      <c r="AB7" s="237">
        <f aca="true" t="shared" si="2" ref="AB7:AC11">W7+R7</f>
        <v>825</v>
      </c>
      <c r="AC7" s="237">
        <f t="shared" si="2"/>
        <v>182</v>
      </c>
      <c r="AD7" s="300">
        <f>IF(AB7=0,"n/a",AC7/AB7*100)</f>
        <v>22.060606060606062</v>
      </c>
      <c r="AE7" s="237">
        <f>Z7+U7</f>
        <v>2804</v>
      </c>
      <c r="AF7" s="300">
        <f>IF(AB7=0,"n/a",AE7/AB7)</f>
        <v>3.398787878787879</v>
      </c>
      <c r="AG7" s="238">
        <f>SUMIF(Database!$U:$U,$BJ$1&amp;$A7&amp;"PY12",Database!$N:$N)</f>
        <v>0</v>
      </c>
      <c r="AH7" s="236">
        <f>SUMIF(Database!$U:$U,$BJ$1&amp;$A7&amp;"PY12",Database!$O:$O)</f>
        <v>0</v>
      </c>
      <c r="AI7" s="300" t="str">
        <f>IF(AG7=0,"n/a",AH7/AG7*100)</f>
        <v>n/a</v>
      </c>
      <c r="AJ7" s="236">
        <f>SUMIF(Database!$U:$U,$BJ$1&amp;$A7&amp;"PY12",Database!$S:$S)</f>
        <v>0</v>
      </c>
      <c r="AK7" s="299" t="str">
        <f>IF(AG7=0,"n/a",AJ7/AG7)</f>
        <v>n/a</v>
      </c>
      <c r="AL7" s="238">
        <f>SUMIF(Database!$U:$U,$BJ$1&amp;$A7&amp;"PN12",Database!$N:$N)</f>
        <v>17</v>
      </c>
      <c r="AM7" s="236">
        <f>SUMIF(Database!$U:$U,$BJ$1&amp;$A7&amp;"PN12",Database!$O:$O)</f>
        <v>6</v>
      </c>
      <c r="AN7" s="300">
        <f>IF(AL7=0,"n/a",AM7/AL7*100)</f>
        <v>35.294117647058826</v>
      </c>
      <c r="AO7" s="236">
        <f>SUMIF(Database!$U:$U,$BJ$1&amp;$A7&amp;"PN12",Database!$S:$S)</f>
        <v>22</v>
      </c>
      <c r="AP7" s="299">
        <f>IF(AL7=0,"n/a",AO7/AL7)</f>
        <v>1.2941176470588236</v>
      </c>
      <c r="AQ7" s="237">
        <f aca="true" t="shared" si="3" ref="AQ7:AR11">AL7+AG7</f>
        <v>17</v>
      </c>
      <c r="AR7" s="237">
        <f t="shared" si="3"/>
        <v>6</v>
      </c>
      <c r="AS7" s="300">
        <f>IF(AQ7=0,"n/a",AR7/AQ7*100)</f>
        <v>35.294117647058826</v>
      </c>
      <c r="AT7" s="237">
        <f>AO7+AJ7</f>
        <v>22</v>
      </c>
      <c r="AU7" s="299">
        <f>IF(AQ7=0,"n/a",AT7/AQ7)</f>
        <v>1.2941176470588236</v>
      </c>
      <c r="AV7" s="238">
        <f>SUMIF(Database!$U:$U,$BJ$1&amp;$A7&amp;"OY12",Database!$N:$N)</f>
        <v>0</v>
      </c>
      <c r="AW7" s="236">
        <f>SUMIF(Database!$U:$U,$BJ$1&amp;$A7&amp;"OY12",Database!$O:$O)</f>
        <v>0</v>
      </c>
      <c r="AX7" s="300" t="str">
        <f>IF(AV7=0,"n/a",AW7/AV7*100)</f>
        <v>n/a</v>
      </c>
      <c r="AY7" s="236">
        <f>SUMIF(Database!$U:$U,$BJ$1&amp;$A7&amp;"OY12",Database!$S:$S)</f>
        <v>0</v>
      </c>
      <c r="AZ7" s="299" t="str">
        <f>IF(AV7=0,"n/a",AY7/AV7)</f>
        <v>n/a</v>
      </c>
      <c r="BA7" s="238">
        <f>SUMIF(Database!$U:$U,$BJ$1&amp;$A7&amp;"ON12",Database!$N:$N)</f>
        <v>1055</v>
      </c>
      <c r="BB7" s="236">
        <f>SUMIF(Database!$U:$U,$BJ$1&amp;$A7&amp;"ON12",Database!$O:$O)</f>
        <v>465</v>
      </c>
      <c r="BC7" s="300">
        <f>IF(BA7=0,"n/a",BB7/BA7*100)</f>
        <v>44.07582938388626</v>
      </c>
      <c r="BD7" s="236">
        <f>SUMIF(Database!$U:$U,$BJ$1&amp;$A7&amp;"ON12",Database!$S:$S)</f>
        <v>1774</v>
      </c>
      <c r="BE7" s="299">
        <f>IF(BA7=0,"n/a",BD7/BA7)</f>
        <v>1.6815165876777252</v>
      </c>
      <c r="BF7" s="237">
        <f aca="true" t="shared" si="4" ref="BF7:BG11">BA7+AV7</f>
        <v>1055</v>
      </c>
      <c r="BG7" s="237">
        <f t="shared" si="4"/>
        <v>465</v>
      </c>
      <c r="BH7" s="300">
        <f>IF(BF7=0,"n/a",BG7/BF7*100)</f>
        <v>44.07582938388626</v>
      </c>
      <c r="BI7" s="237">
        <f>BD7+AY7</f>
        <v>1774</v>
      </c>
      <c r="BJ7" s="299">
        <f>IF(BF7=0,"n/a",BI7/BF7)</f>
        <v>1.6815165876777252</v>
      </c>
    </row>
    <row r="8" spans="1:62" ht="13.5" thickBot="1">
      <c r="A8" s="132" t="s">
        <v>170</v>
      </c>
      <c r="B8" s="131">
        <f>R8+W8+AG8+AL8+AV8+BA8</f>
        <v>5061</v>
      </c>
      <c r="C8" s="206">
        <f>H8+M8</f>
        <v>2707</v>
      </c>
      <c r="D8" s="127">
        <f>C8/B8*100</f>
        <v>53.487453072515315</v>
      </c>
      <c r="E8" s="233">
        <f>J8+O8</f>
        <v>6272</v>
      </c>
      <c r="F8" s="128">
        <f>E8/B8</f>
        <v>1.2392807745504841</v>
      </c>
      <c r="G8" s="152">
        <f t="shared" si="0"/>
        <v>4900</v>
      </c>
      <c r="H8" s="206">
        <f t="shared" si="0"/>
        <v>2626</v>
      </c>
      <c r="I8" s="129">
        <f>IF(G8=0,"n/a",H8/G8*100)</f>
        <v>53.59183673469388</v>
      </c>
      <c r="J8" s="233">
        <f>U8+AJ8+AY8</f>
        <v>6034</v>
      </c>
      <c r="K8" s="298">
        <f>IF(G8=0,"n/a",J8/G8)</f>
        <v>1.2314285714285715</v>
      </c>
      <c r="L8" s="151">
        <f t="shared" si="1"/>
        <v>161</v>
      </c>
      <c r="M8" s="206">
        <f t="shared" si="1"/>
        <v>81</v>
      </c>
      <c r="N8" s="127">
        <f>IF(L8=0,"n/a",M8/L8*100)</f>
        <v>50.31055900621118</v>
      </c>
      <c r="O8" s="233">
        <f>Z8+AO8+BD8</f>
        <v>238</v>
      </c>
      <c r="P8" s="128">
        <f>IF(L8=0,"n/a",O8/L8)</f>
        <v>1.4782608695652173</v>
      </c>
      <c r="R8" s="238">
        <f>SUMIF(Database!$U:$U,$BJ$1&amp;$A8&amp;"MY12",Database!$N:$N)</f>
        <v>235</v>
      </c>
      <c r="S8" s="236">
        <f>SUMIF(Database!$U:$U,$BJ$1&amp;$A8&amp;"MY12",Database!$O:$O)</f>
        <v>95</v>
      </c>
      <c r="T8" s="300">
        <f>IF(R8=0,"n/a",S8/R8*100)</f>
        <v>40.42553191489361</v>
      </c>
      <c r="U8" s="236">
        <f>SUMIF(Database!$U:$U,$BJ$1&amp;$A8&amp;"MY12",Database!$S:$S)</f>
        <v>413</v>
      </c>
      <c r="V8" s="299">
        <f>IF(R8=0,"n/a",U8/R8)</f>
        <v>1.7574468085106383</v>
      </c>
      <c r="W8" s="236">
        <f>SUMIF(Database!$U:$U,$BJ$1&amp;$A8&amp;"MN12",Database!$N:$N)</f>
        <v>13</v>
      </c>
      <c r="X8" s="236">
        <f>SUMIF(Database!$U:$U,$BJ$1&amp;$A8&amp;"MN12",Database!$O:$O)</f>
        <v>1</v>
      </c>
      <c r="Y8" s="300">
        <f>IF(W8=0,"n/a",X8/W8*100)</f>
        <v>7.6923076923076925</v>
      </c>
      <c r="Z8" s="236">
        <f>SUMIF(Database!$U:$U,$BJ$1&amp;$A8&amp;"MN12",Database!$S:$S)</f>
        <v>38</v>
      </c>
      <c r="AA8" s="299">
        <f>IF(W8=0,"n/a",Z8/W8)</f>
        <v>2.923076923076923</v>
      </c>
      <c r="AB8" s="237">
        <f t="shared" si="2"/>
        <v>248</v>
      </c>
      <c r="AC8" s="237">
        <f t="shared" si="2"/>
        <v>96</v>
      </c>
      <c r="AD8" s="300">
        <f>IF(AB8=0,"n/a",AC8/AB8*100)</f>
        <v>38.70967741935484</v>
      </c>
      <c r="AE8" s="237">
        <f>Z8+U8</f>
        <v>451</v>
      </c>
      <c r="AF8" s="300">
        <f>IF(AB8=0,"n/a",AE8/AB8)</f>
        <v>1.8185483870967742</v>
      </c>
      <c r="AG8" s="238">
        <f>SUMIF(Database!$U:$U,$BJ$1&amp;$A8&amp;"PY12",Database!$N:$N)</f>
        <v>381</v>
      </c>
      <c r="AH8" s="236">
        <f>SUMIF(Database!$U:$U,$BJ$1&amp;$A8&amp;"PY12",Database!$O:$O)</f>
        <v>158</v>
      </c>
      <c r="AI8" s="300">
        <f>IF(AG8=0,"n/a",AH8/AG8*100)</f>
        <v>41.46981627296588</v>
      </c>
      <c r="AJ8" s="236">
        <f>SUMIF(Database!$U:$U,$BJ$1&amp;$A8&amp;"PY12",Database!$S:$S)</f>
        <v>769</v>
      </c>
      <c r="AK8" s="299">
        <f>IF(AG8=0,"n/a",AJ8/AG8)</f>
        <v>2.0183727034120733</v>
      </c>
      <c r="AL8" s="238">
        <f>SUMIF(Database!$U:$U,$BJ$1&amp;$A8&amp;"PN12",Database!$N:$N)</f>
        <v>5</v>
      </c>
      <c r="AM8" s="236">
        <f>SUMIF(Database!$U:$U,$BJ$1&amp;$A8&amp;"PN12",Database!$O:$O)</f>
        <v>2</v>
      </c>
      <c r="AN8" s="300">
        <f>IF(AL8=0,"n/a",AM8/AL8*100)</f>
        <v>40</v>
      </c>
      <c r="AO8" s="236">
        <f>SUMIF(Database!$U:$U,$BJ$1&amp;$A8&amp;"PN12",Database!$S:$S)</f>
        <v>11</v>
      </c>
      <c r="AP8" s="299">
        <f>IF(AL8=0,"n/a",AO8/AL8)</f>
        <v>2.2</v>
      </c>
      <c r="AQ8" s="237">
        <f t="shared" si="3"/>
        <v>386</v>
      </c>
      <c r="AR8" s="237">
        <f t="shared" si="3"/>
        <v>160</v>
      </c>
      <c r="AS8" s="300">
        <f>IF(AQ8=0,"n/a",AR8/AQ8*100)</f>
        <v>41.45077720207254</v>
      </c>
      <c r="AT8" s="237">
        <f>AO8+AJ8</f>
        <v>780</v>
      </c>
      <c r="AU8" s="299">
        <f>IF(AQ8=0,"n/a",AT8/AQ8)</f>
        <v>2.0207253886010363</v>
      </c>
      <c r="AV8" s="238">
        <f>SUMIF(Database!$U:$U,$BJ$1&amp;$A8&amp;"OY12",Database!$N:$N)</f>
        <v>4284</v>
      </c>
      <c r="AW8" s="236">
        <f>SUMIF(Database!$U:$U,$BJ$1&amp;$A8&amp;"OY12",Database!$O:$O)</f>
        <v>2373</v>
      </c>
      <c r="AX8" s="300">
        <f>IF(AV8=0,"n/a",AW8/AV8*100)</f>
        <v>55.392156862745104</v>
      </c>
      <c r="AY8" s="236">
        <f>SUMIF(Database!$U:$U,$BJ$1&amp;$A8&amp;"OY12",Database!$S:$S)</f>
        <v>4852</v>
      </c>
      <c r="AZ8" s="299">
        <f>IF(AV8=0,"n/a",AY8/AV8)</f>
        <v>1.1325863678804855</v>
      </c>
      <c r="BA8" s="238">
        <f>SUMIF(Database!$U:$U,$BJ$1&amp;$A8&amp;"ON12",Database!$N:$N)</f>
        <v>143</v>
      </c>
      <c r="BB8" s="236">
        <f>SUMIF(Database!$U:$U,$BJ$1&amp;$A8&amp;"ON12",Database!$O:$O)</f>
        <v>78</v>
      </c>
      <c r="BC8" s="300">
        <f>IF(BA8=0,"n/a",BB8/BA8*100)</f>
        <v>54.54545454545454</v>
      </c>
      <c r="BD8" s="236">
        <f>SUMIF(Database!$U:$U,$BJ$1&amp;$A8&amp;"ON12",Database!$S:$S)</f>
        <v>189</v>
      </c>
      <c r="BE8" s="299">
        <f>IF(BA8=0,"n/a",BD8/BA8)</f>
        <v>1.3216783216783217</v>
      </c>
      <c r="BF8" s="237">
        <f t="shared" si="4"/>
        <v>4427</v>
      </c>
      <c r="BG8" s="237">
        <f t="shared" si="4"/>
        <v>2451</v>
      </c>
      <c r="BH8" s="300">
        <f>IF(BF8=0,"n/a",BG8/BF8*100)</f>
        <v>55.36480686695279</v>
      </c>
      <c r="BI8" s="237">
        <f>BD8+AY8</f>
        <v>5041</v>
      </c>
      <c r="BJ8" s="299">
        <f>IF(BF8=0,"n/a",BI8/BF8)</f>
        <v>1.1386943754235375</v>
      </c>
    </row>
    <row r="9" spans="1:62" ht="13.5" thickBot="1">
      <c r="A9" s="132" t="s">
        <v>6</v>
      </c>
      <c r="B9" s="131">
        <f>R9+W9+AG9+AL9+AV9+BA9</f>
        <v>4125</v>
      </c>
      <c r="C9" s="206">
        <f>H9+M9</f>
        <v>2437</v>
      </c>
      <c r="D9" s="127">
        <f>C9/B9*100</f>
        <v>59.07878787878788</v>
      </c>
      <c r="E9" s="233">
        <f>J9+O9</f>
        <v>4185</v>
      </c>
      <c r="F9" s="128">
        <f>E9/B9</f>
        <v>1.0145454545454546</v>
      </c>
      <c r="G9" s="152">
        <f t="shared" si="0"/>
        <v>3990</v>
      </c>
      <c r="H9" s="206">
        <f t="shared" si="0"/>
        <v>2356</v>
      </c>
      <c r="I9" s="129">
        <f>IF(G9=0,"n/a",H9/G9*100)</f>
        <v>59.04761904761905</v>
      </c>
      <c r="J9" s="233">
        <f>U9+AJ9+AY9</f>
        <v>4046</v>
      </c>
      <c r="K9" s="298">
        <f>IF(G9=0,"n/a",J9/G9)</f>
        <v>1.0140350877192983</v>
      </c>
      <c r="L9" s="151">
        <f t="shared" si="1"/>
        <v>135</v>
      </c>
      <c r="M9" s="206">
        <f t="shared" si="1"/>
        <v>81</v>
      </c>
      <c r="N9" s="127">
        <f>IF(L9=0,"n/a",M9/L9*100)</f>
        <v>60</v>
      </c>
      <c r="O9" s="233">
        <f>Z9+AO9+BD9</f>
        <v>139</v>
      </c>
      <c r="P9" s="128">
        <f>IF(L9=0,"n/a",O9/L9)</f>
        <v>1.0296296296296297</v>
      </c>
      <c r="R9" s="238">
        <f>SUMIF(Database!$U:$U,$BJ$1&amp;$A9&amp;"MY12",Database!$N:$N)</f>
        <v>357</v>
      </c>
      <c r="S9" s="236">
        <f>SUMIF(Database!$U:$U,$BJ$1&amp;$A9&amp;"MY12",Database!$O:$O)</f>
        <v>142</v>
      </c>
      <c r="T9" s="300">
        <f>IF(R9=0,"n/a",S9/R9*100)</f>
        <v>39.77591036414566</v>
      </c>
      <c r="U9" s="236">
        <f>SUMIF(Database!$U:$U,$BJ$1&amp;$A9&amp;"MY12",Database!$S:$S)</f>
        <v>588</v>
      </c>
      <c r="V9" s="299">
        <f>IF(R9=0,"n/a",U9/R9)</f>
        <v>1.6470588235294117</v>
      </c>
      <c r="W9" s="236">
        <f>SUMIF(Database!$U:$U,$BJ$1&amp;$A9&amp;"MN12",Database!$N:$N)</f>
        <v>19</v>
      </c>
      <c r="X9" s="236">
        <f>SUMIF(Database!$U:$U,$BJ$1&amp;$A9&amp;"MN12",Database!$O:$O)</f>
        <v>13</v>
      </c>
      <c r="Y9" s="300">
        <f>IF(W9=0,"n/a",X9/W9*100)</f>
        <v>68.42105263157895</v>
      </c>
      <c r="Z9" s="236">
        <f>SUMIF(Database!$U:$U,$BJ$1&amp;$A9&amp;"MN12",Database!$S:$S)</f>
        <v>14</v>
      </c>
      <c r="AA9" s="299">
        <f>IF(W9=0,"n/a",Z9/W9)</f>
        <v>0.7368421052631579</v>
      </c>
      <c r="AB9" s="237">
        <f t="shared" si="2"/>
        <v>376</v>
      </c>
      <c r="AC9" s="237">
        <f t="shared" si="2"/>
        <v>155</v>
      </c>
      <c r="AD9" s="300">
        <f>IF(AB9=0,"n/a",AC9/AB9*100)</f>
        <v>41.22340425531915</v>
      </c>
      <c r="AE9" s="237">
        <f>Z9+U9</f>
        <v>602</v>
      </c>
      <c r="AF9" s="300">
        <f>IF(AB9=0,"n/a",AE9/AB9)</f>
        <v>1.601063829787234</v>
      </c>
      <c r="AG9" s="238">
        <f>SUMIF(Database!$U:$U,$BJ$1&amp;$A9&amp;"PY12",Database!$N:$N)</f>
        <v>811</v>
      </c>
      <c r="AH9" s="236">
        <f>SUMIF(Database!$U:$U,$BJ$1&amp;$A9&amp;"PY12",Database!$O:$O)</f>
        <v>349</v>
      </c>
      <c r="AI9" s="300">
        <f>IF(AG9=0,"n/a",AH9/AG9*100)</f>
        <v>43.033292231812574</v>
      </c>
      <c r="AJ9" s="236">
        <f>SUMIF(Database!$U:$U,$BJ$1&amp;$A9&amp;"PY12",Database!$S:$S)</f>
        <v>1311</v>
      </c>
      <c r="AK9" s="299">
        <f>IF(AG9=0,"n/a",AJ9/AG9)</f>
        <v>1.6165228113440198</v>
      </c>
      <c r="AL9" s="238">
        <f>SUMIF(Database!$U:$U,$BJ$1&amp;$A9&amp;"PN12",Database!$N:$N)</f>
        <v>38</v>
      </c>
      <c r="AM9" s="236">
        <f>SUMIF(Database!$U:$U,$BJ$1&amp;$A9&amp;"PN12",Database!$O:$O)</f>
        <v>16</v>
      </c>
      <c r="AN9" s="300">
        <f>IF(AL9=0,"n/a",AM9/AL9*100)</f>
        <v>42.10526315789473</v>
      </c>
      <c r="AO9" s="236">
        <f>SUMIF(Database!$U:$U,$BJ$1&amp;$A9&amp;"PN12",Database!$S:$S)</f>
        <v>56</v>
      </c>
      <c r="AP9" s="299">
        <f>IF(AL9=0,"n/a",AO9/AL9)</f>
        <v>1.4736842105263157</v>
      </c>
      <c r="AQ9" s="237">
        <f t="shared" si="3"/>
        <v>849</v>
      </c>
      <c r="AR9" s="237">
        <f t="shared" si="3"/>
        <v>365</v>
      </c>
      <c r="AS9" s="300">
        <f>IF(AQ9=0,"n/a",AR9/AQ9*100)</f>
        <v>42.99175500588928</v>
      </c>
      <c r="AT9" s="237">
        <f>AO9+AJ9</f>
        <v>1367</v>
      </c>
      <c r="AU9" s="299">
        <f>IF(AQ9=0,"n/a",AT9/AQ9)</f>
        <v>1.6101295641931683</v>
      </c>
      <c r="AV9" s="238">
        <f>SUMIF(Database!$U:$U,$BJ$1&amp;$A9&amp;"OY12",Database!$N:$N)</f>
        <v>2822</v>
      </c>
      <c r="AW9" s="236">
        <f>SUMIF(Database!$U:$U,$BJ$1&amp;$A9&amp;"OY12",Database!$O:$O)</f>
        <v>1865</v>
      </c>
      <c r="AX9" s="300">
        <f>IF(AV9=0,"n/a",AW9/AV9*100)</f>
        <v>66.08788093550673</v>
      </c>
      <c r="AY9" s="236">
        <f>SUMIF(Database!$U:$U,$BJ$1&amp;$A9&amp;"OY12",Database!$S:$S)</f>
        <v>2147</v>
      </c>
      <c r="AZ9" s="299">
        <f>IF(AV9=0,"n/a",AY9/AV9)</f>
        <v>0.7608079376328845</v>
      </c>
      <c r="BA9" s="238">
        <f>SUMIF(Database!$U:$U,$BJ$1&amp;$A9&amp;"ON12",Database!$N:$N)</f>
        <v>78</v>
      </c>
      <c r="BB9" s="236">
        <f>SUMIF(Database!$U:$U,$BJ$1&amp;$A9&amp;"ON12",Database!$O:$O)</f>
        <v>52</v>
      </c>
      <c r="BC9" s="300">
        <f>IF(BA9=0,"n/a",BB9/BA9*100)</f>
        <v>66.66666666666666</v>
      </c>
      <c r="BD9" s="236">
        <f>SUMIF(Database!$U:$U,$BJ$1&amp;$A9&amp;"ON12",Database!$S:$S)</f>
        <v>69</v>
      </c>
      <c r="BE9" s="299">
        <f>IF(BA9=0,"n/a",BD9/BA9)</f>
        <v>0.8846153846153846</v>
      </c>
      <c r="BF9" s="237">
        <f t="shared" si="4"/>
        <v>2900</v>
      </c>
      <c r="BG9" s="237">
        <f t="shared" si="4"/>
        <v>1917</v>
      </c>
      <c r="BH9" s="300">
        <f>IF(BF9=0,"n/a",BG9/BF9*100)</f>
        <v>66.10344827586206</v>
      </c>
      <c r="BI9" s="237">
        <f>BD9+AY9</f>
        <v>2216</v>
      </c>
      <c r="BJ9" s="299">
        <f>IF(BF9=0,"n/a",BI9/BF9)</f>
        <v>0.7641379310344828</v>
      </c>
    </row>
    <row r="10" spans="1:62" ht="13.5" thickBot="1">
      <c r="A10" s="132" t="s">
        <v>90</v>
      </c>
      <c r="B10" s="131">
        <f>R10+W10+AG10+AL10+AV10+BA10</f>
        <v>5697</v>
      </c>
      <c r="C10" s="206">
        <f>H10+M10</f>
        <v>2852</v>
      </c>
      <c r="D10" s="127">
        <f>C10/B10*100</f>
        <v>50.06143584342636</v>
      </c>
      <c r="E10" s="233">
        <f>J10+O10</f>
        <v>7865</v>
      </c>
      <c r="F10" s="128">
        <f>E10/B10</f>
        <v>1.3805511672810251</v>
      </c>
      <c r="G10" s="152">
        <f t="shared" si="0"/>
        <v>4547</v>
      </c>
      <c r="H10" s="206">
        <f t="shared" si="0"/>
        <v>2267</v>
      </c>
      <c r="I10" s="129">
        <f>IF(G10=0,"n/a",H10/G10*100)</f>
        <v>49.857048603474816</v>
      </c>
      <c r="J10" s="233">
        <f>U10+AJ10+AY10</f>
        <v>6382</v>
      </c>
      <c r="K10" s="298">
        <f>IF(G10=0,"n/a",J10/G10)</f>
        <v>1.4035627886518585</v>
      </c>
      <c r="L10" s="151">
        <f t="shared" si="1"/>
        <v>1150</v>
      </c>
      <c r="M10" s="206">
        <f t="shared" si="1"/>
        <v>585</v>
      </c>
      <c r="N10" s="127">
        <f>IF(L10=0,"n/a",M10/L10*100)</f>
        <v>50.8695652173913</v>
      </c>
      <c r="O10" s="233">
        <f>Z10+AO10+BD10</f>
        <v>1483</v>
      </c>
      <c r="P10" s="128">
        <f>IF(L10=0,"n/a",O10/L10)</f>
        <v>1.2895652173913044</v>
      </c>
      <c r="R10" s="238">
        <f>SUMIF(Database!$U:$U,$BJ$1&amp;$A10&amp;"MY12",Database!$N:$N)</f>
        <v>743</v>
      </c>
      <c r="S10" s="236">
        <f>SUMIF(Database!$U:$U,$BJ$1&amp;$A10&amp;"MY12",Database!$O:$O)</f>
        <v>302</v>
      </c>
      <c r="T10" s="300">
        <f>IF(R10=0,"n/a",S10/R10*100)</f>
        <v>40.646029609690444</v>
      </c>
      <c r="U10" s="236">
        <f>SUMIF(Database!$U:$U,$BJ$1&amp;$A10&amp;"MY12",Database!$S:$S)</f>
        <v>1286</v>
      </c>
      <c r="V10" s="299">
        <f>IF(R10=0,"n/a",U10/R10)</f>
        <v>1.7308209959623149</v>
      </c>
      <c r="W10" s="236">
        <f>SUMIF(Database!$U:$U,$BJ$1&amp;$A10&amp;"MN12",Database!$N:$N)</f>
        <v>221</v>
      </c>
      <c r="X10" s="236">
        <f>SUMIF(Database!$U:$U,$BJ$1&amp;$A10&amp;"MN12",Database!$O:$O)</f>
        <v>80</v>
      </c>
      <c r="Y10" s="300">
        <f>IF(W10=0,"n/a",X10/W10*100)</f>
        <v>36.199095022624434</v>
      </c>
      <c r="Z10" s="236">
        <f>SUMIF(Database!$U:$U,$BJ$1&amp;$A10&amp;"MN12",Database!$S:$S)</f>
        <v>455</v>
      </c>
      <c r="AA10" s="299">
        <f>IF(W10=0,"n/a",Z10/W10)</f>
        <v>2.0588235294117645</v>
      </c>
      <c r="AB10" s="237">
        <f t="shared" si="2"/>
        <v>964</v>
      </c>
      <c r="AC10" s="237">
        <f t="shared" si="2"/>
        <v>382</v>
      </c>
      <c r="AD10" s="300">
        <f>IF(AB10=0,"n/a",AC10/AB10*100)</f>
        <v>39.62655601659751</v>
      </c>
      <c r="AE10" s="237">
        <f>Z10+U10</f>
        <v>1741</v>
      </c>
      <c r="AF10" s="300">
        <f>IF(AB10=0,"n/a",AE10/AB10)</f>
        <v>1.8060165975103735</v>
      </c>
      <c r="AG10" s="238">
        <f>SUMIF(Database!$U:$U,$BJ$1&amp;$A10&amp;"PY12",Database!$N:$N)</f>
        <v>1318</v>
      </c>
      <c r="AH10" s="236">
        <f>SUMIF(Database!$U:$U,$BJ$1&amp;$A10&amp;"PY12",Database!$O:$O)</f>
        <v>524</v>
      </c>
      <c r="AI10" s="300">
        <f>IF(AG10=0,"n/a",AH10/AG10*100)</f>
        <v>39.75720789074355</v>
      </c>
      <c r="AJ10" s="236">
        <f>SUMIF(Database!$U:$U,$BJ$1&amp;$A10&amp;"PY12",Database!$S:$S)</f>
        <v>2474</v>
      </c>
      <c r="AK10" s="299">
        <f>IF(AG10=0,"n/a",AJ10/AG10)</f>
        <v>1.8770864946889225</v>
      </c>
      <c r="AL10" s="238">
        <f>SUMIF(Database!$U:$U,$BJ$1&amp;$A10&amp;"PN12",Database!$N:$N)</f>
        <v>38</v>
      </c>
      <c r="AM10" s="236">
        <f>SUMIF(Database!$U:$U,$BJ$1&amp;$A10&amp;"PN12",Database!$O:$O)</f>
        <v>17</v>
      </c>
      <c r="AN10" s="300">
        <f>IF(AL10=0,"n/a",AM10/AL10*100)</f>
        <v>44.73684210526316</v>
      </c>
      <c r="AO10" s="236">
        <f>SUMIF(Database!$U:$U,$BJ$1&amp;$A10&amp;"PN12",Database!$S:$S)</f>
        <v>79</v>
      </c>
      <c r="AP10" s="299">
        <f>IF(AL10=0,"n/a",AO10/AL10)</f>
        <v>2.0789473684210527</v>
      </c>
      <c r="AQ10" s="237">
        <f t="shared" si="3"/>
        <v>1356</v>
      </c>
      <c r="AR10" s="237">
        <f t="shared" si="3"/>
        <v>541</v>
      </c>
      <c r="AS10" s="300">
        <f>IF(AQ10=0,"n/a",AR10/AQ10*100)</f>
        <v>39.89675516224189</v>
      </c>
      <c r="AT10" s="237">
        <f>AO10+AJ10</f>
        <v>2553</v>
      </c>
      <c r="AU10" s="299">
        <f>IF(AQ10=0,"n/a",AT10/AQ10)</f>
        <v>1.8827433628318584</v>
      </c>
      <c r="AV10" s="238">
        <f>SUMIF(Database!$U:$U,$BJ$1&amp;$A10&amp;"OY12",Database!$N:$N)</f>
        <v>2486</v>
      </c>
      <c r="AW10" s="236">
        <f>SUMIF(Database!$U:$U,$BJ$1&amp;$A10&amp;"OY12",Database!$O:$O)</f>
        <v>1441</v>
      </c>
      <c r="AX10" s="300">
        <f>IF(AV10=0,"n/a",AW10/AV10*100)</f>
        <v>57.9646017699115</v>
      </c>
      <c r="AY10" s="236">
        <f>SUMIF(Database!$U:$U,$BJ$1&amp;$A10&amp;"OY12",Database!$S:$S)</f>
        <v>2622</v>
      </c>
      <c r="AZ10" s="299">
        <f>IF(AV10=0,"n/a",AY10/AV10)</f>
        <v>1.0547063555913114</v>
      </c>
      <c r="BA10" s="238">
        <f>SUMIF(Database!$U:$U,$BJ$1&amp;$A10&amp;"ON12",Database!$N:$N)</f>
        <v>891</v>
      </c>
      <c r="BB10" s="236">
        <f>SUMIF(Database!$U:$U,$BJ$1&amp;$A10&amp;"ON12",Database!$O:$O)</f>
        <v>488</v>
      </c>
      <c r="BC10" s="300">
        <f>IF(BA10=0,"n/a",BB10/BA10*100)</f>
        <v>54.7699214365881</v>
      </c>
      <c r="BD10" s="236">
        <f>SUMIF(Database!$U:$U,$BJ$1&amp;$A10&amp;"ON12",Database!$S:$S)</f>
        <v>949</v>
      </c>
      <c r="BE10" s="299">
        <f>IF(BA10=0,"n/a",BD10/BA10)</f>
        <v>1.0650953984287317</v>
      </c>
      <c r="BF10" s="237">
        <f t="shared" si="4"/>
        <v>3377</v>
      </c>
      <c r="BG10" s="237">
        <f t="shared" si="4"/>
        <v>1929</v>
      </c>
      <c r="BH10" s="300">
        <f>IF(BF10=0,"n/a",BG10/BF10*100)</f>
        <v>57.121705655907604</v>
      </c>
      <c r="BI10" s="237">
        <f>BD10+AY10</f>
        <v>3571</v>
      </c>
      <c r="BJ10" s="299">
        <f>IF(BF10=0,"n/a",BI10/BF10)</f>
        <v>1.0574474385549304</v>
      </c>
    </row>
    <row r="11" spans="1:62" ht="13.5" thickBot="1">
      <c r="A11" s="138" t="s">
        <v>56</v>
      </c>
      <c r="B11" s="139">
        <f>SUM(B7:B10)</f>
        <v>16780</v>
      </c>
      <c r="C11" s="139">
        <f>SUM(C7:C10)</f>
        <v>8649</v>
      </c>
      <c r="D11" s="140">
        <f>C11/B11*100</f>
        <v>51.54350417163289</v>
      </c>
      <c r="E11" s="139">
        <f>SUM(E7:E10)</f>
        <v>22922</v>
      </c>
      <c r="F11" s="141">
        <f>E11/B11</f>
        <v>1.366030989272944</v>
      </c>
      <c r="G11" s="142">
        <f>SUM(G7:G10)</f>
        <v>13437</v>
      </c>
      <c r="H11" s="139">
        <f>SUM(H7:H10)</f>
        <v>7249</v>
      </c>
      <c r="I11" s="140">
        <f>H11/G11*100</f>
        <v>53.94805388107464</v>
      </c>
      <c r="J11" s="139">
        <f>SUM(J7:J10)</f>
        <v>16462</v>
      </c>
      <c r="K11" s="141">
        <f>J11/G11</f>
        <v>1.2251246558011462</v>
      </c>
      <c r="L11" s="142">
        <f>SUM(L7:L10)</f>
        <v>3343</v>
      </c>
      <c r="M11" s="139">
        <f>SUM(M7:M10)</f>
        <v>1400</v>
      </c>
      <c r="N11" s="140">
        <f>M11/L11*100</f>
        <v>41.87855219862399</v>
      </c>
      <c r="O11" s="139">
        <f>SUM(O7:O10)</f>
        <v>6460</v>
      </c>
      <c r="P11" s="141">
        <f>O11/L11</f>
        <v>1.9323960514507927</v>
      </c>
      <c r="R11" s="144">
        <f>SUM(R7:R10)</f>
        <v>1335</v>
      </c>
      <c r="S11" s="139">
        <f>SUM(S7:S10)</f>
        <v>539</v>
      </c>
      <c r="T11" s="140">
        <f>S11/R11*100</f>
        <v>40.37453183520599</v>
      </c>
      <c r="U11" s="139">
        <f>SUM(U7:U10)</f>
        <v>2287</v>
      </c>
      <c r="V11" s="141">
        <f>U11/R11</f>
        <v>1.7131086142322098</v>
      </c>
      <c r="W11" s="144">
        <f>SUM(W7:W10)</f>
        <v>1078</v>
      </c>
      <c r="X11" s="139">
        <f>SUM(X7:X10)</f>
        <v>276</v>
      </c>
      <c r="Y11" s="140">
        <f>X11/W11*100</f>
        <v>25.60296846011132</v>
      </c>
      <c r="Z11" s="139">
        <f>SUM(Z7:Z10)</f>
        <v>3311</v>
      </c>
      <c r="AA11" s="141">
        <f>Z11/W11</f>
        <v>3.0714285714285716</v>
      </c>
      <c r="AB11" s="194">
        <f t="shared" si="2"/>
        <v>2413</v>
      </c>
      <c r="AC11" s="194">
        <f t="shared" si="2"/>
        <v>815</v>
      </c>
      <c r="AD11" s="140">
        <f>AC11/AB11*100</f>
        <v>33.77538334024037</v>
      </c>
      <c r="AE11" s="194">
        <f>Z11+U11</f>
        <v>5598</v>
      </c>
      <c r="AF11" s="140">
        <f>AE11/AB11</f>
        <v>2.3199336924989638</v>
      </c>
      <c r="AG11" s="145">
        <f>SUM(AG8:AG10)</f>
        <v>2510</v>
      </c>
      <c r="AH11" s="139">
        <f>SUM(AH7:AH10)</f>
        <v>1031</v>
      </c>
      <c r="AI11" s="140">
        <f>AH11/AG11*100</f>
        <v>41.07569721115538</v>
      </c>
      <c r="AJ11" s="139">
        <f>SUM(AJ7:AJ10)</f>
        <v>4554</v>
      </c>
      <c r="AK11" s="141">
        <f>AJ11/AG11</f>
        <v>1.8143426294820717</v>
      </c>
      <c r="AL11" s="142">
        <f>SUM(AL7:AL10)</f>
        <v>98</v>
      </c>
      <c r="AM11" s="139">
        <f>SUM(AM7:AM10)</f>
        <v>41</v>
      </c>
      <c r="AN11" s="140">
        <f>AM11/AL11*100</f>
        <v>41.83673469387755</v>
      </c>
      <c r="AO11" s="139">
        <f>SUM(AO7:AO10)</f>
        <v>168</v>
      </c>
      <c r="AP11" s="141">
        <f>AO11/AL11</f>
        <v>1.7142857142857142</v>
      </c>
      <c r="AQ11" s="194">
        <f t="shared" si="3"/>
        <v>2608</v>
      </c>
      <c r="AR11" s="194">
        <f t="shared" si="3"/>
        <v>1072</v>
      </c>
      <c r="AS11" s="140">
        <f>AR11/AQ11*100</f>
        <v>41.104294478527606</v>
      </c>
      <c r="AT11" s="194">
        <f>AO11+AJ11</f>
        <v>4722</v>
      </c>
      <c r="AU11" s="143">
        <f>AT11/AQ11</f>
        <v>1.8105828220858895</v>
      </c>
      <c r="AV11" s="145">
        <f>SUM(AV7:AV10)</f>
        <v>9592</v>
      </c>
      <c r="AW11" s="139">
        <f>SUM(AW7:AW10)</f>
        <v>5679</v>
      </c>
      <c r="AX11" s="140">
        <f>AW11/AV11*100</f>
        <v>59.205587989991656</v>
      </c>
      <c r="AY11" s="139">
        <f>SUM(AY7:AY10)</f>
        <v>9621</v>
      </c>
      <c r="AZ11" s="141">
        <f>AY11/AV11</f>
        <v>1.003023352793995</v>
      </c>
      <c r="BA11" s="146">
        <f>SUM(BA7:BA10)</f>
        <v>2167</v>
      </c>
      <c r="BB11" s="139">
        <f>SUM(BB7:BB10)</f>
        <v>1083</v>
      </c>
      <c r="BC11" s="140">
        <f>BB11/BA11*100</f>
        <v>49.97692662667282</v>
      </c>
      <c r="BD11" s="139">
        <f>SUM(BD7:BD10)</f>
        <v>2981</v>
      </c>
      <c r="BE11" s="141">
        <f>BD11/BA11</f>
        <v>1.3756345177664975</v>
      </c>
      <c r="BF11" s="194">
        <f t="shared" si="4"/>
        <v>11759</v>
      </c>
      <c r="BG11" s="194">
        <f t="shared" si="4"/>
        <v>6762</v>
      </c>
      <c r="BH11" s="140">
        <f>BG11/BF11*100</f>
        <v>57.504889871587714</v>
      </c>
      <c r="BI11" s="194">
        <f>BD11+AY11</f>
        <v>12602</v>
      </c>
      <c r="BJ11" s="143">
        <f>BI11/BF11</f>
        <v>1.0716897695382261</v>
      </c>
    </row>
    <row r="12" spans="1:62" ht="13.5" thickBot="1">
      <c r="A12" s="147"/>
      <c r="B12" s="148"/>
      <c r="C12" s="148"/>
      <c r="D12" s="110"/>
      <c r="E12" s="239"/>
      <c r="F12" s="111"/>
      <c r="G12" s="112"/>
      <c r="H12" s="112"/>
      <c r="I12" s="110"/>
      <c r="J12" s="239"/>
      <c r="K12" s="110"/>
      <c r="L12" s="112"/>
      <c r="M12" s="112"/>
      <c r="N12" s="110"/>
      <c r="O12" s="239"/>
      <c r="P12" s="110"/>
      <c r="R12" s="112"/>
      <c r="S12" s="112"/>
      <c r="T12" s="110"/>
      <c r="U12" s="239"/>
      <c r="V12" s="110"/>
      <c r="W12" s="112"/>
      <c r="X12" s="112"/>
      <c r="Y12" s="110"/>
      <c r="Z12" s="239"/>
      <c r="AA12" s="110"/>
      <c r="AB12" s="237"/>
      <c r="AC12" s="237"/>
      <c r="AD12" s="234"/>
      <c r="AE12" s="237"/>
      <c r="AF12" s="234"/>
      <c r="AG12" s="112"/>
      <c r="AH12" s="112"/>
      <c r="AI12" s="110"/>
      <c r="AJ12" s="239"/>
      <c r="AK12" s="110"/>
      <c r="AL12" s="112"/>
      <c r="AM12" s="112"/>
      <c r="AN12" s="110"/>
      <c r="AO12" s="239"/>
      <c r="AP12" s="110"/>
      <c r="AQ12" s="237"/>
      <c r="AR12" s="237"/>
      <c r="AS12" s="234"/>
      <c r="AT12" s="237"/>
      <c r="AU12" s="235"/>
      <c r="AV12" s="112"/>
      <c r="AW12" s="112"/>
      <c r="AX12" s="110"/>
      <c r="AY12" s="239"/>
      <c r="AZ12" s="110"/>
      <c r="BA12" s="124"/>
      <c r="BB12" s="124"/>
      <c r="BC12" s="110"/>
      <c r="BD12" s="239"/>
      <c r="BE12" s="110"/>
      <c r="BF12" s="237"/>
      <c r="BG12" s="237"/>
      <c r="BH12" s="234"/>
      <c r="BI12" s="237"/>
      <c r="BJ12" s="235"/>
    </row>
    <row r="13" spans="1:62" ht="13.5" thickBot="1">
      <c r="A13" s="149" t="s">
        <v>7</v>
      </c>
      <c r="B13" s="131">
        <f>R13+W13+AG13+AL13+AV13+BA13</f>
        <v>4203</v>
      </c>
      <c r="C13" s="206">
        <f>H13+M13</f>
        <v>1717</v>
      </c>
      <c r="D13" s="127">
        <f aca="true" t="shared" si="5" ref="D13:D18">C13/B13*100</f>
        <v>40.85177254342137</v>
      </c>
      <c r="E13" s="233">
        <f>J13+O13</f>
        <v>8229</v>
      </c>
      <c r="F13" s="128">
        <f aca="true" t="shared" si="6" ref="F13:F18">E13/B13</f>
        <v>1.9578872234118487</v>
      </c>
      <c r="G13" s="152">
        <f aca="true" t="shared" si="7" ref="G13:H17">R13+AG13+AV13</f>
        <v>2199</v>
      </c>
      <c r="H13" s="206">
        <f t="shared" si="7"/>
        <v>888</v>
      </c>
      <c r="I13" s="129">
        <f>IF(G13=0,"n/a",H13/G13*100)</f>
        <v>40.381991814461124</v>
      </c>
      <c r="J13" s="233">
        <f>U13+AJ13+AY13</f>
        <v>4326</v>
      </c>
      <c r="K13" s="298">
        <f>IF(G13=0,"n/a",J13/G13)</f>
        <v>1.9672578444747613</v>
      </c>
      <c r="L13" s="151">
        <f aca="true" t="shared" si="8" ref="L13:M17">W13+AL13+BA13</f>
        <v>2004</v>
      </c>
      <c r="M13" s="206">
        <f t="shared" si="8"/>
        <v>829</v>
      </c>
      <c r="N13" s="127">
        <f>IF(L13=0,"n/a",M13/L13*100)</f>
        <v>41.36726546906188</v>
      </c>
      <c r="O13" s="233">
        <f>Z13+AO13+BD13</f>
        <v>3903</v>
      </c>
      <c r="P13" s="128">
        <f>IF(L13=0,"n/a",O13/L13)</f>
        <v>1.9476047904191616</v>
      </c>
      <c r="R13" s="238">
        <f>SUMIF(Database!$U:$U,$BJ$1&amp;$A13&amp;"MY12",Database!$N:$N)</f>
        <v>691</v>
      </c>
      <c r="S13" s="236">
        <f>SUMIF(Database!$U:$U,$BJ$1&amp;$A13&amp;"MY12",Database!$O:$O)</f>
        <v>221</v>
      </c>
      <c r="T13" s="300">
        <f>IF(R13=0,"n/a",S13/R13*100)</f>
        <v>31.982633863965265</v>
      </c>
      <c r="U13" s="236">
        <f>SUMIF(Database!$U:$U,$BJ$1&amp;$A13&amp;"MY12",Database!$S:$S)</f>
        <v>1690</v>
      </c>
      <c r="V13" s="299">
        <f>IF(R13=0,"n/a",U13/R13)</f>
        <v>2.4457308248914615</v>
      </c>
      <c r="W13" s="236">
        <f>SUMIF(Database!$U:$U,$BJ$1&amp;$A13&amp;"MN12",Database!$N:$N)</f>
        <v>522</v>
      </c>
      <c r="X13" s="236">
        <f>SUMIF(Database!$U:$U,$BJ$1&amp;$A13&amp;"MN12",Database!$O:$O)</f>
        <v>163</v>
      </c>
      <c r="Y13" s="300">
        <f>IF(W13=0,"n/a",X13/W13*100)</f>
        <v>31.226053639846747</v>
      </c>
      <c r="Z13" s="236">
        <f>SUMIF(Database!$U:$U,$BJ$1&amp;$A13&amp;"MN12",Database!$S:$S)</f>
        <v>1345</v>
      </c>
      <c r="AA13" s="299">
        <f>IF(W13=0,"n/a",Z13/W13)</f>
        <v>2.5766283524904217</v>
      </c>
      <c r="AB13" s="237">
        <f aca="true" t="shared" si="9" ref="AB13:AC18">W13+R13</f>
        <v>1213</v>
      </c>
      <c r="AC13" s="237">
        <f t="shared" si="9"/>
        <v>384</v>
      </c>
      <c r="AD13" s="300">
        <f>IF(AB13=0,"n/a",AC13/AB13*100)</f>
        <v>31.65704863973619</v>
      </c>
      <c r="AE13" s="237">
        <f aca="true" t="shared" si="10" ref="AE13:AE18">Z13+U13</f>
        <v>3035</v>
      </c>
      <c r="AF13" s="300">
        <f>IF(AB13=0,"n/a",AE13/AB13)</f>
        <v>2.502061005770816</v>
      </c>
      <c r="AG13" s="238">
        <f>SUMIF(Database!$U:$U,$BJ$1&amp;$A13&amp;"PY12",Database!$N:$N)</f>
        <v>7</v>
      </c>
      <c r="AH13" s="236">
        <f>SUMIF(Database!$U:$U,$BJ$1&amp;$A13&amp;"PY12",Database!$O:$O)</f>
        <v>2</v>
      </c>
      <c r="AI13" s="300">
        <f>IF(AG13=0,"n/a",AH13/AG13*100)</f>
        <v>28.57142857142857</v>
      </c>
      <c r="AJ13" s="236">
        <f>SUMIF(Database!$U:$U,$BJ$1&amp;$A13&amp;"PY12",Database!$S:$S)</f>
        <v>33</v>
      </c>
      <c r="AK13" s="299">
        <f>IF(AG13=0,"n/a",AJ13/AG13)</f>
        <v>4.714285714285714</v>
      </c>
      <c r="AL13" s="238">
        <f>SUMIF(Database!$U:$U,$BJ$1&amp;$A13&amp;"PN12",Database!$N:$N)</f>
        <v>6</v>
      </c>
      <c r="AM13" s="236">
        <f>SUMIF(Database!$U:$U,$BJ$1&amp;$A13&amp;"PN12",Database!$O:$O)</f>
        <v>3</v>
      </c>
      <c r="AN13" s="300">
        <f>IF(AL13=0,"n/a",AM13/AL13*100)</f>
        <v>50</v>
      </c>
      <c r="AO13" s="236">
        <f>SUMIF(Database!$U:$U,$BJ$1&amp;$A13&amp;"PN12",Database!$S:$S)</f>
        <v>11</v>
      </c>
      <c r="AP13" s="299">
        <f>IF(AL13=0,"n/a",AO13/AL13)</f>
        <v>1.8333333333333333</v>
      </c>
      <c r="AQ13" s="237">
        <f aca="true" t="shared" si="11" ref="AQ13:AR18">AL13+AG13</f>
        <v>13</v>
      </c>
      <c r="AR13" s="237">
        <f t="shared" si="11"/>
        <v>5</v>
      </c>
      <c r="AS13" s="300">
        <f>IF(AQ13=0,"n/a",AR13/AQ13*100)</f>
        <v>38.46153846153847</v>
      </c>
      <c r="AT13" s="237">
        <f aca="true" t="shared" si="12" ref="AT13:AT18">AO13+AJ13</f>
        <v>44</v>
      </c>
      <c r="AU13" s="299">
        <f>IF(AQ13=0,"n/a",AT13/AQ13)</f>
        <v>3.3846153846153846</v>
      </c>
      <c r="AV13" s="238">
        <f>SUMIF(Database!$U:$U,$BJ$1&amp;$A13&amp;"OY12",Database!$N:$N)</f>
        <v>1501</v>
      </c>
      <c r="AW13" s="236">
        <f>SUMIF(Database!$U:$U,$BJ$1&amp;$A13&amp;"OY12",Database!$O:$O)</f>
        <v>665</v>
      </c>
      <c r="AX13" s="300">
        <f>IF(AV13=0,"n/a",AW13/AV13*100)</f>
        <v>44.303797468354425</v>
      </c>
      <c r="AY13" s="236">
        <f>SUMIF(Database!$U:$U,$BJ$1&amp;$A13&amp;"OY12",Database!$S:$S)</f>
        <v>2603</v>
      </c>
      <c r="AZ13" s="299">
        <f>IF(AV13=0,"n/a",AY13/AV13)</f>
        <v>1.7341772151898733</v>
      </c>
      <c r="BA13" s="238">
        <f>SUMIF(Database!$U:$U,$BJ$1&amp;$A13&amp;"ON12",Database!$N:$N)</f>
        <v>1476</v>
      </c>
      <c r="BB13" s="236">
        <f>SUMIF(Database!$U:$U,$BJ$1&amp;$A13&amp;"ON12",Database!$O:$O)</f>
        <v>663</v>
      </c>
      <c r="BC13" s="300">
        <f>IF(BA13=0,"n/a",BB13/BA13*100)</f>
        <v>44.918699186991866</v>
      </c>
      <c r="BD13" s="236">
        <f>SUMIF(Database!$U:$U,$BJ$1&amp;$A13&amp;"ON12",Database!$S:$S)</f>
        <v>2547</v>
      </c>
      <c r="BE13" s="299">
        <f>IF(BA13=0,"n/a",BD13/BA13)</f>
        <v>1.725609756097561</v>
      </c>
      <c r="BF13" s="237">
        <f aca="true" t="shared" si="13" ref="BF13:BG18">BA13+AV13</f>
        <v>2977</v>
      </c>
      <c r="BG13" s="237">
        <f t="shared" si="13"/>
        <v>1328</v>
      </c>
      <c r="BH13" s="300">
        <f>IF(BF13=0,"n/a",BG13/BF13*100)</f>
        <v>44.60866644272758</v>
      </c>
      <c r="BI13" s="237">
        <f aca="true" t="shared" si="14" ref="BI13:BI18">BD13+AY13</f>
        <v>5150</v>
      </c>
      <c r="BJ13" s="299">
        <f>IF(BF13=0,"n/a",BI13/BF13)</f>
        <v>1.729929459187101</v>
      </c>
    </row>
    <row r="14" spans="1:62" ht="13.5" thickBot="1">
      <c r="A14" s="153" t="s">
        <v>66</v>
      </c>
      <c r="B14" s="131">
        <f>R14+W14+AG14+AL14+AV14+BA14</f>
        <v>1323</v>
      </c>
      <c r="C14" s="206">
        <f>H14+M14</f>
        <v>506</v>
      </c>
      <c r="D14" s="127">
        <f t="shared" si="5"/>
        <v>38.2464096749811</v>
      </c>
      <c r="E14" s="233">
        <f>J14+O14</f>
        <v>2366</v>
      </c>
      <c r="F14" s="128">
        <f t="shared" si="6"/>
        <v>1.7883597883597884</v>
      </c>
      <c r="G14" s="152">
        <f t="shared" si="7"/>
        <v>358</v>
      </c>
      <c r="H14" s="206">
        <f t="shared" si="7"/>
        <v>145</v>
      </c>
      <c r="I14" s="129">
        <f>IF(G14=0,"n/a",H14/G14*100)</f>
        <v>40.502793296089386</v>
      </c>
      <c r="J14" s="233">
        <f>U14+AJ14+AY14</f>
        <v>575</v>
      </c>
      <c r="K14" s="298">
        <f>IF(G14=0,"n/a",J14/G14)</f>
        <v>1.606145251396648</v>
      </c>
      <c r="L14" s="151">
        <f t="shared" si="8"/>
        <v>965</v>
      </c>
      <c r="M14" s="206">
        <f t="shared" si="8"/>
        <v>361</v>
      </c>
      <c r="N14" s="127">
        <f>IF(L14=0,"n/a",M14/L14*100)</f>
        <v>37.409326424870464</v>
      </c>
      <c r="O14" s="233">
        <f>Z14+AO14+BD14</f>
        <v>1791</v>
      </c>
      <c r="P14" s="128">
        <f>IF(L14=0,"n/a",O14/L14)</f>
        <v>1.855958549222798</v>
      </c>
      <c r="R14" s="238">
        <f>SUMIF(Database!$U:$U,$BJ$1&amp;$A14&amp;"MY12",Database!$N:$N)</f>
        <v>135</v>
      </c>
      <c r="S14" s="236">
        <f>SUMIF(Database!$U:$U,$BJ$1&amp;$A14&amp;"MY12",Database!$O:$O)</f>
        <v>41</v>
      </c>
      <c r="T14" s="300">
        <f>IF(R14=0,"n/a",S14/R14*100)</f>
        <v>30.37037037037037</v>
      </c>
      <c r="U14" s="236">
        <f>SUMIF(Database!$U:$U,$BJ$1&amp;$A14&amp;"MY12",Database!$S:$S)</f>
        <v>275</v>
      </c>
      <c r="V14" s="299">
        <f>IF(R14=0,"n/a",U14/R14)</f>
        <v>2.037037037037037</v>
      </c>
      <c r="W14" s="236">
        <f>SUMIF(Database!$U:$U,$BJ$1&amp;$A14&amp;"MN12",Database!$N:$N)</f>
        <v>475</v>
      </c>
      <c r="X14" s="236">
        <f>SUMIF(Database!$U:$U,$BJ$1&amp;$A14&amp;"MN12",Database!$O:$O)</f>
        <v>144</v>
      </c>
      <c r="Y14" s="300">
        <f>IF(W14=0,"n/a",X14/W14*100)</f>
        <v>30.315789473684212</v>
      </c>
      <c r="Z14" s="236">
        <f>SUMIF(Database!$U:$U,$BJ$1&amp;$A14&amp;"MN12",Database!$S:$S)</f>
        <v>1136</v>
      </c>
      <c r="AA14" s="299">
        <f>IF(W14=0,"n/a",Z14/W14)</f>
        <v>2.391578947368421</v>
      </c>
      <c r="AB14" s="237">
        <f t="shared" si="9"/>
        <v>610</v>
      </c>
      <c r="AC14" s="237">
        <f t="shared" si="9"/>
        <v>185</v>
      </c>
      <c r="AD14" s="300">
        <f>IF(AB14=0,"n/a",AC14/AB14*100)</f>
        <v>30.327868852459016</v>
      </c>
      <c r="AE14" s="237">
        <f t="shared" si="10"/>
        <v>1411</v>
      </c>
      <c r="AF14" s="300">
        <f>IF(AB14=0,"n/a",AE14/AB14)</f>
        <v>2.3131147540983608</v>
      </c>
      <c r="AG14" s="238">
        <f>SUMIF(Database!$U:$U,$BJ$1&amp;$A14&amp;"PY12",Database!$N:$N)</f>
        <v>10</v>
      </c>
      <c r="AH14" s="236">
        <f>SUMIF(Database!$U:$U,$BJ$1&amp;$A14&amp;"PY12",Database!$O:$O)</f>
        <v>1</v>
      </c>
      <c r="AI14" s="300">
        <f>IF(AG14=0,"n/a",AH14/AG14*100)</f>
        <v>10</v>
      </c>
      <c r="AJ14" s="236">
        <f>SUMIF(Database!$U:$U,$BJ$1&amp;$A14&amp;"PY12",Database!$S:$S)</f>
        <v>23</v>
      </c>
      <c r="AK14" s="299">
        <f>IF(AG14=0,"n/a",AJ14/AG14)</f>
        <v>2.3</v>
      </c>
      <c r="AL14" s="238">
        <f>SUMIF(Database!$U:$U,$BJ$1&amp;$A14&amp;"PN12",Database!$N:$N)</f>
        <v>27</v>
      </c>
      <c r="AM14" s="236">
        <f>SUMIF(Database!$U:$U,$BJ$1&amp;$A14&amp;"PN12",Database!$O:$O)</f>
        <v>10</v>
      </c>
      <c r="AN14" s="300">
        <f>IF(AL14=0,"n/a",AM14/AL14*100)</f>
        <v>37.03703703703704</v>
      </c>
      <c r="AO14" s="236">
        <f>SUMIF(Database!$U:$U,$BJ$1&amp;$A14&amp;"PN12",Database!$S:$S)</f>
        <v>71</v>
      </c>
      <c r="AP14" s="299">
        <f>IF(AL14=0,"n/a",AO14/AL14)</f>
        <v>2.6296296296296298</v>
      </c>
      <c r="AQ14" s="237">
        <f t="shared" si="11"/>
        <v>37</v>
      </c>
      <c r="AR14" s="237">
        <f t="shared" si="11"/>
        <v>11</v>
      </c>
      <c r="AS14" s="300">
        <f>IF(AQ14=0,"n/a",AR14/AQ14*100)</f>
        <v>29.72972972972973</v>
      </c>
      <c r="AT14" s="237">
        <f t="shared" si="12"/>
        <v>94</v>
      </c>
      <c r="AU14" s="299">
        <f>IF(AQ14=0,"n/a",AT14/AQ14)</f>
        <v>2.5405405405405403</v>
      </c>
      <c r="AV14" s="238">
        <f>SUMIF(Database!$U:$U,$BJ$1&amp;$A14&amp;"OY12",Database!$N:$N)</f>
        <v>213</v>
      </c>
      <c r="AW14" s="236">
        <f>SUMIF(Database!$U:$U,$BJ$1&amp;$A14&amp;"OY12",Database!$O:$O)</f>
        <v>103</v>
      </c>
      <c r="AX14" s="300">
        <f>IF(AV14=0,"n/a",AW14/AV14*100)</f>
        <v>48.35680751173709</v>
      </c>
      <c r="AY14" s="236">
        <f>SUMIF(Database!$U:$U,$BJ$1&amp;$A14&amp;"OY12",Database!$S:$S)</f>
        <v>277</v>
      </c>
      <c r="AZ14" s="299">
        <f>IF(AV14=0,"n/a",AY14/AV14)</f>
        <v>1.300469483568075</v>
      </c>
      <c r="BA14" s="238">
        <f>SUMIF(Database!$U:$U,$BJ$1&amp;$A14&amp;"ON12",Database!$N:$N)</f>
        <v>463</v>
      </c>
      <c r="BB14" s="236">
        <f>SUMIF(Database!$U:$U,$BJ$1&amp;$A14&amp;"ON12",Database!$O:$O)</f>
        <v>207</v>
      </c>
      <c r="BC14" s="300">
        <f>IF(BA14=0,"n/a",BB14/BA14*100)</f>
        <v>44.70842332613391</v>
      </c>
      <c r="BD14" s="236">
        <f>SUMIF(Database!$U:$U,$BJ$1&amp;$A14&amp;"ON12",Database!$S:$S)</f>
        <v>584</v>
      </c>
      <c r="BE14" s="299">
        <f>IF(BA14=0,"n/a",BD14/BA14)</f>
        <v>1.2613390928725703</v>
      </c>
      <c r="BF14" s="237">
        <f t="shared" si="13"/>
        <v>676</v>
      </c>
      <c r="BG14" s="237">
        <f t="shared" si="13"/>
        <v>310</v>
      </c>
      <c r="BH14" s="300">
        <f>IF(BF14=0,"n/a",BG14/BF14*100)</f>
        <v>45.857988165680474</v>
      </c>
      <c r="BI14" s="237">
        <f t="shared" si="14"/>
        <v>861</v>
      </c>
      <c r="BJ14" s="299">
        <f>IF(BF14=0,"n/a",BI14/BF14)</f>
        <v>1.2736686390532543</v>
      </c>
    </row>
    <row r="15" spans="1:62" ht="13.5" thickBot="1">
      <c r="A15" s="153" t="s">
        <v>8</v>
      </c>
      <c r="B15" s="131">
        <f>R15+W15+AG15+AL15+AV15+BA15</f>
        <v>2411</v>
      </c>
      <c r="C15" s="206">
        <f>H15+M15</f>
        <v>760</v>
      </c>
      <c r="D15" s="127">
        <f t="shared" si="5"/>
        <v>31.522189962671092</v>
      </c>
      <c r="E15" s="233">
        <f>J15+O15</f>
        <v>5957</v>
      </c>
      <c r="F15" s="128">
        <f t="shared" si="6"/>
        <v>2.4707590211530484</v>
      </c>
      <c r="G15" s="152">
        <f t="shared" si="7"/>
        <v>253</v>
      </c>
      <c r="H15" s="206">
        <f t="shared" si="7"/>
        <v>66</v>
      </c>
      <c r="I15" s="129">
        <f>IF(G15=0,"n/a",H15/G15*100)</f>
        <v>26.08695652173913</v>
      </c>
      <c r="J15" s="233">
        <f>U15+AJ15+AY15</f>
        <v>610</v>
      </c>
      <c r="K15" s="298">
        <f>IF(G15=0,"n/a",J15/G15)</f>
        <v>2.411067193675889</v>
      </c>
      <c r="L15" s="151">
        <f t="shared" si="8"/>
        <v>2158</v>
      </c>
      <c r="M15" s="206">
        <f t="shared" si="8"/>
        <v>694</v>
      </c>
      <c r="N15" s="127">
        <f>IF(L15=0,"n/a",M15/L15*100)</f>
        <v>32.15940685820204</v>
      </c>
      <c r="O15" s="233">
        <f>Z15+AO15+BD15</f>
        <v>5347</v>
      </c>
      <c r="P15" s="128">
        <f>IF(L15=0,"n/a",O15/L15)</f>
        <v>2.4777571825764597</v>
      </c>
      <c r="R15" s="238">
        <f>SUMIF(Database!$U:$U,$BJ$1&amp;$A15&amp;"MY12",Database!$N:$N)</f>
        <v>125</v>
      </c>
      <c r="S15" s="236">
        <f>SUMIF(Database!$U:$U,$BJ$1&amp;$A15&amp;"MY12",Database!$O:$O)</f>
        <v>20</v>
      </c>
      <c r="T15" s="300">
        <f>IF(R15=0,"n/a",S15/R15*100)</f>
        <v>16</v>
      </c>
      <c r="U15" s="236">
        <f>SUMIF(Database!$U:$U,$BJ$1&amp;$A15&amp;"MY12",Database!$S:$S)</f>
        <v>366</v>
      </c>
      <c r="V15" s="299">
        <f>IF(R15=0,"n/a",U15/R15)</f>
        <v>2.928</v>
      </c>
      <c r="W15" s="236">
        <f>SUMIF(Database!$U:$U,$BJ$1&amp;$A15&amp;"MN12",Database!$N:$N)</f>
        <v>750</v>
      </c>
      <c r="X15" s="236">
        <f>SUMIF(Database!$U:$U,$BJ$1&amp;$A15&amp;"MN12",Database!$O:$O)</f>
        <v>155</v>
      </c>
      <c r="Y15" s="300">
        <f>IF(W15=0,"n/a",X15/W15*100)</f>
        <v>20.666666666666668</v>
      </c>
      <c r="Z15" s="236">
        <f>SUMIF(Database!$U:$U,$BJ$1&amp;$A15&amp;"MN12",Database!$S:$S)</f>
        <v>2611</v>
      </c>
      <c r="AA15" s="299">
        <f>IF(W15=0,"n/a",Z15/W15)</f>
        <v>3.481333333333333</v>
      </c>
      <c r="AB15" s="237">
        <f t="shared" si="9"/>
        <v>875</v>
      </c>
      <c r="AC15" s="237">
        <f t="shared" si="9"/>
        <v>175</v>
      </c>
      <c r="AD15" s="300">
        <f>IF(AB15=0,"n/a",AC15/AB15*100)</f>
        <v>20</v>
      </c>
      <c r="AE15" s="237">
        <f t="shared" si="10"/>
        <v>2977</v>
      </c>
      <c r="AF15" s="300">
        <f>IF(AB15=0,"n/a",AE15/AB15)</f>
        <v>3.402285714285714</v>
      </c>
      <c r="AG15" s="238">
        <f>SUMIF(Database!$U:$U,$BJ$1&amp;$A15&amp;"PY12",Database!$N:$N)</f>
        <v>0</v>
      </c>
      <c r="AH15" s="236">
        <f>SUMIF(Database!$U:$U,$BJ$1&amp;$A15&amp;"PY12",Database!$O:$O)</f>
        <v>0</v>
      </c>
      <c r="AI15" s="300" t="str">
        <f>IF(AG15=0,"n/a",AH15/AG15*100)</f>
        <v>n/a</v>
      </c>
      <c r="AJ15" s="236">
        <f>SUMIF(Database!$U:$U,$BJ$1&amp;$A15&amp;"PY12",Database!$S:$S)</f>
        <v>0</v>
      </c>
      <c r="AK15" s="299" t="str">
        <f>IF(AG15=0,"n/a",AJ15/AG15)</f>
        <v>n/a</v>
      </c>
      <c r="AL15" s="238">
        <f>SUMIF(Database!$U:$U,$BJ$1&amp;$A15&amp;"PN12",Database!$N:$N)</f>
        <v>21</v>
      </c>
      <c r="AM15" s="236">
        <f>SUMIF(Database!$U:$U,$BJ$1&amp;$A15&amp;"PN12",Database!$O:$O)</f>
        <v>6</v>
      </c>
      <c r="AN15" s="300">
        <f>IF(AL15=0,"n/a",AM15/AL15*100)</f>
        <v>28.57142857142857</v>
      </c>
      <c r="AO15" s="236">
        <f>SUMIF(Database!$U:$U,$BJ$1&amp;$A15&amp;"PN12",Database!$S:$S)</f>
        <v>69</v>
      </c>
      <c r="AP15" s="299">
        <f>IF(AL15=0,"n/a",AO15/AL15)</f>
        <v>3.2857142857142856</v>
      </c>
      <c r="AQ15" s="237">
        <f t="shared" si="11"/>
        <v>21</v>
      </c>
      <c r="AR15" s="237">
        <f t="shared" si="11"/>
        <v>6</v>
      </c>
      <c r="AS15" s="300">
        <f>IF(AQ15=0,"n/a",AR15/AQ15*100)</f>
        <v>28.57142857142857</v>
      </c>
      <c r="AT15" s="237">
        <f t="shared" si="12"/>
        <v>69</v>
      </c>
      <c r="AU15" s="299">
        <f>IF(AQ15=0,"n/a",AT15/AQ15)</f>
        <v>3.2857142857142856</v>
      </c>
      <c r="AV15" s="238">
        <f>SUMIF(Database!$U:$U,$BJ$1&amp;$A15&amp;"OY12",Database!$N:$N)</f>
        <v>128</v>
      </c>
      <c r="AW15" s="236">
        <f>SUMIF(Database!$U:$U,$BJ$1&amp;$A15&amp;"OY12",Database!$O:$O)</f>
        <v>46</v>
      </c>
      <c r="AX15" s="300">
        <f>IF(AV15=0,"n/a",AW15/AV15*100)</f>
        <v>35.9375</v>
      </c>
      <c r="AY15" s="236">
        <f>SUMIF(Database!$U:$U,$BJ$1&amp;$A15&amp;"OY12",Database!$S:$S)</f>
        <v>244</v>
      </c>
      <c r="AZ15" s="299">
        <f>IF(AV15=0,"n/a",AY15/AV15)</f>
        <v>1.90625</v>
      </c>
      <c r="BA15" s="238">
        <f>SUMIF(Database!$U:$U,$BJ$1&amp;$A15&amp;"ON12",Database!$N:$N)</f>
        <v>1387</v>
      </c>
      <c r="BB15" s="236">
        <f>SUMIF(Database!$U:$U,$BJ$1&amp;$A15&amp;"ON12",Database!$O:$O)</f>
        <v>533</v>
      </c>
      <c r="BC15" s="300">
        <f>IF(BA15=0,"n/a",BB15/BA15*100)</f>
        <v>38.4282624369142</v>
      </c>
      <c r="BD15" s="236">
        <f>SUMIF(Database!$U:$U,$BJ$1&amp;$A15&amp;"ON12",Database!$S:$S)</f>
        <v>2667</v>
      </c>
      <c r="BE15" s="299">
        <f>IF(BA15=0,"n/a",BD15/BA15)</f>
        <v>1.9228550829127613</v>
      </c>
      <c r="BF15" s="237">
        <f t="shared" si="13"/>
        <v>1515</v>
      </c>
      <c r="BG15" s="237">
        <f t="shared" si="13"/>
        <v>579</v>
      </c>
      <c r="BH15" s="300">
        <f>IF(BF15=0,"n/a",BG15/BF15*100)</f>
        <v>38.21782178217822</v>
      </c>
      <c r="BI15" s="237">
        <f t="shared" si="14"/>
        <v>2911</v>
      </c>
      <c r="BJ15" s="299">
        <f>IF(BF15=0,"n/a",BI15/BF15)</f>
        <v>1.9214521452145215</v>
      </c>
    </row>
    <row r="16" spans="1:62" ht="13.5" thickBot="1">
      <c r="A16" s="153" t="s">
        <v>9</v>
      </c>
      <c r="B16" s="131">
        <f>R16+W16+AG16+AL16+AV16+BA16</f>
        <v>720</v>
      </c>
      <c r="C16" s="206">
        <f>H16+M16</f>
        <v>292</v>
      </c>
      <c r="D16" s="127">
        <f t="shared" si="5"/>
        <v>40.55555555555556</v>
      </c>
      <c r="E16" s="233">
        <f>J16+O16</f>
        <v>1138</v>
      </c>
      <c r="F16" s="128">
        <f t="shared" si="6"/>
        <v>1.5805555555555555</v>
      </c>
      <c r="G16" s="152">
        <f t="shared" si="7"/>
        <v>546</v>
      </c>
      <c r="H16" s="206">
        <f t="shared" si="7"/>
        <v>236</v>
      </c>
      <c r="I16" s="129">
        <f>IF(G16=0,"n/a",H16/G16*100)</f>
        <v>43.223443223443226</v>
      </c>
      <c r="J16" s="233">
        <f>U16+AJ16+AY16</f>
        <v>819</v>
      </c>
      <c r="K16" s="298">
        <f>IF(G16=0,"n/a",J16/G16)</f>
        <v>1.5</v>
      </c>
      <c r="L16" s="151">
        <f t="shared" si="8"/>
        <v>174</v>
      </c>
      <c r="M16" s="206">
        <f t="shared" si="8"/>
        <v>56</v>
      </c>
      <c r="N16" s="127">
        <f>IF(L16=0,"n/a",M16/L16*100)</f>
        <v>32.18390804597701</v>
      </c>
      <c r="O16" s="233">
        <f>Z16+AO16+BD16</f>
        <v>319</v>
      </c>
      <c r="P16" s="128">
        <f>IF(L16=0,"n/a",O16/L16)</f>
        <v>1.8333333333333333</v>
      </c>
      <c r="R16" s="238">
        <f>SUMIF(Database!$U:$U,$BJ$1&amp;$A16&amp;"MY12",Database!$N:$N)</f>
        <v>316</v>
      </c>
      <c r="S16" s="236">
        <f>SUMIF(Database!$U:$U,$BJ$1&amp;$A16&amp;"MY12",Database!$O:$O)</f>
        <v>101</v>
      </c>
      <c r="T16" s="300">
        <f>IF(R16=0,"n/a",S16/R16*100)</f>
        <v>31.962025316455694</v>
      </c>
      <c r="U16" s="236">
        <f>SUMIF(Database!$U:$U,$BJ$1&amp;$A16&amp;"MY12",Database!$S:$S)</f>
        <v>624</v>
      </c>
      <c r="V16" s="299">
        <f>IF(R16=0,"n/a",U16/R16)</f>
        <v>1.9746835443037976</v>
      </c>
      <c r="W16" s="236">
        <f>SUMIF(Database!$U:$U,$BJ$1&amp;$A16&amp;"MN12",Database!$N:$N)</f>
        <v>108</v>
      </c>
      <c r="X16" s="236">
        <f>SUMIF(Database!$U:$U,$BJ$1&amp;$A16&amp;"MN12",Database!$O:$O)</f>
        <v>29</v>
      </c>
      <c r="Y16" s="300">
        <f>IF(W16=0,"n/a",X16/W16*100)</f>
        <v>26.851851851851855</v>
      </c>
      <c r="Z16" s="236">
        <f>SUMIF(Database!$U:$U,$BJ$1&amp;$A16&amp;"MN12",Database!$S:$S)</f>
        <v>247</v>
      </c>
      <c r="AA16" s="299">
        <f>IF(W16=0,"n/a",Z16/W16)</f>
        <v>2.287037037037037</v>
      </c>
      <c r="AB16" s="237">
        <f t="shared" si="9"/>
        <v>424</v>
      </c>
      <c r="AC16" s="237">
        <f t="shared" si="9"/>
        <v>130</v>
      </c>
      <c r="AD16" s="300">
        <f>IF(AB16=0,"n/a",AC16/AB16*100)</f>
        <v>30.660377358490564</v>
      </c>
      <c r="AE16" s="237">
        <f t="shared" si="10"/>
        <v>871</v>
      </c>
      <c r="AF16" s="300">
        <f>IF(AB16=0,"n/a",AE16/AB16)</f>
        <v>2.0542452830188678</v>
      </c>
      <c r="AG16" s="238">
        <f>SUMIF(Database!$U:$U,$BJ$1&amp;$A16&amp;"PY12",Database!$N:$N)</f>
        <v>9</v>
      </c>
      <c r="AH16" s="236">
        <f>SUMIF(Database!$U:$U,$BJ$1&amp;$A16&amp;"PY12",Database!$O:$O)</f>
        <v>6</v>
      </c>
      <c r="AI16" s="300">
        <f>IF(AG16=0,"n/a",AH16/AG16*100)</f>
        <v>66.66666666666666</v>
      </c>
      <c r="AJ16" s="236">
        <f>SUMIF(Database!$U:$U,$BJ$1&amp;$A16&amp;"PY12",Database!$S:$S)</f>
        <v>11</v>
      </c>
      <c r="AK16" s="299">
        <f>IF(AG16=0,"n/a",AJ16/AG16)</f>
        <v>1.2222222222222223</v>
      </c>
      <c r="AL16" s="238">
        <f>SUMIF(Database!$U:$U,$BJ$1&amp;$A16&amp;"PN12",Database!$N:$N)</f>
        <v>1</v>
      </c>
      <c r="AM16" s="236">
        <f>SUMIF(Database!$U:$U,$BJ$1&amp;$A16&amp;"PN12",Database!$O:$O)</f>
        <v>1</v>
      </c>
      <c r="AN16" s="300">
        <f>IF(AL16=0,"n/a",AM16/AL16*100)</f>
        <v>100</v>
      </c>
      <c r="AO16" s="236">
        <f>SUMIF(Database!$U:$U,$BJ$1&amp;$A16&amp;"PN12",Database!$S:$S)</f>
        <v>0</v>
      </c>
      <c r="AP16" s="299">
        <f>IF(AL16=0,"n/a",AO16/AL16)</f>
        <v>0</v>
      </c>
      <c r="AQ16" s="237">
        <f t="shared" si="11"/>
        <v>10</v>
      </c>
      <c r="AR16" s="237">
        <f t="shared" si="11"/>
        <v>7</v>
      </c>
      <c r="AS16" s="300">
        <f>IF(AQ16=0,"n/a",AR16/AQ16*100)</f>
        <v>70</v>
      </c>
      <c r="AT16" s="237">
        <f t="shared" si="12"/>
        <v>11</v>
      </c>
      <c r="AU16" s="299">
        <f>IF(AQ16=0,"n/a",AT16/AQ16)</f>
        <v>1.1</v>
      </c>
      <c r="AV16" s="238">
        <f>SUMIF(Database!$U:$U,$BJ$1&amp;$A16&amp;"OY12",Database!$N:$N)</f>
        <v>221</v>
      </c>
      <c r="AW16" s="236">
        <f>SUMIF(Database!$U:$U,$BJ$1&amp;$A16&amp;"OY12",Database!$O:$O)</f>
        <v>129</v>
      </c>
      <c r="AX16" s="300">
        <f>IF(AV16=0,"n/a",AW16/AV16*100)</f>
        <v>58.371040723981906</v>
      </c>
      <c r="AY16" s="236">
        <f>SUMIF(Database!$U:$U,$BJ$1&amp;$A16&amp;"OY12",Database!$S:$S)</f>
        <v>184</v>
      </c>
      <c r="AZ16" s="299">
        <f>IF(AV16=0,"n/a",AY16/AV16)</f>
        <v>0.832579185520362</v>
      </c>
      <c r="BA16" s="238">
        <f>SUMIF(Database!$U:$U,$BJ$1&amp;$A16&amp;"ON12",Database!$N:$N)</f>
        <v>65</v>
      </c>
      <c r="BB16" s="236">
        <f>SUMIF(Database!$U:$U,$BJ$1&amp;$A16&amp;"ON12",Database!$O:$O)</f>
        <v>26</v>
      </c>
      <c r="BC16" s="300">
        <f>IF(BA16=0,"n/a",BB16/BA16*100)</f>
        <v>40</v>
      </c>
      <c r="BD16" s="236">
        <f>SUMIF(Database!$U:$U,$BJ$1&amp;$A16&amp;"ON12",Database!$S:$S)</f>
        <v>72</v>
      </c>
      <c r="BE16" s="299">
        <f>IF(BA16=0,"n/a",BD16/BA16)</f>
        <v>1.1076923076923078</v>
      </c>
      <c r="BF16" s="237">
        <f t="shared" si="13"/>
        <v>286</v>
      </c>
      <c r="BG16" s="237">
        <f t="shared" si="13"/>
        <v>155</v>
      </c>
      <c r="BH16" s="300">
        <f>IF(BF16=0,"n/a",BG16/BF16*100)</f>
        <v>54.1958041958042</v>
      </c>
      <c r="BI16" s="237">
        <f t="shared" si="14"/>
        <v>256</v>
      </c>
      <c r="BJ16" s="299">
        <f>IF(BF16=0,"n/a",BI16/BF16)</f>
        <v>0.8951048951048951</v>
      </c>
    </row>
    <row r="17" spans="1:62" ht="13.5" thickBot="1">
      <c r="A17" s="153" t="s">
        <v>11</v>
      </c>
      <c r="B17" s="131">
        <f>R17+W17+AG17+AL17+AV17+BA17</f>
        <v>1589</v>
      </c>
      <c r="C17" s="206">
        <f>H17+M17</f>
        <v>584</v>
      </c>
      <c r="D17" s="127">
        <f t="shared" si="5"/>
        <v>36.752674638137194</v>
      </c>
      <c r="E17" s="233">
        <f>J17+O17</f>
        <v>2666</v>
      </c>
      <c r="F17" s="128">
        <f t="shared" si="6"/>
        <v>1.6777847702957835</v>
      </c>
      <c r="G17" s="152">
        <f t="shared" si="7"/>
        <v>1057</v>
      </c>
      <c r="H17" s="206">
        <f t="shared" si="7"/>
        <v>417</v>
      </c>
      <c r="I17" s="129">
        <f>IF(G17=0,"n/a",H17/G17*100)</f>
        <v>39.45127719962157</v>
      </c>
      <c r="J17" s="233">
        <f>U17+AJ17+AY17</f>
        <v>1625</v>
      </c>
      <c r="K17" s="298">
        <f>IF(G17=0,"n/a",J17/G17)</f>
        <v>1.5373699148533586</v>
      </c>
      <c r="L17" s="151">
        <f t="shared" si="8"/>
        <v>532</v>
      </c>
      <c r="M17" s="206">
        <f t="shared" si="8"/>
        <v>167</v>
      </c>
      <c r="N17" s="127">
        <f>IF(L17=0,"n/a",M17/L17*100)</f>
        <v>31.390977443609025</v>
      </c>
      <c r="O17" s="233">
        <f>Z17+AO17+BD17</f>
        <v>1041</v>
      </c>
      <c r="P17" s="128">
        <f>IF(L17=0,"n/a",O17/L17)</f>
        <v>1.9567669172932332</v>
      </c>
      <c r="R17" s="238">
        <f>SUMIF(Database!$U:$U,$BJ$1&amp;$A17&amp;"MY12",Database!$N:$N)</f>
        <v>254</v>
      </c>
      <c r="S17" s="236">
        <f>SUMIF(Database!$U:$U,$BJ$1&amp;$A17&amp;"MY12",Database!$O:$O)</f>
        <v>84</v>
      </c>
      <c r="T17" s="300">
        <f>IF(R17=0,"n/a",S17/R17*100)</f>
        <v>33.07086614173229</v>
      </c>
      <c r="U17" s="236">
        <f>SUMIF(Database!$U:$U,$BJ$1&amp;$A17&amp;"MY12",Database!$S:$S)</f>
        <v>488</v>
      </c>
      <c r="V17" s="299">
        <f>IF(R17=0,"n/a",U17/R17)</f>
        <v>1.921259842519685</v>
      </c>
      <c r="W17" s="236">
        <f>SUMIF(Database!$U:$U,$BJ$1&amp;$A17&amp;"MN12",Database!$N:$N)</f>
        <v>123</v>
      </c>
      <c r="X17" s="236">
        <f>SUMIF(Database!$U:$U,$BJ$1&amp;$A17&amp;"MN12",Database!$O:$O)</f>
        <v>38</v>
      </c>
      <c r="Y17" s="300">
        <f>IF(W17=0,"n/a",X17/W17*100)</f>
        <v>30.89430894308943</v>
      </c>
      <c r="Z17" s="236">
        <f>SUMIF(Database!$U:$U,$BJ$1&amp;$A17&amp;"MN12",Database!$S:$S)</f>
        <v>294</v>
      </c>
      <c r="AA17" s="299">
        <f>IF(W17=0,"n/a",Z17/W17)</f>
        <v>2.3902439024390243</v>
      </c>
      <c r="AB17" s="237">
        <f t="shared" si="9"/>
        <v>377</v>
      </c>
      <c r="AC17" s="237">
        <f t="shared" si="9"/>
        <v>122</v>
      </c>
      <c r="AD17" s="300">
        <f>IF(AB17=0,"n/a",AC17/AB17*100)</f>
        <v>32.360742705570296</v>
      </c>
      <c r="AE17" s="237">
        <f t="shared" si="10"/>
        <v>782</v>
      </c>
      <c r="AF17" s="300">
        <f>IF(AB17=0,"n/a",AE17/AB17)</f>
        <v>2.0742705570291777</v>
      </c>
      <c r="AG17" s="238">
        <f>SUMIF(Database!$U:$U,$BJ$1&amp;$A17&amp;"PY12",Database!$N:$N)</f>
        <v>15</v>
      </c>
      <c r="AH17" s="236">
        <f>SUMIF(Database!$U:$U,$BJ$1&amp;$A17&amp;"PY12",Database!$O:$O)</f>
        <v>7</v>
      </c>
      <c r="AI17" s="300">
        <f>IF(AG17=0,"n/a",AH17/AG17*100)</f>
        <v>46.666666666666664</v>
      </c>
      <c r="AJ17" s="236">
        <f>SUMIF(Database!$U:$U,$BJ$1&amp;$A17&amp;"PY12",Database!$S:$S)</f>
        <v>21</v>
      </c>
      <c r="AK17" s="299">
        <f>IF(AG17=0,"n/a",AJ17/AG17)</f>
        <v>1.4</v>
      </c>
      <c r="AL17" s="238">
        <f>SUMIF(Database!$U:$U,$BJ$1&amp;$A17&amp;"PN12",Database!$N:$N)</f>
        <v>4</v>
      </c>
      <c r="AM17" s="236">
        <f>SUMIF(Database!$U:$U,$BJ$1&amp;$A17&amp;"PN12",Database!$O:$O)</f>
        <v>4</v>
      </c>
      <c r="AN17" s="300">
        <f>IF(AL17=0,"n/a",AM17/AL17*100)</f>
        <v>100</v>
      </c>
      <c r="AO17" s="236">
        <f>SUMIF(Database!$U:$U,$BJ$1&amp;$A17&amp;"PN12",Database!$S:$S)</f>
        <v>0</v>
      </c>
      <c r="AP17" s="299">
        <f>IF(AL17=0,"n/a",AO17/AL17)</f>
        <v>0</v>
      </c>
      <c r="AQ17" s="237">
        <f t="shared" si="11"/>
        <v>19</v>
      </c>
      <c r="AR17" s="237">
        <f t="shared" si="11"/>
        <v>11</v>
      </c>
      <c r="AS17" s="300">
        <f>IF(AQ17=0,"n/a",AR17/AQ17*100)</f>
        <v>57.89473684210527</v>
      </c>
      <c r="AT17" s="237">
        <f t="shared" si="12"/>
        <v>21</v>
      </c>
      <c r="AU17" s="299">
        <f>IF(AQ17=0,"n/a",AT17/AQ17)</f>
        <v>1.105263157894737</v>
      </c>
      <c r="AV17" s="238">
        <f>SUMIF(Database!$U:$U,$BJ$1&amp;$A17&amp;"OY12",Database!$N:$N)</f>
        <v>788</v>
      </c>
      <c r="AW17" s="236">
        <f>SUMIF(Database!$U:$U,$BJ$1&amp;$A17&amp;"OY12",Database!$O:$O)</f>
        <v>326</v>
      </c>
      <c r="AX17" s="300">
        <f>IF(AV17=0,"n/a",AW17/AV17*100)</f>
        <v>41.370558375634516</v>
      </c>
      <c r="AY17" s="236">
        <f>SUMIF(Database!$U:$U,$BJ$1&amp;$A17&amp;"OY12",Database!$S:$S)</f>
        <v>1116</v>
      </c>
      <c r="AZ17" s="299">
        <f>IF(AV17=0,"n/a",AY17/AV17)</f>
        <v>1.416243654822335</v>
      </c>
      <c r="BA17" s="238">
        <f>SUMIF(Database!$U:$U,$BJ$1&amp;$A17&amp;"ON12",Database!$N:$N)</f>
        <v>405</v>
      </c>
      <c r="BB17" s="236">
        <f>SUMIF(Database!$U:$U,$BJ$1&amp;$A17&amp;"ON12",Database!$O:$O)</f>
        <v>125</v>
      </c>
      <c r="BC17" s="300">
        <f>IF(BA17=0,"n/a",BB17/BA17*100)</f>
        <v>30.864197530864196</v>
      </c>
      <c r="BD17" s="236">
        <f>SUMIF(Database!$U:$U,$BJ$1&amp;$A17&amp;"ON12",Database!$S:$S)</f>
        <v>747</v>
      </c>
      <c r="BE17" s="299">
        <f>IF(BA17=0,"n/a",BD17/BA17)</f>
        <v>1.8444444444444446</v>
      </c>
      <c r="BF17" s="237">
        <f t="shared" si="13"/>
        <v>1193</v>
      </c>
      <c r="BG17" s="237">
        <f t="shared" si="13"/>
        <v>451</v>
      </c>
      <c r="BH17" s="300">
        <f>IF(BF17=0,"n/a",BG17/BF17*100)</f>
        <v>37.80385582564962</v>
      </c>
      <c r="BI17" s="237">
        <f t="shared" si="14"/>
        <v>1863</v>
      </c>
      <c r="BJ17" s="299">
        <f>IF(BF17=0,"n/a",BI17/BF17)</f>
        <v>1.561609388097234</v>
      </c>
    </row>
    <row r="18" spans="1:62" ht="13.5" thickBot="1">
      <c r="A18" s="167" t="s">
        <v>57</v>
      </c>
      <c r="B18" s="139">
        <f>SUM(B13:B17)</f>
        <v>10246</v>
      </c>
      <c r="C18" s="139">
        <f>SUM(C13:C17)</f>
        <v>3859</v>
      </c>
      <c r="D18" s="140">
        <f t="shared" si="5"/>
        <v>37.663478430607064</v>
      </c>
      <c r="E18" s="139">
        <f>SUM(E13:E17)</f>
        <v>20356</v>
      </c>
      <c r="F18" s="141">
        <f t="shared" si="6"/>
        <v>1.9867265274253367</v>
      </c>
      <c r="G18" s="142">
        <f>SUM(G13:G17)</f>
        <v>4413</v>
      </c>
      <c r="H18" s="142">
        <f>SUM(H13:H17)</f>
        <v>1752</v>
      </c>
      <c r="I18" s="140">
        <f>H18/G18*100</f>
        <v>39.70088375254929</v>
      </c>
      <c r="J18" s="142">
        <f>SUM(J13:J17)</f>
        <v>7955</v>
      </c>
      <c r="K18" s="141">
        <f>J18/G18</f>
        <v>1.802628597326082</v>
      </c>
      <c r="L18" s="142">
        <f>SUM(L13:L17)</f>
        <v>5833</v>
      </c>
      <c r="M18" s="142">
        <f>SUM(M13:M17)</f>
        <v>2107</v>
      </c>
      <c r="N18" s="140">
        <f>M18/L18*100</f>
        <v>36.1220641179496</v>
      </c>
      <c r="O18" s="142">
        <f>SUM(O13:O17)</f>
        <v>12401</v>
      </c>
      <c r="P18" s="141">
        <f>O18/L18</f>
        <v>2.1260072004114523</v>
      </c>
      <c r="R18" s="142">
        <f>SUM(R13:R17)</f>
        <v>1521</v>
      </c>
      <c r="S18" s="142">
        <f>SUM(S13:S17)</f>
        <v>467</v>
      </c>
      <c r="T18" s="140">
        <f>S18/R18*100</f>
        <v>30.703484549638393</v>
      </c>
      <c r="U18" s="142">
        <f>SUM(U13:U17)</f>
        <v>3443</v>
      </c>
      <c r="V18" s="141">
        <f>U18/R18</f>
        <v>2.2636423405654176</v>
      </c>
      <c r="W18" s="142">
        <f>SUM(W13:W17)</f>
        <v>1978</v>
      </c>
      <c r="X18" s="142">
        <f>SUM(X13:X17)</f>
        <v>529</v>
      </c>
      <c r="Y18" s="140">
        <f>X18/W18*100</f>
        <v>26.744186046511626</v>
      </c>
      <c r="Z18" s="142">
        <f>SUM(Z13:Z17)</f>
        <v>5633</v>
      </c>
      <c r="AA18" s="141">
        <f>Z18/W18</f>
        <v>2.847826086956522</v>
      </c>
      <c r="AB18" s="194">
        <f t="shared" si="9"/>
        <v>3499</v>
      </c>
      <c r="AC18" s="194">
        <f t="shared" si="9"/>
        <v>996</v>
      </c>
      <c r="AD18" s="140">
        <f>AC18/AB18*100</f>
        <v>28.465275793083737</v>
      </c>
      <c r="AE18" s="194">
        <f t="shared" si="10"/>
        <v>9076</v>
      </c>
      <c r="AF18" s="140">
        <f>AE18/AB18</f>
        <v>2.5938839668476708</v>
      </c>
      <c r="AG18" s="169">
        <f>SUM(AG13:AG17)</f>
        <v>41</v>
      </c>
      <c r="AH18" s="142">
        <f>SUM(AH13:AH17)</f>
        <v>16</v>
      </c>
      <c r="AI18" s="140">
        <f>AH18/AG18*100</f>
        <v>39.02439024390244</v>
      </c>
      <c r="AJ18" s="142">
        <f>SUM(AJ13:AJ17)</f>
        <v>88</v>
      </c>
      <c r="AK18" s="141">
        <f>AJ18/AG18</f>
        <v>2.1463414634146343</v>
      </c>
      <c r="AL18" s="170">
        <f>SUM(AL13:AL17)</f>
        <v>59</v>
      </c>
      <c r="AM18" s="142">
        <f>SUM(AM13:AM17)</f>
        <v>24</v>
      </c>
      <c r="AN18" s="140">
        <f>AM18/AL18*100</f>
        <v>40.67796610169492</v>
      </c>
      <c r="AO18" s="142">
        <f>SUM(AO13:AO17)</f>
        <v>151</v>
      </c>
      <c r="AP18" s="141">
        <f>AO18/AL18</f>
        <v>2.559322033898305</v>
      </c>
      <c r="AQ18" s="194">
        <f t="shared" si="11"/>
        <v>100</v>
      </c>
      <c r="AR18" s="194">
        <f t="shared" si="11"/>
        <v>40</v>
      </c>
      <c r="AS18" s="140">
        <f>AR18/AQ18*100</f>
        <v>40</v>
      </c>
      <c r="AT18" s="194">
        <f t="shared" si="12"/>
        <v>239</v>
      </c>
      <c r="AU18" s="143">
        <f>AT18/AQ18</f>
        <v>2.39</v>
      </c>
      <c r="AV18" s="169">
        <f>SUM(AV13:AV17)</f>
        <v>2851</v>
      </c>
      <c r="AW18" s="142">
        <f>SUM(AW13:AW17)</f>
        <v>1269</v>
      </c>
      <c r="AX18" s="140">
        <f>AW18/AV18*100</f>
        <v>44.51069800070151</v>
      </c>
      <c r="AY18" s="142">
        <f>SUM(AY13:AY17)</f>
        <v>4424</v>
      </c>
      <c r="AZ18" s="141">
        <f>AY18/AV18</f>
        <v>1.5517362329007365</v>
      </c>
      <c r="BA18" s="171">
        <f>SUM(BA13:BA17)</f>
        <v>3796</v>
      </c>
      <c r="BB18" s="142">
        <f>SUM(BB13:BB17)</f>
        <v>1554</v>
      </c>
      <c r="BC18" s="140">
        <f>BB18/BA18*100</f>
        <v>40.93782929399368</v>
      </c>
      <c r="BD18" s="142">
        <f>SUM(BD13:BD17)</f>
        <v>6617</v>
      </c>
      <c r="BE18" s="141">
        <f>BD18/BA18</f>
        <v>1.7431506849315068</v>
      </c>
      <c r="BF18" s="194">
        <f t="shared" si="13"/>
        <v>6647</v>
      </c>
      <c r="BG18" s="194">
        <f t="shared" si="13"/>
        <v>2823</v>
      </c>
      <c r="BH18" s="140">
        <f>BG18/BF18*100</f>
        <v>42.470287347675644</v>
      </c>
      <c r="BI18" s="194">
        <f t="shared" si="14"/>
        <v>11041</v>
      </c>
      <c r="BJ18" s="143">
        <f>BI18/BF18</f>
        <v>1.661050097788476</v>
      </c>
    </row>
    <row r="19" spans="1:62" ht="13.5" thickBot="1">
      <c r="A19" s="147"/>
      <c r="B19" s="148"/>
      <c r="C19" s="148"/>
      <c r="D19" s="110"/>
      <c r="E19" s="239"/>
      <c r="F19" s="111"/>
      <c r="G19" s="112"/>
      <c r="H19" s="112"/>
      <c r="I19" s="110"/>
      <c r="J19" s="239"/>
      <c r="K19" s="110"/>
      <c r="L19" s="112"/>
      <c r="M19" s="112"/>
      <c r="N19" s="110"/>
      <c r="O19" s="239"/>
      <c r="P19" s="110"/>
      <c r="R19" s="112"/>
      <c r="S19" s="112"/>
      <c r="T19" s="110"/>
      <c r="U19" s="239"/>
      <c r="V19" s="110"/>
      <c r="W19" s="112"/>
      <c r="X19" s="112"/>
      <c r="Y19" s="110"/>
      <c r="Z19" s="239"/>
      <c r="AA19" s="110"/>
      <c r="AB19" s="237"/>
      <c r="AC19" s="237"/>
      <c r="AD19" s="234"/>
      <c r="AE19" s="237"/>
      <c r="AF19" s="234"/>
      <c r="AG19" s="112"/>
      <c r="AH19" s="112"/>
      <c r="AI19" s="110"/>
      <c r="AJ19" s="239"/>
      <c r="AK19" s="110"/>
      <c r="AL19" s="136"/>
      <c r="AM19" s="136"/>
      <c r="AN19" s="137"/>
      <c r="AO19" s="193"/>
      <c r="AP19" s="137"/>
      <c r="AQ19" s="237"/>
      <c r="AR19" s="237"/>
      <c r="AS19" s="234"/>
      <c r="AT19" s="237"/>
      <c r="AU19" s="235"/>
      <c r="AV19" s="112"/>
      <c r="AW19" s="112"/>
      <c r="AX19" s="110"/>
      <c r="AY19" s="239"/>
      <c r="AZ19" s="110"/>
      <c r="BA19" s="124"/>
      <c r="BB19" s="124"/>
      <c r="BC19" s="110"/>
      <c r="BD19" s="239"/>
      <c r="BE19" s="110"/>
      <c r="BF19" s="237"/>
      <c r="BG19" s="237"/>
      <c r="BH19" s="234"/>
      <c r="BI19" s="237"/>
      <c r="BJ19" s="235"/>
    </row>
    <row r="20" spans="1:62" ht="13.5" thickBot="1">
      <c r="A20" s="149" t="s">
        <v>10</v>
      </c>
      <c r="B20" s="131">
        <f aca="true" t="shared" si="15" ref="B20:B26">R20+W20+AG20+AL20+AV20+BA20</f>
        <v>2197</v>
      </c>
      <c r="C20" s="206">
        <f aca="true" t="shared" si="16" ref="C20:C26">H20+M20</f>
        <v>831</v>
      </c>
      <c r="D20" s="127">
        <f aca="true" t="shared" si="17" ref="D20:D27">C20/B20*100</f>
        <v>37.82430587164315</v>
      </c>
      <c r="E20" s="233">
        <f aca="true" t="shared" si="18" ref="E20:E26">J20+O20</f>
        <v>4232</v>
      </c>
      <c r="F20" s="128">
        <f aca="true" t="shared" si="19" ref="F20:F27">E20/B20</f>
        <v>1.9262630860263996</v>
      </c>
      <c r="G20" s="152">
        <f aca="true" t="shared" si="20" ref="G20:H26">R20+AG20+AV20</f>
        <v>905</v>
      </c>
      <c r="H20" s="206">
        <f t="shared" si="20"/>
        <v>387</v>
      </c>
      <c r="I20" s="129">
        <f aca="true" t="shared" si="21" ref="I20:I26">IF(G20=0,"n/a",H20/G20*100)</f>
        <v>42.76243093922652</v>
      </c>
      <c r="J20" s="233">
        <f aca="true" t="shared" si="22" ref="J20:J26">U20+AJ20+AY20</f>
        <v>1377</v>
      </c>
      <c r="K20" s="298">
        <f aca="true" t="shared" si="23" ref="K20:K26">IF(G20=0,"n/a",J20/G20)</f>
        <v>1.521546961325967</v>
      </c>
      <c r="L20" s="151">
        <f aca="true" t="shared" si="24" ref="L20:M26">W20+AL20+BA20</f>
        <v>1292</v>
      </c>
      <c r="M20" s="206">
        <f t="shared" si="24"/>
        <v>444</v>
      </c>
      <c r="N20" s="127">
        <f aca="true" t="shared" si="25" ref="N20:N26">IF(L20=0,"n/a",M20/L20*100)</f>
        <v>34.36532507739938</v>
      </c>
      <c r="O20" s="233">
        <f aca="true" t="shared" si="26" ref="O20:O26">Z20+AO20+BD20</f>
        <v>2855</v>
      </c>
      <c r="P20" s="128">
        <f aca="true" t="shared" si="27" ref="P20:P26">IF(L20=0,"n/a",O20/L20)</f>
        <v>2.209752321981424</v>
      </c>
      <c r="R20" s="238">
        <f>SUMIF(Database!$U:$U,$BJ$1&amp;$A20&amp;"MY12",Database!$N:$N)</f>
        <v>323</v>
      </c>
      <c r="S20" s="236">
        <f>SUMIF(Database!$U:$U,$BJ$1&amp;$A20&amp;"MY12",Database!$O:$O)</f>
        <v>107</v>
      </c>
      <c r="T20" s="300">
        <f>IF(R20=0,"n/a",S20/R20*100)</f>
        <v>33.126934984520126</v>
      </c>
      <c r="U20" s="236">
        <f>SUMIF(Database!$U:$U,$BJ$1&amp;$A20&amp;"MY12",Database!$S:$S)</f>
        <v>634</v>
      </c>
      <c r="V20" s="299">
        <f>IF(R20=0,"n/a",U20/R20)</f>
        <v>1.9628482972136223</v>
      </c>
      <c r="W20" s="236">
        <f>SUMIF(Database!$U:$U,$BJ$1&amp;$A20&amp;"MN12",Database!$N:$N)</f>
        <v>398</v>
      </c>
      <c r="X20" s="236">
        <f>SUMIF(Database!$U:$U,$BJ$1&amp;$A20&amp;"MN12",Database!$O:$O)</f>
        <v>106</v>
      </c>
      <c r="Y20" s="300">
        <f>IF(W20=0,"n/a",X20/W20*100)</f>
        <v>26.633165829145728</v>
      </c>
      <c r="Z20" s="236">
        <f>SUMIF(Database!$U:$U,$BJ$1&amp;$A20&amp;"MN12",Database!$S:$S)</f>
        <v>1217</v>
      </c>
      <c r="AA20" s="299">
        <f>IF(W20=0,"n/a",Z20/W20)</f>
        <v>3.057788944723618</v>
      </c>
      <c r="AB20" s="237">
        <f>W20+R20</f>
        <v>721</v>
      </c>
      <c r="AC20" s="237">
        <f>X20+S20</f>
        <v>213</v>
      </c>
      <c r="AD20" s="300">
        <f>IF(AB20=0,"n/a",AC20/AB20*100)</f>
        <v>29.542302357836338</v>
      </c>
      <c r="AE20" s="237">
        <f>Z20+U20</f>
        <v>1851</v>
      </c>
      <c r="AF20" s="300">
        <f>IF(AB20=0,"n/a",AE20/AB20)</f>
        <v>2.5672676837725383</v>
      </c>
      <c r="AG20" s="238">
        <f>SUMIF(Database!$U:$U,$BJ$1&amp;$A20&amp;"PY12",Database!$N:$N)</f>
        <v>41</v>
      </c>
      <c r="AH20" s="236">
        <f>SUMIF(Database!$U:$U,$BJ$1&amp;$A20&amp;"PY12",Database!$O:$O)</f>
        <v>14</v>
      </c>
      <c r="AI20" s="300">
        <f>IF(AG20=0,"n/a",AH20/AG20*100)</f>
        <v>34.146341463414636</v>
      </c>
      <c r="AJ20" s="236">
        <f>SUMIF(Database!$U:$U,$BJ$1&amp;$A20&amp;"PY12",Database!$S:$S)</f>
        <v>113</v>
      </c>
      <c r="AK20" s="299">
        <f>IF(AG20=0,"n/a",AJ20/AG20)</f>
        <v>2.7560975609756095</v>
      </c>
      <c r="AL20" s="238">
        <f>SUMIF(Database!$U:$U,$BJ$1&amp;$A20&amp;"PN12",Database!$N:$N)</f>
        <v>25</v>
      </c>
      <c r="AM20" s="236">
        <f>SUMIF(Database!$U:$U,$BJ$1&amp;$A20&amp;"PN12",Database!$O:$O)</f>
        <v>6</v>
      </c>
      <c r="AN20" s="300">
        <f>IF(AL20=0,"n/a",AM20/AL20*100)</f>
        <v>24</v>
      </c>
      <c r="AO20" s="236">
        <f>SUMIF(Database!$U:$U,$BJ$1&amp;$A20&amp;"PN12",Database!$S:$S)</f>
        <v>62</v>
      </c>
      <c r="AP20" s="299">
        <f>IF(AL20=0,"n/a",AO20/AL20)</f>
        <v>2.48</v>
      </c>
      <c r="AQ20" s="237">
        <f>AL20+AG20</f>
        <v>66</v>
      </c>
      <c r="AR20" s="237">
        <f>AM20+AH20</f>
        <v>20</v>
      </c>
      <c r="AS20" s="300">
        <f>IF(AQ20=0,"n/a",AR20/AQ20*100)</f>
        <v>30.303030303030305</v>
      </c>
      <c r="AT20" s="237">
        <f>AO20+AJ20</f>
        <v>175</v>
      </c>
      <c r="AU20" s="299">
        <f>IF(AQ20=0,"n/a",AT20/AQ20)</f>
        <v>2.6515151515151514</v>
      </c>
      <c r="AV20" s="238">
        <f>SUMIF(Database!$U:$U,$BJ$1&amp;$A20&amp;"OY12",Database!$N:$N)</f>
        <v>541</v>
      </c>
      <c r="AW20" s="236">
        <f>SUMIF(Database!$U:$U,$BJ$1&amp;$A20&amp;"OY12",Database!$O:$O)</f>
        <v>266</v>
      </c>
      <c r="AX20" s="300">
        <f>IF(AV20=0,"n/a",AW20/AV20*100)</f>
        <v>49.16820702402958</v>
      </c>
      <c r="AY20" s="236">
        <f>SUMIF(Database!$U:$U,$BJ$1&amp;$A20&amp;"OY12",Database!$S:$S)</f>
        <v>630</v>
      </c>
      <c r="AZ20" s="299">
        <f>IF(AV20=0,"n/a",AY20/AV20)</f>
        <v>1.1645101663585953</v>
      </c>
      <c r="BA20" s="238">
        <f>SUMIF(Database!$U:$U,$BJ$1&amp;$A20&amp;"ON12",Database!$N:$N)</f>
        <v>869</v>
      </c>
      <c r="BB20" s="236">
        <f>SUMIF(Database!$U:$U,$BJ$1&amp;$A20&amp;"ON12",Database!$O:$O)</f>
        <v>332</v>
      </c>
      <c r="BC20" s="300">
        <f>IF(BA20=0,"n/a",BB20/BA20*100)</f>
        <v>38.204833141542004</v>
      </c>
      <c r="BD20" s="236">
        <f>SUMIF(Database!$U:$U,$BJ$1&amp;$A20&amp;"ON12",Database!$S:$S)</f>
        <v>1576</v>
      </c>
      <c r="BE20" s="299">
        <f>IF(BA20=0,"n/a",BD20/BA20)</f>
        <v>1.813578826237054</v>
      </c>
      <c r="BF20" s="237">
        <f>BA20+AV20</f>
        <v>1410</v>
      </c>
      <c r="BG20" s="237">
        <f>BB20+AW20</f>
        <v>598</v>
      </c>
      <c r="BH20" s="300">
        <f>IF(BF20=0,"n/a",BG20/BF20*100)</f>
        <v>42.4113475177305</v>
      </c>
      <c r="BI20" s="237">
        <f>BD20+AY20</f>
        <v>2206</v>
      </c>
      <c r="BJ20" s="299">
        <f>IF(BF20=0,"n/a",BI20/BF20)</f>
        <v>1.5645390070921985</v>
      </c>
    </row>
    <row r="21" spans="1:62" ht="13.5" thickBot="1">
      <c r="A21" s="153" t="s">
        <v>173</v>
      </c>
      <c r="B21" s="131">
        <f t="shared" si="15"/>
        <v>2079</v>
      </c>
      <c r="C21" s="206">
        <f t="shared" si="16"/>
        <v>942.9860000000001</v>
      </c>
      <c r="D21" s="127">
        <f t="shared" si="17"/>
        <v>45.35767195767196</v>
      </c>
      <c r="E21" s="233">
        <f t="shared" si="18"/>
        <v>3396</v>
      </c>
      <c r="F21" s="128">
        <f t="shared" si="19"/>
        <v>1.6334776334776335</v>
      </c>
      <c r="G21" s="152">
        <f t="shared" si="20"/>
        <v>1278</v>
      </c>
      <c r="H21" s="206">
        <f t="shared" si="20"/>
        <v>563.98</v>
      </c>
      <c r="I21" s="129">
        <f t="shared" si="21"/>
        <v>44.12989045383412</v>
      </c>
      <c r="J21" s="233">
        <f t="shared" si="22"/>
        <v>2126</v>
      </c>
      <c r="K21" s="298">
        <f t="shared" si="23"/>
        <v>1.6635367762128326</v>
      </c>
      <c r="L21" s="151">
        <f t="shared" si="24"/>
        <v>801</v>
      </c>
      <c r="M21" s="206">
        <f t="shared" si="24"/>
        <v>379.00600000000003</v>
      </c>
      <c r="N21" s="127">
        <f t="shared" si="25"/>
        <v>47.31660424469414</v>
      </c>
      <c r="O21" s="233">
        <f t="shared" si="26"/>
        <v>1270</v>
      </c>
      <c r="P21" s="128">
        <f t="shared" si="27"/>
        <v>1.585518102372035</v>
      </c>
      <c r="R21" s="238">
        <f>SUMIF(Database!$U:$U,$BJ$1&amp;$A21&amp;"MY12",Database!$N:$N)</f>
        <v>266</v>
      </c>
      <c r="S21" s="236">
        <f>SUMIF(Database!$U:$U,$BJ$1&amp;$A21&amp;"MY12",Database!$O:$O)</f>
        <v>76.07</v>
      </c>
      <c r="T21" s="300">
        <f aca="true" t="shared" si="28" ref="T21:T26">IF(R21=0,"n/a",S21/R21*100)</f>
        <v>28.597744360902254</v>
      </c>
      <c r="U21" s="236">
        <f>SUMIF(Database!$U:$U,$BJ$1&amp;$A21&amp;"MY12",Database!$S:$S)</f>
        <v>675</v>
      </c>
      <c r="V21" s="299">
        <f aca="true" t="shared" si="29" ref="V21:V26">IF(R21=0,"n/a",U21/R21)</f>
        <v>2.537593984962406</v>
      </c>
      <c r="W21" s="236">
        <f>SUMIF(Database!$U:$U,$BJ$1&amp;$A21&amp;"MN12",Database!$N:$N)</f>
        <v>237</v>
      </c>
      <c r="X21" s="236">
        <f>SUMIF(Database!$U:$U,$BJ$1&amp;$A21&amp;"MN12",Database!$O:$O)</f>
        <v>77.97</v>
      </c>
      <c r="Y21" s="300">
        <f aca="true" t="shared" si="30" ref="Y21:Y26">IF(W21=0,"n/a",X21/W21*100)</f>
        <v>32.89873417721519</v>
      </c>
      <c r="Z21" s="236">
        <f>SUMIF(Database!$U:$U,$BJ$1&amp;$A21&amp;"MN12",Database!$S:$S)</f>
        <v>470</v>
      </c>
      <c r="AA21" s="299">
        <f aca="true" t="shared" si="31" ref="AA21:AA26">IF(W21=0,"n/a",Z21/W21)</f>
        <v>1.9831223628691983</v>
      </c>
      <c r="AB21" s="237">
        <f aca="true" t="shared" si="32" ref="AB21:AB26">W21+R21</f>
        <v>503</v>
      </c>
      <c r="AC21" s="237">
        <f aca="true" t="shared" si="33" ref="AC21:AC26">X21+S21</f>
        <v>154.04</v>
      </c>
      <c r="AD21" s="300">
        <f aca="true" t="shared" si="34" ref="AD21:AD26">IF(AB21=0,"n/a",AC21/AB21*100)</f>
        <v>30.624254473161034</v>
      </c>
      <c r="AE21" s="237">
        <f aca="true" t="shared" si="35" ref="AE21:AE26">Z21+U21</f>
        <v>1145</v>
      </c>
      <c r="AF21" s="300">
        <f aca="true" t="shared" si="36" ref="AF21:AF26">IF(AB21=0,"n/a",AE21/AB21)</f>
        <v>2.2763419483101393</v>
      </c>
      <c r="AG21" s="238">
        <f>SUMIF(Database!$U:$U,$BJ$1&amp;$A21&amp;"PY12",Database!$N:$N)</f>
        <v>43</v>
      </c>
      <c r="AH21" s="236">
        <f>SUMIF(Database!$U:$U,$BJ$1&amp;$A21&amp;"PY12",Database!$O:$O)</f>
        <v>16.98</v>
      </c>
      <c r="AI21" s="300">
        <f aca="true" t="shared" si="37" ref="AI21:AI26">IF(AG21=0,"n/a",AH21/AG21*100)</f>
        <v>39.48837209302326</v>
      </c>
      <c r="AJ21" s="236">
        <f>SUMIF(Database!$U:$U,$BJ$1&amp;$A21&amp;"PY12",Database!$S:$S)</f>
        <v>100</v>
      </c>
      <c r="AK21" s="299">
        <f aca="true" t="shared" si="38" ref="AK21:AK26">IF(AG21=0,"n/a",AJ21/AG21)</f>
        <v>2.3255813953488373</v>
      </c>
      <c r="AL21" s="238">
        <f>SUMIF(Database!$U:$U,$BJ$1&amp;$A21&amp;"PN12",Database!$N:$N)</f>
        <v>21</v>
      </c>
      <c r="AM21" s="236">
        <f>SUMIF(Database!$U:$U,$BJ$1&amp;$A21&amp;"PN12",Database!$O:$O)</f>
        <v>9.996</v>
      </c>
      <c r="AN21" s="300">
        <f aca="true" t="shared" si="39" ref="AN21:AN26">IF(AL21=0,"n/a",AM21/AL21*100)</f>
        <v>47.6</v>
      </c>
      <c r="AO21" s="236">
        <f>SUMIF(Database!$U:$U,$BJ$1&amp;$A21&amp;"PN12",Database!$S:$S)</f>
        <v>33</v>
      </c>
      <c r="AP21" s="299">
        <f aca="true" t="shared" si="40" ref="AP21:AP26">IF(AL21=0,"n/a",AO21/AL21)</f>
        <v>1.5714285714285714</v>
      </c>
      <c r="AQ21" s="237">
        <f aca="true" t="shared" si="41" ref="AQ21:AQ26">AL21+AG21</f>
        <v>64</v>
      </c>
      <c r="AR21" s="237">
        <f aca="true" t="shared" si="42" ref="AR21:AR26">AM21+AH21</f>
        <v>26.976</v>
      </c>
      <c r="AS21" s="300">
        <f aca="true" t="shared" si="43" ref="AS21:AS26">IF(AQ21=0,"n/a",AR21/AQ21*100)</f>
        <v>42.15</v>
      </c>
      <c r="AT21" s="237">
        <f aca="true" t="shared" si="44" ref="AT21:AT26">AO21+AJ21</f>
        <v>133</v>
      </c>
      <c r="AU21" s="299">
        <f aca="true" t="shared" si="45" ref="AU21:AU26">IF(AQ21=0,"n/a",AT21/AQ21)</f>
        <v>2.078125</v>
      </c>
      <c r="AV21" s="238">
        <f>SUMIF(Database!$U:$U,$BJ$1&amp;$A21&amp;"OY12",Database!$N:$N)</f>
        <v>969</v>
      </c>
      <c r="AW21" s="236">
        <f>SUMIF(Database!$U:$U,$BJ$1&amp;$A21&amp;"OY12",Database!$O:$O)</f>
        <v>470.93</v>
      </c>
      <c r="AX21" s="300">
        <f aca="true" t="shared" si="46" ref="AX21:AX26">IF(AV21=0,"n/a",AW21/AV21*100)</f>
        <v>48.59958720330238</v>
      </c>
      <c r="AY21" s="236">
        <f>SUMIF(Database!$U:$U,$BJ$1&amp;$A21&amp;"OY12",Database!$S:$S)</f>
        <v>1351</v>
      </c>
      <c r="AZ21" s="299">
        <f aca="true" t="shared" si="47" ref="AZ21:AZ26">IF(AV21=0,"n/a",AY21/AV21)</f>
        <v>1.3942208462332302</v>
      </c>
      <c r="BA21" s="238">
        <f>SUMIF(Database!$U:$U,$BJ$1&amp;$A21&amp;"ON12",Database!$N:$N)</f>
        <v>543</v>
      </c>
      <c r="BB21" s="236">
        <f>SUMIF(Database!$U:$U,$BJ$1&amp;$A21&amp;"ON12",Database!$O:$O)</f>
        <v>291.04</v>
      </c>
      <c r="BC21" s="300">
        <f aca="true" t="shared" si="48" ref="BC21:BC26">IF(BA21=0,"n/a",BB21/BA21*100)</f>
        <v>53.59852670349908</v>
      </c>
      <c r="BD21" s="236">
        <f>SUMIF(Database!$U:$U,$BJ$1&amp;$A21&amp;"ON12",Database!$S:$S)</f>
        <v>767</v>
      </c>
      <c r="BE21" s="299">
        <f aca="true" t="shared" si="49" ref="BE21:BE26">IF(BA21=0,"n/a",BD21/BA21)</f>
        <v>1.412523020257827</v>
      </c>
      <c r="BF21" s="237">
        <f aca="true" t="shared" si="50" ref="BF21:BF26">BA21+AV21</f>
        <v>1512</v>
      </c>
      <c r="BG21" s="237">
        <f aca="true" t="shared" si="51" ref="BG21:BG26">BB21+AW21</f>
        <v>761.97</v>
      </c>
      <c r="BH21" s="300">
        <f aca="true" t="shared" si="52" ref="BH21:BH26">IF(BF21=0,"n/a",BG21/BF21*100)</f>
        <v>50.39484126984127</v>
      </c>
      <c r="BI21" s="237">
        <f aca="true" t="shared" si="53" ref="BI21:BI26">BD21+AY21</f>
        <v>2118</v>
      </c>
      <c r="BJ21" s="299">
        <f aca="true" t="shared" si="54" ref="BJ21:BJ26">IF(BF21=0,"n/a",BI21/BF21)</f>
        <v>1.4007936507936507</v>
      </c>
    </row>
    <row r="22" spans="1:62" ht="13.5" thickBot="1">
      <c r="A22" s="153" t="s">
        <v>71</v>
      </c>
      <c r="B22" s="131">
        <f t="shared" si="15"/>
        <v>992</v>
      </c>
      <c r="C22" s="206">
        <f t="shared" si="16"/>
        <v>411</v>
      </c>
      <c r="D22" s="127">
        <f t="shared" si="17"/>
        <v>41.431451612903224</v>
      </c>
      <c r="E22" s="233">
        <f t="shared" si="18"/>
        <v>1707</v>
      </c>
      <c r="F22" s="128">
        <f t="shared" si="19"/>
        <v>1.720766129032258</v>
      </c>
      <c r="G22" s="152">
        <f t="shared" si="20"/>
        <v>0</v>
      </c>
      <c r="H22" s="206">
        <f t="shared" si="20"/>
        <v>0</v>
      </c>
      <c r="I22" s="129" t="str">
        <f t="shared" si="21"/>
        <v>n/a</v>
      </c>
      <c r="J22" s="233">
        <f t="shared" si="22"/>
        <v>0</v>
      </c>
      <c r="K22" s="298" t="str">
        <f t="shared" si="23"/>
        <v>n/a</v>
      </c>
      <c r="L22" s="151">
        <f t="shared" si="24"/>
        <v>992</v>
      </c>
      <c r="M22" s="206">
        <f t="shared" si="24"/>
        <v>411</v>
      </c>
      <c r="N22" s="127">
        <f t="shared" si="25"/>
        <v>41.431451612903224</v>
      </c>
      <c r="O22" s="233">
        <f t="shared" si="26"/>
        <v>1707</v>
      </c>
      <c r="P22" s="128">
        <f t="shared" si="27"/>
        <v>1.720766129032258</v>
      </c>
      <c r="R22" s="238">
        <f>SUMIF(Database!$U:$U,$BJ$1&amp;$A22&amp;"MY12",Database!$N:$N)</f>
        <v>0</v>
      </c>
      <c r="S22" s="236">
        <f>SUMIF(Database!$U:$U,$BJ$1&amp;$A22&amp;"MY12",Database!$O:$O)</f>
        <v>0</v>
      </c>
      <c r="T22" s="300" t="str">
        <f t="shared" si="28"/>
        <v>n/a</v>
      </c>
      <c r="U22" s="236">
        <f>SUMIF(Database!$U:$U,$BJ$1&amp;$A22&amp;"MY12",Database!$S:$S)</f>
        <v>0</v>
      </c>
      <c r="V22" s="299" t="str">
        <f t="shared" si="29"/>
        <v>n/a</v>
      </c>
      <c r="W22" s="236">
        <f>SUMIF(Database!$U:$U,$BJ$1&amp;$A22&amp;"MN12",Database!$N:$N)</f>
        <v>301</v>
      </c>
      <c r="X22" s="236">
        <f>SUMIF(Database!$U:$U,$BJ$1&amp;$A22&amp;"MN12",Database!$O:$O)</f>
        <v>92</v>
      </c>
      <c r="Y22" s="300">
        <f t="shared" si="30"/>
        <v>30.564784053156146</v>
      </c>
      <c r="Z22" s="236">
        <f>SUMIF(Database!$U:$U,$BJ$1&amp;$A22&amp;"MN12",Database!$S:$S)</f>
        <v>776</v>
      </c>
      <c r="AA22" s="299">
        <f t="shared" si="31"/>
        <v>2.5780730897009967</v>
      </c>
      <c r="AB22" s="237">
        <f t="shared" si="32"/>
        <v>301</v>
      </c>
      <c r="AC22" s="237">
        <f t="shared" si="33"/>
        <v>92</v>
      </c>
      <c r="AD22" s="300">
        <f t="shared" si="34"/>
        <v>30.564784053156146</v>
      </c>
      <c r="AE22" s="237">
        <f t="shared" si="35"/>
        <v>776</v>
      </c>
      <c r="AF22" s="300">
        <f t="shared" si="36"/>
        <v>2.5780730897009967</v>
      </c>
      <c r="AG22" s="238">
        <f>SUMIF(Database!$U:$U,$BJ$1&amp;$A22&amp;"PY12",Database!$N:$N)</f>
        <v>0</v>
      </c>
      <c r="AH22" s="236">
        <f>SUMIF(Database!$U:$U,$BJ$1&amp;$A22&amp;"PY12",Database!$O:$O)</f>
        <v>0</v>
      </c>
      <c r="AI22" s="300" t="str">
        <f t="shared" si="37"/>
        <v>n/a</v>
      </c>
      <c r="AJ22" s="236">
        <f>SUMIF(Database!$U:$U,$BJ$1&amp;$A22&amp;"PY12",Database!$S:$S)</f>
        <v>0</v>
      </c>
      <c r="AK22" s="299" t="str">
        <f t="shared" si="38"/>
        <v>n/a</v>
      </c>
      <c r="AL22" s="238">
        <f>SUMIF(Database!$U:$U,$BJ$1&amp;$A22&amp;"PN12",Database!$N:$N)</f>
        <v>8</v>
      </c>
      <c r="AM22" s="236">
        <f>SUMIF(Database!$U:$U,$BJ$1&amp;$A22&amp;"PN12",Database!$O:$O)</f>
        <v>2</v>
      </c>
      <c r="AN22" s="300">
        <f t="shared" si="39"/>
        <v>25</v>
      </c>
      <c r="AO22" s="236">
        <f>SUMIF(Database!$U:$U,$BJ$1&amp;$A22&amp;"PN12",Database!$S:$S)</f>
        <v>20</v>
      </c>
      <c r="AP22" s="299">
        <f t="shared" si="40"/>
        <v>2.5</v>
      </c>
      <c r="AQ22" s="237">
        <f t="shared" si="41"/>
        <v>8</v>
      </c>
      <c r="AR22" s="237">
        <f t="shared" si="42"/>
        <v>2</v>
      </c>
      <c r="AS22" s="300">
        <f t="shared" si="43"/>
        <v>25</v>
      </c>
      <c r="AT22" s="237">
        <f t="shared" si="44"/>
        <v>20</v>
      </c>
      <c r="AU22" s="299">
        <f t="shared" si="45"/>
        <v>2.5</v>
      </c>
      <c r="AV22" s="238">
        <f>SUMIF(Database!$U:$U,$BJ$1&amp;$A22&amp;"OY12",Database!$N:$N)</f>
        <v>0</v>
      </c>
      <c r="AW22" s="236">
        <f>SUMIF(Database!$U:$U,$BJ$1&amp;$A22&amp;"OY12",Database!$O:$O)</f>
        <v>0</v>
      </c>
      <c r="AX22" s="300" t="str">
        <f t="shared" si="46"/>
        <v>n/a</v>
      </c>
      <c r="AY22" s="236">
        <f>SUMIF(Database!$U:$U,$BJ$1&amp;$A22&amp;"OY12",Database!$S:$S)</f>
        <v>0</v>
      </c>
      <c r="AZ22" s="299" t="str">
        <f t="shared" si="47"/>
        <v>n/a</v>
      </c>
      <c r="BA22" s="238">
        <f>SUMIF(Database!$U:$U,$BJ$1&amp;$A22&amp;"ON12",Database!$N:$N)</f>
        <v>683</v>
      </c>
      <c r="BB22" s="236">
        <f>SUMIF(Database!$U:$U,$BJ$1&amp;$A22&amp;"ON12",Database!$O:$O)</f>
        <v>317</v>
      </c>
      <c r="BC22" s="300">
        <f t="shared" si="48"/>
        <v>46.412884333821374</v>
      </c>
      <c r="BD22" s="236">
        <f>SUMIF(Database!$U:$U,$BJ$1&amp;$A22&amp;"ON12",Database!$S:$S)</f>
        <v>911</v>
      </c>
      <c r="BE22" s="299">
        <f t="shared" si="49"/>
        <v>1.3338213762811126</v>
      </c>
      <c r="BF22" s="237">
        <f t="shared" si="50"/>
        <v>683</v>
      </c>
      <c r="BG22" s="237">
        <f t="shared" si="51"/>
        <v>317</v>
      </c>
      <c r="BH22" s="300">
        <f t="shared" si="52"/>
        <v>46.412884333821374</v>
      </c>
      <c r="BI22" s="237">
        <f t="shared" si="53"/>
        <v>911</v>
      </c>
      <c r="BJ22" s="299">
        <f t="shared" si="54"/>
        <v>1.3338213762811126</v>
      </c>
    </row>
    <row r="23" spans="1:62" ht="13.5" thickBot="1">
      <c r="A23" s="153" t="s">
        <v>174</v>
      </c>
      <c r="B23" s="131">
        <f t="shared" si="15"/>
        <v>676</v>
      </c>
      <c r="C23" s="206">
        <f t="shared" si="16"/>
        <v>395</v>
      </c>
      <c r="D23" s="127">
        <f t="shared" si="17"/>
        <v>58.4319526627219</v>
      </c>
      <c r="E23" s="233">
        <f t="shared" si="18"/>
        <v>666</v>
      </c>
      <c r="F23" s="128">
        <f t="shared" si="19"/>
        <v>0.985207100591716</v>
      </c>
      <c r="G23" s="152">
        <f t="shared" si="20"/>
        <v>636</v>
      </c>
      <c r="H23" s="206">
        <f t="shared" si="20"/>
        <v>378</v>
      </c>
      <c r="I23" s="129">
        <f t="shared" si="21"/>
        <v>59.43396226415094</v>
      </c>
      <c r="J23" s="233">
        <f t="shared" si="22"/>
        <v>590</v>
      </c>
      <c r="K23" s="298">
        <f t="shared" si="23"/>
        <v>0.9276729559748428</v>
      </c>
      <c r="L23" s="151">
        <f t="shared" si="24"/>
        <v>40</v>
      </c>
      <c r="M23" s="206">
        <f t="shared" si="24"/>
        <v>17</v>
      </c>
      <c r="N23" s="127">
        <f t="shared" si="25"/>
        <v>42.5</v>
      </c>
      <c r="O23" s="233">
        <f t="shared" si="26"/>
        <v>76</v>
      </c>
      <c r="P23" s="128">
        <f t="shared" si="27"/>
        <v>1.9</v>
      </c>
      <c r="R23" s="238">
        <f>SUMIF(Database!$U:$U,$BJ$1&amp;$A23&amp;"MY12",Database!$N:$N)</f>
        <v>103</v>
      </c>
      <c r="S23" s="236">
        <f>SUMIF(Database!$U:$U,$BJ$1&amp;$A23&amp;"MY12",Database!$O:$O)</f>
        <v>51</v>
      </c>
      <c r="T23" s="300">
        <f t="shared" si="28"/>
        <v>49.51456310679612</v>
      </c>
      <c r="U23" s="236">
        <f>SUMIF(Database!$U:$U,$BJ$1&amp;$A23&amp;"MY12",Database!$S:$S)</f>
        <v>143</v>
      </c>
      <c r="V23" s="299">
        <f t="shared" si="29"/>
        <v>1.3883495145631068</v>
      </c>
      <c r="W23" s="236">
        <f>SUMIF(Database!$U:$U,$BJ$1&amp;$A23&amp;"MN12",Database!$N:$N)</f>
        <v>13</v>
      </c>
      <c r="X23" s="236">
        <f>SUMIF(Database!$U:$U,$BJ$1&amp;$A23&amp;"MN12",Database!$O:$O)</f>
        <v>2</v>
      </c>
      <c r="Y23" s="300">
        <f t="shared" si="30"/>
        <v>15.384615384615385</v>
      </c>
      <c r="Z23" s="236">
        <f>SUMIF(Database!$U:$U,$BJ$1&amp;$A23&amp;"MN12",Database!$S:$S)</f>
        <v>40</v>
      </c>
      <c r="AA23" s="299">
        <f t="shared" si="31"/>
        <v>3.076923076923077</v>
      </c>
      <c r="AB23" s="237">
        <f t="shared" si="32"/>
        <v>116</v>
      </c>
      <c r="AC23" s="237">
        <f t="shared" si="33"/>
        <v>53</v>
      </c>
      <c r="AD23" s="300">
        <f t="shared" si="34"/>
        <v>45.689655172413794</v>
      </c>
      <c r="AE23" s="237">
        <f t="shared" si="35"/>
        <v>183</v>
      </c>
      <c r="AF23" s="300">
        <f t="shared" si="36"/>
        <v>1.5775862068965518</v>
      </c>
      <c r="AG23" s="238">
        <f>SUMIF(Database!$U:$U,$BJ$1&amp;$A23&amp;"PY12",Database!$N:$N)</f>
        <v>81</v>
      </c>
      <c r="AH23" s="236">
        <f>SUMIF(Database!$U:$U,$BJ$1&amp;$A23&amp;"PY12",Database!$O:$O)</f>
        <v>36</v>
      </c>
      <c r="AI23" s="300">
        <f t="shared" si="37"/>
        <v>44.44444444444444</v>
      </c>
      <c r="AJ23" s="236">
        <f>SUMIF(Database!$U:$U,$BJ$1&amp;$A23&amp;"PY12",Database!$S:$S)</f>
        <v>87</v>
      </c>
      <c r="AK23" s="299">
        <f t="shared" si="38"/>
        <v>1.0740740740740742</v>
      </c>
      <c r="AL23" s="238">
        <f>SUMIF(Database!$U:$U,$BJ$1&amp;$A23&amp;"PN12",Database!$N:$N)</f>
        <v>8</v>
      </c>
      <c r="AM23" s="236">
        <f>SUMIF(Database!$U:$U,$BJ$1&amp;$A23&amp;"PN12",Database!$O:$O)</f>
        <v>2</v>
      </c>
      <c r="AN23" s="300">
        <f t="shared" si="39"/>
        <v>25</v>
      </c>
      <c r="AO23" s="236">
        <f>SUMIF(Database!$U:$U,$BJ$1&amp;$A23&amp;"PN12",Database!$S:$S)</f>
        <v>22</v>
      </c>
      <c r="AP23" s="299">
        <f t="shared" si="40"/>
        <v>2.75</v>
      </c>
      <c r="AQ23" s="237">
        <f t="shared" si="41"/>
        <v>89</v>
      </c>
      <c r="AR23" s="237">
        <f t="shared" si="42"/>
        <v>38</v>
      </c>
      <c r="AS23" s="300">
        <f t="shared" si="43"/>
        <v>42.69662921348314</v>
      </c>
      <c r="AT23" s="237">
        <f t="shared" si="44"/>
        <v>109</v>
      </c>
      <c r="AU23" s="299">
        <f t="shared" si="45"/>
        <v>1.2247191011235956</v>
      </c>
      <c r="AV23" s="238">
        <f>SUMIF(Database!$U:$U,$BJ$1&amp;$A23&amp;"OY12",Database!$N:$N)</f>
        <v>452</v>
      </c>
      <c r="AW23" s="236">
        <f>SUMIF(Database!$U:$U,$BJ$1&amp;$A23&amp;"OY12",Database!$O:$O)</f>
        <v>291</v>
      </c>
      <c r="AX23" s="300">
        <f t="shared" si="46"/>
        <v>64.38053097345133</v>
      </c>
      <c r="AY23" s="236">
        <f>SUMIF(Database!$U:$U,$BJ$1&amp;$A23&amp;"OY12",Database!$S:$S)</f>
        <v>360</v>
      </c>
      <c r="AZ23" s="299">
        <f t="shared" si="47"/>
        <v>0.7964601769911505</v>
      </c>
      <c r="BA23" s="238">
        <f>SUMIF(Database!$U:$U,$BJ$1&amp;$A23&amp;"ON12",Database!$N:$N)</f>
        <v>19</v>
      </c>
      <c r="BB23" s="236">
        <f>SUMIF(Database!$U:$U,$BJ$1&amp;$A23&amp;"ON12",Database!$O:$O)</f>
        <v>13</v>
      </c>
      <c r="BC23" s="300">
        <f t="shared" si="48"/>
        <v>68.42105263157895</v>
      </c>
      <c r="BD23" s="236">
        <f>SUMIF(Database!$U:$U,$BJ$1&amp;$A23&amp;"ON12",Database!$S:$S)</f>
        <v>14</v>
      </c>
      <c r="BE23" s="299">
        <f t="shared" si="49"/>
        <v>0.7368421052631579</v>
      </c>
      <c r="BF23" s="237">
        <f t="shared" si="50"/>
        <v>471</v>
      </c>
      <c r="BG23" s="237">
        <f t="shared" si="51"/>
        <v>304</v>
      </c>
      <c r="BH23" s="300">
        <f t="shared" si="52"/>
        <v>64.54352441613588</v>
      </c>
      <c r="BI23" s="237">
        <f t="shared" si="53"/>
        <v>374</v>
      </c>
      <c r="BJ23" s="299">
        <f t="shared" si="54"/>
        <v>0.7940552016985138</v>
      </c>
    </row>
    <row r="24" spans="1:62" ht="13.5" thickBot="1">
      <c r="A24" s="153" t="s">
        <v>93</v>
      </c>
      <c r="B24" s="131">
        <f t="shared" si="15"/>
        <v>2747</v>
      </c>
      <c r="C24" s="206">
        <f t="shared" si="16"/>
        <v>1797</v>
      </c>
      <c r="D24" s="127">
        <f t="shared" si="17"/>
        <v>65.41681834728796</v>
      </c>
      <c r="E24" s="233">
        <f t="shared" si="18"/>
        <v>2164</v>
      </c>
      <c r="F24" s="128">
        <f t="shared" si="19"/>
        <v>0.7877684746996724</v>
      </c>
      <c r="G24" s="152">
        <f t="shared" si="20"/>
        <v>2733</v>
      </c>
      <c r="H24" s="206">
        <f t="shared" si="20"/>
        <v>1786</v>
      </c>
      <c r="I24" s="129">
        <f t="shared" si="21"/>
        <v>65.34943285766556</v>
      </c>
      <c r="J24" s="233">
        <f t="shared" si="22"/>
        <v>2158</v>
      </c>
      <c r="K24" s="298">
        <f t="shared" si="23"/>
        <v>0.7896084888401025</v>
      </c>
      <c r="L24" s="151">
        <f t="shared" si="24"/>
        <v>14</v>
      </c>
      <c r="M24" s="206">
        <f t="shared" si="24"/>
        <v>11</v>
      </c>
      <c r="N24" s="127">
        <f t="shared" si="25"/>
        <v>78.57142857142857</v>
      </c>
      <c r="O24" s="233">
        <f t="shared" si="26"/>
        <v>6</v>
      </c>
      <c r="P24" s="128">
        <f t="shared" si="27"/>
        <v>0.42857142857142855</v>
      </c>
      <c r="R24" s="238">
        <f>SUMIF(Database!$U:$U,$BJ$1&amp;$A24&amp;"MY12",Database!$N:$N)</f>
        <v>425</v>
      </c>
      <c r="S24" s="236">
        <f>SUMIF(Database!$U:$U,$BJ$1&amp;$A24&amp;"MY12",Database!$O:$O)</f>
        <v>247</v>
      </c>
      <c r="T24" s="300">
        <f t="shared" si="28"/>
        <v>58.11764705882353</v>
      </c>
      <c r="U24" s="236">
        <f>SUMIF(Database!$U:$U,$BJ$1&amp;$A24&amp;"MY12",Database!$S:$S)</f>
        <v>462</v>
      </c>
      <c r="V24" s="299">
        <f t="shared" si="29"/>
        <v>1.0870588235294119</v>
      </c>
      <c r="W24" s="236">
        <f>SUMIF(Database!$U:$U,$BJ$1&amp;$A24&amp;"MN12",Database!$N:$N)</f>
        <v>4</v>
      </c>
      <c r="X24" s="236">
        <f>SUMIF(Database!$U:$U,$BJ$1&amp;$A24&amp;"MN12",Database!$O:$O)</f>
        <v>3</v>
      </c>
      <c r="Y24" s="300">
        <f t="shared" si="30"/>
        <v>75</v>
      </c>
      <c r="Z24" s="236">
        <f>SUMIF(Database!$U:$U,$BJ$1&amp;$A24&amp;"MN12",Database!$S:$S)</f>
        <v>4</v>
      </c>
      <c r="AA24" s="299">
        <f t="shared" si="31"/>
        <v>1</v>
      </c>
      <c r="AB24" s="237">
        <f t="shared" si="32"/>
        <v>429</v>
      </c>
      <c r="AC24" s="237">
        <f t="shared" si="33"/>
        <v>250</v>
      </c>
      <c r="AD24" s="300">
        <f t="shared" si="34"/>
        <v>58.27505827505828</v>
      </c>
      <c r="AE24" s="237">
        <f t="shared" si="35"/>
        <v>466</v>
      </c>
      <c r="AF24" s="300">
        <f t="shared" si="36"/>
        <v>1.0862470862470863</v>
      </c>
      <c r="AG24" s="238">
        <f>SUMIF(Database!$U:$U,$BJ$1&amp;$A24&amp;"PY12",Database!$N:$N)</f>
        <v>403</v>
      </c>
      <c r="AH24" s="236">
        <f>SUMIF(Database!$U:$U,$BJ$1&amp;$A24&amp;"PY12",Database!$O:$O)</f>
        <v>238</v>
      </c>
      <c r="AI24" s="300">
        <f t="shared" si="37"/>
        <v>59.05707196029777</v>
      </c>
      <c r="AJ24" s="236">
        <f>SUMIF(Database!$U:$U,$BJ$1&amp;$A24&amp;"PY12",Database!$S:$S)</f>
        <v>430</v>
      </c>
      <c r="AK24" s="299">
        <f t="shared" si="38"/>
        <v>1.066997518610422</v>
      </c>
      <c r="AL24" s="238">
        <f>SUMIF(Database!$U:$U,$BJ$1&amp;$A24&amp;"PN12",Database!$N:$N)</f>
        <v>0</v>
      </c>
      <c r="AM24" s="236">
        <f>SUMIF(Database!$U:$U,$BJ$1&amp;$A24&amp;"PN12",Database!$O:$O)</f>
        <v>0</v>
      </c>
      <c r="AN24" s="300" t="str">
        <f t="shared" si="39"/>
        <v>n/a</v>
      </c>
      <c r="AO24" s="236">
        <f>SUMIF(Database!$U:$U,$BJ$1&amp;$A24&amp;"PN12",Database!$S:$S)</f>
        <v>0</v>
      </c>
      <c r="AP24" s="299" t="str">
        <f t="shared" si="40"/>
        <v>n/a</v>
      </c>
      <c r="AQ24" s="237">
        <f t="shared" si="41"/>
        <v>403</v>
      </c>
      <c r="AR24" s="237">
        <f t="shared" si="42"/>
        <v>238</v>
      </c>
      <c r="AS24" s="300">
        <f t="shared" si="43"/>
        <v>59.05707196029777</v>
      </c>
      <c r="AT24" s="237">
        <f t="shared" si="44"/>
        <v>430</v>
      </c>
      <c r="AU24" s="299">
        <f t="shared" si="45"/>
        <v>1.066997518610422</v>
      </c>
      <c r="AV24" s="238">
        <f>SUMIF(Database!$U:$U,$BJ$1&amp;$A24&amp;"OY12",Database!$N:$N)</f>
        <v>1905</v>
      </c>
      <c r="AW24" s="236">
        <f>SUMIF(Database!$U:$U,$BJ$1&amp;$A24&amp;"OY12",Database!$O:$O)</f>
        <v>1301</v>
      </c>
      <c r="AX24" s="300">
        <f t="shared" si="46"/>
        <v>68.29396325459317</v>
      </c>
      <c r="AY24" s="236">
        <f>SUMIF(Database!$U:$U,$BJ$1&amp;$A24&amp;"OY12",Database!$S:$S)</f>
        <v>1266</v>
      </c>
      <c r="AZ24" s="299">
        <f t="shared" si="47"/>
        <v>0.6645669291338583</v>
      </c>
      <c r="BA24" s="238">
        <f>SUMIF(Database!$U:$U,$BJ$1&amp;$A24&amp;"ON12",Database!$N:$N)</f>
        <v>10</v>
      </c>
      <c r="BB24" s="236">
        <f>SUMIF(Database!$U:$U,$BJ$1&amp;$A24&amp;"ON12",Database!$O:$O)</f>
        <v>8</v>
      </c>
      <c r="BC24" s="300">
        <f t="shared" si="48"/>
        <v>80</v>
      </c>
      <c r="BD24" s="236">
        <f>SUMIF(Database!$U:$U,$BJ$1&amp;$A24&amp;"ON12",Database!$S:$S)</f>
        <v>2</v>
      </c>
      <c r="BE24" s="299">
        <f t="shared" si="49"/>
        <v>0.2</v>
      </c>
      <c r="BF24" s="237">
        <f t="shared" si="50"/>
        <v>1915</v>
      </c>
      <c r="BG24" s="237">
        <f t="shared" si="51"/>
        <v>1309</v>
      </c>
      <c r="BH24" s="300">
        <f t="shared" si="52"/>
        <v>68.35509138381201</v>
      </c>
      <c r="BI24" s="237">
        <f t="shared" si="53"/>
        <v>1268</v>
      </c>
      <c r="BJ24" s="299">
        <f t="shared" si="54"/>
        <v>0.6621409921671019</v>
      </c>
    </row>
    <row r="25" spans="1:62" ht="13.5" thickBot="1">
      <c r="A25" s="153" t="s">
        <v>58</v>
      </c>
      <c r="B25" s="131">
        <f t="shared" si="15"/>
        <v>539</v>
      </c>
      <c r="C25" s="206">
        <f t="shared" si="16"/>
        <v>248</v>
      </c>
      <c r="D25" s="127">
        <f t="shared" si="17"/>
        <v>46.01113172541744</v>
      </c>
      <c r="E25" s="233">
        <f t="shared" si="18"/>
        <v>711</v>
      </c>
      <c r="F25" s="128">
        <f t="shared" si="19"/>
        <v>1.3191094619666048</v>
      </c>
      <c r="G25" s="152">
        <f t="shared" si="20"/>
        <v>248</v>
      </c>
      <c r="H25" s="206">
        <f t="shared" si="20"/>
        <v>115</v>
      </c>
      <c r="I25" s="129">
        <f t="shared" si="21"/>
        <v>46.37096774193548</v>
      </c>
      <c r="J25" s="233">
        <f t="shared" si="22"/>
        <v>321</v>
      </c>
      <c r="K25" s="298">
        <f t="shared" si="23"/>
        <v>1.2943548387096775</v>
      </c>
      <c r="L25" s="151">
        <f t="shared" si="24"/>
        <v>291</v>
      </c>
      <c r="M25" s="206">
        <f t="shared" si="24"/>
        <v>133</v>
      </c>
      <c r="N25" s="127">
        <f t="shared" si="25"/>
        <v>45.70446735395189</v>
      </c>
      <c r="O25" s="233">
        <f t="shared" si="26"/>
        <v>390</v>
      </c>
      <c r="P25" s="128">
        <f t="shared" si="27"/>
        <v>1.3402061855670102</v>
      </c>
      <c r="R25" s="238">
        <f>SUMIF(Database!$U:$U,$BJ$1&amp;$A25&amp;"MY12",Database!$N:$N)</f>
        <v>59</v>
      </c>
      <c r="S25" s="236">
        <f>SUMIF(Database!$U:$U,$BJ$1&amp;$A25&amp;"MY12",Database!$O:$O)</f>
        <v>24</v>
      </c>
      <c r="T25" s="300">
        <f t="shared" si="28"/>
        <v>40.67796610169492</v>
      </c>
      <c r="U25" s="236">
        <f>SUMIF(Database!$U:$U,$BJ$1&amp;$A25&amp;"MY12",Database!$S:$S)</f>
        <v>81</v>
      </c>
      <c r="V25" s="299">
        <f t="shared" si="29"/>
        <v>1.3728813559322033</v>
      </c>
      <c r="W25" s="236">
        <f>SUMIF(Database!$U:$U,$BJ$1&amp;$A25&amp;"MN12",Database!$N:$N)</f>
        <v>37</v>
      </c>
      <c r="X25" s="236">
        <f>SUMIF(Database!$U:$U,$BJ$1&amp;$A25&amp;"MN12",Database!$O:$O)</f>
        <v>18</v>
      </c>
      <c r="Y25" s="300">
        <f t="shared" si="30"/>
        <v>48.64864864864865</v>
      </c>
      <c r="Z25" s="236">
        <f>SUMIF(Database!$U:$U,$BJ$1&amp;$A25&amp;"MN12",Database!$S:$S)</f>
        <v>60</v>
      </c>
      <c r="AA25" s="299">
        <f t="shared" si="31"/>
        <v>1.6216216216216217</v>
      </c>
      <c r="AB25" s="237">
        <f t="shared" si="32"/>
        <v>96</v>
      </c>
      <c r="AC25" s="237">
        <f t="shared" si="33"/>
        <v>42</v>
      </c>
      <c r="AD25" s="300">
        <f t="shared" si="34"/>
        <v>43.75</v>
      </c>
      <c r="AE25" s="237">
        <f t="shared" si="35"/>
        <v>141</v>
      </c>
      <c r="AF25" s="300">
        <f t="shared" si="36"/>
        <v>1.46875</v>
      </c>
      <c r="AG25" s="238">
        <f>SUMIF(Database!$U:$U,$BJ$1&amp;$A25&amp;"PY12",Database!$N:$N)</f>
        <v>9</v>
      </c>
      <c r="AH25" s="236">
        <f>SUMIF(Database!$U:$U,$BJ$1&amp;$A25&amp;"PY12",Database!$O:$O)</f>
        <v>2</v>
      </c>
      <c r="AI25" s="300">
        <f t="shared" si="37"/>
        <v>22.22222222222222</v>
      </c>
      <c r="AJ25" s="236">
        <f>SUMIF(Database!$U:$U,$BJ$1&amp;$A25&amp;"PY12",Database!$S:$S)</f>
        <v>17</v>
      </c>
      <c r="AK25" s="299">
        <f t="shared" si="38"/>
        <v>1.8888888888888888</v>
      </c>
      <c r="AL25" s="238">
        <f>SUMIF(Database!$U:$U,$BJ$1&amp;$A25&amp;"PN12",Database!$N:$N)</f>
        <v>2</v>
      </c>
      <c r="AM25" s="236">
        <f>SUMIF(Database!$U:$U,$BJ$1&amp;$A25&amp;"PN12",Database!$O:$O)</f>
        <v>0</v>
      </c>
      <c r="AN25" s="300">
        <f t="shared" si="39"/>
        <v>0</v>
      </c>
      <c r="AO25" s="236">
        <f>SUMIF(Database!$U:$U,$BJ$1&amp;$A25&amp;"PN12",Database!$S:$S)</f>
        <v>8</v>
      </c>
      <c r="AP25" s="299">
        <f t="shared" si="40"/>
        <v>4</v>
      </c>
      <c r="AQ25" s="237">
        <f t="shared" si="41"/>
        <v>11</v>
      </c>
      <c r="AR25" s="237">
        <f t="shared" si="42"/>
        <v>2</v>
      </c>
      <c r="AS25" s="300">
        <f t="shared" si="43"/>
        <v>18.181818181818183</v>
      </c>
      <c r="AT25" s="237">
        <f t="shared" si="44"/>
        <v>25</v>
      </c>
      <c r="AU25" s="299">
        <f t="shared" si="45"/>
        <v>2.272727272727273</v>
      </c>
      <c r="AV25" s="238">
        <f>SUMIF(Database!$U:$U,$BJ$1&amp;$A25&amp;"OY12",Database!$N:$N)</f>
        <v>180</v>
      </c>
      <c r="AW25" s="236">
        <f>SUMIF(Database!$U:$U,$BJ$1&amp;$A25&amp;"OY12",Database!$O:$O)</f>
        <v>89</v>
      </c>
      <c r="AX25" s="300">
        <f t="shared" si="46"/>
        <v>49.44444444444444</v>
      </c>
      <c r="AY25" s="236">
        <f>SUMIF(Database!$U:$U,$BJ$1&amp;$A25&amp;"OY12",Database!$S:$S)</f>
        <v>223</v>
      </c>
      <c r="AZ25" s="299">
        <f t="shared" si="47"/>
        <v>1.238888888888889</v>
      </c>
      <c r="BA25" s="238">
        <f>SUMIF(Database!$U:$U,$BJ$1&amp;$A25&amp;"ON12",Database!$N:$N)</f>
        <v>252</v>
      </c>
      <c r="BB25" s="236">
        <f>SUMIF(Database!$U:$U,$BJ$1&amp;$A25&amp;"ON12",Database!$O:$O)</f>
        <v>115</v>
      </c>
      <c r="BC25" s="300">
        <f t="shared" si="48"/>
        <v>45.63492063492063</v>
      </c>
      <c r="BD25" s="236">
        <f>SUMIF(Database!$U:$U,$BJ$1&amp;$A25&amp;"ON12",Database!$S:$S)</f>
        <v>322</v>
      </c>
      <c r="BE25" s="299">
        <f t="shared" si="49"/>
        <v>1.2777777777777777</v>
      </c>
      <c r="BF25" s="237">
        <f t="shared" si="50"/>
        <v>432</v>
      </c>
      <c r="BG25" s="237">
        <f t="shared" si="51"/>
        <v>204</v>
      </c>
      <c r="BH25" s="300">
        <f t="shared" si="52"/>
        <v>47.22222222222222</v>
      </c>
      <c r="BI25" s="237">
        <f t="shared" si="53"/>
        <v>545</v>
      </c>
      <c r="BJ25" s="299">
        <f t="shared" si="54"/>
        <v>1.2615740740740742</v>
      </c>
    </row>
    <row r="26" spans="1:62" ht="13.5" thickBot="1">
      <c r="A26" s="153" t="s">
        <v>14</v>
      </c>
      <c r="B26" s="131">
        <f t="shared" si="15"/>
        <v>1879</v>
      </c>
      <c r="C26" s="206">
        <f t="shared" si="16"/>
        <v>958</v>
      </c>
      <c r="D26" s="127">
        <f t="shared" si="17"/>
        <v>50.984566258648215</v>
      </c>
      <c r="E26" s="233">
        <f t="shared" si="18"/>
        <v>2414</v>
      </c>
      <c r="F26" s="128">
        <f t="shared" si="19"/>
        <v>1.2847259180415114</v>
      </c>
      <c r="G26" s="152">
        <f t="shared" si="20"/>
        <v>0</v>
      </c>
      <c r="H26" s="206">
        <f t="shared" si="20"/>
        <v>0</v>
      </c>
      <c r="I26" s="129" t="str">
        <f t="shared" si="21"/>
        <v>n/a</v>
      </c>
      <c r="J26" s="233">
        <f t="shared" si="22"/>
        <v>0</v>
      </c>
      <c r="K26" s="298" t="str">
        <f t="shared" si="23"/>
        <v>n/a</v>
      </c>
      <c r="L26" s="151">
        <f t="shared" si="24"/>
        <v>1879</v>
      </c>
      <c r="M26" s="206">
        <f t="shared" si="24"/>
        <v>958</v>
      </c>
      <c r="N26" s="127">
        <f t="shared" si="25"/>
        <v>50.984566258648215</v>
      </c>
      <c r="O26" s="233">
        <f t="shared" si="26"/>
        <v>2414</v>
      </c>
      <c r="P26" s="128">
        <f t="shared" si="27"/>
        <v>1.2847259180415114</v>
      </c>
      <c r="R26" s="238">
        <f>SUMIF(Database!$U:$U,$BJ$1&amp;$A26&amp;"MY12",Database!$N:$N)</f>
        <v>0</v>
      </c>
      <c r="S26" s="236">
        <f>SUMIF(Database!$U:$U,$BJ$1&amp;$A26&amp;"MY12",Database!$O:$O)</f>
        <v>0</v>
      </c>
      <c r="T26" s="300" t="str">
        <f t="shared" si="28"/>
        <v>n/a</v>
      </c>
      <c r="U26" s="236">
        <f>SUMIF(Database!$U:$U,$BJ$1&amp;$A26&amp;"MY12",Database!$S:$S)</f>
        <v>0</v>
      </c>
      <c r="V26" s="299" t="str">
        <f t="shared" si="29"/>
        <v>n/a</v>
      </c>
      <c r="W26" s="236">
        <f>SUMIF(Database!$U:$U,$BJ$1&amp;$A26&amp;"MN12",Database!$N:$N)</f>
        <v>243</v>
      </c>
      <c r="X26" s="236">
        <f>SUMIF(Database!$U:$U,$BJ$1&amp;$A26&amp;"MN12",Database!$O:$O)</f>
        <v>84</v>
      </c>
      <c r="Y26" s="300">
        <f t="shared" si="30"/>
        <v>34.5679012345679</v>
      </c>
      <c r="Z26" s="236">
        <f>SUMIF(Database!$U:$U,$BJ$1&amp;$A26&amp;"MN12",Database!$S:$S)</f>
        <v>534</v>
      </c>
      <c r="AA26" s="299">
        <f t="shared" si="31"/>
        <v>2.197530864197531</v>
      </c>
      <c r="AB26" s="237">
        <f t="shared" si="32"/>
        <v>243</v>
      </c>
      <c r="AC26" s="237">
        <f t="shared" si="33"/>
        <v>84</v>
      </c>
      <c r="AD26" s="300">
        <f t="shared" si="34"/>
        <v>34.5679012345679</v>
      </c>
      <c r="AE26" s="237">
        <f t="shared" si="35"/>
        <v>534</v>
      </c>
      <c r="AF26" s="300">
        <f t="shared" si="36"/>
        <v>2.197530864197531</v>
      </c>
      <c r="AG26" s="238">
        <f>SUMIF(Database!$U:$U,$BJ$1&amp;$A26&amp;"PY12",Database!$N:$N)</f>
        <v>0</v>
      </c>
      <c r="AH26" s="236">
        <f>SUMIF(Database!$U:$U,$BJ$1&amp;$A26&amp;"PY12",Database!$O:$O)</f>
        <v>0</v>
      </c>
      <c r="AI26" s="300" t="str">
        <f t="shared" si="37"/>
        <v>n/a</v>
      </c>
      <c r="AJ26" s="236">
        <f>SUMIF(Database!$U:$U,$BJ$1&amp;$A26&amp;"PY12",Database!$S:$S)</f>
        <v>0</v>
      </c>
      <c r="AK26" s="299" t="str">
        <f t="shared" si="38"/>
        <v>n/a</v>
      </c>
      <c r="AL26" s="238">
        <f>SUMIF(Database!$U:$U,$BJ$1&amp;$A26&amp;"PN12",Database!$N:$N)</f>
        <v>19</v>
      </c>
      <c r="AM26" s="236">
        <f>SUMIF(Database!$U:$U,$BJ$1&amp;$A26&amp;"PN12",Database!$O:$O)</f>
        <v>5</v>
      </c>
      <c r="AN26" s="300">
        <f t="shared" si="39"/>
        <v>26.31578947368421</v>
      </c>
      <c r="AO26" s="236">
        <f>SUMIF(Database!$U:$U,$BJ$1&amp;$A26&amp;"PN12",Database!$S:$S)</f>
        <v>30</v>
      </c>
      <c r="AP26" s="299">
        <f t="shared" si="40"/>
        <v>1.5789473684210527</v>
      </c>
      <c r="AQ26" s="237">
        <f t="shared" si="41"/>
        <v>19</v>
      </c>
      <c r="AR26" s="237">
        <f t="shared" si="42"/>
        <v>5</v>
      </c>
      <c r="AS26" s="300">
        <f t="shared" si="43"/>
        <v>26.31578947368421</v>
      </c>
      <c r="AT26" s="237">
        <f t="shared" si="44"/>
        <v>30</v>
      </c>
      <c r="AU26" s="299">
        <f t="shared" si="45"/>
        <v>1.5789473684210527</v>
      </c>
      <c r="AV26" s="238">
        <f>SUMIF(Database!$U:$U,$BJ$1&amp;$A26&amp;"OY12",Database!$N:$N)</f>
        <v>0</v>
      </c>
      <c r="AW26" s="236">
        <f>SUMIF(Database!$U:$U,$BJ$1&amp;$A26&amp;"OY12",Database!$O:$O)</f>
        <v>0</v>
      </c>
      <c r="AX26" s="300" t="str">
        <f t="shared" si="46"/>
        <v>n/a</v>
      </c>
      <c r="AY26" s="236">
        <f>SUMIF(Database!$U:$U,$BJ$1&amp;$A26&amp;"OY12",Database!$S:$S)</f>
        <v>0</v>
      </c>
      <c r="AZ26" s="299" t="str">
        <f t="shared" si="47"/>
        <v>n/a</v>
      </c>
      <c r="BA26" s="238">
        <f>SUMIF(Database!$U:$U,$BJ$1&amp;$A26&amp;"ON12",Database!$N:$N)</f>
        <v>1617</v>
      </c>
      <c r="BB26" s="236">
        <f>SUMIF(Database!$U:$U,$BJ$1&amp;$A26&amp;"ON12",Database!$O:$O)</f>
        <v>869</v>
      </c>
      <c r="BC26" s="300">
        <f t="shared" si="48"/>
        <v>53.74149659863946</v>
      </c>
      <c r="BD26" s="236">
        <f>SUMIF(Database!$U:$U,$BJ$1&amp;$A26&amp;"ON12",Database!$S:$S)</f>
        <v>1850</v>
      </c>
      <c r="BE26" s="299">
        <f t="shared" si="49"/>
        <v>1.1440940012368583</v>
      </c>
      <c r="BF26" s="237">
        <f t="shared" si="50"/>
        <v>1617</v>
      </c>
      <c r="BG26" s="237">
        <f t="shared" si="51"/>
        <v>869</v>
      </c>
      <c r="BH26" s="300">
        <f t="shared" si="52"/>
        <v>53.74149659863946</v>
      </c>
      <c r="BI26" s="237">
        <f t="shared" si="53"/>
        <v>1850</v>
      </c>
      <c r="BJ26" s="299">
        <f t="shared" si="54"/>
        <v>1.1440940012368583</v>
      </c>
    </row>
    <row r="27" spans="1:62" ht="13.5" thickBot="1">
      <c r="A27" s="167" t="s">
        <v>59</v>
      </c>
      <c r="B27" s="175">
        <f>SUM(B20:B26)</f>
        <v>11109</v>
      </c>
      <c r="C27" s="139">
        <f>SUM(C20:C26)</f>
        <v>5582.986</v>
      </c>
      <c r="D27" s="140">
        <f t="shared" si="17"/>
        <v>50.25642272031686</v>
      </c>
      <c r="E27" s="139">
        <f>SUM(E20:E26)</f>
        <v>15290</v>
      </c>
      <c r="F27" s="141">
        <f t="shared" si="19"/>
        <v>1.3763615086866505</v>
      </c>
      <c r="G27" s="176">
        <f>SUM(G20:G26)</f>
        <v>5800</v>
      </c>
      <c r="H27" s="139">
        <f>SUM(H20:H26)</f>
        <v>3229.98</v>
      </c>
      <c r="I27" s="140">
        <f>H27/G27*100</f>
        <v>55.68931034482759</v>
      </c>
      <c r="J27" s="139">
        <f>SUM(J20:J26)</f>
        <v>6572</v>
      </c>
      <c r="K27" s="141">
        <f>J27/G27</f>
        <v>1.1331034482758622</v>
      </c>
      <c r="L27" s="176">
        <f>SUM(L20:L26)</f>
        <v>5309</v>
      </c>
      <c r="M27" s="139">
        <f>SUM(M20:M26)</f>
        <v>2353.0060000000003</v>
      </c>
      <c r="N27" s="140">
        <f>M27/L27*100</f>
        <v>44.32107741570918</v>
      </c>
      <c r="O27" s="139">
        <f>SUM(O20:O26)</f>
        <v>8718</v>
      </c>
      <c r="P27" s="141">
        <f>O27/L27</f>
        <v>1.6421171595404032</v>
      </c>
      <c r="R27" s="176">
        <f>SUM(R20:R26)</f>
        <v>1176</v>
      </c>
      <c r="S27" s="139">
        <f>SUM(S20:S26)</f>
        <v>505.07</v>
      </c>
      <c r="T27" s="140">
        <f>S27/R27*100</f>
        <v>42.94812925170068</v>
      </c>
      <c r="U27" s="139">
        <f>SUM(U20:U26)</f>
        <v>1995</v>
      </c>
      <c r="V27" s="141">
        <f>U27/R27</f>
        <v>1.6964285714285714</v>
      </c>
      <c r="W27" s="176">
        <f>SUM(W20:W26)</f>
        <v>1233</v>
      </c>
      <c r="X27" s="139">
        <f>SUM(X20:X26)</f>
        <v>382.97</v>
      </c>
      <c r="Y27" s="140">
        <f>X27/W27*100</f>
        <v>31.06001622060016</v>
      </c>
      <c r="Z27" s="139">
        <f>SUM(Z20:Z26)</f>
        <v>3101</v>
      </c>
      <c r="AA27" s="141">
        <f>Z27/W27</f>
        <v>2.5150040551500403</v>
      </c>
      <c r="AB27" s="194">
        <f>W27+R27</f>
        <v>2409</v>
      </c>
      <c r="AC27" s="194">
        <f>X27+S27</f>
        <v>888.04</v>
      </c>
      <c r="AD27" s="140">
        <f>AC27/AB27*100</f>
        <v>36.86342880863428</v>
      </c>
      <c r="AE27" s="194">
        <f>Z27+U27</f>
        <v>5096</v>
      </c>
      <c r="AF27" s="140">
        <f>AE27/AB27</f>
        <v>2.115400581154006</v>
      </c>
      <c r="AG27" s="176">
        <f>SUM(AG20:AG26)</f>
        <v>577</v>
      </c>
      <c r="AH27" s="139">
        <f>SUM(AH20:AH26)</f>
        <v>306.98</v>
      </c>
      <c r="AI27" s="140">
        <f>AH27/AG27*100</f>
        <v>53.20277296360486</v>
      </c>
      <c r="AJ27" s="139">
        <f>SUM(AJ20:AJ26)</f>
        <v>747</v>
      </c>
      <c r="AK27" s="141">
        <f>AJ27/AG27</f>
        <v>1.2946273830155979</v>
      </c>
      <c r="AL27" s="176">
        <f>SUM(AL20:AL26)</f>
        <v>83</v>
      </c>
      <c r="AM27" s="139">
        <f>SUM(AM20:AM26)</f>
        <v>24.996000000000002</v>
      </c>
      <c r="AN27" s="140">
        <f>AM27/AL27*100</f>
        <v>30.115662650602417</v>
      </c>
      <c r="AO27" s="139">
        <f>SUM(AO20:AO26)</f>
        <v>175</v>
      </c>
      <c r="AP27" s="141">
        <f>AO27/AL27</f>
        <v>2.108433734939759</v>
      </c>
      <c r="AQ27" s="194">
        <f>AL27+AG27</f>
        <v>660</v>
      </c>
      <c r="AR27" s="194">
        <f>AM27+AH27</f>
        <v>331.976</v>
      </c>
      <c r="AS27" s="140">
        <f>AR27/AQ27*100</f>
        <v>50.299393939393944</v>
      </c>
      <c r="AT27" s="194">
        <f>AO27+AJ27</f>
        <v>922</v>
      </c>
      <c r="AU27" s="143">
        <f>AT27/AQ27</f>
        <v>1.396969696969697</v>
      </c>
      <c r="AV27" s="176">
        <f>SUM(AV20:AV26)</f>
        <v>4047</v>
      </c>
      <c r="AW27" s="139">
        <f>SUM(AW20:AW26)</f>
        <v>2417.9300000000003</v>
      </c>
      <c r="AX27" s="140">
        <f>AW27/AV27*100</f>
        <v>59.74623177662467</v>
      </c>
      <c r="AY27" s="139">
        <f>SUM(AY20:AY26)</f>
        <v>3830</v>
      </c>
      <c r="AZ27" s="141">
        <f>AY27/AV27</f>
        <v>0.946380034593526</v>
      </c>
      <c r="BA27" s="177">
        <f>SUM(BA20:BA26)</f>
        <v>3993</v>
      </c>
      <c r="BB27" s="139">
        <f>SUM(BB20:BB26)</f>
        <v>1945.04</v>
      </c>
      <c r="BC27" s="140">
        <f>BB27/BA27*100</f>
        <v>48.71124467818683</v>
      </c>
      <c r="BD27" s="139">
        <f>SUM(BD20:BD26)</f>
        <v>5442</v>
      </c>
      <c r="BE27" s="141">
        <f>BD27/BA27</f>
        <v>1.362885048835462</v>
      </c>
      <c r="BF27" s="194">
        <f>BA27+AV27</f>
        <v>8040</v>
      </c>
      <c r="BG27" s="194">
        <f>BB27+AW27</f>
        <v>4362.97</v>
      </c>
      <c r="BH27" s="140">
        <f>BG27/BF27*100</f>
        <v>54.265796019900506</v>
      </c>
      <c r="BI27" s="194">
        <f>BD27+AY27</f>
        <v>9272</v>
      </c>
      <c r="BJ27" s="143">
        <f>BI27/BF27</f>
        <v>1.1532338308457712</v>
      </c>
    </row>
    <row r="28" spans="1:62" ht="13.5" thickBot="1">
      <c r="A28" s="178"/>
      <c r="B28" s="179"/>
      <c r="C28" s="179"/>
      <c r="D28" s="180"/>
      <c r="E28" s="240"/>
      <c r="F28" s="181"/>
      <c r="G28" s="182"/>
      <c r="H28" s="182"/>
      <c r="I28" s="180"/>
      <c r="J28" s="240"/>
      <c r="K28" s="180"/>
      <c r="L28" s="182"/>
      <c r="M28" s="182"/>
      <c r="N28" s="180"/>
      <c r="O28" s="240"/>
      <c r="P28" s="180"/>
      <c r="R28" s="182"/>
      <c r="S28" s="182"/>
      <c r="T28" s="180"/>
      <c r="U28" s="240"/>
      <c r="V28" s="180"/>
      <c r="W28" s="182"/>
      <c r="X28" s="182"/>
      <c r="Y28" s="180"/>
      <c r="Z28" s="240"/>
      <c r="AA28" s="180"/>
      <c r="AB28" s="237"/>
      <c r="AC28" s="237"/>
      <c r="AD28" s="234"/>
      <c r="AE28" s="237"/>
      <c r="AF28" s="234"/>
      <c r="AG28" s="182"/>
      <c r="AH28" s="182"/>
      <c r="AI28" s="180"/>
      <c r="AJ28" s="240"/>
      <c r="AK28" s="180"/>
      <c r="AL28" s="182"/>
      <c r="AM28" s="182"/>
      <c r="AN28" s="180"/>
      <c r="AO28" s="240"/>
      <c r="AP28" s="180"/>
      <c r="AQ28" s="237"/>
      <c r="AR28" s="237"/>
      <c r="AS28" s="234"/>
      <c r="AT28" s="237"/>
      <c r="AU28" s="235"/>
      <c r="AV28" s="182"/>
      <c r="AW28" s="182"/>
      <c r="AX28" s="180"/>
      <c r="AY28" s="240"/>
      <c r="AZ28" s="180"/>
      <c r="BA28" s="183"/>
      <c r="BB28" s="183"/>
      <c r="BC28" s="180"/>
      <c r="BD28" s="240"/>
      <c r="BE28" s="180"/>
      <c r="BF28" s="237"/>
      <c r="BG28" s="237"/>
      <c r="BH28" s="234"/>
      <c r="BI28" s="237"/>
      <c r="BJ28" s="235"/>
    </row>
    <row r="29" spans="1:62" ht="13.5" thickBot="1">
      <c r="A29" s="184" t="s">
        <v>15</v>
      </c>
      <c r="B29" s="131">
        <f>R29+W29+AG29+AL29+AV29+BA29</f>
        <v>840</v>
      </c>
      <c r="C29" s="206">
        <f>H29+M29</f>
        <v>317</v>
      </c>
      <c r="D29" s="127">
        <f aca="true" t="shared" si="55" ref="D29:D34">C29/B29*100</f>
        <v>37.73809523809524</v>
      </c>
      <c r="E29" s="233">
        <f>J29+O29</f>
        <v>1503</v>
      </c>
      <c r="F29" s="128">
        <f aca="true" t="shared" si="56" ref="F29:F34">E29/B29</f>
        <v>1.7892857142857144</v>
      </c>
      <c r="G29" s="152">
        <f aca="true" t="shared" si="57" ref="G29:H33">R29+AG29+AV29</f>
        <v>0</v>
      </c>
      <c r="H29" s="206">
        <f t="shared" si="57"/>
        <v>0</v>
      </c>
      <c r="I29" s="129" t="str">
        <f>IF(G29=0,"n/a",H29/G29*100)</f>
        <v>n/a</v>
      </c>
      <c r="J29" s="233">
        <v>0</v>
      </c>
      <c r="K29" s="298" t="str">
        <f>IF(G29=0,"n/a",J29/G29)</f>
        <v>n/a</v>
      </c>
      <c r="L29" s="151">
        <f aca="true" t="shared" si="58" ref="L29:M33">W29+AL29+BA29</f>
        <v>840</v>
      </c>
      <c r="M29" s="206">
        <f t="shared" si="58"/>
        <v>317</v>
      </c>
      <c r="N29" s="127">
        <f>IF(L29=0,"n/a",M29/L29*100)</f>
        <v>37.73809523809524</v>
      </c>
      <c r="O29" s="233">
        <f>Z29+AO29+BD29</f>
        <v>1503</v>
      </c>
      <c r="P29" s="128">
        <f>IF(L29=0,"n/a",O29/L29)</f>
        <v>1.7892857142857144</v>
      </c>
      <c r="R29" s="238">
        <f>SUMIF(Database!$U:$U,$BJ$1&amp;$A29&amp;"MY12",Database!$N:$N)</f>
        <v>0</v>
      </c>
      <c r="S29" s="236">
        <f>SUMIF(Database!$U:$U,$BJ$1&amp;$A29&amp;"MY12",Database!$O:$O)</f>
        <v>0</v>
      </c>
      <c r="T29" s="300" t="str">
        <f>IF(R29=0,"n/a",S29/R29*100)</f>
        <v>n/a</v>
      </c>
      <c r="U29" s="236">
        <f>SUMIF(Database!$U:$U,$BJ$1&amp;$A29&amp;"MY12",Database!$S:$S)</f>
        <v>0</v>
      </c>
      <c r="V29" s="299" t="str">
        <f>IF(R29=0,"n/a",U29/R29)</f>
        <v>n/a</v>
      </c>
      <c r="W29" s="236">
        <f>SUMIF(Database!$U:$U,$BJ$1&amp;$A29&amp;"MN12",Database!$N:$N)</f>
        <v>112</v>
      </c>
      <c r="X29" s="236">
        <f>SUMIF(Database!$U:$U,$BJ$1&amp;$A29&amp;"MN12",Database!$O:$O)</f>
        <v>51</v>
      </c>
      <c r="Y29" s="300">
        <f>IF(W29=0,"n/a",X29/W29*100)</f>
        <v>45.535714285714285</v>
      </c>
      <c r="Z29" s="236">
        <f>SUMIF(Database!$U:$U,$BJ$1&amp;$A29&amp;"MN12",Database!$S:$S)</f>
        <v>189</v>
      </c>
      <c r="AA29" s="299">
        <f>IF(W29=0,"n/a",Z29/W29)</f>
        <v>1.6875</v>
      </c>
      <c r="AB29" s="237">
        <f aca="true" t="shared" si="59" ref="AB29:AC34">W29+R29</f>
        <v>112</v>
      </c>
      <c r="AC29" s="237">
        <f t="shared" si="59"/>
        <v>51</v>
      </c>
      <c r="AD29" s="300">
        <f>IF(AB29=0,"n/a",AC29/AB29*100)</f>
        <v>45.535714285714285</v>
      </c>
      <c r="AE29" s="237">
        <f aca="true" t="shared" si="60" ref="AE29:AE34">Z29+U29</f>
        <v>189</v>
      </c>
      <c r="AF29" s="300">
        <f>IF(AB29=0,"n/a",AE29/AB29)</f>
        <v>1.6875</v>
      </c>
      <c r="AG29" s="238">
        <f>SUMIF(Database!$U:$U,$BJ$1&amp;$A29&amp;"PY12",Database!$N:$N)</f>
        <v>0</v>
      </c>
      <c r="AH29" s="236">
        <f>SUMIF(Database!$U:$U,$BJ$1&amp;$A29&amp;"PY12",Database!$O:$O)</f>
        <v>0</v>
      </c>
      <c r="AI29" s="300" t="str">
        <f>IF(AG29=0,"n/a",AH29/AG29*100)</f>
        <v>n/a</v>
      </c>
      <c r="AJ29" s="236">
        <f>SUMIF(Database!$U:$U,$BJ$1&amp;$A29&amp;"PY12",Database!$S:$S)</f>
        <v>0</v>
      </c>
      <c r="AK29" s="299" t="str">
        <f>IF(AG29=0,"n/a",AJ29/AG29)</f>
        <v>n/a</v>
      </c>
      <c r="AL29" s="238">
        <f>SUMIF(Database!$U:$U,$BJ$1&amp;$A29&amp;"PN12",Database!$N:$N)</f>
        <v>4</v>
      </c>
      <c r="AM29" s="236">
        <f>SUMIF(Database!$U:$U,$BJ$1&amp;$A29&amp;"PN12",Database!$O:$O)</f>
        <v>2</v>
      </c>
      <c r="AN29" s="300">
        <f>IF(AL29=0,"n/a",AM29/AL29*100)</f>
        <v>50</v>
      </c>
      <c r="AO29" s="236">
        <f>SUMIF(Database!$U:$U,$BJ$1&amp;$A29&amp;"PN12",Database!$S:$S)</f>
        <v>10</v>
      </c>
      <c r="AP29" s="299">
        <f>IF(AL29=0,"n/a",AO29/AL29)</f>
        <v>2.5</v>
      </c>
      <c r="AQ29" s="237">
        <f aca="true" t="shared" si="61" ref="AQ29:AR34">AL29+AG29</f>
        <v>4</v>
      </c>
      <c r="AR29" s="237">
        <f t="shared" si="61"/>
        <v>2</v>
      </c>
      <c r="AS29" s="300">
        <f>IF(AQ29=0,"n/a",AR29/AQ29*100)</f>
        <v>50</v>
      </c>
      <c r="AT29" s="237">
        <f aca="true" t="shared" si="62" ref="AT29:AT34">AO29+AJ29</f>
        <v>10</v>
      </c>
      <c r="AU29" s="299">
        <f>IF(AQ29=0,"n/a",AT29/AQ29)</f>
        <v>2.5</v>
      </c>
      <c r="AV29" s="238">
        <f>SUMIF(Database!$U:$U,$BJ$1&amp;$A29&amp;"OY12",Database!$N:$N)</f>
        <v>0</v>
      </c>
      <c r="AW29" s="236">
        <f>SUMIF(Database!$U:$U,$BJ$1&amp;$A29&amp;"OY12",Database!$O:$O)</f>
        <v>0</v>
      </c>
      <c r="AX29" s="300" t="str">
        <f>IF(AV29=0,"n/a",AW29/AV29*100)</f>
        <v>n/a</v>
      </c>
      <c r="AY29" s="236">
        <f>SUMIF(Database!$U:$U,$BJ$1&amp;$A29&amp;"OY12",Database!$S:$S)</f>
        <v>0</v>
      </c>
      <c r="AZ29" s="299" t="str">
        <f>IF(AV29=0,"n/a",AY29/AV29)</f>
        <v>n/a</v>
      </c>
      <c r="BA29" s="238">
        <f>SUMIF(Database!$U:$U,$BJ$1&amp;$A29&amp;"ON12",Database!$N:$N)</f>
        <v>724</v>
      </c>
      <c r="BB29" s="236">
        <f>SUMIF(Database!$U:$U,$BJ$1&amp;$A29&amp;"ON12",Database!$O:$O)</f>
        <v>264</v>
      </c>
      <c r="BC29" s="300">
        <f>IF(BA29=0,"n/a",BB29/BA29*100)</f>
        <v>36.46408839779006</v>
      </c>
      <c r="BD29" s="236">
        <f>SUMIF(Database!$U:$U,$BJ$1&amp;$A29&amp;"ON12",Database!$S:$S)</f>
        <v>1304</v>
      </c>
      <c r="BE29" s="299">
        <f>IF(BA29=0,"n/a",BD29/BA29)</f>
        <v>1.8011049723756907</v>
      </c>
      <c r="BF29" s="237">
        <f aca="true" t="shared" si="63" ref="BF29:BG34">BA29+AV29</f>
        <v>724</v>
      </c>
      <c r="BG29" s="237">
        <f t="shared" si="63"/>
        <v>264</v>
      </c>
      <c r="BH29" s="300">
        <f>IF(BF29=0,"n/a",BG29/BF29*100)</f>
        <v>36.46408839779006</v>
      </c>
      <c r="BI29" s="237">
        <f aca="true" t="shared" si="64" ref="BI29:BI34">BD29+AY29</f>
        <v>1304</v>
      </c>
      <c r="BJ29" s="299">
        <f>IF(BF29=0,"n/a",BI29/BF29)</f>
        <v>1.8011049723756907</v>
      </c>
    </row>
    <row r="30" spans="1:62" ht="13.5" thickBot="1">
      <c r="A30" s="153" t="s">
        <v>16</v>
      </c>
      <c r="B30" s="131">
        <f>R30+W30+AG30+AL30+AV30+BA30</f>
        <v>5440</v>
      </c>
      <c r="C30" s="206">
        <f>H30+M30</f>
        <v>2338</v>
      </c>
      <c r="D30" s="127">
        <f t="shared" si="55"/>
        <v>42.977941176470594</v>
      </c>
      <c r="E30" s="233">
        <f>J30+O30</f>
        <v>8931</v>
      </c>
      <c r="F30" s="128">
        <f t="shared" si="56"/>
        <v>1.6417279411764707</v>
      </c>
      <c r="G30" s="152">
        <f t="shared" si="57"/>
        <v>86</v>
      </c>
      <c r="H30" s="206">
        <f t="shared" si="57"/>
        <v>29</v>
      </c>
      <c r="I30" s="129">
        <f>IF(G30=0,"n/a",H30/G30*100)</f>
        <v>33.72093023255814</v>
      </c>
      <c r="J30" s="233">
        <f>U30+AJ30+AY30</f>
        <v>171</v>
      </c>
      <c r="K30" s="298">
        <f>IF(G30=0,"n/a",J30/G30)</f>
        <v>1.9883720930232558</v>
      </c>
      <c r="L30" s="151">
        <f t="shared" si="58"/>
        <v>5354</v>
      </c>
      <c r="M30" s="206">
        <f t="shared" si="58"/>
        <v>2309</v>
      </c>
      <c r="N30" s="127">
        <f>IF(L30=0,"n/a",M30/L30*100)</f>
        <v>43.12663429211804</v>
      </c>
      <c r="O30" s="233">
        <f>Z30+AO30+BD30</f>
        <v>8760</v>
      </c>
      <c r="P30" s="128">
        <f>IF(L30=0,"n/a",O30/L30)</f>
        <v>1.6361598804632052</v>
      </c>
      <c r="R30" s="238">
        <f>SUMIF(Database!$U:$U,$BJ$1&amp;$A30&amp;"MY12",Database!$N:$N)</f>
        <v>6</v>
      </c>
      <c r="S30" s="236">
        <f>SUMIF(Database!$U:$U,$BJ$1&amp;$A30&amp;"MY12",Database!$O:$O)</f>
        <v>1</v>
      </c>
      <c r="T30" s="300">
        <f>IF(R30=0,"n/a",S30/R30*100)</f>
        <v>16.666666666666664</v>
      </c>
      <c r="U30" s="236">
        <f>SUMIF(Database!$U:$U,$BJ$1&amp;$A30&amp;"MY12",Database!$S:$S)</f>
        <v>15</v>
      </c>
      <c r="V30" s="299">
        <f>IF(R30=0,"n/a",U30/R30)</f>
        <v>2.5</v>
      </c>
      <c r="W30" s="236">
        <f>SUMIF(Database!$U:$U,$BJ$1&amp;$A30&amp;"MN12",Database!$N:$N)</f>
        <v>497</v>
      </c>
      <c r="X30" s="236">
        <f>SUMIF(Database!$U:$U,$BJ$1&amp;$A30&amp;"MN12",Database!$O:$O)</f>
        <v>153</v>
      </c>
      <c r="Y30" s="300">
        <f>IF(W30=0,"n/a",X30/W30*100)</f>
        <v>30.784708249496983</v>
      </c>
      <c r="Z30" s="236">
        <f>SUMIF(Database!$U:$U,$BJ$1&amp;$A30&amp;"MN12",Database!$S:$S)</f>
        <v>1290</v>
      </c>
      <c r="AA30" s="299">
        <f>IF(W30=0,"n/a",Z30/W30)</f>
        <v>2.595573440643863</v>
      </c>
      <c r="AB30" s="237">
        <f t="shared" si="59"/>
        <v>503</v>
      </c>
      <c r="AC30" s="237">
        <f t="shared" si="59"/>
        <v>154</v>
      </c>
      <c r="AD30" s="300">
        <f>IF(AB30=0,"n/a",AC30/AB30*100)</f>
        <v>30.61630218687873</v>
      </c>
      <c r="AE30" s="237">
        <f t="shared" si="60"/>
        <v>1305</v>
      </c>
      <c r="AF30" s="300">
        <f>IF(AB30=0,"n/a",AE30/AB30)</f>
        <v>2.594433399602386</v>
      </c>
      <c r="AG30" s="238">
        <f>SUMIF(Database!$U:$U,$BJ$1&amp;$A30&amp;"PY12",Database!$N:$N)</f>
        <v>1</v>
      </c>
      <c r="AH30" s="236">
        <f>SUMIF(Database!$U:$U,$BJ$1&amp;$A30&amp;"PY12",Database!$O:$O)</f>
        <v>0</v>
      </c>
      <c r="AI30" s="300">
        <f>IF(AG30=0,"n/a",AH30/AG30*100)</f>
        <v>0</v>
      </c>
      <c r="AJ30" s="236">
        <f>SUMIF(Database!$U:$U,$BJ$1&amp;$A30&amp;"PY12",Database!$S:$S)</f>
        <v>2</v>
      </c>
      <c r="AK30" s="299">
        <f>IF(AG30=0,"n/a",AJ30/AG30)</f>
        <v>2</v>
      </c>
      <c r="AL30" s="238">
        <f>SUMIF(Database!$U:$U,$BJ$1&amp;$A30&amp;"PN12",Database!$N:$N)</f>
        <v>164</v>
      </c>
      <c r="AM30" s="236">
        <f>SUMIF(Database!$U:$U,$BJ$1&amp;$A30&amp;"PN12",Database!$O:$O)</f>
        <v>42</v>
      </c>
      <c r="AN30" s="300">
        <f>IF(AL30=0,"n/a",AM30/AL30*100)</f>
        <v>25.609756097560975</v>
      </c>
      <c r="AO30" s="236">
        <f>SUMIF(Database!$U:$U,$BJ$1&amp;$A30&amp;"PN12",Database!$S:$S)</f>
        <v>432</v>
      </c>
      <c r="AP30" s="299">
        <f>IF(AL30=0,"n/a",AO30/AL30)</f>
        <v>2.6341463414634148</v>
      </c>
      <c r="AQ30" s="237">
        <f t="shared" si="61"/>
        <v>165</v>
      </c>
      <c r="AR30" s="237">
        <f t="shared" si="61"/>
        <v>42</v>
      </c>
      <c r="AS30" s="300">
        <f>IF(AQ30=0,"n/a",AR30/AQ30*100)</f>
        <v>25.454545454545453</v>
      </c>
      <c r="AT30" s="237">
        <f t="shared" si="62"/>
        <v>434</v>
      </c>
      <c r="AU30" s="299">
        <f>IF(AQ30=0,"n/a",AT30/AQ30)</f>
        <v>2.6303030303030304</v>
      </c>
      <c r="AV30" s="238">
        <f>SUMIF(Database!$U:$U,$BJ$1&amp;$A30&amp;"OY12",Database!$N:$N)</f>
        <v>79</v>
      </c>
      <c r="AW30" s="236">
        <f>SUMIF(Database!$U:$U,$BJ$1&amp;$A30&amp;"OY12",Database!$O:$O)</f>
        <v>28</v>
      </c>
      <c r="AX30" s="300">
        <f>IF(AV30=0,"n/a",AW30/AV30*100)</f>
        <v>35.44303797468354</v>
      </c>
      <c r="AY30" s="236">
        <f>SUMIF(Database!$U:$U,$BJ$1&amp;$A30&amp;"OY12",Database!$S:$S)</f>
        <v>154</v>
      </c>
      <c r="AZ30" s="299">
        <f>IF(AV30=0,"n/a",AY30/AV30)</f>
        <v>1.9493670886075949</v>
      </c>
      <c r="BA30" s="238">
        <f>SUMIF(Database!$U:$U,$BJ$1&amp;$A30&amp;"ON12",Database!$N:$N)</f>
        <v>4693</v>
      </c>
      <c r="BB30" s="236">
        <f>SUMIF(Database!$U:$U,$BJ$1&amp;$A30&amp;"ON12",Database!$O:$O)</f>
        <v>2114</v>
      </c>
      <c r="BC30" s="300">
        <f>IF(BA30=0,"n/a",BB30/BA30*100)</f>
        <v>45.04581291284892</v>
      </c>
      <c r="BD30" s="236">
        <f>SUMIF(Database!$U:$U,$BJ$1&amp;$A30&amp;"ON12",Database!$S:$S)</f>
        <v>7038</v>
      </c>
      <c r="BE30" s="299">
        <f>IF(BA30=0,"n/a",BD30/BA30)</f>
        <v>1.4996803750266354</v>
      </c>
      <c r="BF30" s="237">
        <f t="shared" si="63"/>
        <v>4772</v>
      </c>
      <c r="BG30" s="237">
        <f t="shared" si="63"/>
        <v>2142</v>
      </c>
      <c r="BH30" s="300">
        <f>IF(BF30=0,"n/a",BG30/BF30*100)</f>
        <v>44.886839899413246</v>
      </c>
      <c r="BI30" s="237">
        <f t="shared" si="64"/>
        <v>7192</v>
      </c>
      <c r="BJ30" s="299">
        <f>IF(BF30=0,"n/a",BI30/BF30)</f>
        <v>1.507124895222129</v>
      </c>
    </row>
    <row r="31" spans="1:62" ht="13.5" thickBot="1">
      <c r="A31" s="153" t="s">
        <v>91</v>
      </c>
      <c r="B31" s="131">
        <f>R31+W31+AG31+AL31+AV31+BA31</f>
        <v>787</v>
      </c>
      <c r="C31" s="206">
        <f>H31+M31</f>
        <v>286</v>
      </c>
      <c r="D31" s="127">
        <f t="shared" si="55"/>
        <v>36.34053367217281</v>
      </c>
      <c r="E31" s="233">
        <f>J31+O31</f>
        <v>1377</v>
      </c>
      <c r="F31" s="128">
        <f t="shared" si="56"/>
        <v>1.749682337992376</v>
      </c>
      <c r="G31" s="152">
        <f t="shared" si="57"/>
        <v>0</v>
      </c>
      <c r="H31" s="206">
        <f t="shared" si="57"/>
        <v>0</v>
      </c>
      <c r="I31" s="129" t="str">
        <f>IF(G31=0,"n/a",H31/G31*100)</f>
        <v>n/a</v>
      </c>
      <c r="J31" s="233">
        <f>U31+AJ31+AY31</f>
        <v>0</v>
      </c>
      <c r="K31" s="298" t="str">
        <f>IF(G31=0,"n/a",J31/G31)</f>
        <v>n/a</v>
      </c>
      <c r="L31" s="151">
        <f t="shared" si="58"/>
        <v>787</v>
      </c>
      <c r="M31" s="206">
        <f t="shared" si="58"/>
        <v>286</v>
      </c>
      <c r="N31" s="127">
        <f>IF(L31=0,"n/a",M31/L31*100)</f>
        <v>36.34053367217281</v>
      </c>
      <c r="O31" s="233">
        <f>Z31+AO31+BD31</f>
        <v>1377</v>
      </c>
      <c r="P31" s="128">
        <f>IF(L31=0,"n/a",O31/L31)</f>
        <v>1.749682337992376</v>
      </c>
      <c r="R31" s="238">
        <f>SUMIF(Database!$U:$U,$BJ$1&amp;$A31&amp;"MY12",Database!$N:$N)</f>
        <v>0</v>
      </c>
      <c r="S31" s="236">
        <f>SUMIF(Database!$U:$U,$BJ$1&amp;$A31&amp;"MY12",Database!$O:$O)</f>
        <v>0</v>
      </c>
      <c r="T31" s="300" t="str">
        <f>IF(R31=0,"n/a",S31/R31*100)</f>
        <v>n/a</v>
      </c>
      <c r="U31" s="236">
        <f>SUMIF(Database!$U:$U,$BJ$1&amp;$A31&amp;"MY12",Database!$S:$S)</f>
        <v>0</v>
      </c>
      <c r="V31" s="299" t="str">
        <f>IF(R31=0,"n/a",U31/R31)</f>
        <v>n/a</v>
      </c>
      <c r="W31" s="236">
        <f>SUMIF(Database!$U:$U,$BJ$1&amp;$A31&amp;"MN12",Database!$N:$N)</f>
        <v>57</v>
      </c>
      <c r="X31" s="236">
        <f>SUMIF(Database!$U:$U,$BJ$1&amp;$A31&amp;"MN12",Database!$O:$O)</f>
        <v>13</v>
      </c>
      <c r="Y31" s="300">
        <f>IF(W31=0,"n/a",X31/W31*100)</f>
        <v>22.807017543859647</v>
      </c>
      <c r="Z31" s="236">
        <f>SUMIF(Database!$U:$U,$BJ$1&amp;$A31&amp;"MN12",Database!$S:$S)</f>
        <v>159</v>
      </c>
      <c r="AA31" s="299">
        <f>IF(W31=0,"n/a",Z31/W31)</f>
        <v>2.789473684210526</v>
      </c>
      <c r="AB31" s="237">
        <f t="shared" si="59"/>
        <v>57</v>
      </c>
      <c r="AC31" s="237">
        <f t="shared" si="59"/>
        <v>13</v>
      </c>
      <c r="AD31" s="300">
        <f>IF(AB31=0,"n/a",AC31/AB31*100)</f>
        <v>22.807017543859647</v>
      </c>
      <c r="AE31" s="237">
        <f t="shared" si="60"/>
        <v>159</v>
      </c>
      <c r="AF31" s="300">
        <f>IF(AB31=0,"n/a",AE31/AB31)</f>
        <v>2.789473684210526</v>
      </c>
      <c r="AG31" s="238">
        <f>SUMIF(Database!$U:$U,$BJ$1&amp;$A31&amp;"PY12",Database!$N:$N)</f>
        <v>0</v>
      </c>
      <c r="AH31" s="236">
        <f>SUMIF(Database!$U:$U,$BJ$1&amp;$A31&amp;"PY12",Database!$O:$O)</f>
        <v>0</v>
      </c>
      <c r="AI31" s="300" t="str">
        <f>IF(AG31=0,"n/a",AH31/AG31*100)</f>
        <v>n/a</v>
      </c>
      <c r="AJ31" s="236">
        <f>SUMIF(Database!$U:$U,$BJ$1&amp;$A31&amp;"PY12",Database!$S:$S)</f>
        <v>0</v>
      </c>
      <c r="AK31" s="299" t="str">
        <f>IF(AG31=0,"n/a",AJ31/AG31)</f>
        <v>n/a</v>
      </c>
      <c r="AL31" s="238">
        <f>SUMIF(Database!$U:$U,$BJ$1&amp;$A31&amp;"PN12",Database!$N:$N)</f>
        <v>2</v>
      </c>
      <c r="AM31" s="236">
        <f>SUMIF(Database!$U:$U,$BJ$1&amp;$A31&amp;"PN12",Database!$O:$O)</f>
        <v>0</v>
      </c>
      <c r="AN31" s="300">
        <f>IF(AL31=0,"n/a",AM31/AL31*100)</f>
        <v>0</v>
      </c>
      <c r="AO31" s="236">
        <f>SUMIF(Database!$U:$U,$BJ$1&amp;$A31&amp;"PN12",Database!$S:$S)</f>
        <v>8</v>
      </c>
      <c r="AP31" s="299">
        <f>IF(AL31=0,"n/a",AO31/AL31)</f>
        <v>4</v>
      </c>
      <c r="AQ31" s="237">
        <f t="shared" si="61"/>
        <v>2</v>
      </c>
      <c r="AR31" s="237">
        <f t="shared" si="61"/>
        <v>0</v>
      </c>
      <c r="AS31" s="300">
        <f>IF(AQ31=0,"n/a",AR31/AQ31*100)</f>
        <v>0</v>
      </c>
      <c r="AT31" s="237">
        <f t="shared" si="62"/>
        <v>8</v>
      </c>
      <c r="AU31" s="299">
        <f>IF(AQ31=0,"n/a",AT31/AQ31)</f>
        <v>4</v>
      </c>
      <c r="AV31" s="238">
        <f>SUMIF(Database!$U:$U,$BJ$1&amp;$A31&amp;"OY12",Database!$N:$N)</f>
        <v>0</v>
      </c>
      <c r="AW31" s="236">
        <f>SUMIF(Database!$U:$U,$BJ$1&amp;$A31&amp;"OY12",Database!$O:$O)</f>
        <v>0</v>
      </c>
      <c r="AX31" s="300" t="str">
        <f>IF(AV31=0,"n/a",AW31/AV31*100)</f>
        <v>n/a</v>
      </c>
      <c r="AY31" s="236">
        <f>SUMIF(Database!$U:$U,$BJ$1&amp;$A31&amp;"OY12",Database!$S:$S)</f>
        <v>0</v>
      </c>
      <c r="AZ31" s="299" t="str">
        <f>IF(AV31=0,"n/a",AY31/AV31)</f>
        <v>n/a</v>
      </c>
      <c r="BA31" s="238">
        <f>SUMIF(Database!$U:$U,$BJ$1&amp;$A31&amp;"ON12",Database!$N:$N)</f>
        <v>728</v>
      </c>
      <c r="BB31" s="236">
        <f>SUMIF(Database!$U:$U,$BJ$1&amp;$A31&amp;"ON12",Database!$O:$O)</f>
        <v>273</v>
      </c>
      <c r="BC31" s="300">
        <f>IF(BA31=0,"n/a",BB31/BA31*100)</f>
        <v>37.5</v>
      </c>
      <c r="BD31" s="236">
        <f>SUMIF(Database!$U:$U,$BJ$1&amp;$A31&amp;"ON12",Database!$S:$S)</f>
        <v>1210</v>
      </c>
      <c r="BE31" s="299">
        <f>IF(BA31=0,"n/a",BD31/BA31)</f>
        <v>1.6620879120879122</v>
      </c>
      <c r="BF31" s="237">
        <f t="shared" si="63"/>
        <v>728</v>
      </c>
      <c r="BG31" s="237">
        <f t="shared" si="63"/>
        <v>273</v>
      </c>
      <c r="BH31" s="300">
        <f>IF(BF31=0,"n/a",BG31/BF31*100)</f>
        <v>37.5</v>
      </c>
      <c r="BI31" s="237">
        <f t="shared" si="64"/>
        <v>1210</v>
      </c>
      <c r="BJ31" s="299">
        <f>IF(BF31=0,"n/a",BI31/BF31)</f>
        <v>1.6620879120879122</v>
      </c>
    </row>
    <row r="32" spans="1:62" ht="13.5" thickBot="1">
      <c r="A32" s="153" t="s">
        <v>17</v>
      </c>
      <c r="B32" s="131">
        <f>R32+W32+AG32+AL32+AV32+BA32</f>
        <v>2158</v>
      </c>
      <c r="C32" s="206">
        <f>H32+M32</f>
        <v>854</v>
      </c>
      <c r="D32" s="127">
        <f t="shared" si="55"/>
        <v>39.57367933271548</v>
      </c>
      <c r="E32" s="233">
        <f>J32+O32</f>
        <v>3635</v>
      </c>
      <c r="F32" s="128">
        <f t="shared" si="56"/>
        <v>1.6844300278035218</v>
      </c>
      <c r="G32" s="152">
        <f t="shared" si="57"/>
        <v>1075</v>
      </c>
      <c r="H32" s="206">
        <f t="shared" si="57"/>
        <v>470</v>
      </c>
      <c r="I32" s="129">
        <f>IF(G32=0,"n/a",H32/G32*100)</f>
        <v>43.72093023255814</v>
      </c>
      <c r="J32" s="233">
        <f>U32+AJ32+AY32</f>
        <v>1527</v>
      </c>
      <c r="K32" s="298">
        <f>IF(G32=0,"n/a",J32/G32)</f>
        <v>1.4204651162790698</v>
      </c>
      <c r="L32" s="151">
        <f t="shared" si="58"/>
        <v>1083</v>
      </c>
      <c r="M32" s="206">
        <f t="shared" si="58"/>
        <v>384</v>
      </c>
      <c r="N32" s="127">
        <f>IF(L32=0,"n/a",M32/L32*100)</f>
        <v>35.45706371191136</v>
      </c>
      <c r="O32" s="233">
        <f>Z32+AO32+BD32</f>
        <v>2108</v>
      </c>
      <c r="P32" s="128">
        <f>IF(L32=0,"n/a",O32/L32)</f>
        <v>1.9464450600184673</v>
      </c>
      <c r="R32" s="238">
        <f>SUMIF(Database!$U:$U,$BJ$1&amp;$A32&amp;"MY12",Database!$N:$N)</f>
        <v>72</v>
      </c>
      <c r="S32" s="236">
        <f>SUMIF(Database!$U:$U,$BJ$1&amp;$A32&amp;"MY12",Database!$O:$O)</f>
        <v>24</v>
      </c>
      <c r="T32" s="300">
        <f>IF(R32=0,"n/a",S32/R32*100)</f>
        <v>33.33333333333333</v>
      </c>
      <c r="U32" s="236">
        <f>SUMIF(Database!$U:$U,$BJ$1&amp;$A32&amp;"MY12",Database!$S:$S)</f>
        <v>140</v>
      </c>
      <c r="V32" s="299">
        <f>IF(R32=0,"n/a",U32/R32)</f>
        <v>1.9444444444444444</v>
      </c>
      <c r="W32" s="236">
        <f>SUMIF(Database!$U:$U,$BJ$1&amp;$A32&amp;"MN12",Database!$N:$N)</f>
        <v>72</v>
      </c>
      <c r="X32" s="236">
        <f>SUMIF(Database!$U:$U,$BJ$1&amp;$A32&amp;"MN12",Database!$O:$O)</f>
        <v>23</v>
      </c>
      <c r="Y32" s="300">
        <f>IF(W32=0,"n/a",X32/W32*100)</f>
        <v>31.944444444444443</v>
      </c>
      <c r="Z32" s="236">
        <f>SUMIF(Database!$U:$U,$BJ$1&amp;$A32&amp;"MN12",Database!$S:$S)</f>
        <v>206</v>
      </c>
      <c r="AA32" s="299">
        <f>IF(W32=0,"n/a",Z32/W32)</f>
        <v>2.861111111111111</v>
      </c>
      <c r="AB32" s="237">
        <f t="shared" si="59"/>
        <v>144</v>
      </c>
      <c r="AC32" s="237">
        <f t="shared" si="59"/>
        <v>47</v>
      </c>
      <c r="AD32" s="300">
        <f>IF(AB32=0,"n/a",AC32/AB32*100)</f>
        <v>32.63888888888889</v>
      </c>
      <c r="AE32" s="237">
        <f t="shared" si="60"/>
        <v>346</v>
      </c>
      <c r="AF32" s="300">
        <f>IF(AB32=0,"n/a",AE32/AB32)</f>
        <v>2.4027777777777777</v>
      </c>
      <c r="AG32" s="238">
        <f>SUMIF(Database!$U:$U,$BJ$1&amp;$A32&amp;"PY12",Database!$N:$N)</f>
        <v>40</v>
      </c>
      <c r="AH32" s="236">
        <f>SUMIF(Database!$U:$U,$BJ$1&amp;$A32&amp;"PY12",Database!$O:$O)</f>
        <v>11</v>
      </c>
      <c r="AI32" s="300">
        <f>IF(AG32=0,"n/a",AH32/AG32*100)</f>
        <v>27.500000000000004</v>
      </c>
      <c r="AJ32" s="236">
        <f>SUMIF(Database!$U:$U,$BJ$1&amp;$A32&amp;"PY12",Database!$S:$S)</f>
        <v>108</v>
      </c>
      <c r="AK32" s="299">
        <f>IF(AG32=0,"n/a",AJ32/AG32)</f>
        <v>2.7</v>
      </c>
      <c r="AL32" s="238">
        <f>SUMIF(Database!$U:$U,$BJ$1&amp;$A32&amp;"PN12",Database!$N:$N)</f>
        <v>11</v>
      </c>
      <c r="AM32" s="236">
        <f>SUMIF(Database!$U:$U,$BJ$1&amp;$A32&amp;"PN12",Database!$O:$O)</f>
        <v>5</v>
      </c>
      <c r="AN32" s="300">
        <f>IF(AL32=0,"n/a",AM32/AL32*100)</f>
        <v>45.45454545454545</v>
      </c>
      <c r="AO32" s="236">
        <f>SUMIF(Database!$U:$U,$BJ$1&amp;$A32&amp;"PN12",Database!$S:$S)</f>
        <v>13</v>
      </c>
      <c r="AP32" s="299">
        <f>IF(AL32=0,"n/a",AO32/AL32)</f>
        <v>1.1818181818181819</v>
      </c>
      <c r="AQ32" s="237">
        <f t="shared" si="61"/>
        <v>51</v>
      </c>
      <c r="AR32" s="237">
        <f t="shared" si="61"/>
        <v>16</v>
      </c>
      <c r="AS32" s="300">
        <f>IF(AQ32=0,"n/a",AR32/AQ32*100)</f>
        <v>31.372549019607842</v>
      </c>
      <c r="AT32" s="237">
        <f t="shared" si="62"/>
        <v>121</v>
      </c>
      <c r="AU32" s="299">
        <f>IF(AQ32=0,"n/a",AT32/AQ32)</f>
        <v>2.372549019607843</v>
      </c>
      <c r="AV32" s="238">
        <f>SUMIF(Database!$U:$U,$BJ$1&amp;$A32&amp;"OY12",Database!$N:$N)</f>
        <v>963</v>
      </c>
      <c r="AW32" s="236">
        <f>SUMIF(Database!$U:$U,$BJ$1&amp;$A32&amp;"OY12",Database!$O:$O)</f>
        <v>435</v>
      </c>
      <c r="AX32" s="300">
        <f>IF(AV32=0,"n/a",AW32/AV32*100)</f>
        <v>45.17133956386293</v>
      </c>
      <c r="AY32" s="236">
        <f>SUMIF(Database!$U:$U,$BJ$1&amp;$A32&amp;"OY12",Database!$S:$S)</f>
        <v>1279</v>
      </c>
      <c r="AZ32" s="299">
        <f>IF(AV32=0,"n/a",AY32/AV32)</f>
        <v>1.3281412253374871</v>
      </c>
      <c r="BA32" s="238">
        <f>SUMIF(Database!$U:$U,$BJ$1&amp;$A32&amp;"ON12",Database!$N:$N)</f>
        <v>1000</v>
      </c>
      <c r="BB32" s="236">
        <f>SUMIF(Database!$U:$U,$BJ$1&amp;$A32&amp;"ON12",Database!$O:$O)</f>
        <v>356</v>
      </c>
      <c r="BC32" s="300">
        <f>IF(BA32=0,"n/a",BB32/BA32*100)</f>
        <v>35.6</v>
      </c>
      <c r="BD32" s="236">
        <f>SUMIF(Database!$U:$U,$BJ$1&amp;$A32&amp;"ON12",Database!$S:$S)</f>
        <v>1889</v>
      </c>
      <c r="BE32" s="299">
        <f>IF(BA32=0,"n/a",BD32/BA32)</f>
        <v>1.889</v>
      </c>
      <c r="BF32" s="237">
        <f t="shared" si="63"/>
        <v>1963</v>
      </c>
      <c r="BG32" s="237">
        <f t="shared" si="63"/>
        <v>791</v>
      </c>
      <c r="BH32" s="300">
        <f>IF(BF32=0,"n/a",BG32/BF32*100)</f>
        <v>40.29546612328069</v>
      </c>
      <c r="BI32" s="237">
        <f t="shared" si="64"/>
        <v>3168</v>
      </c>
      <c r="BJ32" s="299">
        <f>IF(BF32=0,"n/a",BI32/BF32)</f>
        <v>1.6138563423331636</v>
      </c>
    </row>
    <row r="33" spans="1:62" ht="13.5" thickBot="1">
      <c r="A33" s="189" t="s">
        <v>18</v>
      </c>
      <c r="B33" s="131">
        <f>R33+W33+AG33+AL33+AV33+BA33</f>
        <v>1378</v>
      </c>
      <c r="C33" s="206">
        <f>H33+M33</f>
        <v>390</v>
      </c>
      <c r="D33" s="127">
        <f t="shared" si="55"/>
        <v>28.30188679245283</v>
      </c>
      <c r="E33" s="233">
        <f>J33+O33</f>
        <v>2476</v>
      </c>
      <c r="F33" s="128">
        <f t="shared" si="56"/>
        <v>1.7968069666182873</v>
      </c>
      <c r="G33" s="152">
        <f t="shared" si="57"/>
        <v>559</v>
      </c>
      <c r="H33" s="206">
        <f t="shared" si="57"/>
        <v>148</v>
      </c>
      <c r="I33" s="129">
        <f>IF(G33=0,"n/a",H33/G33*100)</f>
        <v>26.475849731663686</v>
      </c>
      <c r="J33" s="233">
        <f>U33+AJ33+AY33</f>
        <v>1001</v>
      </c>
      <c r="K33" s="298">
        <f>IF(G33=0,"n/a",J33/G33)</f>
        <v>1.7906976744186047</v>
      </c>
      <c r="L33" s="151">
        <f t="shared" si="58"/>
        <v>819</v>
      </c>
      <c r="M33" s="206">
        <f t="shared" si="58"/>
        <v>242</v>
      </c>
      <c r="N33" s="127">
        <f>IF(L33=0,"n/a",M33/L33*100)</f>
        <v>29.54822954822955</v>
      </c>
      <c r="O33" s="233">
        <f>Z33+AO33+BD33</f>
        <v>1475</v>
      </c>
      <c r="P33" s="128">
        <f>IF(L33=0,"n/a",O33/L33)</f>
        <v>1.800976800976801</v>
      </c>
      <c r="R33" s="238">
        <f>SUMIF(Database!$U:$U,$BJ$1&amp;$A33&amp;"MY12",Database!$N:$N)</f>
        <v>113</v>
      </c>
      <c r="S33" s="236">
        <f>SUMIF(Database!$U:$U,$BJ$1&amp;$A33&amp;"MY12",Database!$O:$O)</f>
        <v>22</v>
      </c>
      <c r="T33" s="300">
        <f>IF(R33=0,"n/a",S33/R33*100)</f>
        <v>19.469026548672566</v>
      </c>
      <c r="U33" s="236">
        <f>SUMIF(Database!$U:$U,$BJ$1&amp;$A33&amp;"MY12",Database!$S:$S)</f>
        <v>262</v>
      </c>
      <c r="V33" s="299">
        <f>IF(R33=0,"n/a",U33/R33)</f>
        <v>2.3185840707964602</v>
      </c>
      <c r="W33" s="236">
        <f>SUMIF(Database!$U:$U,$BJ$1&amp;$A33&amp;"MN12",Database!$N:$N)</f>
        <v>79</v>
      </c>
      <c r="X33" s="236">
        <f>SUMIF(Database!$U:$U,$BJ$1&amp;$A33&amp;"MN12",Database!$O:$O)</f>
        <v>20</v>
      </c>
      <c r="Y33" s="300">
        <f>IF(W33=0,"n/a",X33/W33*100)</f>
        <v>25.31645569620253</v>
      </c>
      <c r="Z33" s="236">
        <f>SUMIF(Database!$U:$U,$BJ$1&amp;$A33&amp;"MN12",Database!$S:$S)</f>
        <v>239</v>
      </c>
      <c r="AA33" s="299">
        <f>IF(W33=0,"n/a",Z33/W33)</f>
        <v>3.0253164556962027</v>
      </c>
      <c r="AB33" s="237">
        <f t="shared" si="59"/>
        <v>192</v>
      </c>
      <c r="AC33" s="237">
        <f t="shared" si="59"/>
        <v>42</v>
      </c>
      <c r="AD33" s="300">
        <f>IF(AB33=0,"n/a",AC33/AB33*100)</f>
        <v>21.875</v>
      </c>
      <c r="AE33" s="237">
        <f t="shared" si="60"/>
        <v>501</v>
      </c>
      <c r="AF33" s="300">
        <f>IF(AB33=0,"n/a",AE33/AB33)</f>
        <v>2.609375</v>
      </c>
      <c r="AG33" s="238">
        <f>SUMIF(Database!$U:$U,$BJ$1&amp;$A33&amp;"PY12",Database!$N:$N)</f>
        <v>0</v>
      </c>
      <c r="AH33" s="236">
        <f>SUMIF(Database!$U:$U,$BJ$1&amp;$A33&amp;"PY12",Database!$O:$O)</f>
        <v>0</v>
      </c>
      <c r="AI33" s="300" t="str">
        <f>IF(AG33=0,"n/a",AH33/AG33*100)</f>
        <v>n/a</v>
      </c>
      <c r="AJ33" s="236">
        <f>SUMIF(Database!$U:$U,$BJ$1&amp;$A33&amp;"PY12",Database!$S:$S)</f>
        <v>0</v>
      </c>
      <c r="AK33" s="299" t="str">
        <f>IF(AG33=0,"n/a",AJ33/AG33)</f>
        <v>n/a</v>
      </c>
      <c r="AL33" s="238">
        <f>SUMIF(Database!$U:$U,$BJ$1&amp;$A33&amp;"PN12",Database!$N:$N)</f>
        <v>0</v>
      </c>
      <c r="AM33" s="236">
        <f>SUMIF(Database!$U:$U,$BJ$1&amp;$A33&amp;"PN12",Database!$O:$O)</f>
        <v>0</v>
      </c>
      <c r="AN33" s="300" t="str">
        <f>IF(AL33=0,"n/a",AM33/AL33*100)</f>
        <v>n/a</v>
      </c>
      <c r="AO33" s="236">
        <f>SUMIF(Database!$U:$U,$BJ$1&amp;$A33&amp;"PN12",Database!$S:$S)</f>
        <v>0</v>
      </c>
      <c r="AP33" s="299" t="str">
        <f>IF(AL33=0,"n/a",AO33/AL33)</f>
        <v>n/a</v>
      </c>
      <c r="AQ33" s="237">
        <f t="shared" si="61"/>
        <v>0</v>
      </c>
      <c r="AR33" s="237">
        <f t="shared" si="61"/>
        <v>0</v>
      </c>
      <c r="AS33" s="300" t="str">
        <f>IF(AQ33=0,"n/a",AR33/AQ33*100)</f>
        <v>n/a</v>
      </c>
      <c r="AT33" s="237">
        <f t="shared" si="62"/>
        <v>0</v>
      </c>
      <c r="AU33" s="299" t="str">
        <f>IF(AQ33=0,"n/a",AT33/AQ33)</f>
        <v>n/a</v>
      </c>
      <c r="AV33" s="238">
        <f>SUMIF(Database!$U:$U,$BJ$1&amp;$A33&amp;"OY12",Database!$N:$N)</f>
        <v>446</v>
      </c>
      <c r="AW33" s="236">
        <f>SUMIF(Database!$U:$U,$BJ$1&amp;$A33&amp;"OY12",Database!$O:$O)</f>
        <v>126</v>
      </c>
      <c r="AX33" s="300">
        <f>IF(AV33=0,"n/a",AW33/AV33*100)</f>
        <v>28.251121076233183</v>
      </c>
      <c r="AY33" s="236">
        <f>SUMIF(Database!$U:$U,$BJ$1&amp;$A33&amp;"OY12",Database!$S:$S)</f>
        <v>739</v>
      </c>
      <c r="AZ33" s="299">
        <f>IF(AV33=0,"n/a",AY33/AV33)</f>
        <v>1.65695067264574</v>
      </c>
      <c r="BA33" s="238">
        <f>SUMIF(Database!$U:$U,$BJ$1&amp;$A33&amp;"ON12",Database!$N:$N)</f>
        <v>740</v>
      </c>
      <c r="BB33" s="236">
        <f>SUMIF(Database!$U:$U,$BJ$1&amp;$A33&amp;"ON12",Database!$O:$O)</f>
        <v>222</v>
      </c>
      <c r="BC33" s="300">
        <f>IF(BA33=0,"n/a",BB33/BA33*100)</f>
        <v>30</v>
      </c>
      <c r="BD33" s="236">
        <f>SUMIF(Database!$U:$U,$BJ$1&amp;$A33&amp;"ON12",Database!$S:$S)</f>
        <v>1236</v>
      </c>
      <c r="BE33" s="299">
        <f>IF(BA33=0,"n/a",BD33/BA33)</f>
        <v>1.6702702702702703</v>
      </c>
      <c r="BF33" s="237">
        <f t="shared" si="63"/>
        <v>1186</v>
      </c>
      <c r="BG33" s="237">
        <f t="shared" si="63"/>
        <v>348</v>
      </c>
      <c r="BH33" s="300">
        <f>IF(BF33=0,"n/a",BG33/BF33*100)</f>
        <v>29.34232715008432</v>
      </c>
      <c r="BI33" s="237">
        <f t="shared" si="64"/>
        <v>1975</v>
      </c>
      <c r="BJ33" s="299">
        <f>IF(BF33=0,"n/a",BI33/BF33)</f>
        <v>1.6652613827993255</v>
      </c>
    </row>
    <row r="34" spans="1:62" ht="13.5" thickBot="1">
      <c r="A34" s="167" t="s">
        <v>60</v>
      </c>
      <c r="B34" s="175">
        <f>SUM(B29:B33)</f>
        <v>10603</v>
      </c>
      <c r="C34" s="139">
        <f>SUM(C29:C33)</f>
        <v>4185</v>
      </c>
      <c r="D34" s="140">
        <f t="shared" si="55"/>
        <v>39.46996133169858</v>
      </c>
      <c r="E34" s="139">
        <f>SUM(E29:E33)</f>
        <v>17922</v>
      </c>
      <c r="F34" s="141">
        <f t="shared" si="56"/>
        <v>1.690276336885787</v>
      </c>
      <c r="G34" s="139">
        <f>SUM(G29:G33)</f>
        <v>1720</v>
      </c>
      <c r="H34" s="139">
        <f>SUM(H29:H33)</f>
        <v>647</v>
      </c>
      <c r="I34" s="140">
        <f>H34/G34*100</f>
        <v>37.616279069767444</v>
      </c>
      <c r="J34" s="139">
        <f>SUM(J29:J33)</f>
        <v>2699</v>
      </c>
      <c r="K34" s="141">
        <f>J34/G34</f>
        <v>1.5691860465116279</v>
      </c>
      <c r="L34" s="139">
        <f>SUM(L29:L33)</f>
        <v>8883</v>
      </c>
      <c r="M34" s="139">
        <f>SUM(M29:M33)</f>
        <v>3538</v>
      </c>
      <c r="N34" s="140">
        <f>M34/L34*100</f>
        <v>39.828886637397275</v>
      </c>
      <c r="O34" s="139">
        <f>SUM(O29:O33)</f>
        <v>15223</v>
      </c>
      <c r="P34" s="141">
        <f>O34/L34</f>
        <v>1.713722841382416</v>
      </c>
      <c r="R34" s="139">
        <f>SUM(R29:R33)</f>
        <v>191</v>
      </c>
      <c r="S34" s="139">
        <f>SUM(S29:S33)</f>
        <v>47</v>
      </c>
      <c r="T34" s="140">
        <f>S34/R34*100</f>
        <v>24.60732984293194</v>
      </c>
      <c r="U34" s="139">
        <f>SUM(U29:U33)</f>
        <v>417</v>
      </c>
      <c r="V34" s="141">
        <f>U34/R34</f>
        <v>2.183246073298429</v>
      </c>
      <c r="W34" s="139">
        <f>SUM(W29:W33)</f>
        <v>817</v>
      </c>
      <c r="X34" s="139">
        <f>SUM(X29:X33)</f>
        <v>260</v>
      </c>
      <c r="Y34" s="140">
        <f>X34/W34*100</f>
        <v>31.823745410036718</v>
      </c>
      <c r="Z34" s="139">
        <f>SUM(Z29:Z33)</f>
        <v>2083</v>
      </c>
      <c r="AA34" s="141">
        <f>Z34/W34</f>
        <v>2.5495716034271725</v>
      </c>
      <c r="AB34" s="194">
        <f t="shared" si="59"/>
        <v>1008</v>
      </c>
      <c r="AC34" s="194">
        <f t="shared" si="59"/>
        <v>307</v>
      </c>
      <c r="AD34" s="140">
        <f>AC34/AB34*100</f>
        <v>30.456349206349202</v>
      </c>
      <c r="AE34" s="194">
        <f t="shared" si="60"/>
        <v>2500</v>
      </c>
      <c r="AF34" s="140">
        <f>AE34/AB34</f>
        <v>2.4801587301587302</v>
      </c>
      <c r="AG34" s="139">
        <f>SUM(AG29:AG33)</f>
        <v>41</v>
      </c>
      <c r="AH34" s="139">
        <f>SUM(AH29:AH33)</f>
        <v>11</v>
      </c>
      <c r="AI34" s="140">
        <f>AH34/AG34*100</f>
        <v>26.82926829268293</v>
      </c>
      <c r="AJ34" s="139">
        <f>SUM(AJ29:AJ33)</f>
        <v>110</v>
      </c>
      <c r="AK34" s="141">
        <f>AJ34/AG34</f>
        <v>2.682926829268293</v>
      </c>
      <c r="AL34" s="139">
        <f>SUM(AL29:AL33)</f>
        <v>181</v>
      </c>
      <c r="AM34" s="139">
        <f>SUM(AM29:AM33)</f>
        <v>49</v>
      </c>
      <c r="AN34" s="140">
        <f>AM34/AL34*100</f>
        <v>27.071823204419886</v>
      </c>
      <c r="AO34" s="139">
        <f>SUM(AO29:AO33)</f>
        <v>463</v>
      </c>
      <c r="AP34" s="141">
        <f>AO34/AL34</f>
        <v>2.5580110497237567</v>
      </c>
      <c r="AQ34" s="194">
        <f t="shared" si="61"/>
        <v>222</v>
      </c>
      <c r="AR34" s="194">
        <f t="shared" si="61"/>
        <v>60</v>
      </c>
      <c r="AS34" s="140">
        <f>AR34/AQ34*100</f>
        <v>27.027027027027028</v>
      </c>
      <c r="AT34" s="194">
        <f t="shared" si="62"/>
        <v>573</v>
      </c>
      <c r="AU34" s="143">
        <f>AT34/AQ34</f>
        <v>2.581081081081081</v>
      </c>
      <c r="AV34" s="139">
        <f>SUM(AV29:AV33)</f>
        <v>1488</v>
      </c>
      <c r="AW34" s="139">
        <f>SUM(AW29:AW33)</f>
        <v>589</v>
      </c>
      <c r="AX34" s="140">
        <f>AW34/AV34*100</f>
        <v>39.58333333333333</v>
      </c>
      <c r="AY34" s="139">
        <f>SUM(AY29:AY33)</f>
        <v>2172</v>
      </c>
      <c r="AZ34" s="141">
        <f>AY34/AV34</f>
        <v>1.4596774193548387</v>
      </c>
      <c r="BA34" s="139">
        <f>SUM(BA29:BA33)</f>
        <v>7885</v>
      </c>
      <c r="BB34" s="139">
        <f>SUM(BB29:BB33)</f>
        <v>3229</v>
      </c>
      <c r="BC34" s="140">
        <f>BB34/BA34*100</f>
        <v>40.951173113506655</v>
      </c>
      <c r="BD34" s="139">
        <f>SUM(BD29:BD33)</f>
        <v>12677</v>
      </c>
      <c r="BE34" s="141">
        <f>BD34/BA34</f>
        <v>1.607736207989854</v>
      </c>
      <c r="BF34" s="194">
        <f t="shared" si="63"/>
        <v>9373</v>
      </c>
      <c r="BG34" s="194">
        <f t="shared" si="63"/>
        <v>3818</v>
      </c>
      <c r="BH34" s="140">
        <f>BG34/BF34*100</f>
        <v>40.7340232582951</v>
      </c>
      <c r="BI34" s="194">
        <f t="shared" si="64"/>
        <v>14849</v>
      </c>
      <c r="BJ34" s="143">
        <f>BI34/BF34</f>
        <v>1.5842313026779047</v>
      </c>
    </row>
    <row r="35" spans="1:62" ht="13.5" thickBot="1">
      <c r="A35" s="147"/>
      <c r="B35" s="195"/>
      <c r="C35" s="195"/>
      <c r="D35" s="110"/>
      <c r="E35" s="239"/>
      <c r="F35" s="111"/>
      <c r="G35" s="196"/>
      <c r="H35" s="196"/>
      <c r="I35" s="110"/>
      <c r="J35" s="239"/>
      <c r="K35" s="110"/>
      <c r="L35" s="196"/>
      <c r="M35" s="196"/>
      <c r="N35" s="110"/>
      <c r="O35" s="239"/>
      <c r="P35" s="110"/>
      <c r="R35" s="196"/>
      <c r="S35" s="196"/>
      <c r="T35" s="110"/>
      <c r="U35" s="239"/>
      <c r="V35" s="110"/>
      <c r="W35" s="196"/>
      <c r="X35" s="196"/>
      <c r="Y35" s="110"/>
      <c r="Z35" s="239"/>
      <c r="AA35" s="110"/>
      <c r="AB35" s="237"/>
      <c r="AC35" s="237"/>
      <c r="AD35" s="234"/>
      <c r="AE35" s="237"/>
      <c r="AF35" s="234"/>
      <c r="AG35" s="196"/>
      <c r="AH35" s="196"/>
      <c r="AI35" s="110"/>
      <c r="AJ35" s="239"/>
      <c r="AK35" s="110"/>
      <c r="AL35" s="196"/>
      <c r="AM35" s="196"/>
      <c r="AN35" s="110"/>
      <c r="AO35" s="239" t="s">
        <v>133</v>
      </c>
      <c r="AP35" s="110"/>
      <c r="AQ35" s="237"/>
      <c r="AR35" s="237"/>
      <c r="AS35" s="234"/>
      <c r="AT35" s="237"/>
      <c r="AU35" s="235"/>
      <c r="AV35" s="196"/>
      <c r="AW35" s="196"/>
      <c r="AX35" s="110"/>
      <c r="AY35" s="239"/>
      <c r="AZ35" s="110"/>
      <c r="BA35" s="197"/>
      <c r="BB35" s="197"/>
      <c r="BC35" s="110"/>
      <c r="BD35" s="239"/>
      <c r="BE35" s="110"/>
      <c r="BF35" s="237"/>
      <c r="BG35" s="237"/>
      <c r="BH35" s="234"/>
      <c r="BI35" s="237"/>
      <c r="BJ35" s="235"/>
    </row>
    <row r="36" spans="1:62" ht="13.5" thickBot="1">
      <c r="A36" s="198" t="s">
        <v>61</v>
      </c>
      <c r="B36" s="175">
        <f>SUM(B11+B18+B27+B34)</f>
        <v>48738</v>
      </c>
      <c r="C36" s="139">
        <f>SUM(C11+C18+C27+C34)</f>
        <v>22275.986</v>
      </c>
      <c r="D36" s="140">
        <f>C36/B36*100</f>
        <v>45.70558086092987</v>
      </c>
      <c r="E36" s="139">
        <f>SUM(E11+E18+E27+E34)</f>
        <v>76490</v>
      </c>
      <c r="F36" s="141">
        <f>E36/B36</f>
        <v>1.569411957815257</v>
      </c>
      <c r="G36" s="199">
        <f>SUM(G11+G18+G27+G34)</f>
        <v>25370</v>
      </c>
      <c r="H36" s="139">
        <f>SUM(H11+H18+H27+H34)</f>
        <v>12877.98</v>
      </c>
      <c r="I36" s="140">
        <f>H36/G36*100</f>
        <v>50.76066219944817</v>
      </c>
      <c r="J36" s="139">
        <f>SUM(J11+J18+J27+J34)</f>
        <v>33688</v>
      </c>
      <c r="K36" s="141">
        <f>J36/G36</f>
        <v>1.3278675601103667</v>
      </c>
      <c r="L36" s="199">
        <f>SUM(L11+L18+L27+L34)</f>
        <v>23368</v>
      </c>
      <c r="M36" s="139">
        <f>SUM(M11+M18+M27+M34)</f>
        <v>9398.006000000001</v>
      </c>
      <c r="N36" s="140">
        <f>M36/L36*100</f>
        <v>40.21741698048614</v>
      </c>
      <c r="O36" s="139">
        <f>SUM(O11+O18+O27+O34)</f>
        <v>42802</v>
      </c>
      <c r="P36" s="141">
        <f>O36/L36</f>
        <v>1.8316501198219788</v>
      </c>
      <c r="R36" s="200">
        <f>SUM(R11+R18+R27+R34)</f>
        <v>4223</v>
      </c>
      <c r="S36" s="139">
        <f>SUM(S11+S18+S27+S34)</f>
        <v>1558.07</v>
      </c>
      <c r="T36" s="140">
        <f>S36/R36*100</f>
        <v>36.89486147288657</v>
      </c>
      <c r="U36" s="139">
        <f>SUM(U11+U18+U27+U34)</f>
        <v>8142</v>
      </c>
      <c r="V36" s="141">
        <f>U36/R36</f>
        <v>1.9280132607151315</v>
      </c>
      <c r="W36" s="199">
        <f>SUM(W11+W18+W27+W34)</f>
        <v>5106</v>
      </c>
      <c r="X36" s="139">
        <f>SUM(X11+X18+X27+X34)</f>
        <v>1447.97</v>
      </c>
      <c r="Y36" s="140">
        <f>X36/W36*100</f>
        <v>28.358206032119078</v>
      </c>
      <c r="Z36" s="139">
        <f>SUM(Z11+Z18+Z27+Z34)</f>
        <v>14128</v>
      </c>
      <c r="AA36" s="141">
        <f>Z36/W36</f>
        <v>2.7669408538973754</v>
      </c>
      <c r="AB36" s="194">
        <f>W36+R36</f>
        <v>9329</v>
      </c>
      <c r="AC36" s="194">
        <f>X36+S36</f>
        <v>3006.04</v>
      </c>
      <c r="AD36" s="140">
        <f>AC36/AB36*100</f>
        <v>32.222531889805985</v>
      </c>
      <c r="AE36" s="194">
        <f>Z36+U36</f>
        <v>22270</v>
      </c>
      <c r="AF36" s="143">
        <f>AE36/AB36</f>
        <v>2.387179762032372</v>
      </c>
      <c r="AG36" s="241">
        <f>SUM(AG11+AG18+AG27+AG34)</f>
        <v>3169</v>
      </c>
      <c r="AH36" s="139">
        <f>SUM(AH11+AH18+AH27+AH34)</f>
        <v>1364.98</v>
      </c>
      <c r="AI36" s="140">
        <f>AH36/AG36*100</f>
        <v>43.072893657305144</v>
      </c>
      <c r="AJ36" s="139">
        <f>SUM(AJ11+AJ18+AJ27+AJ34)</f>
        <v>5499</v>
      </c>
      <c r="AK36" s="141">
        <f>AJ36/AG36</f>
        <v>1.7352477122120542</v>
      </c>
      <c r="AL36" s="200">
        <f>SUM(AL11+AL18+AL27+AL34)</f>
        <v>421</v>
      </c>
      <c r="AM36" s="139">
        <f>SUM(AM11+AM18+AM27+AM34)</f>
        <v>138.996</v>
      </c>
      <c r="AN36" s="140">
        <f>AM36/AL36*100</f>
        <v>33.01567695961995</v>
      </c>
      <c r="AO36" s="139">
        <f>SUM(AO11+AO18+AO27+AO34)</f>
        <v>957</v>
      </c>
      <c r="AP36" s="141">
        <f>AO36/AL36</f>
        <v>2.2731591448931114</v>
      </c>
      <c r="AQ36" s="194">
        <f>AL36+AG36</f>
        <v>3590</v>
      </c>
      <c r="AR36" s="194">
        <f>AM36+AH36</f>
        <v>1503.976</v>
      </c>
      <c r="AS36" s="140">
        <f>AR36/AQ36*100</f>
        <v>41.89348189415042</v>
      </c>
      <c r="AT36" s="194">
        <f>AO36+AJ36</f>
        <v>6456</v>
      </c>
      <c r="AU36" s="143">
        <f>AT36/AQ36</f>
        <v>1.7983286908077993</v>
      </c>
      <c r="AV36" s="200">
        <f>SUM(AV11+AV18+AV27+AV34)</f>
        <v>17978</v>
      </c>
      <c r="AW36" s="139">
        <f>SUM(AW11+AW18+AW27+AW34)</f>
        <v>9954.93</v>
      </c>
      <c r="AX36" s="140">
        <f>AW36/AV36*100</f>
        <v>55.372844587829576</v>
      </c>
      <c r="AY36" s="139">
        <f>SUM(AY11+AY18+AY27+AY34)</f>
        <v>20047</v>
      </c>
      <c r="AZ36" s="141">
        <f>AY36/AV36</f>
        <v>1.1150851040160197</v>
      </c>
      <c r="BA36" s="201">
        <f>SUM(BA11+BA18+BA27+BA34)</f>
        <v>17841</v>
      </c>
      <c r="BB36" s="139">
        <f>SUM(BB11+BB18+BB27+BB34)</f>
        <v>7811.04</v>
      </c>
      <c r="BC36" s="140">
        <f>BB36/BA36*100</f>
        <v>43.78140238775853</v>
      </c>
      <c r="BD36" s="139">
        <f>SUM(BD11+BD18+BD27+BD34)</f>
        <v>27717</v>
      </c>
      <c r="BE36" s="141">
        <f>BD36/BA36</f>
        <v>1.5535564149991592</v>
      </c>
      <c r="BF36" s="194">
        <f>BA36+AV36</f>
        <v>35819</v>
      </c>
      <c r="BG36" s="194">
        <f>BB36+AW36</f>
        <v>17765.97</v>
      </c>
      <c r="BH36" s="140">
        <f>BG36/BF36*100</f>
        <v>49.59929087914236</v>
      </c>
      <c r="BI36" s="194">
        <f>BD36+AY36</f>
        <v>47764</v>
      </c>
      <c r="BJ36" s="143">
        <f>BI36/BF36</f>
        <v>1.333482230101343</v>
      </c>
    </row>
    <row r="39" ht="12.75">
      <c r="A39" s="113" t="s">
        <v>134</v>
      </c>
    </row>
    <row r="40" ht="12.75">
      <c r="A40" s="113" t="s">
        <v>135</v>
      </c>
    </row>
    <row r="49" spans="11:62" ht="12.75">
      <c r="K49" s="113"/>
      <c r="M49" s="114"/>
      <c r="P49" s="113"/>
      <c r="S49" s="114"/>
      <c r="V49" s="113"/>
      <c r="X49" s="114"/>
      <c r="AA49" s="113"/>
      <c r="AB49" s="113"/>
      <c r="AC49" s="113"/>
      <c r="AD49" s="113"/>
      <c r="AE49" s="113"/>
      <c r="AF49" s="113"/>
      <c r="AH49" s="114"/>
      <c r="AK49" s="113"/>
      <c r="AM49" s="114"/>
      <c r="AP49" s="113"/>
      <c r="AQ49" s="113"/>
      <c r="AR49" s="113"/>
      <c r="AS49" s="113"/>
      <c r="AT49" s="113"/>
      <c r="AU49" s="113"/>
      <c r="AW49" s="114"/>
      <c r="AZ49" s="115"/>
      <c r="BB49" s="114"/>
      <c r="BE49" s="113"/>
      <c r="BF49" s="113"/>
      <c r="BG49" s="113"/>
      <c r="BH49" s="113"/>
      <c r="BI49" s="113"/>
      <c r="BJ49" s="113"/>
    </row>
    <row r="50" spans="11:62" ht="12.75">
      <c r="K50" s="113"/>
      <c r="M50" s="114"/>
      <c r="P50" s="113"/>
      <c r="S50" s="114"/>
      <c r="V50" s="113"/>
      <c r="X50" s="114"/>
      <c r="AA50" s="113"/>
      <c r="AB50" s="113"/>
      <c r="AC50" s="113"/>
      <c r="AD50" s="113"/>
      <c r="AE50" s="113"/>
      <c r="AF50" s="113"/>
      <c r="AH50" s="114"/>
      <c r="AK50" s="113"/>
      <c r="AM50" s="114"/>
      <c r="AP50" s="113"/>
      <c r="AQ50" s="113"/>
      <c r="AR50" s="113"/>
      <c r="AS50" s="113"/>
      <c r="AT50" s="113"/>
      <c r="AU50" s="113"/>
      <c r="AW50" s="114"/>
      <c r="AZ50" s="115"/>
      <c r="BB50" s="114"/>
      <c r="BE50" s="113"/>
      <c r="BF50" s="113"/>
      <c r="BG50" s="113"/>
      <c r="BH50" s="113"/>
      <c r="BI50" s="113"/>
      <c r="BJ50" s="113"/>
    </row>
    <row r="51" spans="11:62" ht="12.75">
      <c r="K51" s="113"/>
      <c r="M51" s="114"/>
      <c r="P51" s="113"/>
      <c r="S51" s="114"/>
      <c r="V51" s="113"/>
      <c r="X51" s="114"/>
      <c r="AA51" s="113"/>
      <c r="AB51" s="113"/>
      <c r="AC51" s="113"/>
      <c r="AD51" s="113"/>
      <c r="AE51" s="113"/>
      <c r="AF51" s="113"/>
      <c r="AH51" s="114"/>
      <c r="AK51" s="113"/>
      <c r="AM51" s="114"/>
      <c r="AP51" s="113"/>
      <c r="AQ51" s="113"/>
      <c r="AR51" s="113"/>
      <c r="AS51" s="113"/>
      <c r="AT51" s="113"/>
      <c r="AU51" s="113"/>
      <c r="AW51" s="114"/>
      <c r="AZ51" s="115"/>
      <c r="BB51" s="114"/>
      <c r="BE51" s="113"/>
      <c r="BF51" s="113"/>
      <c r="BG51" s="113"/>
      <c r="BH51" s="113"/>
      <c r="BI51" s="113"/>
      <c r="BJ51" s="113"/>
    </row>
    <row r="52" spans="11:62" ht="12.75">
      <c r="K52" s="113"/>
      <c r="M52" s="114"/>
      <c r="P52" s="113"/>
      <c r="S52" s="114"/>
      <c r="V52" s="113"/>
      <c r="X52" s="114"/>
      <c r="AA52" s="113"/>
      <c r="AB52" s="113"/>
      <c r="AC52" s="113"/>
      <c r="AD52" s="113"/>
      <c r="AE52" s="113"/>
      <c r="AF52" s="113"/>
      <c r="AH52" s="114"/>
      <c r="AK52" s="113"/>
      <c r="AM52" s="114"/>
      <c r="AP52" s="113"/>
      <c r="AQ52" s="113"/>
      <c r="AR52" s="113"/>
      <c r="AS52" s="113"/>
      <c r="AT52" s="113"/>
      <c r="AU52" s="113"/>
      <c r="AW52" s="114"/>
      <c r="AZ52" s="115"/>
      <c r="BB52" s="114"/>
      <c r="BE52" s="113"/>
      <c r="BF52" s="113"/>
      <c r="BG52" s="113"/>
      <c r="BH52" s="113"/>
      <c r="BI52" s="113"/>
      <c r="BJ52" s="113"/>
    </row>
    <row r="53" spans="11:62" ht="12.75">
      <c r="K53" s="113"/>
      <c r="M53" s="114"/>
      <c r="P53" s="113"/>
      <c r="S53" s="114"/>
      <c r="V53" s="113"/>
      <c r="X53" s="114"/>
      <c r="AA53" s="113"/>
      <c r="AB53" s="113"/>
      <c r="AC53" s="113"/>
      <c r="AD53" s="113"/>
      <c r="AE53" s="113"/>
      <c r="AF53" s="113"/>
      <c r="AH53" s="114"/>
      <c r="AK53" s="113"/>
      <c r="AM53" s="114"/>
      <c r="AP53" s="113"/>
      <c r="AQ53" s="113"/>
      <c r="AR53" s="113"/>
      <c r="AS53" s="113"/>
      <c r="AT53" s="113"/>
      <c r="AU53" s="113"/>
      <c r="AW53" s="114"/>
      <c r="AZ53" s="115"/>
      <c r="BB53" s="114"/>
      <c r="BE53" s="113"/>
      <c r="BF53" s="113"/>
      <c r="BG53" s="113"/>
      <c r="BH53" s="113"/>
      <c r="BI53" s="113"/>
      <c r="BJ53" s="113"/>
    </row>
    <row r="54" spans="11:62" ht="12.75">
      <c r="K54" s="113"/>
      <c r="M54" s="114"/>
      <c r="P54" s="113"/>
      <c r="S54" s="114"/>
      <c r="V54" s="113"/>
      <c r="X54" s="114"/>
      <c r="AA54" s="113"/>
      <c r="AB54" s="113"/>
      <c r="AC54" s="113"/>
      <c r="AD54" s="113"/>
      <c r="AE54" s="113"/>
      <c r="AF54" s="113"/>
      <c r="AH54" s="114"/>
      <c r="AK54" s="113"/>
      <c r="AM54" s="114"/>
      <c r="AP54" s="113"/>
      <c r="AQ54" s="113"/>
      <c r="AR54" s="113"/>
      <c r="AS54" s="113"/>
      <c r="AT54" s="113"/>
      <c r="AU54" s="113"/>
      <c r="AW54" s="114"/>
      <c r="AZ54" s="115"/>
      <c r="BB54" s="114"/>
      <c r="BE54" s="113"/>
      <c r="BF54" s="113"/>
      <c r="BG54" s="113"/>
      <c r="BH54" s="113"/>
      <c r="BI54" s="113"/>
      <c r="BJ54" s="113"/>
    </row>
    <row r="55" spans="11:62" ht="12.75">
      <c r="K55" s="113"/>
      <c r="M55" s="114"/>
      <c r="P55" s="113"/>
      <c r="S55" s="114"/>
      <c r="V55" s="113"/>
      <c r="X55" s="114"/>
      <c r="AA55" s="113"/>
      <c r="AB55" s="113"/>
      <c r="AC55" s="113"/>
      <c r="AD55" s="113"/>
      <c r="AE55" s="113"/>
      <c r="AF55" s="113"/>
      <c r="AH55" s="114"/>
      <c r="AK55" s="113"/>
      <c r="AM55" s="114"/>
      <c r="AP55" s="113"/>
      <c r="AQ55" s="113"/>
      <c r="AR55" s="113"/>
      <c r="AS55" s="113"/>
      <c r="AT55" s="113"/>
      <c r="AU55" s="113"/>
      <c r="AW55" s="114"/>
      <c r="AZ55" s="115"/>
      <c r="BB55" s="114"/>
      <c r="BE55" s="113"/>
      <c r="BF55" s="113"/>
      <c r="BG55" s="113"/>
      <c r="BH55" s="113"/>
      <c r="BI55" s="113"/>
      <c r="BJ55" s="113"/>
    </row>
    <row r="56" spans="11:62" ht="12.75">
      <c r="K56" s="113"/>
      <c r="M56" s="114"/>
      <c r="P56" s="113"/>
      <c r="S56" s="114"/>
      <c r="V56" s="113"/>
      <c r="X56" s="114"/>
      <c r="AA56" s="113"/>
      <c r="AB56" s="113"/>
      <c r="AC56" s="113"/>
      <c r="AD56" s="113"/>
      <c r="AE56" s="113"/>
      <c r="AF56" s="113"/>
      <c r="AH56" s="114"/>
      <c r="AK56" s="113"/>
      <c r="AM56" s="114"/>
      <c r="AP56" s="113"/>
      <c r="AQ56" s="113"/>
      <c r="AR56" s="113"/>
      <c r="AS56" s="113"/>
      <c r="AT56" s="113"/>
      <c r="AU56" s="113"/>
      <c r="AW56" s="114"/>
      <c r="AZ56" s="115"/>
      <c r="BB56" s="114"/>
      <c r="BE56" s="113"/>
      <c r="BF56" s="113"/>
      <c r="BG56" s="113"/>
      <c r="BH56" s="113"/>
      <c r="BI56" s="113"/>
      <c r="BJ56" s="113"/>
    </row>
    <row r="57" spans="11:62" ht="12.75">
      <c r="K57" s="113"/>
      <c r="M57" s="114"/>
      <c r="P57" s="113"/>
      <c r="S57" s="114"/>
      <c r="V57" s="113"/>
      <c r="X57" s="114"/>
      <c r="AA57" s="113"/>
      <c r="AB57" s="113"/>
      <c r="AC57" s="113"/>
      <c r="AD57" s="113"/>
      <c r="AE57" s="113"/>
      <c r="AF57" s="113"/>
      <c r="AH57" s="114"/>
      <c r="AK57" s="113"/>
      <c r="AM57" s="114"/>
      <c r="AP57" s="113"/>
      <c r="AQ57" s="113"/>
      <c r="AR57" s="113"/>
      <c r="AS57" s="113"/>
      <c r="AT57" s="113"/>
      <c r="AU57" s="113"/>
      <c r="AW57" s="114"/>
      <c r="AZ57" s="115"/>
      <c r="BB57" s="114"/>
      <c r="BE57" s="113"/>
      <c r="BF57" s="113"/>
      <c r="BG57" s="113"/>
      <c r="BH57" s="113"/>
      <c r="BI57" s="113"/>
      <c r="BJ57" s="113"/>
    </row>
    <row r="58" spans="11:62" ht="12.75">
      <c r="K58" s="113"/>
      <c r="M58" s="114"/>
      <c r="P58" s="113"/>
      <c r="S58" s="114"/>
      <c r="V58" s="113"/>
      <c r="X58" s="114"/>
      <c r="AA58" s="113"/>
      <c r="AB58" s="113"/>
      <c r="AC58" s="113"/>
      <c r="AD58" s="113"/>
      <c r="AE58" s="113"/>
      <c r="AF58" s="113"/>
      <c r="AH58" s="114"/>
      <c r="AK58" s="113"/>
      <c r="AM58" s="114"/>
      <c r="AP58" s="113"/>
      <c r="AQ58" s="113"/>
      <c r="AR58" s="113"/>
      <c r="AS58" s="113"/>
      <c r="AT58" s="113"/>
      <c r="AU58" s="113"/>
      <c r="AW58" s="114"/>
      <c r="AZ58" s="115"/>
      <c r="BB58" s="114"/>
      <c r="BE58" s="113"/>
      <c r="BF58" s="113"/>
      <c r="BG58" s="113"/>
      <c r="BH58" s="113"/>
      <c r="BI58" s="113"/>
      <c r="BJ58" s="113"/>
    </row>
    <row r="59" spans="11:62" ht="12.75">
      <c r="K59" s="113"/>
      <c r="M59" s="114"/>
      <c r="P59" s="113"/>
      <c r="S59" s="114"/>
      <c r="V59" s="113"/>
      <c r="X59" s="114"/>
      <c r="AA59" s="113"/>
      <c r="AB59" s="113"/>
      <c r="AC59" s="113"/>
      <c r="AD59" s="113"/>
      <c r="AE59" s="113"/>
      <c r="AF59" s="113"/>
      <c r="AH59" s="114"/>
      <c r="AK59" s="113"/>
      <c r="AM59" s="114"/>
      <c r="AP59" s="113"/>
      <c r="AQ59" s="113"/>
      <c r="AR59" s="113"/>
      <c r="AS59" s="113"/>
      <c r="AT59" s="113"/>
      <c r="AU59" s="113"/>
      <c r="AW59" s="114"/>
      <c r="AZ59" s="115"/>
      <c r="BB59" s="114"/>
      <c r="BE59" s="113"/>
      <c r="BF59" s="113"/>
      <c r="BG59" s="113"/>
      <c r="BH59" s="113"/>
      <c r="BI59" s="113"/>
      <c r="BJ59" s="113"/>
    </row>
    <row r="60" spans="11:62" ht="12.75">
      <c r="K60" s="113"/>
      <c r="M60" s="114"/>
      <c r="P60" s="113"/>
      <c r="S60" s="114"/>
      <c r="V60" s="113"/>
      <c r="X60" s="114"/>
      <c r="AA60" s="113"/>
      <c r="AB60" s="113"/>
      <c r="AC60" s="113"/>
      <c r="AD60" s="113"/>
      <c r="AE60" s="113"/>
      <c r="AF60" s="113"/>
      <c r="AH60" s="114"/>
      <c r="AK60" s="113"/>
      <c r="AM60" s="114"/>
      <c r="AP60" s="113"/>
      <c r="AQ60" s="113"/>
      <c r="AR60" s="113"/>
      <c r="AS60" s="113"/>
      <c r="AT60" s="113"/>
      <c r="AU60" s="113"/>
      <c r="AW60" s="114"/>
      <c r="AZ60" s="115"/>
      <c r="BB60" s="114"/>
      <c r="BE60" s="113"/>
      <c r="BF60" s="113"/>
      <c r="BG60" s="113"/>
      <c r="BH60" s="113"/>
      <c r="BI60" s="113"/>
      <c r="BJ60" s="113"/>
    </row>
    <row r="61" spans="11:62" ht="12.75">
      <c r="K61" s="113"/>
      <c r="M61" s="114"/>
      <c r="P61" s="113"/>
      <c r="S61" s="114"/>
      <c r="V61" s="113"/>
      <c r="X61" s="114"/>
      <c r="AA61" s="113"/>
      <c r="AB61" s="113"/>
      <c r="AC61" s="113"/>
      <c r="AD61" s="113"/>
      <c r="AE61" s="113"/>
      <c r="AF61" s="113"/>
      <c r="AH61" s="114"/>
      <c r="AK61" s="113"/>
      <c r="AM61" s="114"/>
      <c r="AP61" s="113"/>
      <c r="AQ61" s="113"/>
      <c r="AR61" s="113"/>
      <c r="AS61" s="113"/>
      <c r="AT61" s="113"/>
      <c r="AU61" s="113"/>
      <c r="AW61" s="114"/>
      <c r="AZ61" s="115"/>
      <c r="BB61" s="114"/>
      <c r="BE61" s="113"/>
      <c r="BF61" s="113"/>
      <c r="BG61" s="113"/>
      <c r="BH61" s="113"/>
      <c r="BI61" s="113"/>
      <c r="BJ61" s="113"/>
    </row>
    <row r="62" spans="11:62" ht="12.75">
      <c r="K62" s="113"/>
      <c r="M62" s="114"/>
      <c r="P62" s="113"/>
      <c r="S62" s="114"/>
      <c r="V62" s="113"/>
      <c r="X62" s="114"/>
      <c r="AA62" s="113"/>
      <c r="AB62" s="113"/>
      <c r="AC62" s="113"/>
      <c r="AD62" s="113"/>
      <c r="AE62" s="113"/>
      <c r="AF62" s="113"/>
      <c r="AH62" s="114"/>
      <c r="AK62" s="113"/>
      <c r="AM62" s="114"/>
      <c r="AP62" s="113"/>
      <c r="AQ62" s="113"/>
      <c r="AR62" s="113"/>
      <c r="AS62" s="113"/>
      <c r="AT62" s="113"/>
      <c r="AU62" s="113"/>
      <c r="AW62" s="114"/>
      <c r="AZ62" s="115"/>
      <c r="BB62" s="114"/>
      <c r="BE62" s="113"/>
      <c r="BF62" s="113"/>
      <c r="BG62" s="113"/>
      <c r="BH62" s="113"/>
      <c r="BI62" s="113"/>
      <c r="BJ62" s="113"/>
    </row>
    <row r="63" spans="11:62" ht="12.75">
      <c r="K63" s="113"/>
      <c r="M63" s="114"/>
      <c r="P63" s="113"/>
      <c r="S63" s="114"/>
      <c r="V63" s="113"/>
      <c r="X63" s="114"/>
      <c r="AA63" s="113"/>
      <c r="AB63" s="113"/>
      <c r="AC63" s="113"/>
      <c r="AD63" s="113"/>
      <c r="AE63" s="113"/>
      <c r="AF63" s="113"/>
      <c r="AH63" s="114"/>
      <c r="AK63" s="113"/>
      <c r="AM63" s="114"/>
      <c r="AP63" s="113"/>
      <c r="AQ63" s="113"/>
      <c r="AR63" s="113"/>
      <c r="AS63" s="113"/>
      <c r="AT63" s="113"/>
      <c r="AU63" s="113"/>
      <c r="AW63" s="114"/>
      <c r="AZ63" s="115"/>
      <c r="BB63" s="114"/>
      <c r="BE63" s="113"/>
      <c r="BF63" s="113"/>
      <c r="BG63" s="113"/>
      <c r="BH63" s="113"/>
      <c r="BI63" s="113"/>
      <c r="BJ63" s="113"/>
    </row>
    <row r="64" spans="11:62" ht="12.75">
      <c r="K64" s="113"/>
      <c r="M64" s="114"/>
      <c r="P64" s="113"/>
      <c r="S64" s="114"/>
      <c r="V64" s="113"/>
      <c r="X64" s="114"/>
      <c r="AA64" s="113"/>
      <c r="AB64" s="113"/>
      <c r="AC64" s="113"/>
      <c r="AD64" s="113"/>
      <c r="AE64" s="113"/>
      <c r="AF64" s="113"/>
      <c r="AH64" s="114"/>
      <c r="AK64" s="113"/>
      <c r="AM64" s="114"/>
      <c r="AP64" s="113"/>
      <c r="AQ64" s="113"/>
      <c r="AR64" s="113"/>
      <c r="AS64" s="113"/>
      <c r="AT64" s="113"/>
      <c r="AU64" s="113"/>
      <c r="AW64" s="114"/>
      <c r="AZ64" s="115"/>
      <c r="BB64" s="114"/>
      <c r="BE64" s="113"/>
      <c r="BF64" s="113"/>
      <c r="BG64" s="113"/>
      <c r="BH64" s="113"/>
      <c r="BI64" s="113"/>
      <c r="BJ64" s="113"/>
    </row>
    <row r="65" spans="11:62" ht="12.75">
      <c r="K65" s="113"/>
      <c r="M65" s="114"/>
      <c r="P65" s="113"/>
      <c r="S65" s="114"/>
      <c r="V65" s="113"/>
      <c r="X65" s="114"/>
      <c r="AA65" s="113"/>
      <c r="AB65" s="113"/>
      <c r="AC65" s="113"/>
      <c r="AD65" s="113"/>
      <c r="AE65" s="113"/>
      <c r="AF65" s="113"/>
      <c r="AH65" s="114"/>
      <c r="AK65" s="113"/>
      <c r="AM65" s="114"/>
      <c r="AP65" s="113"/>
      <c r="AQ65" s="113"/>
      <c r="AR65" s="113"/>
      <c r="AS65" s="113"/>
      <c r="AT65" s="113"/>
      <c r="AU65" s="113"/>
      <c r="AW65" s="114"/>
      <c r="AZ65" s="115"/>
      <c r="BB65" s="114"/>
      <c r="BE65" s="113"/>
      <c r="BF65" s="113"/>
      <c r="BG65" s="113"/>
      <c r="BH65" s="113"/>
      <c r="BI65" s="113"/>
      <c r="BJ65" s="113"/>
    </row>
    <row r="66" spans="11:62" ht="12.75">
      <c r="K66" s="113"/>
      <c r="M66" s="114"/>
      <c r="P66" s="113"/>
      <c r="S66" s="114"/>
      <c r="V66" s="113"/>
      <c r="X66" s="114"/>
      <c r="AA66" s="113"/>
      <c r="AB66" s="113"/>
      <c r="AC66" s="113"/>
      <c r="AD66" s="113"/>
      <c r="AE66" s="113"/>
      <c r="AF66" s="113"/>
      <c r="AH66" s="114"/>
      <c r="AK66" s="113"/>
      <c r="AM66" s="114"/>
      <c r="AP66" s="113"/>
      <c r="AQ66" s="113"/>
      <c r="AR66" s="113"/>
      <c r="AS66" s="113"/>
      <c r="AT66" s="113"/>
      <c r="AU66" s="113"/>
      <c r="AW66" s="114"/>
      <c r="AZ66" s="115"/>
      <c r="BB66" s="114"/>
      <c r="BE66" s="113"/>
      <c r="BF66" s="113"/>
      <c r="BG66" s="113"/>
      <c r="BH66" s="113"/>
      <c r="BI66" s="113"/>
      <c r="BJ66" s="113"/>
    </row>
    <row r="67" spans="11:62" ht="12.75">
      <c r="K67" s="113"/>
      <c r="M67" s="114"/>
      <c r="P67" s="113"/>
      <c r="S67" s="114"/>
      <c r="V67" s="113"/>
      <c r="X67" s="114"/>
      <c r="AA67" s="113"/>
      <c r="AB67" s="113"/>
      <c r="AC67" s="113"/>
      <c r="AD67" s="113"/>
      <c r="AE67" s="113"/>
      <c r="AF67" s="113"/>
      <c r="AH67" s="114"/>
      <c r="AK67" s="113"/>
      <c r="AM67" s="114"/>
      <c r="AP67" s="113"/>
      <c r="AQ67" s="113"/>
      <c r="AR67" s="113"/>
      <c r="AS67" s="113"/>
      <c r="AT67" s="113"/>
      <c r="AU67" s="113"/>
      <c r="AW67" s="114"/>
      <c r="AZ67" s="115"/>
      <c r="BB67" s="114"/>
      <c r="BE67" s="113"/>
      <c r="BF67" s="113"/>
      <c r="BG67" s="113"/>
      <c r="BH67" s="113"/>
      <c r="BI67" s="113"/>
      <c r="BJ67" s="113"/>
    </row>
    <row r="68" spans="11:62" ht="12.75">
      <c r="K68" s="113"/>
      <c r="M68" s="114"/>
      <c r="P68" s="113"/>
      <c r="S68" s="114"/>
      <c r="V68" s="113"/>
      <c r="X68" s="114"/>
      <c r="AA68" s="113"/>
      <c r="AB68" s="113"/>
      <c r="AC68" s="113"/>
      <c r="AD68" s="113"/>
      <c r="AE68" s="113"/>
      <c r="AF68" s="113"/>
      <c r="AH68" s="114"/>
      <c r="AK68" s="113"/>
      <c r="AM68" s="114"/>
      <c r="AP68" s="113"/>
      <c r="AQ68" s="113"/>
      <c r="AR68" s="113"/>
      <c r="AS68" s="113"/>
      <c r="AT68" s="113"/>
      <c r="AU68" s="113"/>
      <c r="AW68" s="114"/>
      <c r="AZ68" s="115"/>
      <c r="BB68" s="114"/>
      <c r="BE68" s="113"/>
      <c r="BF68" s="113"/>
      <c r="BG68" s="113"/>
      <c r="BH68" s="113"/>
      <c r="BI68" s="113"/>
      <c r="BJ68" s="113"/>
    </row>
    <row r="69" spans="11:62" ht="12.75">
      <c r="K69" s="113"/>
      <c r="M69" s="114"/>
      <c r="P69" s="113"/>
      <c r="S69" s="114"/>
      <c r="V69" s="113"/>
      <c r="X69" s="114"/>
      <c r="AA69" s="113"/>
      <c r="AB69" s="113"/>
      <c r="AC69" s="113"/>
      <c r="AD69" s="113"/>
      <c r="AE69" s="113"/>
      <c r="AF69" s="113"/>
      <c r="AH69" s="114"/>
      <c r="AK69" s="113"/>
      <c r="AM69" s="114"/>
      <c r="AP69" s="113"/>
      <c r="AQ69" s="113"/>
      <c r="AR69" s="113"/>
      <c r="AS69" s="113"/>
      <c r="AT69" s="113"/>
      <c r="AU69" s="113"/>
      <c r="AW69" s="114"/>
      <c r="AZ69" s="115"/>
      <c r="BB69" s="114"/>
      <c r="BE69" s="113"/>
      <c r="BF69" s="113"/>
      <c r="BG69" s="113"/>
      <c r="BH69" s="113"/>
      <c r="BI69" s="113"/>
      <c r="BJ69" s="113"/>
    </row>
    <row r="70" spans="11:62" ht="12.75">
      <c r="K70" s="113"/>
      <c r="M70" s="114"/>
      <c r="P70" s="113"/>
      <c r="S70" s="114"/>
      <c r="V70" s="113"/>
      <c r="X70" s="114"/>
      <c r="AA70" s="113"/>
      <c r="AB70" s="113"/>
      <c r="AC70" s="113"/>
      <c r="AD70" s="113"/>
      <c r="AE70" s="113"/>
      <c r="AF70" s="113"/>
      <c r="AH70" s="114"/>
      <c r="AK70" s="113"/>
      <c r="AM70" s="114"/>
      <c r="AP70" s="113"/>
      <c r="AQ70" s="113"/>
      <c r="AR70" s="113"/>
      <c r="AS70" s="113"/>
      <c r="AT70" s="113"/>
      <c r="AU70" s="113"/>
      <c r="AW70" s="114"/>
      <c r="AZ70" s="115"/>
      <c r="BB70" s="114"/>
      <c r="BE70" s="113"/>
      <c r="BF70" s="113"/>
      <c r="BG70" s="113"/>
      <c r="BH70" s="113"/>
      <c r="BI70" s="113"/>
      <c r="BJ70" s="113"/>
    </row>
    <row r="71" spans="11:62" ht="12.75">
      <c r="K71" s="113"/>
      <c r="M71" s="114"/>
      <c r="P71" s="113"/>
      <c r="S71" s="114"/>
      <c r="V71" s="113"/>
      <c r="X71" s="114"/>
      <c r="AA71" s="113"/>
      <c r="AB71" s="113"/>
      <c r="AC71" s="113"/>
      <c r="AD71" s="113"/>
      <c r="AE71" s="113"/>
      <c r="AF71" s="113"/>
      <c r="AH71" s="114"/>
      <c r="AK71" s="113"/>
      <c r="AM71" s="114"/>
      <c r="AP71" s="113"/>
      <c r="AQ71" s="113"/>
      <c r="AR71" s="113"/>
      <c r="AS71" s="113"/>
      <c r="AT71" s="113"/>
      <c r="AU71" s="113"/>
      <c r="AW71" s="114"/>
      <c r="AZ71" s="115"/>
      <c r="BB71" s="114"/>
      <c r="BE71" s="113"/>
      <c r="BF71" s="113"/>
      <c r="BG71" s="113"/>
      <c r="BH71" s="113"/>
      <c r="BI71" s="113"/>
      <c r="BJ71" s="113"/>
    </row>
    <row r="72" spans="11:62" ht="12.75">
      <c r="K72" s="113"/>
      <c r="M72" s="114"/>
      <c r="P72" s="113"/>
      <c r="S72" s="114"/>
      <c r="V72" s="113"/>
      <c r="X72" s="114"/>
      <c r="AA72" s="113"/>
      <c r="AB72" s="113"/>
      <c r="AC72" s="113"/>
      <c r="AD72" s="113"/>
      <c r="AE72" s="113"/>
      <c r="AF72" s="113"/>
      <c r="AH72" s="114"/>
      <c r="AK72" s="113"/>
      <c r="AM72" s="114"/>
      <c r="AP72" s="113"/>
      <c r="AQ72" s="113"/>
      <c r="AR72" s="113"/>
      <c r="AS72" s="113"/>
      <c r="AT72" s="113"/>
      <c r="AU72" s="113"/>
      <c r="AW72" s="114"/>
      <c r="AZ72" s="115"/>
      <c r="BB72" s="114"/>
      <c r="BE72" s="113"/>
      <c r="BF72" s="113"/>
      <c r="BG72" s="113"/>
      <c r="BH72" s="113"/>
      <c r="BI72" s="113"/>
      <c r="BJ72" s="113"/>
    </row>
    <row r="73" spans="11:62" ht="12.75">
      <c r="K73" s="113"/>
      <c r="M73" s="114"/>
      <c r="P73" s="113"/>
      <c r="S73" s="114"/>
      <c r="V73" s="113"/>
      <c r="X73" s="114"/>
      <c r="AA73" s="113"/>
      <c r="AB73" s="113"/>
      <c r="AC73" s="113"/>
      <c r="AD73" s="113"/>
      <c r="AE73" s="113"/>
      <c r="AF73" s="113"/>
      <c r="AH73" s="114"/>
      <c r="AK73" s="113"/>
      <c r="AM73" s="114"/>
      <c r="AP73" s="113"/>
      <c r="AQ73" s="113"/>
      <c r="AR73" s="113"/>
      <c r="AS73" s="113"/>
      <c r="AT73" s="113"/>
      <c r="AU73" s="113"/>
      <c r="AW73" s="114"/>
      <c r="AZ73" s="115"/>
      <c r="BB73" s="114"/>
      <c r="BE73" s="113"/>
      <c r="BF73" s="113"/>
      <c r="BG73" s="113"/>
      <c r="BH73" s="113"/>
      <c r="BI73" s="113"/>
      <c r="BJ73" s="113"/>
    </row>
    <row r="74" spans="11:62" ht="12.75">
      <c r="K74" s="113"/>
      <c r="M74" s="114"/>
      <c r="P74" s="113"/>
      <c r="S74" s="114"/>
      <c r="V74" s="113"/>
      <c r="X74" s="114"/>
      <c r="AA74" s="113"/>
      <c r="AB74" s="113"/>
      <c r="AC74" s="113"/>
      <c r="AD74" s="113"/>
      <c r="AE74" s="113"/>
      <c r="AF74" s="113"/>
      <c r="AH74" s="114"/>
      <c r="AK74" s="113"/>
      <c r="AM74" s="114"/>
      <c r="AP74" s="113"/>
      <c r="AQ74" s="113"/>
      <c r="AR74" s="113"/>
      <c r="AS74" s="113"/>
      <c r="AT74" s="113"/>
      <c r="AU74" s="113"/>
      <c r="AW74" s="114"/>
      <c r="AZ74" s="115"/>
      <c r="BB74" s="114"/>
      <c r="BE74" s="113"/>
      <c r="BF74" s="113"/>
      <c r="BG74" s="113"/>
      <c r="BH74" s="113"/>
      <c r="BI74" s="113"/>
      <c r="BJ74" s="113"/>
    </row>
    <row r="75" spans="11:62" ht="12.75">
      <c r="K75" s="113"/>
      <c r="M75" s="114"/>
      <c r="P75" s="113"/>
      <c r="S75" s="114"/>
      <c r="V75" s="113"/>
      <c r="X75" s="114"/>
      <c r="AA75" s="113"/>
      <c r="AB75" s="113"/>
      <c r="AC75" s="113"/>
      <c r="AD75" s="113"/>
      <c r="AE75" s="113"/>
      <c r="AF75" s="113"/>
      <c r="AH75" s="114"/>
      <c r="AK75" s="113"/>
      <c r="AM75" s="114"/>
      <c r="AP75" s="113"/>
      <c r="AQ75" s="113"/>
      <c r="AR75" s="113"/>
      <c r="AS75" s="113"/>
      <c r="AT75" s="113"/>
      <c r="AU75" s="113"/>
      <c r="AW75" s="114"/>
      <c r="AZ75" s="115"/>
      <c r="BB75" s="114"/>
      <c r="BE75" s="113"/>
      <c r="BF75" s="113"/>
      <c r="BG75" s="113"/>
      <c r="BH75" s="113"/>
      <c r="BI75" s="113"/>
      <c r="BJ75" s="113"/>
    </row>
    <row r="76" spans="11:62" ht="12.75">
      <c r="K76" s="113"/>
      <c r="M76" s="114"/>
      <c r="P76" s="113"/>
      <c r="S76" s="114"/>
      <c r="V76" s="113"/>
      <c r="X76" s="114"/>
      <c r="AA76" s="113"/>
      <c r="AB76" s="113"/>
      <c r="AC76" s="113"/>
      <c r="AD76" s="113"/>
      <c r="AE76" s="113"/>
      <c r="AF76" s="113"/>
      <c r="AH76" s="114"/>
      <c r="AK76" s="113"/>
      <c r="AM76" s="114"/>
      <c r="AP76" s="113"/>
      <c r="AQ76" s="113"/>
      <c r="AR76" s="113"/>
      <c r="AS76" s="113"/>
      <c r="AT76" s="113"/>
      <c r="AU76" s="113"/>
      <c r="AW76" s="114"/>
      <c r="AZ76" s="115"/>
      <c r="BB76" s="114"/>
      <c r="BE76" s="113"/>
      <c r="BF76" s="113"/>
      <c r="BG76" s="113"/>
      <c r="BH76" s="113"/>
      <c r="BI76" s="113"/>
      <c r="BJ76" s="113"/>
    </row>
  </sheetData>
  <mergeCells count="13">
    <mergeCell ref="A3:A5"/>
    <mergeCell ref="B3:F4"/>
    <mergeCell ref="G3:K4"/>
    <mergeCell ref="L3:P4"/>
    <mergeCell ref="R3:V4"/>
    <mergeCell ref="W3:AA4"/>
    <mergeCell ref="AB3:AF4"/>
    <mergeCell ref="AG3:AK4"/>
    <mergeCell ref="BF3:BJ4"/>
    <mergeCell ref="AL3:AP4"/>
    <mergeCell ref="AQ3:AU4"/>
    <mergeCell ref="AV3:AZ4"/>
    <mergeCell ref="BA3:BE4"/>
  </mergeCells>
  <printOptions/>
  <pageMargins left="0.75" right="0.75" top="1" bottom="1" header="0.5" footer="0.5"/>
  <pageSetup fitToWidth="2" fitToHeight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12"/>
  <sheetViews>
    <sheetView workbookViewId="0" topLeftCell="A1">
      <selection activeCell="G32" sqref="G32"/>
    </sheetView>
  </sheetViews>
  <sheetFormatPr defaultColWidth="9.140625" defaultRowHeight="12.75"/>
  <cols>
    <col min="1" max="1" width="23.28125" style="0" customWidth="1"/>
    <col min="2" max="2" width="15.421875" style="0" customWidth="1"/>
    <col min="3" max="3" width="17.8515625" style="0" customWidth="1"/>
  </cols>
  <sheetData>
    <row r="1" spans="1:3" ht="25.5" customHeight="1">
      <c r="A1" s="365" t="s">
        <v>533</v>
      </c>
      <c r="B1" s="366"/>
      <c r="C1" s="366"/>
    </row>
    <row r="2" spans="1:3" ht="12.75">
      <c r="A2" s="32"/>
      <c r="B2" s="32"/>
      <c r="C2" s="32"/>
    </row>
    <row r="3" spans="1:3" ht="12.75">
      <c r="A3" s="32" t="s">
        <v>523</v>
      </c>
      <c r="B3" s="32"/>
      <c r="C3" s="32"/>
    </row>
    <row r="4" spans="1:3" ht="12.75">
      <c r="A4" s="32"/>
      <c r="B4" s="32" t="s">
        <v>518</v>
      </c>
      <c r="C4" s="32" t="s">
        <v>524</v>
      </c>
    </row>
    <row r="5" spans="1:3" ht="12.75">
      <c r="A5" s="319" t="s">
        <v>525</v>
      </c>
      <c r="B5" s="350">
        <f>'5 years data 2006'!K36</f>
        <v>1.838184459696408</v>
      </c>
      <c r="C5" s="350">
        <f>'5 years data 2006'!P36</f>
        <v>2.4732436318816764</v>
      </c>
    </row>
    <row r="6" spans="1:3" ht="12.75">
      <c r="A6" s="319" t="s">
        <v>526</v>
      </c>
      <c r="B6" s="350">
        <f>'Y8 data 2006'!K36</f>
        <v>1.3278675601103667</v>
      </c>
      <c r="C6" s="350">
        <f>'Y8 data 2006'!P36</f>
        <v>1.8316501198219788</v>
      </c>
    </row>
    <row r="7" spans="1:3" ht="12.75">
      <c r="A7" s="319" t="s">
        <v>527</v>
      </c>
      <c r="B7" s="350">
        <f>'5 years data 2006'!V36</f>
        <v>2.967936802973978</v>
      </c>
      <c r="C7" s="350">
        <f>'5 years data 2006'!AA36</f>
        <v>4.558429770819151</v>
      </c>
    </row>
    <row r="8" spans="1:3" ht="12.75">
      <c r="A8" s="319" t="s">
        <v>528</v>
      </c>
      <c r="B8" s="350">
        <f>'5 years data 2006'!AK36</f>
        <v>3.433509556730378</v>
      </c>
      <c r="C8" s="350">
        <f>'5 years data 2006'!AP36</f>
        <v>4.327543424317618</v>
      </c>
    </row>
    <row r="9" spans="1:3" ht="12.75">
      <c r="A9" s="319" t="s">
        <v>529</v>
      </c>
      <c r="B9" s="350">
        <f>'5 years data 2006'!AZ36</f>
        <v>1.1725261403242915</v>
      </c>
      <c r="C9" s="350">
        <f>'5 years data 2006'!BE36</f>
        <v>1.7955258491338153</v>
      </c>
    </row>
    <row r="10" spans="1:3" ht="12.75">
      <c r="A10" s="319" t="s">
        <v>530</v>
      </c>
      <c r="B10" s="350">
        <f>'Y8 data 2006'!V36</f>
        <v>1.9280132607151315</v>
      </c>
      <c r="C10" s="350">
        <f>'Y8 data 2006'!AA36</f>
        <v>2.7669408538973754</v>
      </c>
    </row>
    <row r="11" spans="1:3" ht="12.75">
      <c r="A11" s="319" t="s">
        <v>531</v>
      </c>
      <c r="B11" s="350">
        <f>'Y8 data 2006'!AK36</f>
        <v>1.7352477122120542</v>
      </c>
      <c r="C11" s="350">
        <f>'Y8 data 2006'!AP36</f>
        <v>2.2731591448931114</v>
      </c>
    </row>
    <row r="12" spans="1:3" ht="12.75">
      <c r="A12" s="319" t="s">
        <v>532</v>
      </c>
      <c r="B12" s="350">
        <f>'Y8 data 2006'!AZ36</f>
        <v>1.1150851040160197</v>
      </c>
      <c r="C12" s="350">
        <f>'Y8 data 2006'!BE36</f>
        <v>1.5535564149991592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H8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315" customWidth="1"/>
    <col min="2" max="2" width="11.421875" style="314" bestFit="1" customWidth="1"/>
    <col min="3" max="3" width="15.421875" style="314" customWidth="1"/>
    <col min="4" max="4" width="11.140625" style="315" customWidth="1"/>
    <col min="5" max="5" width="18.28125" style="315" customWidth="1"/>
    <col min="6" max="6" width="11.8515625" style="314" customWidth="1"/>
    <col min="7" max="7" width="15.00390625" style="314" customWidth="1"/>
    <col min="8" max="8" width="11.00390625" style="315" customWidth="1"/>
    <col min="9" max="16384" width="9.140625" style="315" customWidth="1"/>
  </cols>
  <sheetData>
    <row r="1" spans="1:5" ht="12.75">
      <c r="A1" s="313" t="s">
        <v>508</v>
      </c>
      <c r="E1" s="313" t="s">
        <v>509</v>
      </c>
    </row>
    <row r="2" spans="1:5" ht="12.75">
      <c r="A2" s="313" t="s">
        <v>510</v>
      </c>
      <c r="E2" s="313" t="s">
        <v>511</v>
      </c>
    </row>
    <row r="3" spans="2:7" ht="12.75">
      <c r="B3" s="316" t="s">
        <v>52</v>
      </c>
      <c r="C3" s="316" t="s">
        <v>512</v>
      </c>
      <c r="F3" s="316" t="s">
        <v>52</v>
      </c>
      <c r="G3" s="317" t="s">
        <v>512</v>
      </c>
    </row>
    <row r="4" spans="1:7" ht="12.75">
      <c r="A4" s="286" t="s">
        <v>513</v>
      </c>
      <c r="B4" s="318">
        <f>'5 years data 2006'!I36</f>
        <v>57.09132808977506</v>
      </c>
      <c r="C4" s="318">
        <f>'5 years data 2006'!N36</f>
        <v>48.64995891536565</v>
      </c>
      <c r="E4" s="286" t="s">
        <v>513</v>
      </c>
      <c r="F4" s="318">
        <f>'5 years data 2006'!K36</f>
        <v>1.838184459696408</v>
      </c>
      <c r="G4" s="318">
        <f>'5 years data 2006'!P36</f>
        <v>2.4732436318816764</v>
      </c>
    </row>
    <row r="5" spans="1:7" ht="12.75">
      <c r="A5" s="286" t="s">
        <v>87</v>
      </c>
      <c r="B5" s="318">
        <f>'5 years data 2006'!T36</f>
        <v>38.28996282527881</v>
      </c>
      <c r="C5" s="318">
        <f>'5 years data 2006'!Y36</f>
        <v>24.143408214204676</v>
      </c>
      <c r="E5" s="286" t="s">
        <v>87</v>
      </c>
      <c r="F5" s="318">
        <f>'5 years data 2006'!V36</f>
        <v>2.967936802973978</v>
      </c>
      <c r="G5" s="318">
        <f>'5 years data 2006'!AA36</f>
        <v>4.558429770819151</v>
      </c>
    </row>
    <row r="6" spans="1:7" ht="12.75">
      <c r="A6" s="286" t="s">
        <v>88</v>
      </c>
      <c r="B6" s="318">
        <f>'5 years data 2006'!AI36</f>
        <v>32.492883285888574</v>
      </c>
      <c r="C6" s="318">
        <f>'5 years data 2006'!AN36</f>
        <v>27.543424317617866</v>
      </c>
      <c r="E6" s="319" t="s">
        <v>88</v>
      </c>
      <c r="F6" s="318">
        <f>'5 years data 2006'!AK36</f>
        <v>3.433509556730378</v>
      </c>
      <c r="G6" s="318">
        <f>'5 years data 2006'!AP36</f>
        <v>4.327543424317618</v>
      </c>
    </row>
    <row r="7" spans="1:7" ht="12.75">
      <c r="A7" s="286" t="s">
        <v>89</v>
      </c>
      <c r="B7" s="318">
        <f>'5 years data 2006'!AX36</f>
        <v>67.80572814062737</v>
      </c>
      <c r="C7" s="318">
        <f>'5 years data 2006'!BC36</f>
        <v>56.596098758695945</v>
      </c>
      <c r="E7" s="319" t="s">
        <v>89</v>
      </c>
      <c r="F7" s="318">
        <f>'5 years data 2006'!AZ36</f>
        <v>1.1725261403242915</v>
      </c>
      <c r="G7" s="318">
        <f>'5 years data 2006'!BE36</f>
        <v>1.7955258491338153</v>
      </c>
    </row>
    <row r="9" spans="1:8" ht="12.75">
      <c r="A9" s="301"/>
      <c r="B9" s="320"/>
      <c r="C9" s="155"/>
      <c r="E9" s="301"/>
      <c r="F9" s="158"/>
      <c r="G9" s="155"/>
      <c r="H9" s="321"/>
    </row>
    <row r="10" spans="1:8" ht="12.75">
      <c r="A10" s="301"/>
      <c r="B10" s="174"/>
      <c r="C10" s="155"/>
      <c r="E10" s="322"/>
      <c r="F10" s="137"/>
      <c r="G10" s="137"/>
      <c r="H10" s="323"/>
    </row>
    <row r="11" spans="1:5" ht="12.75">
      <c r="A11" s="367" t="s">
        <v>514</v>
      </c>
      <c r="B11" s="368"/>
      <c r="C11" s="368"/>
      <c r="D11" s="366"/>
      <c r="E11" s="313" t="s">
        <v>515</v>
      </c>
    </row>
    <row r="12" spans="1:5" ht="12.75">
      <c r="A12" s="324" t="s">
        <v>516</v>
      </c>
      <c r="B12" s="312"/>
      <c r="C12" s="325"/>
      <c r="E12" s="313" t="s">
        <v>517</v>
      </c>
    </row>
    <row r="13" spans="2:8" ht="12.75">
      <c r="B13" s="316" t="s">
        <v>52</v>
      </c>
      <c r="C13" s="316" t="s">
        <v>512</v>
      </c>
      <c r="E13" s="324"/>
      <c r="F13" s="326" t="s">
        <v>518</v>
      </c>
      <c r="G13" s="326" t="s">
        <v>512</v>
      </c>
      <c r="H13" s="324"/>
    </row>
    <row r="14" spans="1:8" ht="12.75">
      <c r="A14" s="327" t="s">
        <v>63</v>
      </c>
      <c r="B14" s="328" t="str">
        <f>'5 years data 2006'!I7</f>
        <v>n/a</v>
      </c>
      <c r="C14" s="328">
        <f>'5 years data 2006'!N7</f>
        <v>35.553379040156706</v>
      </c>
      <c r="D14" s="323"/>
      <c r="E14" s="327" t="s">
        <v>63</v>
      </c>
      <c r="F14" s="328" t="str">
        <f>'5 years data 2006'!K7</f>
        <v>n/a</v>
      </c>
      <c r="G14" s="328">
        <f>'5 years data 2006'!P7</f>
        <v>3.991185112634672</v>
      </c>
      <c r="H14" s="324"/>
    </row>
    <row r="15" spans="1:8" ht="12.75">
      <c r="A15" s="329" t="s">
        <v>64</v>
      </c>
      <c r="B15" s="328">
        <f>'5 years data 2006'!I8</f>
        <v>64.85549132947976</v>
      </c>
      <c r="C15" s="328">
        <f>'5 years data 2006'!N8</f>
        <v>54.15549597855228</v>
      </c>
      <c r="E15" s="329" t="s">
        <v>64</v>
      </c>
      <c r="F15" s="328">
        <f>'5 years data 2006'!K8</f>
        <v>1.3445086705202312</v>
      </c>
      <c r="G15" s="328">
        <f>'5 years data 2006'!P8</f>
        <v>1.9865951742627346</v>
      </c>
      <c r="H15" s="330"/>
    </row>
    <row r="16" spans="1:8" ht="12.75">
      <c r="A16" s="329" t="s">
        <v>6</v>
      </c>
      <c r="B16" s="328">
        <f>'5 years data 2006'!I9</f>
        <v>59.73154362416108</v>
      </c>
      <c r="C16" s="328">
        <f>'5 years data 2006'!N9</f>
        <v>57.35294117647059</v>
      </c>
      <c r="E16" s="329" t="s">
        <v>6</v>
      </c>
      <c r="F16" s="328">
        <f>'5 years data 2006'!K9</f>
        <v>1.70503355704698</v>
      </c>
      <c r="G16" s="328">
        <f>'5 years data 2006'!P9</f>
        <v>1.6470588235294117</v>
      </c>
      <c r="H16" s="321"/>
    </row>
    <row r="17" spans="1:8" ht="12.75">
      <c r="A17" s="329" t="s">
        <v>90</v>
      </c>
      <c r="B17" s="328">
        <f>'5 years data 2006'!I10</f>
        <v>51.739546760293656</v>
      </c>
      <c r="C17" s="328">
        <f>'5 years data 2006'!N10</f>
        <v>48.67172675521822</v>
      </c>
      <c r="E17" s="329" t="s">
        <v>90</v>
      </c>
      <c r="F17" s="328">
        <f>'5 years data 2006'!K10</f>
        <v>2.2489626556016598</v>
      </c>
      <c r="G17" s="328">
        <f>'5 years data 2006'!P10</f>
        <v>2.413662239089184</v>
      </c>
      <c r="H17" s="331"/>
    </row>
    <row r="18" spans="1:8" ht="12.75">
      <c r="A18" s="327" t="s">
        <v>65</v>
      </c>
      <c r="B18" s="332">
        <f>'5 years data 2006'!I13</f>
        <v>44.08725602755453</v>
      </c>
      <c r="C18" s="333">
        <f>'5 years data 2006'!N13</f>
        <v>46.29817444219067</v>
      </c>
      <c r="E18" s="327" t="s">
        <v>65</v>
      </c>
      <c r="F18" s="332">
        <f>'5 years data 2006'!K13</f>
        <v>2.412169919632606</v>
      </c>
      <c r="G18" s="333">
        <f>'5 years data 2006'!P13</f>
        <v>2.5456389452332657</v>
      </c>
      <c r="H18" s="331"/>
    </row>
    <row r="19" spans="1:8" ht="12.75">
      <c r="A19" s="327" t="s">
        <v>66</v>
      </c>
      <c r="B19" s="332">
        <f>'5 years data 2006'!I14</f>
        <v>46.05263157894737</v>
      </c>
      <c r="C19" s="333">
        <f>'5 years data 2006'!N14</f>
        <v>32.752613240418114</v>
      </c>
      <c r="E19" s="327" t="s">
        <v>66</v>
      </c>
      <c r="F19" s="332">
        <f>'5 years data 2006'!K14</f>
        <v>1.912280701754386</v>
      </c>
      <c r="G19" s="333">
        <f>'5 years data 2006'!P14</f>
        <v>3.1846689895470384</v>
      </c>
      <c r="H19" s="331"/>
    </row>
    <row r="20" spans="1:8" ht="12.75">
      <c r="A20" s="327" t="s">
        <v>8</v>
      </c>
      <c r="B20" s="332">
        <f>'5 years data 2006'!I15</f>
        <v>34.87179487179487</v>
      </c>
      <c r="C20" s="333">
        <f>'5 years data 2006'!N15</f>
        <v>40.225988700564976</v>
      </c>
      <c r="E20" s="327" t="s">
        <v>8</v>
      </c>
      <c r="F20" s="332">
        <f>'5 years data 2006'!K15</f>
        <v>3.5128205128205128</v>
      </c>
      <c r="G20" s="333">
        <f>'5 years data 2006'!P15</f>
        <v>3.23954802259887</v>
      </c>
      <c r="H20" s="321"/>
    </row>
    <row r="21" spans="1:8" ht="12.75">
      <c r="A21" s="327" t="s">
        <v>67</v>
      </c>
      <c r="B21" s="332">
        <f>'5 years data 2006'!I16</f>
        <v>40.198511166253105</v>
      </c>
      <c r="C21" s="333">
        <f>'5 years data 2006'!N16</f>
        <v>31.155778894472363</v>
      </c>
      <c r="E21" s="327" t="s">
        <v>67</v>
      </c>
      <c r="F21" s="332">
        <f>'5 years data 2006'!K16</f>
        <v>3.0794044665012406</v>
      </c>
      <c r="G21" s="333">
        <f>'5 years data 2006'!P16</f>
        <v>4.582914572864322</v>
      </c>
      <c r="H21" s="321"/>
    </row>
    <row r="22" spans="1:8" ht="12.75">
      <c r="A22" s="327" t="s">
        <v>68</v>
      </c>
      <c r="B22" s="332">
        <f>'5 years data 2006'!I17</f>
        <v>54.672395273899035</v>
      </c>
      <c r="C22" s="333">
        <f>'5 years data 2006'!N17</f>
        <v>45.38606403013183</v>
      </c>
      <c r="E22" s="327" t="s">
        <v>68</v>
      </c>
      <c r="F22" s="332">
        <f>'5 years data 2006'!K17</f>
        <v>1.9720730397422126</v>
      </c>
      <c r="G22" s="333">
        <f>'5 years data 2006'!P17</f>
        <v>2.367231638418079</v>
      </c>
      <c r="H22" s="321"/>
    </row>
    <row r="23" spans="1:8" ht="12.75">
      <c r="A23" s="327" t="s">
        <v>69</v>
      </c>
      <c r="B23" s="334">
        <f>'5 years data 2006'!I20</f>
        <v>46.25176803394625</v>
      </c>
      <c r="C23" s="334">
        <f>'5 years data 2006'!N20</f>
        <v>40.31578947368421</v>
      </c>
      <c r="E23" s="327" t="s">
        <v>69</v>
      </c>
      <c r="F23" s="334">
        <f>'5 years data 2006'!K20</f>
        <v>2.366336633663366</v>
      </c>
      <c r="G23" s="334">
        <f>'5 years data 2006'!P20</f>
        <v>2.96</v>
      </c>
      <c r="H23" s="335"/>
    </row>
    <row r="24" spans="1:8" ht="12.75">
      <c r="A24" s="327" t="s">
        <v>70</v>
      </c>
      <c r="B24" s="334">
        <f>'5 years data 2006'!I21</f>
        <v>56.560717196414025</v>
      </c>
      <c r="C24" s="334">
        <f>'5 years data 2006'!N21</f>
        <v>49.24118476727786</v>
      </c>
      <c r="E24" s="327" t="s">
        <v>70</v>
      </c>
      <c r="F24" s="334">
        <f>'5 years data 2006'!K21</f>
        <v>1.9682151589242054</v>
      </c>
      <c r="G24" s="334">
        <f>'5 years data 2006'!P21</f>
        <v>2.4019746121297603</v>
      </c>
      <c r="H24" s="336"/>
    </row>
    <row r="25" spans="1:8" ht="12.75">
      <c r="A25" s="327" t="s">
        <v>71</v>
      </c>
      <c r="B25" s="334" t="str">
        <f>'5 years data 2006'!I22</f>
        <v>n/a</v>
      </c>
      <c r="C25" s="334">
        <f>'5 years data 2006'!N22</f>
        <v>44.99332443257677</v>
      </c>
      <c r="E25" s="327" t="s">
        <v>71</v>
      </c>
      <c r="F25" s="334" t="str">
        <f>'5 years data 2006'!K22</f>
        <v>n/a</v>
      </c>
      <c r="G25" s="334">
        <f>'5 years data 2006'!P22</f>
        <v>3.1869158878504673</v>
      </c>
      <c r="H25" s="321"/>
    </row>
    <row r="26" spans="1:8" ht="12.75">
      <c r="A26" s="327" t="s">
        <v>72</v>
      </c>
      <c r="B26" s="334">
        <f>'5 years data 2006'!I23</f>
        <v>68.02197802197803</v>
      </c>
      <c r="C26" s="334">
        <f>'5 years data 2006'!N23</f>
        <v>36.986301369863014</v>
      </c>
      <c r="E26" s="327" t="s">
        <v>72</v>
      </c>
      <c r="F26" s="334">
        <f>'5 years data 2006'!K23</f>
        <v>1.4142857142857144</v>
      </c>
      <c r="G26" s="334">
        <f>'5 years data 2006'!P23</f>
        <v>2.4794520547945207</v>
      </c>
      <c r="H26" s="335"/>
    </row>
    <row r="27" spans="1:8" ht="12.75">
      <c r="A27" s="327" t="s">
        <v>93</v>
      </c>
      <c r="B27" s="334">
        <f>'5 years data 2006'!I24</f>
        <v>62.56247160381645</v>
      </c>
      <c r="C27" s="334">
        <f>'5 years data 2006'!N24</f>
        <v>66.66666666666666</v>
      </c>
      <c r="E27" s="327" t="s">
        <v>93</v>
      </c>
      <c r="F27" s="334">
        <f>'5 years data 2006'!K24</f>
        <v>1.558382553384825</v>
      </c>
      <c r="G27" s="334">
        <f>'5 years data 2006'!P24</f>
        <v>1.303030303030303</v>
      </c>
      <c r="H27" s="321"/>
    </row>
    <row r="28" spans="1:8" ht="12.75">
      <c r="A28" s="327" t="s">
        <v>58</v>
      </c>
      <c r="B28" s="334">
        <f>'5 years data 2006'!I25</f>
        <v>46.32768361581921</v>
      </c>
      <c r="C28" s="334">
        <f>'5 years data 2006'!N25</f>
        <v>46.69603524229075</v>
      </c>
      <c r="E28" s="327" t="s">
        <v>58</v>
      </c>
      <c r="F28" s="334">
        <f>'5 years data 2006'!K25</f>
        <v>1.728813559322034</v>
      </c>
      <c r="G28" s="334">
        <f>'5 years data 2006'!P25</f>
        <v>1.7136563876651982</v>
      </c>
      <c r="H28" s="321"/>
    </row>
    <row r="29" spans="1:8" ht="12.75">
      <c r="A29" s="327" t="s">
        <v>73</v>
      </c>
      <c r="B29" s="334" t="str">
        <f>'5 years data 2006'!I26</f>
        <v>n/a</v>
      </c>
      <c r="C29" s="334">
        <f>'5 years data 2006'!N26</f>
        <v>53.81136950904393</v>
      </c>
      <c r="E29" s="327" t="s">
        <v>73</v>
      </c>
      <c r="F29" s="334" t="str">
        <f>'5 years data 2006'!K26</f>
        <v>n/a</v>
      </c>
      <c r="G29" s="334">
        <f>'5 years data 2006'!P26</f>
        <v>1.9186046511627908</v>
      </c>
      <c r="H29" s="321"/>
    </row>
    <row r="30" spans="1:8" ht="12.75">
      <c r="A30" s="337" t="s">
        <v>15</v>
      </c>
      <c r="B30" s="334" t="str">
        <f>'5 years data 2006'!I29</f>
        <v>n/a</v>
      </c>
      <c r="C30" s="334">
        <f>'5 years data 2006'!N29</f>
        <v>46.26168224299065</v>
      </c>
      <c r="E30" s="337" t="s">
        <v>15</v>
      </c>
      <c r="F30" s="334" t="str">
        <f>'5 years data 2006'!K29</f>
        <v>n/a</v>
      </c>
      <c r="G30" s="334">
        <f>'5 years data 2006'!P29</f>
        <v>2.5046728971962615</v>
      </c>
      <c r="H30" s="321"/>
    </row>
    <row r="31" spans="1:8" ht="12.75">
      <c r="A31" s="327" t="s">
        <v>74</v>
      </c>
      <c r="B31" s="334">
        <f>'5 years data 2006'!I30</f>
        <v>62.06896551724138</v>
      </c>
      <c r="C31" s="334">
        <f>'5 years data 2006'!N30</f>
        <v>55.984235635760214</v>
      </c>
      <c r="E31" s="327" t="s">
        <v>74</v>
      </c>
      <c r="F31" s="334">
        <f>'5 years data 2006'!K30</f>
        <v>1</v>
      </c>
      <c r="G31" s="334">
        <f>'5 years data 2006'!P30</f>
        <v>2.016179215930305</v>
      </c>
      <c r="H31" s="321"/>
    </row>
    <row r="32" spans="1:8" ht="12.75">
      <c r="A32" s="327" t="s">
        <v>91</v>
      </c>
      <c r="B32" s="334" t="str">
        <f>'5 years data 2006'!I31</f>
        <v>n/a</v>
      </c>
      <c r="C32" s="334">
        <f>'5 years data 2006'!N31</f>
        <v>50.959860383944154</v>
      </c>
      <c r="E32" s="327" t="s">
        <v>91</v>
      </c>
      <c r="F32" s="334" t="str">
        <f>'5 years data 2006'!K31</f>
        <v>n/a</v>
      </c>
      <c r="G32" s="334">
        <f>'5 years data 2006'!P31</f>
        <v>1.9005235602094241</v>
      </c>
      <c r="H32" s="323"/>
    </row>
    <row r="33" spans="1:8" ht="12.75">
      <c r="A33" s="327" t="s">
        <v>75</v>
      </c>
      <c r="B33" s="334">
        <f>'5 years data 2006'!I32</f>
        <v>66.41000962463907</v>
      </c>
      <c r="C33" s="334">
        <f>'5 years data 2006'!N32</f>
        <v>58.1958195819582</v>
      </c>
      <c r="E33" s="327" t="s">
        <v>75</v>
      </c>
      <c r="F33" s="334">
        <f>'5 years data 2006'!K32</f>
        <v>1.2454282964388836</v>
      </c>
      <c r="G33" s="334">
        <f>'5 years data 2006'!P32</f>
        <v>1.878987898789879</v>
      </c>
      <c r="H33" s="321"/>
    </row>
    <row r="34" spans="1:8" ht="12.75">
      <c r="A34" s="329" t="s">
        <v>76</v>
      </c>
      <c r="B34" s="334">
        <f>'5 years data 2006'!I33</f>
        <v>55.425709515859765</v>
      </c>
      <c r="C34" s="334">
        <f>'5 years data 2006'!N33</f>
        <v>52.24719101123596</v>
      </c>
      <c r="E34" s="329" t="s">
        <v>76</v>
      </c>
      <c r="F34" s="334">
        <f>'5 years data 2006'!K33</f>
        <v>1.8013355592654423</v>
      </c>
      <c r="G34" s="334">
        <f>'5 years data 2006'!P33</f>
        <v>2.0921348314606742</v>
      </c>
      <c r="H34" s="321"/>
    </row>
    <row r="35" spans="1:8" ht="12.75">
      <c r="A35" s="301"/>
      <c r="B35" s="321"/>
      <c r="C35" s="158"/>
      <c r="E35" s="301"/>
      <c r="F35" s="155"/>
      <c r="G35" s="158"/>
      <c r="H35" s="335"/>
    </row>
    <row r="36" spans="1:8" ht="12.75">
      <c r="A36" s="158"/>
      <c r="B36" s="158"/>
      <c r="C36" s="158"/>
      <c r="E36" s="322"/>
      <c r="F36" s="137"/>
      <c r="G36" s="158"/>
      <c r="H36" s="323"/>
    </row>
    <row r="37" ht="12.75">
      <c r="A37" s="314"/>
    </row>
    <row r="38" ht="12.75">
      <c r="A38" s="314"/>
    </row>
    <row r="54" spans="1:7" ht="12.75">
      <c r="A54" s="314"/>
      <c r="B54" s="315"/>
      <c r="C54" s="315"/>
      <c r="D54" s="314"/>
      <c r="E54" s="314"/>
      <c r="F54" s="315"/>
      <c r="G54" s="315"/>
    </row>
    <row r="55" spans="1:7" ht="12.75">
      <c r="A55" s="314"/>
      <c r="B55" s="315"/>
      <c r="C55" s="315"/>
      <c r="D55" s="314"/>
      <c r="E55" s="314"/>
      <c r="F55" s="315"/>
      <c r="G55" s="315"/>
    </row>
    <row r="56" spans="1:7" ht="12.75">
      <c r="A56" s="314"/>
      <c r="B56" s="315"/>
      <c r="C56" s="315"/>
      <c r="D56" s="314"/>
      <c r="E56" s="314"/>
      <c r="F56" s="315"/>
      <c r="G56" s="315"/>
    </row>
    <row r="57" spans="1:7" ht="12.75">
      <c r="A57" s="314"/>
      <c r="B57" s="315"/>
      <c r="C57" s="315"/>
      <c r="D57" s="314"/>
      <c r="E57" s="314"/>
      <c r="F57" s="315"/>
      <c r="G57" s="315"/>
    </row>
    <row r="58" spans="1:7" ht="12.75">
      <c r="A58" s="314"/>
      <c r="B58" s="315"/>
      <c r="C58" s="315"/>
      <c r="D58" s="314"/>
      <c r="E58" s="314"/>
      <c r="F58" s="315"/>
      <c r="G58" s="315"/>
    </row>
    <row r="59" spans="1:7" ht="12.75">
      <c r="A59" s="314"/>
      <c r="B59" s="315"/>
      <c r="C59" s="315"/>
      <c r="D59" s="314"/>
      <c r="E59" s="314"/>
      <c r="F59" s="315"/>
      <c r="G59" s="315"/>
    </row>
    <row r="60" spans="1:7" ht="12.75">
      <c r="A60" s="314"/>
      <c r="B60" s="315"/>
      <c r="C60" s="315"/>
      <c r="D60" s="314"/>
      <c r="E60" s="314"/>
      <c r="F60" s="315"/>
      <c r="G60" s="315"/>
    </row>
    <row r="61" spans="1:7" ht="12.75">
      <c r="A61" s="314"/>
      <c r="B61" s="315"/>
      <c r="C61" s="315"/>
      <c r="D61" s="314"/>
      <c r="E61" s="314"/>
      <c r="F61" s="315"/>
      <c r="G61" s="315"/>
    </row>
    <row r="62" spans="1:7" ht="12.75">
      <c r="A62" s="314"/>
      <c r="B62" s="315"/>
      <c r="C62" s="315"/>
      <c r="D62" s="314"/>
      <c r="E62" s="314"/>
      <c r="F62" s="315"/>
      <c r="G62" s="315"/>
    </row>
    <row r="63" spans="1:7" ht="12.75">
      <c r="A63" s="314"/>
      <c r="B63" s="315"/>
      <c r="C63" s="315"/>
      <c r="D63" s="314"/>
      <c r="E63" s="314"/>
      <c r="F63" s="315"/>
      <c r="G63" s="315"/>
    </row>
    <row r="64" spans="1:7" ht="12.75">
      <c r="A64" s="314"/>
      <c r="B64" s="315"/>
      <c r="C64" s="315"/>
      <c r="D64" s="314"/>
      <c r="E64" s="314"/>
      <c r="F64" s="315"/>
      <c r="G64" s="315"/>
    </row>
    <row r="65" spans="1:7" ht="12.75">
      <c r="A65" s="314"/>
      <c r="B65" s="315"/>
      <c r="C65" s="315"/>
      <c r="D65" s="314"/>
      <c r="E65" s="314"/>
      <c r="F65" s="315"/>
      <c r="G65" s="315"/>
    </row>
    <row r="66" spans="1:7" ht="12.75">
      <c r="A66" s="314"/>
      <c r="B66" s="315"/>
      <c r="C66" s="315"/>
      <c r="D66" s="314"/>
      <c r="E66" s="314"/>
      <c r="F66" s="315"/>
      <c r="G66" s="315"/>
    </row>
    <row r="67" spans="1:7" ht="12.75">
      <c r="A67" s="314"/>
      <c r="B67" s="315"/>
      <c r="C67" s="315"/>
      <c r="D67" s="314"/>
      <c r="E67" s="314"/>
      <c r="F67" s="315"/>
      <c r="G67" s="315"/>
    </row>
    <row r="68" spans="1:7" ht="12.75">
      <c r="A68" s="314"/>
      <c r="B68" s="315"/>
      <c r="C68" s="315"/>
      <c r="D68" s="314"/>
      <c r="E68" s="314"/>
      <c r="F68" s="315"/>
      <c r="G68" s="315"/>
    </row>
    <row r="69" spans="1:7" ht="12.75">
      <c r="A69" s="314"/>
      <c r="B69" s="315"/>
      <c r="C69" s="315"/>
      <c r="D69" s="314"/>
      <c r="E69" s="314"/>
      <c r="F69" s="315"/>
      <c r="G69" s="315"/>
    </row>
    <row r="70" spans="1:7" ht="12.75">
      <c r="A70" s="314"/>
      <c r="B70" s="315"/>
      <c r="C70" s="315"/>
      <c r="D70" s="314"/>
      <c r="E70" s="314"/>
      <c r="F70" s="315"/>
      <c r="G70" s="315"/>
    </row>
    <row r="71" spans="1:7" ht="12.75">
      <c r="A71" s="314"/>
      <c r="B71" s="315"/>
      <c r="C71" s="315"/>
      <c r="D71" s="314"/>
      <c r="E71" s="314"/>
      <c r="F71" s="315"/>
      <c r="G71" s="315"/>
    </row>
    <row r="72" spans="1:7" ht="12.75">
      <c r="A72" s="314"/>
      <c r="B72" s="315"/>
      <c r="C72" s="315"/>
      <c r="D72" s="314"/>
      <c r="E72" s="314"/>
      <c r="F72" s="315"/>
      <c r="G72" s="315"/>
    </row>
    <row r="73" spans="1:7" ht="12.75">
      <c r="A73" s="314"/>
      <c r="B73" s="315"/>
      <c r="C73" s="315"/>
      <c r="D73" s="314"/>
      <c r="E73" s="314"/>
      <c r="F73" s="315"/>
      <c r="G73" s="315"/>
    </row>
    <row r="74" spans="1:7" ht="12.75">
      <c r="A74" s="314"/>
      <c r="B74" s="315"/>
      <c r="C74" s="315"/>
      <c r="D74" s="314"/>
      <c r="E74" s="314"/>
      <c r="F74" s="315"/>
      <c r="G74" s="315"/>
    </row>
    <row r="75" spans="1:7" ht="12.75">
      <c r="A75" s="314"/>
      <c r="B75" s="315"/>
      <c r="C75" s="315"/>
      <c r="D75" s="314"/>
      <c r="E75" s="314"/>
      <c r="F75" s="315"/>
      <c r="G75" s="315"/>
    </row>
    <row r="76" spans="1:7" ht="12.75">
      <c r="A76" s="314"/>
      <c r="B76" s="315"/>
      <c r="C76" s="315"/>
      <c r="D76" s="314"/>
      <c r="E76" s="314"/>
      <c r="F76" s="315"/>
      <c r="G76" s="315"/>
    </row>
    <row r="77" spans="1:7" ht="12.75">
      <c r="A77" s="314"/>
      <c r="B77" s="315"/>
      <c r="C77" s="315"/>
      <c r="D77" s="314"/>
      <c r="E77" s="314"/>
      <c r="F77" s="315"/>
      <c r="G77" s="315"/>
    </row>
    <row r="78" spans="1:7" ht="12.75">
      <c r="A78" s="314"/>
      <c r="B78" s="315"/>
      <c r="C78" s="315"/>
      <c r="D78" s="314"/>
      <c r="E78" s="314"/>
      <c r="F78" s="315"/>
      <c r="G78" s="315"/>
    </row>
    <row r="79" spans="1:7" ht="12.75">
      <c r="A79" s="314"/>
      <c r="B79" s="315"/>
      <c r="C79" s="315"/>
      <c r="D79" s="314"/>
      <c r="E79" s="314"/>
      <c r="F79" s="315"/>
      <c r="G79" s="315"/>
    </row>
    <row r="80" spans="1:7" ht="12.75">
      <c r="A80" s="314"/>
      <c r="B80" s="315"/>
      <c r="C80" s="315"/>
      <c r="D80" s="314"/>
      <c r="E80" s="314"/>
      <c r="F80" s="315"/>
      <c r="G80" s="315"/>
    </row>
  </sheetData>
  <mergeCells count="1">
    <mergeCell ref="A11:D1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70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315" customWidth="1"/>
    <col min="2" max="2" width="11.28125" style="338" customWidth="1"/>
    <col min="3" max="3" width="19.8515625" style="338" customWidth="1"/>
    <col min="4" max="4" width="3.28125" style="315" customWidth="1"/>
    <col min="5" max="5" width="17.140625" style="315" customWidth="1"/>
    <col min="6" max="6" width="11.140625" style="314" customWidth="1"/>
    <col min="7" max="7" width="15.421875" style="314" customWidth="1"/>
    <col min="8" max="8" width="11.8515625" style="315" customWidth="1"/>
    <col min="9" max="16384" width="9.140625" style="315" customWidth="1"/>
  </cols>
  <sheetData>
    <row r="1" spans="1:8" ht="12.75">
      <c r="A1" s="313" t="s">
        <v>519</v>
      </c>
      <c r="E1" s="313" t="s">
        <v>520</v>
      </c>
      <c r="H1" s="313"/>
    </row>
    <row r="2" spans="1:8" ht="12.75">
      <c r="A2" s="313" t="s">
        <v>510</v>
      </c>
      <c r="E2" s="313" t="s">
        <v>511</v>
      </c>
      <c r="H2" s="339"/>
    </row>
    <row r="3" spans="2:8" ht="12.75">
      <c r="B3" s="326" t="s">
        <v>52</v>
      </c>
      <c r="C3" s="326" t="s">
        <v>512</v>
      </c>
      <c r="F3" s="316" t="s">
        <v>52</v>
      </c>
      <c r="G3" s="317" t="s">
        <v>512</v>
      </c>
      <c r="H3" s="340"/>
    </row>
    <row r="4" spans="1:8" ht="12.75">
      <c r="A4" s="286" t="s">
        <v>513</v>
      </c>
      <c r="B4" s="318">
        <f>'Y8 data 2006'!I36</f>
        <v>50.76066219944817</v>
      </c>
      <c r="C4" s="341">
        <f>'Y8 data 2006'!N36</f>
        <v>40.21741698048614</v>
      </c>
      <c r="E4" s="286" t="s">
        <v>513</v>
      </c>
      <c r="F4" s="318">
        <f>'Y8 data 2006'!K36</f>
        <v>1.3278675601103667</v>
      </c>
      <c r="G4" s="318">
        <f>'Y8 data 2006'!P36</f>
        <v>1.8316501198219788</v>
      </c>
      <c r="H4" s="340"/>
    </row>
    <row r="5" spans="1:8" ht="12.75">
      <c r="A5" s="286" t="s">
        <v>87</v>
      </c>
      <c r="B5" s="341">
        <f>'Y8 data 2006'!T36</f>
        <v>36.89486147288657</v>
      </c>
      <c r="C5" s="341">
        <f>'Y8 data 2006'!Y36</f>
        <v>28.358206032119078</v>
      </c>
      <c r="E5" s="286" t="s">
        <v>87</v>
      </c>
      <c r="F5" s="318">
        <f>'Y8 data 2006'!V36</f>
        <v>1.9280132607151315</v>
      </c>
      <c r="G5" s="318">
        <f>'Y8 data 2006'!AA36</f>
        <v>2.7669408538973754</v>
      </c>
      <c r="H5" s="340"/>
    </row>
    <row r="6" spans="1:8" ht="12.75">
      <c r="A6" s="286" t="s">
        <v>88</v>
      </c>
      <c r="B6" s="341">
        <f>'Y8 data 2006'!AI36</f>
        <v>43.072893657305144</v>
      </c>
      <c r="C6" s="341">
        <f>'Y8 data 2006'!AN36</f>
        <v>33.01567695961995</v>
      </c>
      <c r="E6" s="319" t="s">
        <v>88</v>
      </c>
      <c r="F6" s="318">
        <f>'Y8 data 2006'!AK36</f>
        <v>1.7352477122120542</v>
      </c>
      <c r="G6" s="318">
        <f>'Y8 data 2006'!AP36</f>
        <v>2.2731591448931114</v>
      </c>
      <c r="H6" s="339"/>
    </row>
    <row r="7" spans="1:8" ht="12.75">
      <c r="A7" s="286" t="s">
        <v>89</v>
      </c>
      <c r="B7" s="341">
        <f>'Y8 data 2006'!AX36</f>
        <v>55.372844587829576</v>
      </c>
      <c r="C7" s="341">
        <f>'Y8 data 2006'!BC36</f>
        <v>43.78140238775853</v>
      </c>
      <c r="E7" s="319" t="s">
        <v>89</v>
      </c>
      <c r="F7" s="318">
        <f>'Y8 data 2006'!AZ36</f>
        <v>1.1150851040160197</v>
      </c>
      <c r="G7" s="318">
        <f>'Y8 data 2006'!BE36</f>
        <v>1.5535564149991592</v>
      </c>
      <c r="H7" s="339"/>
    </row>
    <row r="8" ht="12.75">
      <c r="H8" s="339"/>
    </row>
    <row r="9" spans="1:8" ht="12.75">
      <c r="A9" s="301"/>
      <c r="B9" s="158"/>
      <c r="C9" s="158"/>
      <c r="E9" s="301"/>
      <c r="F9" s="158"/>
      <c r="G9" s="155"/>
      <c r="H9" s="342"/>
    </row>
    <row r="10" spans="1:8" ht="12.75">
      <c r="A10" s="301"/>
      <c r="B10" s="158"/>
      <c r="C10" s="158"/>
      <c r="E10" s="322"/>
      <c r="F10" s="137"/>
      <c r="G10" s="137"/>
      <c r="H10" s="342"/>
    </row>
    <row r="11" spans="1:8" ht="12.75">
      <c r="A11" s="367" t="s">
        <v>521</v>
      </c>
      <c r="B11" s="368"/>
      <c r="C11" s="368"/>
      <c r="E11" s="313" t="s">
        <v>522</v>
      </c>
      <c r="H11" s="339"/>
    </row>
    <row r="12" spans="1:8" ht="12.75">
      <c r="A12" s="324" t="s">
        <v>516</v>
      </c>
      <c r="B12" s="343"/>
      <c r="C12" s="343"/>
      <c r="E12" s="313" t="s">
        <v>517</v>
      </c>
      <c r="H12" s="342"/>
    </row>
    <row r="13" spans="2:8" ht="12.75">
      <c r="B13" s="326" t="s">
        <v>52</v>
      </c>
      <c r="C13" s="326" t="s">
        <v>512</v>
      </c>
      <c r="E13" s="324"/>
      <c r="F13" s="326" t="s">
        <v>518</v>
      </c>
      <c r="G13" s="326" t="s">
        <v>512</v>
      </c>
      <c r="H13" s="339"/>
    </row>
    <row r="14" spans="1:8" ht="12.75">
      <c r="A14" s="327" t="s">
        <v>63</v>
      </c>
      <c r="B14" s="334" t="str">
        <f>'Y8 data 2006'!I7</f>
        <v>n/a</v>
      </c>
      <c r="C14" s="334">
        <f>'Y8 data 2006'!N7</f>
        <v>34.42277279915656</v>
      </c>
      <c r="D14" s="323"/>
      <c r="E14" s="327" t="s">
        <v>63</v>
      </c>
      <c r="F14" s="328" t="str">
        <f>'Y8 data 2006'!K7</f>
        <v>n/a</v>
      </c>
      <c r="G14" s="328">
        <f>'Y8 data 2006'!P7</f>
        <v>2.4248813916710596</v>
      </c>
      <c r="H14" s="339"/>
    </row>
    <row r="15" spans="1:8" ht="12.75">
      <c r="A15" s="329" t="s">
        <v>64</v>
      </c>
      <c r="B15" s="334">
        <f>'Y8 data 2006'!I8</f>
        <v>53.59183673469388</v>
      </c>
      <c r="C15" s="334">
        <f>'Y8 data 2006'!N8</f>
        <v>50.31055900621118</v>
      </c>
      <c r="E15" s="329" t="s">
        <v>64</v>
      </c>
      <c r="F15" s="328">
        <f>'Y8 data 2006'!K8</f>
        <v>1.2314285714285715</v>
      </c>
      <c r="G15" s="328">
        <f>'Y8 data 2006'!P8</f>
        <v>1.4782608695652173</v>
      </c>
      <c r="H15" s="339"/>
    </row>
    <row r="16" spans="1:8" ht="12.75">
      <c r="A16" s="329" t="s">
        <v>6</v>
      </c>
      <c r="B16" s="334">
        <f>'Y8 data 2006'!I9</f>
        <v>59.04761904761905</v>
      </c>
      <c r="C16" s="334">
        <f>'Y8 data 2006'!N9</f>
        <v>60</v>
      </c>
      <c r="E16" s="329" t="s">
        <v>6</v>
      </c>
      <c r="F16" s="328">
        <f>'Y8 data 2006'!K9</f>
        <v>1.0140350877192983</v>
      </c>
      <c r="G16" s="328">
        <f>'Y8 data 2006'!P9</f>
        <v>1.0296296296296297</v>
      </c>
      <c r="H16" s="339"/>
    </row>
    <row r="17" spans="1:8" ht="12.75">
      <c r="A17" s="329" t="s">
        <v>90</v>
      </c>
      <c r="B17" s="334">
        <f>'Y8 data 2006'!I10</f>
        <v>49.857048603474816</v>
      </c>
      <c r="C17" s="334">
        <f>'Y8 data 2006'!N10</f>
        <v>50.8695652173913</v>
      </c>
      <c r="E17" s="329" t="s">
        <v>90</v>
      </c>
      <c r="F17" s="328">
        <f>'Y8 data 2006'!K10</f>
        <v>1.4035627886518585</v>
      </c>
      <c r="G17" s="328">
        <f>'Y8 data 2006'!P10</f>
        <v>1.2895652173913044</v>
      </c>
      <c r="H17" s="339"/>
    </row>
    <row r="18" spans="1:8" ht="12.75">
      <c r="A18" s="327" t="s">
        <v>65</v>
      </c>
      <c r="B18" s="334">
        <f>'Y8 data 2006'!I13</f>
        <v>40.381991814461124</v>
      </c>
      <c r="C18" s="334">
        <f>'Y8 data 2006'!N13</f>
        <v>41.36726546906188</v>
      </c>
      <c r="E18" s="327" t="s">
        <v>65</v>
      </c>
      <c r="F18" s="332">
        <f>'Y8 data 2006'!K13</f>
        <v>1.9672578444747613</v>
      </c>
      <c r="G18" s="333">
        <f>'Y8 data 2006'!P13</f>
        <v>1.9476047904191616</v>
      </c>
      <c r="H18" s="342"/>
    </row>
    <row r="19" spans="1:8" ht="12.75">
      <c r="A19" s="327" t="s">
        <v>66</v>
      </c>
      <c r="B19" s="334">
        <f>'Y8 data 2006'!I14</f>
        <v>40.502793296089386</v>
      </c>
      <c r="C19" s="334">
        <f>'Y8 data 2006'!N14</f>
        <v>37.409326424870464</v>
      </c>
      <c r="E19" s="327" t="s">
        <v>66</v>
      </c>
      <c r="F19" s="332">
        <f>'Y8 data 2006'!K14</f>
        <v>1.606145251396648</v>
      </c>
      <c r="G19" s="333">
        <f>'Y8 data 2006'!P14</f>
        <v>1.855958549222798</v>
      </c>
      <c r="H19" s="339"/>
    </row>
    <row r="20" spans="1:8" ht="12.75">
      <c r="A20" s="327" t="s">
        <v>8</v>
      </c>
      <c r="B20" s="334">
        <f>'Y8 data 2006'!I15</f>
        <v>26.08695652173913</v>
      </c>
      <c r="C20" s="334">
        <f>'Y8 data 2006'!N15</f>
        <v>32.15940685820204</v>
      </c>
      <c r="E20" s="327" t="s">
        <v>8</v>
      </c>
      <c r="F20" s="332">
        <f>'Y8 data 2006'!K15</f>
        <v>2.411067193675889</v>
      </c>
      <c r="G20" s="333">
        <f>'Y8 data 2006'!P15</f>
        <v>2.4777571825764597</v>
      </c>
      <c r="H20" s="339"/>
    </row>
    <row r="21" spans="1:8" ht="12.75">
      <c r="A21" s="327" t="s">
        <v>67</v>
      </c>
      <c r="B21" s="334">
        <f>'Y8 data 2006'!I16</f>
        <v>43.223443223443226</v>
      </c>
      <c r="C21" s="334">
        <f>'Y8 data 2006'!N16</f>
        <v>32.18390804597701</v>
      </c>
      <c r="E21" s="327" t="s">
        <v>67</v>
      </c>
      <c r="F21" s="332">
        <f>'Y8 data 2006'!K16</f>
        <v>1.5</v>
      </c>
      <c r="G21" s="333">
        <f>'Y8 data 2006'!P16</f>
        <v>1.8333333333333333</v>
      </c>
      <c r="H21" s="342"/>
    </row>
    <row r="22" spans="1:8" ht="12.75">
      <c r="A22" s="327" t="s">
        <v>68</v>
      </c>
      <c r="B22" s="334">
        <f>'Y8 data 2006'!I17</f>
        <v>39.45127719962157</v>
      </c>
      <c r="C22" s="334">
        <f>'Y8 data 2006'!N17</f>
        <v>31.390977443609025</v>
      </c>
      <c r="E22" s="327" t="s">
        <v>68</v>
      </c>
      <c r="F22" s="332">
        <f>'Y8 data 2006'!K17</f>
        <v>1.5373699148533586</v>
      </c>
      <c r="G22" s="333">
        <f>'Y8 data 2006'!P17</f>
        <v>1.9567669172932332</v>
      </c>
      <c r="H22" s="339"/>
    </row>
    <row r="23" spans="1:7" ht="12.75">
      <c r="A23" s="327" t="s">
        <v>69</v>
      </c>
      <c r="B23" s="334">
        <f>'Y8 data 2006'!I20</f>
        <v>42.76243093922652</v>
      </c>
      <c r="C23" s="334">
        <f>'Y8 data 2006'!N20</f>
        <v>34.36532507739938</v>
      </c>
      <c r="E23" s="327" t="s">
        <v>69</v>
      </c>
      <c r="F23" s="334">
        <f>'Y8 data 2006'!K20</f>
        <v>1.521546961325967</v>
      </c>
      <c r="G23" s="334">
        <f>'Y8 data 2006'!P20</f>
        <v>2.209752321981424</v>
      </c>
    </row>
    <row r="24" spans="1:8" ht="12.75">
      <c r="A24" s="327" t="s">
        <v>70</v>
      </c>
      <c r="B24" s="334">
        <f>'Y8 data 2006'!I21</f>
        <v>44.12989045383412</v>
      </c>
      <c r="C24" s="334">
        <f>'Y8 data 2006'!N21</f>
        <v>47.31660424469414</v>
      </c>
      <c r="E24" s="327" t="s">
        <v>70</v>
      </c>
      <c r="F24" s="334">
        <f>'Y8 data 2006'!K21</f>
        <v>1.6635367762128326</v>
      </c>
      <c r="G24" s="334">
        <f>'Y8 data 2006'!P21</f>
        <v>1.585518102372035</v>
      </c>
      <c r="H24" s="324"/>
    </row>
    <row r="25" spans="1:8" ht="12.75">
      <c r="A25" s="327" t="s">
        <v>71</v>
      </c>
      <c r="B25" s="334" t="str">
        <f>'Y8 data 2006'!I22</f>
        <v>n/a</v>
      </c>
      <c r="C25" s="334">
        <f>'Y8 data 2006'!N22</f>
        <v>41.431451612903224</v>
      </c>
      <c r="E25" s="327" t="s">
        <v>71</v>
      </c>
      <c r="F25" s="334" t="str">
        <f>'Y8 data 2006'!K22</f>
        <v>n/a</v>
      </c>
      <c r="G25" s="334">
        <f>'Y8 data 2006'!P22</f>
        <v>1.720766129032258</v>
      </c>
      <c r="H25" s="313"/>
    </row>
    <row r="26" spans="1:8" ht="12.75">
      <c r="A26" s="327" t="s">
        <v>72</v>
      </c>
      <c r="B26" s="334">
        <f>'Y8 data 2006'!I23</f>
        <v>59.43396226415094</v>
      </c>
      <c r="C26" s="334">
        <f>'Y8 data 2006'!N23</f>
        <v>42.5</v>
      </c>
      <c r="E26" s="327" t="s">
        <v>72</v>
      </c>
      <c r="F26" s="334">
        <f>'Y8 data 2006'!K23</f>
        <v>0.9276729559748428</v>
      </c>
      <c r="G26" s="334">
        <f>'Y8 data 2006'!P23</f>
        <v>1.9</v>
      </c>
      <c r="H26" s="339"/>
    </row>
    <row r="27" spans="1:8" ht="12.75">
      <c r="A27" s="327" t="s">
        <v>93</v>
      </c>
      <c r="B27" s="334">
        <f>'Y8 data 2006'!I24</f>
        <v>65.34943285766556</v>
      </c>
      <c r="C27" s="334">
        <f>'Y8 data 2006'!N24</f>
        <v>78.57142857142857</v>
      </c>
      <c r="E27" s="327" t="s">
        <v>93</v>
      </c>
      <c r="F27" s="334">
        <f>'Y8 data 2006'!K24</f>
        <v>0.7896084888401025</v>
      </c>
      <c r="G27" s="334">
        <f>'Y8 data 2006'!P24</f>
        <v>0.42857142857142855</v>
      </c>
      <c r="H27" s="340"/>
    </row>
    <row r="28" spans="1:8" ht="12.75">
      <c r="A28" s="327" t="s">
        <v>58</v>
      </c>
      <c r="B28" s="334">
        <f>'Y8 data 2006'!I25</f>
        <v>46.37096774193548</v>
      </c>
      <c r="C28" s="334">
        <f>'Y8 data 2006'!N25</f>
        <v>45.70446735395189</v>
      </c>
      <c r="E28" s="327" t="s">
        <v>58</v>
      </c>
      <c r="F28" s="334">
        <f>'Y8 data 2006'!K25</f>
        <v>1.2943548387096775</v>
      </c>
      <c r="G28" s="334">
        <f>'Y8 data 2006'!P25</f>
        <v>1.3402061855670102</v>
      </c>
      <c r="H28" s="340"/>
    </row>
    <row r="29" spans="1:8" ht="12.75">
      <c r="A29" s="327" t="s">
        <v>73</v>
      </c>
      <c r="B29" s="334" t="str">
        <f>'Y8 data 2006'!I26</f>
        <v>n/a</v>
      </c>
      <c r="C29" s="334">
        <f>'Y8 data 2006'!N26</f>
        <v>50.984566258648215</v>
      </c>
      <c r="E29" s="327" t="s">
        <v>73</v>
      </c>
      <c r="F29" s="334" t="str">
        <f>'Y8 data 2006'!K26</f>
        <v>n/a</v>
      </c>
      <c r="G29" s="334">
        <f>'Y8 data 2006'!P26</f>
        <v>1.2847259180415114</v>
      </c>
      <c r="H29" s="340"/>
    </row>
    <row r="30" spans="1:8" ht="12.75">
      <c r="A30" s="337" t="s">
        <v>15</v>
      </c>
      <c r="B30" s="332" t="str">
        <f>'Y8 data 2006'!I29</f>
        <v>n/a</v>
      </c>
      <c r="C30" s="332">
        <f>'Y8 data 2006'!N29</f>
        <v>37.73809523809524</v>
      </c>
      <c r="E30" s="337" t="s">
        <v>15</v>
      </c>
      <c r="F30" s="334" t="str">
        <f>'Y8 data 2006'!K29</f>
        <v>n/a</v>
      </c>
      <c r="G30" s="334">
        <f>'Y8 data 2006'!P29</f>
        <v>1.7892857142857144</v>
      </c>
      <c r="H30" s="339"/>
    </row>
    <row r="31" spans="1:8" ht="12.75">
      <c r="A31" s="327" t="s">
        <v>74</v>
      </c>
      <c r="B31" s="332">
        <f>'Y8 data 2006'!I30</f>
        <v>33.72093023255814</v>
      </c>
      <c r="C31" s="332">
        <f>'Y8 data 2006'!N30</f>
        <v>43.12663429211804</v>
      </c>
      <c r="E31" s="327" t="s">
        <v>74</v>
      </c>
      <c r="F31" s="334">
        <f>'Y8 data 2006'!K30</f>
        <v>1.9883720930232558</v>
      </c>
      <c r="G31" s="334">
        <f>'Y8 data 2006'!P30</f>
        <v>1.6361598804632052</v>
      </c>
      <c r="H31" s="339"/>
    </row>
    <row r="32" spans="1:8" ht="12.75">
      <c r="A32" s="327" t="s">
        <v>91</v>
      </c>
      <c r="B32" s="332" t="str">
        <f>'Y8 data 2006'!I31</f>
        <v>n/a</v>
      </c>
      <c r="C32" s="332">
        <f>'Y8 data 2006'!N31</f>
        <v>36.34053367217281</v>
      </c>
      <c r="E32" s="327" t="s">
        <v>91</v>
      </c>
      <c r="F32" s="334" t="str">
        <f>'Y8 data 2006'!K31</f>
        <v>n/a</v>
      </c>
      <c r="G32" s="334">
        <f>'Y8 data 2006'!P31</f>
        <v>1.749682337992376</v>
      </c>
      <c r="H32" s="339"/>
    </row>
    <row r="33" spans="1:8" ht="12.75">
      <c r="A33" s="327" t="s">
        <v>75</v>
      </c>
      <c r="B33" s="332">
        <f>'Y8 data 2006'!I32</f>
        <v>43.72093023255814</v>
      </c>
      <c r="C33" s="332">
        <f>'Y8 data 2006'!N32</f>
        <v>35.45706371191136</v>
      </c>
      <c r="E33" s="327" t="s">
        <v>75</v>
      </c>
      <c r="F33" s="334">
        <f>'Y8 data 2006'!K32</f>
        <v>1.4204651162790698</v>
      </c>
      <c r="G33" s="334">
        <f>'Y8 data 2006'!P32</f>
        <v>1.9464450600184673</v>
      </c>
      <c r="H33" s="336"/>
    </row>
    <row r="34" spans="1:8" ht="12.75">
      <c r="A34" s="329" t="s">
        <v>76</v>
      </c>
      <c r="B34" s="332">
        <f>'Y8 data 2006'!I33</f>
        <v>26.475849731663686</v>
      </c>
      <c r="C34" s="332">
        <f>'Y8 data 2006'!N33</f>
        <v>29.54822954822955</v>
      </c>
      <c r="E34" s="329" t="s">
        <v>76</v>
      </c>
      <c r="F34" s="334">
        <f>'Y8 data 2006'!K33</f>
        <v>1.7906976744186047</v>
      </c>
      <c r="G34" s="334">
        <f>'Y8 data 2006'!P33</f>
        <v>1.800976800976801</v>
      </c>
      <c r="H34" s="336"/>
    </row>
    <row r="35" spans="1:8" ht="12.75">
      <c r="A35" s="301"/>
      <c r="B35" s="158"/>
      <c r="C35" s="158"/>
      <c r="D35" s="320"/>
      <c r="E35" s="301"/>
      <c r="F35" s="158"/>
      <c r="G35" s="158"/>
      <c r="H35" s="339"/>
    </row>
    <row r="36" spans="1:8" ht="12.75">
      <c r="A36" s="301"/>
      <c r="B36" s="216"/>
      <c r="C36" s="216"/>
      <c r="D36" s="344"/>
      <c r="E36" s="301"/>
      <c r="F36" s="216"/>
      <c r="G36" s="216"/>
      <c r="H36" s="336"/>
    </row>
    <row r="37" spans="1:8" ht="12.75">
      <c r="A37" s="301"/>
      <c r="B37" s="158"/>
      <c r="C37" s="158"/>
      <c r="D37" s="320"/>
      <c r="E37" s="301"/>
      <c r="F37" s="158"/>
      <c r="G37" s="158"/>
      <c r="H37" s="339"/>
    </row>
    <row r="38" spans="1:8" ht="12.75">
      <c r="A38" s="301"/>
      <c r="B38" s="158"/>
      <c r="C38" s="158"/>
      <c r="D38" s="320"/>
      <c r="E38" s="301"/>
      <c r="F38" s="158"/>
      <c r="G38" s="158"/>
      <c r="H38" s="339"/>
    </row>
    <row r="39" spans="1:8" ht="12.75">
      <c r="A39" s="301"/>
      <c r="B39" s="158"/>
      <c r="C39" s="158"/>
      <c r="D39" s="320"/>
      <c r="E39" s="301"/>
      <c r="F39" s="158"/>
      <c r="G39" s="158"/>
      <c r="H39" s="339"/>
    </row>
    <row r="40" spans="1:8" ht="12.75">
      <c r="A40" s="301"/>
      <c r="B40" s="158"/>
      <c r="C40" s="158"/>
      <c r="D40" s="320"/>
      <c r="E40" s="301"/>
      <c r="F40" s="158"/>
      <c r="G40" s="158"/>
      <c r="H40" s="339"/>
    </row>
    <row r="41" spans="1:8" ht="12.75">
      <c r="A41" s="301"/>
      <c r="B41" s="158"/>
      <c r="C41" s="158"/>
      <c r="D41" s="320"/>
      <c r="E41" s="301"/>
      <c r="F41" s="158"/>
      <c r="G41" s="158"/>
      <c r="H41" s="339"/>
    </row>
    <row r="42" spans="1:8" ht="12.75">
      <c r="A42" s="345"/>
      <c r="B42" s="216"/>
      <c r="C42" s="216"/>
      <c r="D42" s="346"/>
      <c r="E42" s="345"/>
      <c r="F42" s="216"/>
      <c r="G42" s="216"/>
      <c r="H42" s="346"/>
    </row>
    <row r="43" spans="1:8" ht="12.75">
      <c r="A43" s="301"/>
      <c r="B43" s="158"/>
      <c r="C43" s="158"/>
      <c r="D43" s="320"/>
      <c r="E43" s="301"/>
      <c r="F43" s="158"/>
      <c r="G43" s="158"/>
      <c r="H43" s="339"/>
    </row>
    <row r="44" spans="1:8" ht="12.75">
      <c r="A44" s="301"/>
      <c r="B44" s="158"/>
      <c r="C44" s="158"/>
      <c r="D44" s="320"/>
      <c r="E44" s="301"/>
      <c r="F44" s="158"/>
      <c r="G44" s="158"/>
      <c r="H44" s="339"/>
    </row>
    <row r="45" spans="1:8" ht="12.75">
      <c r="A45" s="301"/>
      <c r="B45" s="216"/>
      <c r="C45" s="216"/>
      <c r="D45" s="347"/>
      <c r="E45" s="301"/>
      <c r="F45" s="216"/>
      <c r="G45" s="216"/>
      <c r="H45" s="336"/>
    </row>
    <row r="46" spans="1:8" ht="12.75">
      <c r="A46" s="322"/>
      <c r="B46" s="158"/>
      <c r="C46" s="158"/>
      <c r="D46" s="320"/>
      <c r="E46" s="322"/>
      <c r="F46" s="158"/>
      <c r="G46" s="158"/>
      <c r="H46" s="339"/>
    </row>
    <row r="48" spans="2:4" ht="12.75">
      <c r="B48" s="369"/>
      <c r="C48" s="369"/>
      <c r="D48" s="313"/>
    </row>
    <row r="49" spans="1:4" ht="12.75">
      <c r="A49" s="313"/>
      <c r="B49" s="217"/>
      <c r="C49" s="217"/>
      <c r="D49" s="163"/>
    </row>
    <row r="50" spans="1:4" ht="12.75">
      <c r="A50" s="301"/>
      <c r="B50" s="158"/>
      <c r="C50" s="158"/>
      <c r="D50" s="320"/>
    </row>
    <row r="51" spans="1:4" ht="12.75">
      <c r="A51" s="322"/>
      <c r="B51" s="207"/>
      <c r="C51" s="207"/>
      <c r="D51" s="346"/>
    </row>
    <row r="52" spans="1:4" ht="12.75">
      <c r="A52" s="322"/>
      <c r="B52" s="207"/>
      <c r="C52" s="207"/>
      <c r="D52" s="346"/>
    </row>
    <row r="53" spans="1:4" ht="12.75">
      <c r="A53" s="322"/>
      <c r="B53" s="207"/>
      <c r="C53" s="207"/>
      <c r="D53" s="346"/>
    </row>
    <row r="54" spans="1:4" ht="12.75">
      <c r="A54" s="301"/>
      <c r="B54" s="158"/>
      <c r="C54" s="158"/>
      <c r="D54" s="320"/>
    </row>
    <row r="55" spans="1:4" ht="12.75">
      <c r="A55" s="301"/>
      <c r="B55" s="158"/>
      <c r="C55" s="158"/>
      <c r="D55" s="320"/>
    </row>
    <row r="56" spans="1:4" ht="12.75">
      <c r="A56" s="301"/>
      <c r="B56" s="158"/>
      <c r="C56" s="158"/>
      <c r="D56" s="320"/>
    </row>
    <row r="57" spans="1:4" ht="12.75">
      <c r="A57" s="301"/>
      <c r="B57" s="216"/>
      <c r="C57" s="217"/>
      <c r="D57" s="346"/>
    </row>
    <row r="58" spans="1:4" ht="12.75">
      <c r="A58" s="301"/>
      <c r="B58" s="216"/>
      <c r="C58" s="217"/>
      <c r="D58" s="346"/>
    </row>
    <row r="59" spans="1:4" ht="12.75">
      <c r="A59" s="301"/>
      <c r="B59" s="158"/>
      <c r="C59" s="158"/>
      <c r="D59" s="320"/>
    </row>
    <row r="60" spans="1:4" ht="12.75">
      <c r="A60" s="301"/>
      <c r="B60" s="216"/>
      <c r="C60" s="217"/>
      <c r="D60" s="348"/>
    </row>
    <row r="61" spans="1:4" ht="12.75">
      <c r="A61" s="301"/>
      <c r="B61" s="158"/>
      <c r="C61" s="158"/>
      <c r="D61" s="320"/>
    </row>
    <row r="62" spans="1:4" ht="12.75">
      <c r="A62" s="301"/>
      <c r="B62" s="158"/>
      <c r="C62" s="158"/>
      <c r="D62" s="320"/>
    </row>
    <row r="63" spans="1:4" ht="12.75">
      <c r="A63" s="301"/>
      <c r="B63" s="158"/>
      <c r="C63" s="158"/>
      <c r="D63" s="320"/>
    </row>
    <row r="64" spans="1:4" ht="12.75">
      <c r="A64" s="301"/>
      <c r="B64" s="158"/>
      <c r="C64" s="158"/>
      <c r="D64" s="320"/>
    </row>
    <row r="65" spans="1:4" ht="12.75">
      <c r="A65" s="301"/>
      <c r="B65" s="158"/>
      <c r="C65" s="158"/>
      <c r="D65" s="320"/>
    </row>
    <row r="66" spans="1:4" ht="12.75">
      <c r="A66" s="345"/>
      <c r="B66" s="216"/>
      <c r="C66" s="216"/>
      <c r="D66" s="346"/>
    </row>
    <row r="67" spans="1:4" ht="12.75">
      <c r="A67" s="301"/>
      <c r="B67" s="158"/>
      <c r="C67" s="158"/>
      <c r="D67" s="320"/>
    </row>
    <row r="68" spans="1:4" ht="12.75">
      <c r="A68" s="301"/>
      <c r="B68" s="158"/>
      <c r="C68" s="158"/>
      <c r="D68" s="320"/>
    </row>
    <row r="69" spans="1:4" ht="12.75">
      <c r="A69" s="301"/>
      <c r="B69" s="216"/>
      <c r="C69" s="217"/>
      <c r="D69" s="349"/>
    </row>
    <row r="70" spans="1:4" ht="12.75">
      <c r="A70" s="322"/>
      <c r="B70" s="158"/>
      <c r="C70" s="158"/>
      <c r="D70" s="320"/>
    </row>
  </sheetData>
  <mergeCells count="2">
    <mergeCell ref="B48:C48"/>
    <mergeCell ref="A11:C11"/>
  </mergeCells>
  <printOptions/>
  <pageMargins left="0.75" right="0.75" top="1" bottom="1" header="0.5" footer="0.5"/>
  <pageSetup horizontalDpi="600" verticalDpi="600" orientation="portrait" paperSize="9" scale="9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O51"/>
  <sheetViews>
    <sheetView workbookViewId="0" topLeftCell="A1">
      <selection activeCell="A1" sqref="A1"/>
    </sheetView>
  </sheetViews>
  <sheetFormatPr defaultColWidth="9.140625" defaultRowHeight="12.75"/>
  <sheetData>
    <row r="2" spans="1:9" ht="12.75">
      <c r="A2" t="s">
        <v>125</v>
      </c>
      <c r="I2" t="s">
        <v>119</v>
      </c>
    </row>
    <row r="4" spans="1:15" ht="12.75">
      <c r="A4" t="s">
        <v>1</v>
      </c>
      <c r="B4" t="s">
        <v>0</v>
      </c>
      <c r="C4" t="s">
        <v>77</v>
      </c>
      <c r="D4" t="s">
        <v>100</v>
      </c>
      <c r="E4" t="s">
        <v>54</v>
      </c>
      <c r="F4" t="s">
        <v>101</v>
      </c>
      <c r="G4" t="s">
        <v>102</v>
      </c>
      <c r="I4" t="s">
        <v>1</v>
      </c>
      <c r="J4" t="s">
        <v>0</v>
      </c>
      <c r="K4" t="s">
        <v>77</v>
      </c>
      <c r="L4" t="s">
        <v>100</v>
      </c>
      <c r="M4" t="s">
        <v>54</v>
      </c>
      <c r="N4" t="s">
        <v>101</v>
      </c>
      <c r="O4" t="s">
        <v>94</v>
      </c>
    </row>
    <row r="5" spans="1:15" ht="12.75">
      <c r="A5">
        <v>2002</v>
      </c>
      <c r="B5">
        <v>5</v>
      </c>
      <c r="C5" t="s">
        <v>87</v>
      </c>
      <c r="D5" t="s">
        <v>104</v>
      </c>
      <c r="E5" s="23">
        <v>2251</v>
      </c>
      <c r="F5" s="50">
        <v>43.9</v>
      </c>
      <c r="G5">
        <v>2.74</v>
      </c>
      <c r="I5">
        <v>2002</v>
      </c>
      <c r="J5">
        <v>12</v>
      </c>
      <c r="K5" t="s">
        <v>87</v>
      </c>
      <c r="L5" t="s">
        <v>104</v>
      </c>
      <c r="M5" s="23">
        <v>2780</v>
      </c>
      <c r="N5" s="50">
        <v>39.06</v>
      </c>
      <c r="O5">
        <v>1.44</v>
      </c>
    </row>
    <row r="6" spans="1:15" ht="12.75">
      <c r="A6">
        <v>2003</v>
      </c>
      <c r="B6">
        <v>5</v>
      </c>
      <c r="C6" t="s">
        <v>87</v>
      </c>
      <c r="D6" t="s">
        <v>104</v>
      </c>
      <c r="E6" s="23">
        <v>3402</v>
      </c>
      <c r="F6" s="50">
        <v>42.16</v>
      </c>
      <c r="G6">
        <v>2.95</v>
      </c>
      <c r="I6">
        <v>2003</v>
      </c>
      <c r="J6">
        <v>12</v>
      </c>
      <c r="K6" t="s">
        <v>87</v>
      </c>
      <c r="L6" t="s">
        <v>104</v>
      </c>
      <c r="M6" s="23">
        <v>4060</v>
      </c>
      <c r="N6" s="50">
        <v>37.04</v>
      </c>
      <c r="O6">
        <v>1.89</v>
      </c>
    </row>
    <row r="7" spans="1:15" ht="12.75">
      <c r="A7">
        <v>2004</v>
      </c>
      <c r="B7">
        <v>5</v>
      </c>
      <c r="C7" t="s">
        <v>87</v>
      </c>
      <c r="D7" t="s">
        <v>104</v>
      </c>
      <c r="E7" s="23">
        <v>3895</v>
      </c>
      <c r="F7" s="50">
        <v>33.74</v>
      </c>
      <c r="G7">
        <v>2.94</v>
      </c>
      <c r="I7">
        <v>2004</v>
      </c>
      <c r="J7">
        <v>12</v>
      </c>
      <c r="K7" t="s">
        <v>87</v>
      </c>
      <c r="L7" t="s">
        <v>104</v>
      </c>
      <c r="M7" s="23">
        <v>2838</v>
      </c>
      <c r="N7" s="50">
        <v>54.87</v>
      </c>
      <c r="O7">
        <v>2.76</v>
      </c>
    </row>
    <row r="8" spans="1:15" ht="12.75">
      <c r="A8">
        <v>2005</v>
      </c>
      <c r="B8">
        <v>5</v>
      </c>
      <c r="C8" t="s">
        <v>87</v>
      </c>
      <c r="D8" t="s">
        <v>104</v>
      </c>
      <c r="E8" s="23">
        <v>4151</v>
      </c>
      <c r="F8" s="50">
        <v>37.77</v>
      </c>
      <c r="G8">
        <v>2.89</v>
      </c>
      <c r="I8" s="227">
        <v>2005</v>
      </c>
      <c r="J8" s="227">
        <v>12</v>
      </c>
      <c r="K8" s="227" t="s">
        <v>87</v>
      </c>
      <c r="L8" s="227" t="s">
        <v>104</v>
      </c>
      <c r="M8" s="228">
        <v>3734</v>
      </c>
      <c r="N8" s="229">
        <v>45.96</v>
      </c>
      <c r="O8" s="227">
        <v>2.41</v>
      </c>
    </row>
    <row r="9" spans="1:15" ht="12.75">
      <c r="A9" s="282">
        <f>A8+1</f>
        <v>2006</v>
      </c>
      <c r="B9" s="282">
        <f>B8</f>
        <v>5</v>
      </c>
      <c r="C9" s="282" t="str">
        <f>C8</f>
        <v>Maori</v>
      </c>
      <c r="D9" s="282" t="str">
        <f>D8</f>
        <v>yes</v>
      </c>
      <c r="E9" s="305">
        <f>SUMIF(Database!$Z:$Z,A9&amp;LEFT(D9,1)&amp;B9&amp;LEFT(C9,1),Database!$N:$N)</f>
        <v>4304</v>
      </c>
      <c r="F9" s="303">
        <f>SUMIF(Database!$Z:$Z,A9&amp;LEFT(D9,1)&amp;B9&amp;LEFT(C9,1),Database!$O:$O)/E9*100</f>
        <v>38.28996282527881</v>
      </c>
      <c r="G9" s="303">
        <f>SUMIF(Database!$Z:$Z,A9&amp;LEFT(D9,1)&amp;B9&amp;LEFT(C9,1),Database!$S:$S)/E9</f>
        <v>2.967936802973978</v>
      </c>
      <c r="I9" s="282">
        <f>I8+1</f>
        <v>2006</v>
      </c>
      <c r="J9" s="282">
        <f>J8</f>
        <v>12</v>
      </c>
      <c r="K9" s="282" t="str">
        <f>K8</f>
        <v>Maori</v>
      </c>
      <c r="L9" s="282" t="str">
        <f>L8</f>
        <v>yes</v>
      </c>
      <c r="M9" s="305">
        <f>SUMIF(Database!$Z:$Z,I9&amp;LEFT(L9,1)&amp;J9&amp;LEFT(K9,1),Database!$N:$N)</f>
        <v>4223</v>
      </c>
      <c r="N9" s="303">
        <f>SUMIF(Database!$Z:$Z,I9&amp;LEFT(L9,1)&amp;J9&amp;LEFT(K9,1),Database!$O:$O)/M9*100</f>
        <v>36.89486147288657</v>
      </c>
      <c r="O9" s="303">
        <f>SUMIF(Database!$Z:$Z,I9&amp;LEFT(L9,1)&amp;J9&amp;LEFT(K9,1),Database!$S:$S)/M9</f>
        <v>1.9280132607151315</v>
      </c>
    </row>
    <row r="11" spans="1:9" ht="12.75">
      <c r="A11" t="s">
        <v>126</v>
      </c>
      <c r="I11" t="s">
        <v>120</v>
      </c>
    </row>
    <row r="12" spans="1:15" ht="12.75">
      <c r="A12" t="s">
        <v>1</v>
      </c>
      <c r="B12" t="s">
        <v>0</v>
      </c>
      <c r="C12" t="s">
        <v>77</v>
      </c>
      <c r="D12" t="s">
        <v>100</v>
      </c>
      <c r="E12" t="s">
        <v>54</v>
      </c>
      <c r="F12" t="s">
        <v>101</v>
      </c>
      <c r="G12" t="s">
        <v>102</v>
      </c>
      <c r="I12" t="s">
        <v>1</v>
      </c>
      <c r="J12" t="s">
        <v>0</v>
      </c>
      <c r="K12" t="s">
        <v>77</v>
      </c>
      <c r="L12" t="s">
        <v>100</v>
      </c>
      <c r="M12" t="s">
        <v>54</v>
      </c>
      <c r="N12" t="s">
        <v>101</v>
      </c>
      <c r="O12" t="s">
        <v>94</v>
      </c>
    </row>
    <row r="13" spans="1:15" ht="12.75">
      <c r="A13">
        <v>2002</v>
      </c>
      <c r="B13">
        <v>5</v>
      </c>
      <c r="C13" t="s">
        <v>87</v>
      </c>
      <c r="D13" t="s">
        <v>105</v>
      </c>
      <c r="E13" s="23">
        <v>2961</v>
      </c>
      <c r="F13" s="50">
        <v>22.53</v>
      </c>
      <c r="G13">
        <v>4.36</v>
      </c>
      <c r="I13">
        <v>2002</v>
      </c>
      <c r="J13">
        <v>12</v>
      </c>
      <c r="K13" t="s">
        <v>87</v>
      </c>
      <c r="L13" t="s">
        <v>105</v>
      </c>
      <c r="M13" s="23">
        <v>3957</v>
      </c>
      <c r="N13" s="50">
        <v>28.63</v>
      </c>
      <c r="O13">
        <v>2.04</v>
      </c>
    </row>
    <row r="14" spans="1:15" ht="12.75">
      <c r="A14">
        <v>2003</v>
      </c>
      <c r="B14">
        <v>5</v>
      </c>
      <c r="C14" t="s">
        <v>87</v>
      </c>
      <c r="D14" t="s">
        <v>105</v>
      </c>
      <c r="E14" s="23">
        <v>4486</v>
      </c>
      <c r="F14" s="50">
        <v>23.8</v>
      </c>
      <c r="G14">
        <v>4.89</v>
      </c>
      <c r="I14">
        <v>2003</v>
      </c>
      <c r="J14">
        <v>12</v>
      </c>
      <c r="K14" t="s">
        <v>87</v>
      </c>
      <c r="L14" t="s">
        <v>105</v>
      </c>
      <c r="M14" s="23">
        <v>5301</v>
      </c>
      <c r="N14" s="50">
        <v>27.7</v>
      </c>
      <c r="O14">
        <v>2.66</v>
      </c>
    </row>
    <row r="15" spans="1:15" ht="12.75">
      <c r="A15">
        <v>2004</v>
      </c>
      <c r="B15">
        <v>5</v>
      </c>
      <c r="C15" t="s">
        <v>87</v>
      </c>
      <c r="D15" t="s">
        <v>105</v>
      </c>
      <c r="E15" s="23">
        <v>4527</v>
      </c>
      <c r="F15" s="50">
        <v>19.1</v>
      </c>
      <c r="G15">
        <v>3.61</v>
      </c>
      <c r="I15">
        <v>2004</v>
      </c>
      <c r="J15">
        <v>12</v>
      </c>
      <c r="K15" t="s">
        <v>87</v>
      </c>
      <c r="L15" t="s">
        <v>105</v>
      </c>
      <c r="M15" s="23">
        <v>4336</v>
      </c>
      <c r="N15" s="50">
        <v>36.15</v>
      </c>
      <c r="O15">
        <v>3.27</v>
      </c>
    </row>
    <row r="16" spans="1:15" ht="12.75">
      <c r="A16">
        <v>2005</v>
      </c>
      <c r="B16">
        <v>5</v>
      </c>
      <c r="C16" t="s">
        <v>87</v>
      </c>
      <c r="D16" t="s">
        <v>105</v>
      </c>
      <c r="E16" s="23">
        <v>4832</v>
      </c>
      <c r="F16" s="50">
        <v>23.63</v>
      </c>
      <c r="G16">
        <v>4.6</v>
      </c>
      <c r="I16" s="227">
        <v>2005</v>
      </c>
      <c r="J16" s="227">
        <v>12</v>
      </c>
      <c r="K16" s="227" t="s">
        <v>87</v>
      </c>
      <c r="L16" s="227" t="s">
        <v>105</v>
      </c>
      <c r="M16" s="228">
        <v>5173</v>
      </c>
      <c r="N16" s="229">
        <v>28.03</v>
      </c>
      <c r="O16" s="227">
        <v>2.94</v>
      </c>
    </row>
    <row r="17" spans="1:15" ht="12.75">
      <c r="A17" s="282">
        <f>A16+1</f>
        <v>2006</v>
      </c>
      <c r="B17" s="282">
        <f>B16</f>
        <v>5</v>
      </c>
      <c r="C17" s="282" t="str">
        <f>C16</f>
        <v>Maori</v>
      </c>
      <c r="D17" s="282" t="str">
        <f>D16</f>
        <v>no</v>
      </c>
      <c r="E17" s="305">
        <f>SUMIF(Database!$Z:$Z,A17&amp;LEFT(D17,1)&amp;B17&amp;LEFT(C17,1),Database!$N:$N)</f>
        <v>4407</v>
      </c>
      <c r="F17" s="303">
        <f>SUMIF(Database!$Z:$Z,A17&amp;LEFT(D17,1)&amp;B17&amp;LEFT(C17,1),Database!$O:$O)/E17*100</f>
        <v>24.143408214204676</v>
      </c>
      <c r="G17" s="303">
        <f>SUMIF(Database!$Z:$Z,A17&amp;LEFT(D17,1)&amp;B17&amp;LEFT(C17,1),Database!$S:$S)/E17</f>
        <v>4.558429770819151</v>
      </c>
      <c r="I17" s="282">
        <f>I16+1</f>
        <v>2006</v>
      </c>
      <c r="J17" s="282">
        <f>J16</f>
        <v>12</v>
      </c>
      <c r="K17" s="282" t="str">
        <f>K16</f>
        <v>Maori</v>
      </c>
      <c r="L17" s="282" t="str">
        <f>L16</f>
        <v>no</v>
      </c>
      <c r="M17" s="305">
        <f>SUMIF(Database!$Z:$Z,I17&amp;LEFT(L17,1)&amp;J17&amp;LEFT(K17,1),Database!$N:$N)</f>
        <v>5106</v>
      </c>
      <c r="N17" s="303">
        <f>SUMIF(Database!$Z:$Z,I17&amp;LEFT(L17,1)&amp;J17&amp;LEFT(K17,1),Database!$O:$O)/M17*100</f>
        <v>28.358206032119078</v>
      </c>
      <c r="O17" s="303">
        <f>SUMIF(Database!$Z:$Z,I17&amp;LEFT(L17,1)&amp;J17&amp;LEFT(K17,1),Database!$S:$S)/M17</f>
        <v>2.7669408538973754</v>
      </c>
    </row>
    <row r="20" spans="1:9" ht="12.75">
      <c r="A20" t="s">
        <v>127</v>
      </c>
      <c r="I20" t="s">
        <v>121</v>
      </c>
    </row>
    <row r="21" spans="1:15" ht="12.75">
      <c r="A21" t="s">
        <v>1</v>
      </c>
      <c r="B21" t="s">
        <v>0</v>
      </c>
      <c r="C21" t="s">
        <v>77</v>
      </c>
      <c r="D21" t="s">
        <v>100</v>
      </c>
      <c r="E21" t="s">
        <v>54</v>
      </c>
      <c r="F21" t="s">
        <v>101</v>
      </c>
      <c r="G21" t="s">
        <v>102</v>
      </c>
      <c r="I21" t="s">
        <v>1</v>
      </c>
      <c r="J21" t="s">
        <v>0</v>
      </c>
      <c r="K21" t="s">
        <v>77</v>
      </c>
      <c r="L21" t="s">
        <v>100</v>
      </c>
      <c r="M21" t="s">
        <v>54</v>
      </c>
      <c r="N21" t="s">
        <v>101</v>
      </c>
      <c r="O21" t="s">
        <v>102</v>
      </c>
    </row>
    <row r="22" spans="1:15" ht="12.75">
      <c r="A22">
        <v>2002</v>
      </c>
      <c r="B22">
        <v>5</v>
      </c>
      <c r="C22" t="s">
        <v>106</v>
      </c>
      <c r="D22" t="s">
        <v>104</v>
      </c>
      <c r="E22" s="23">
        <v>1493</v>
      </c>
      <c r="F22" s="50">
        <v>48.31</v>
      </c>
      <c r="G22">
        <v>2.55</v>
      </c>
      <c r="I22">
        <v>2002</v>
      </c>
      <c r="J22">
        <v>12</v>
      </c>
      <c r="K22" t="s">
        <v>106</v>
      </c>
      <c r="L22" t="s">
        <v>104</v>
      </c>
      <c r="M22" s="23">
        <v>1876</v>
      </c>
      <c r="N22" s="50">
        <v>47.97</v>
      </c>
      <c r="O22">
        <v>1.53</v>
      </c>
    </row>
    <row r="23" spans="1:15" ht="12.75">
      <c r="A23">
        <v>2003</v>
      </c>
      <c r="B23">
        <v>5</v>
      </c>
      <c r="C23" t="s">
        <v>106</v>
      </c>
      <c r="D23" t="s">
        <v>104</v>
      </c>
      <c r="E23" s="23">
        <v>1787</v>
      </c>
      <c r="F23" s="50">
        <v>42.92</v>
      </c>
      <c r="G23">
        <v>2.8</v>
      </c>
      <c r="I23">
        <v>2003</v>
      </c>
      <c r="J23">
        <v>12</v>
      </c>
      <c r="K23" t="s">
        <v>106</v>
      </c>
      <c r="L23" t="s">
        <v>104</v>
      </c>
      <c r="M23" s="23">
        <v>2949</v>
      </c>
      <c r="N23" s="50">
        <v>44.69</v>
      </c>
      <c r="O23">
        <v>1.7</v>
      </c>
    </row>
    <row r="24" spans="1:15" ht="12.75">
      <c r="A24">
        <v>2004</v>
      </c>
      <c r="B24">
        <v>5</v>
      </c>
      <c r="C24" t="s">
        <v>106</v>
      </c>
      <c r="D24" t="s">
        <v>104</v>
      </c>
      <c r="E24" s="23">
        <v>1606</v>
      </c>
      <c r="F24" s="50">
        <v>42.13</v>
      </c>
      <c r="G24">
        <v>2.76</v>
      </c>
      <c r="I24">
        <v>2004</v>
      </c>
      <c r="J24">
        <v>12</v>
      </c>
      <c r="K24" t="s">
        <v>106</v>
      </c>
      <c r="L24" t="s">
        <v>104</v>
      </c>
      <c r="M24" s="23">
        <v>2710</v>
      </c>
      <c r="N24" s="50">
        <v>47.64</v>
      </c>
      <c r="O24">
        <v>1.51</v>
      </c>
    </row>
    <row r="25" spans="1:15" ht="12.75">
      <c r="A25">
        <v>2005</v>
      </c>
      <c r="B25">
        <v>5</v>
      </c>
      <c r="C25" t="s">
        <v>106</v>
      </c>
      <c r="D25" t="s">
        <v>104</v>
      </c>
      <c r="E25" s="23">
        <v>2188</v>
      </c>
      <c r="F25" s="50">
        <v>36.33</v>
      </c>
      <c r="G25">
        <v>3.09</v>
      </c>
      <c r="I25" s="227">
        <v>2005</v>
      </c>
      <c r="J25" s="227">
        <v>12</v>
      </c>
      <c r="K25" s="227" t="s">
        <v>106</v>
      </c>
      <c r="L25" s="227" t="s">
        <v>104</v>
      </c>
      <c r="M25" s="228">
        <v>2886</v>
      </c>
      <c r="N25" s="229">
        <v>39.5</v>
      </c>
      <c r="O25" s="227">
        <v>1.91</v>
      </c>
    </row>
    <row r="26" spans="1:15" ht="12.75">
      <c r="A26" s="282">
        <f>A25+1</f>
        <v>2006</v>
      </c>
      <c r="B26" s="282">
        <f>B25</f>
        <v>5</v>
      </c>
      <c r="C26" s="282" t="str">
        <f>C25</f>
        <v>Pacific</v>
      </c>
      <c r="D26" s="282" t="str">
        <f>D25</f>
        <v>yes</v>
      </c>
      <c r="E26" s="305">
        <f>SUMIF(Database!$Z:$Z,A26&amp;LEFT(D26,1)&amp;B26&amp;LEFT(C26,1),Database!$N:$N)</f>
        <v>2459</v>
      </c>
      <c r="F26" s="303">
        <f>SUMIF(Database!$Z:$Z,A26&amp;LEFT(D26,1)&amp;B26&amp;LEFT(C26,1),Database!$O:$O)/E26*100</f>
        <v>32.492883285888574</v>
      </c>
      <c r="G26" s="303">
        <f>SUMIF(Database!$Z:$Z,A26&amp;LEFT(D26,1)&amp;B26&amp;LEFT(C26,1),Database!$S:$S)/E26</f>
        <v>3.433509556730378</v>
      </c>
      <c r="I26" s="282">
        <f>I25+1</f>
        <v>2006</v>
      </c>
      <c r="J26" s="282">
        <f>J25</f>
        <v>12</v>
      </c>
      <c r="K26" s="282" t="str">
        <f>K25</f>
        <v>Pacific</v>
      </c>
      <c r="L26" s="282" t="str">
        <f>L25</f>
        <v>yes</v>
      </c>
      <c r="M26" s="305">
        <f>SUMIF(Database!$Z:$Z,I26&amp;LEFT(L26,1)&amp;J26&amp;LEFT(K26,1),Database!$N:$N)</f>
        <v>3169</v>
      </c>
      <c r="N26" s="303">
        <f>SUMIF(Database!$Z:$Z,I26&amp;LEFT(L26,1)&amp;J26&amp;LEFT(K26,1),Database!$O:$O)/M26*100</f>
        <v>43.072893657305144</v>
      </c>
      <c r="O26" s="303">
        <f>SUMIF(Database!$Z:$Z,I26&amp;LEFT(L26,1)&amp;J26&amp;LEFT(K26,1),Database!$S:$S)/M26</f>
        <v>1.7352477122120542</v>
      </c>
    </row>
    <row r="28" spans="1:9" ht="12.75">
      <c r="A28" t="s">
        <v>128</v>
      </c>
      <c r="I28" t="s">
        <v>122</v>
      </c>
    </row>
    <row r="29" spans="1:15" ht="12.75">
      <c r="A29" t="s">
        <v>1</v>
      </c>
      <c r="B29" t="s">
        <v>0</v>
      </c>
      <c r="C29" t="s">
        <v>77</v>
      </c>
      <c r="D29" t="s">
        <v>100</v>
      </c>
      <c r="E29" t="s">
        <v>54</v>
      </c>
      <c r="F29" t="s">
        <v>101</v>
      </c>
      <c r="G29" t="s">
        <v>102</v>
      </c>
      <c r="I29" t="s">
        <v>1</v>
      </c>
      <c r="J29" t="s">
        <v>0</v>
      </c>
      <c r="K29" t="s">
        <v>77</v>
      </c>
      <c r="L29" t="s">
        <v>100</v>
      </c>
      <c r="M29" t="s">
        <v>54</v>
      </c>
      <c r="N29" t="s">
        <v>101</v>
      </c>
      <c r="O29" t="s">
        <v>102</v>
      </c>
    </row>
    <row r="30" spans="1:15" ht="12.75">
      <c r="A30">
        <v>2002</v>
      </c>
      <c r="B30">
        <v>5</v>
      </c>
      <c r="C30" t="s">
        <v>106</v>
      </c>
      <c r="D30" t="s">
        <v>105</v>
      </c>
      <c r="E30" s="23">
        <v>269</v>
      </c>
      <c r="F30" s="50">
        <v>28.56</v>
      </c>
      <c r="G30">
        <v>3.93</v>
      </c>
      <c r="I30">
        <v>2002</v>
      </c>
      <c r="J30">
        <v>12</v>
      </c>
      <c r="K30" t="s">
        <v>106</v>
      </c>
      <c r="L30" t="s">
        <v>105</v>
      </c>
      <c r="M30" s="23">
        <v>325</v>
      </c>
      <c r="N30" s="50">
        <v>36.72</v>
      </c>
      <c r="O30">
        <v>2.34</v>
      </c>
    </row>
    <row r="31" spans="1:15" ht="12.75">
      <c r="A31">
        <v>2003</v>
      </c>
      <c r="B31">
        <v>5</v>
      </c>
      <c r="C31" t="s">
        <v>106</v>
      </c>
      <c r="D31" t="s">
        <v>105</v>
      </c>
      <c r="E31" s="23">
        <v>369</v>
      </c>
      <c r="F31" s="50">
        <v>28.47</v>
      </c>
      <c r="G31">
        <v>4.19</v>
      </c>
      <c r="I31">
        <v>2003</v>
      </c>
      <c r="J31">
        <v>12</v>
      </c>
      <c r="K31" t="s">
        <v>106</v>
      </c>
      <c r="L31" t="s">
        <v>105</v>
      </c>
      <c r="M31" s="23">
        <v>358</v>
      </c>
      <c r="N31" s="50">
        <v>29.63</v>
      </c>
      <c r="O31">
        <v>2.51</v>
      </c>
    </row>
    <row r="32" spans="1:15" ht="12.75">
      <c r="A32">
        <v>2004</v>
      </c>
      <c r="B32">
        <v>5</v>
      </c>
      <c r="C32" t="s">
        <v>106</v>
      </c>
      <c r="D32" t="s">
        <v>105</v>
      </c>
      <c r="E32" s="23">
        <v>378</v>
      </c>
      <c r="F32" s="50">
        <v>32.8</v>
      </c>
      <c r="G32">
        <v>2.79</v>
      </c>
      <c r="I32">
        <v>2004</v>
      </c>
      <c r="J32">
        <v>12</v>
      </c>
      <c r="K32" t="s">
        <v>106</v>
      </c>
      <c r="L32" t="s">
        <v>105</v>
      </c>
      <c r="M32" s="23">
        <v>459</v>
      </c>
      <c r="N32" s="50">
        <v>35.1</v>
      </c>
      <c r="O32">
        <v>2.24</v>
      </c>
    </row>
    <row r="33" spans="1:15" ht="12.75">
      <c r="A33">
        <v>2005</v>
      </c>
      <c r="B33">
        <v>5</v>
      </c>
      <c r="C33" t="s">
        <v>106</v>
      </c>
      <c r="D33" t="s">
        <v>105</v>
      </c>
      <c r="E33" s="23">
        <v>397</v>
      </c>
      <c r="F33" s="50">
        <v>24.69</v>
      </c>
      <c r="G33">
        <v>4.06</v>
      </c>
      <c r="I33" s="227">
        <v>2005</v>
      </c>
      <c r="J33" s="227">
        <v>12</v>
      </c>
      <c r="K33" s="227" t="s">
        <v>106</v>
      </c>
      <c r="L33" s="227" t="s">
        <v>105</v>
      </c>
      <c r="M33" s="228">
        <v>381</v>
      </c>
      <c r="N33" s="229">
        <v>33.33</v>
      </c>
      <c r="O33" s="227">
        <v>2.25</v>
      </c>
    </row>
    <row r="34" spans="1:15" ht="12.75">
      <c r="A34" s="282">
        <f>A33+1</f>
        <v>2006</v>
      </c>
      <c r="B34" s="282">
        <f>B33</f>
        <v>5</v>
      </c>
      <c r="C34" s="282" t="str">
        <f>C33</f>
        <v>Pacific</v>
      </c>
      <c r="D34" s="282" t="str">
        <f>D33</f>
        <v>no</v>
      </c>
      <c r="E34" s="305">
        <f>SUMIF(Database!$Z:$Z,A34&amp;LEFT(D34,1)&amp;B34&amp;LEFT(C34,1),Database!$N:$N)</f>
        <v>403</v>
      </c>
      <c r="F34" s="303">
        <f>SUMIF(Database!$Z:$Z,A34&amp;LEFT(D34,1)&amp;B34&amp;LEFT(C34,1),Database!$O:$O)/E34*100</f>
        <v>27.543424317617866</v>
      </c>
      <c r="G34" s="303">
        <f>SUMIF(Database!$Z:$Z,A34&amp;LEFT(D34,1)&amp;B34&amp;LEFT(C34,1),Database!$S:$S)/E34</f>
        <v>4.327543424317618</v>
      </c>
      <c r="I34" s="282">
        <f>I33+1</f>
        <v>2006</v>
      </c>
      <c r="J34" s="282">
        <f>J33</f>
        <v>12</v>
      </c>
      <c r="K34" s="282" t="str">
        <f>K33</f>
        <v>Pacific</v>
      </c>
      <c r="L34" s="282" t="str">
        <f>L33</f>
        <v>no</v>
      </c>
      <c r="M34" s="305">
        <f>SUMIF(Database!$Z:$Z,I34&amp;LEFT(L34,1)&amp;J34&amp;LEFT(K34,1),Database!$N:$N)</f>
        <v>421</v>
      </c>
      <c r="N34" s="303">
        <f>SUMIF(Database!$Z:$Z,I34&amp;LEFT(L34,1)&amp;J34&amp;LEFT(K34,1),Database!$O:$O)/M34*100</f>
        <v>33.01567695961995</v>
      </c>
      <c r="O34" s="303">
        <f>SUMIF(Database!$Z:$Z,I34&amp;LEFT(L34,1)&amp;J34&amp;LEFT(K34,1),Database!$S:$S)/M34</f>
        <v>2.2731591448931114</v>
      </c>
    </row>
    <row r="37" spans="1:9" ht="12.75">
      <c r="A37" t="s">
        <v>129</v>
      </c>
      <c r="I37" t="s">
        <v>123</v>
      </c>
    </row>
    <row r="38" spans="1:15" ht="12.75">
      <c r="A38" t="s">
        <v>1</v>
      </c>
      <c r="B38" t="s">
        <v>0</v>
      </c>
      <c r="C38" t="s">
        <v>77</v>
      </c>
      <c r="D38" t="s">
        <v>100</v>
      </c>
      <c r="E38" t="s">
        <v>54</v>
      </c>
      <c r="F38" t="s">
        <v>101</v>
      </c>
      <c r="G38" t="s">
        <v>102</v>
      </c>
      <c r="I38" t="s">
        <v>1</v>
      </c>
      <c r="J38" t="s">
        <v>0</v>
      </c>
      <c r="K38" t="s">
        <v>77</v>
      </c>
      <c r="L38" t="s">
        <v>100</v>
      </c>
      <c r="M38" t="s">
        <v>54</v>
      </c>
      <c r="N38" t="s">
        <v>101</v>
      </c>
      <c r="O38" t="s">
        <v>102</v>
      </c>
    </row>
    <row r="39" spans="1:15" ht="12.75">
      <c r="A39">
        <v>2002</v>
      </c>
      <c r="B39">
        <v>5</v>
      </c>
      <c r="C39" t="s">
        <v>89</v>
      </c>
      <c r="D39" t="s">
        <v>104</v>
      </c>
      <c r="E39" s="23">
        <v>9103</v>
      </c>
      <c r="F39" s="50">
        <v>71.03</v>
      </c>
      <c r="G39">
        <v>1.05</v>
      </c>
      <c r="I39">
        <v>2002</v>
      </c>
      <c r="J39">
        <v>12</v>
      </c>
      <c r="K39" t="s">
        <v>89</v>
      </c>
      <c r="L39" t="s">
        <v>104</v>
      </c>
      <c r="M39" s="23">
        <v>11955</v>
      </c>
      <c r="N39" s="50">
        <v>58.1</v>
      </c>
      <c r="O39">
        <v>1.16</v>
      </c>
    </row>
    <row r="40" spans="1:15" ht="12.75">
      <c r="A40">
        <v>2003</v>
      </c>
      <c r="B40">
        <v>5</v>
      </c>
      <c r="C40" t="s">
        <v>89</v>
      </c>
      <c r="D40" t="s">
        <v>104</v>
      </c>
      <c r="E40" s="23">
        <v>13049</v>
      </c>
      <c r="F40" s="50">
        <v>69.68</v>
      </c>
      <c r="G40">
        <v>1.19</v>
      </c>
      <c r="I40">
        <v>2003</v>
      </c>
      <c r="J40">
        <v>12</v>
      </c>
      <c r="K40" t="s">
        <v>89</v>
      </c>
      <c r="L40" t="s">
        <v>104</v>
      </c>
      <c r="M40" s="23">
        <v>19089</v>
      </c>
      <c r="N40" s="50">
        <v>54.38</v>
      </c>
      <c r="O40">
        <v>1.27</v>
      </c>
    </row>
    <row r="41" spans="1:15" ht="12.75">
      <c r="A41">
        <v>2004</v>
      </c>
      <c r="B41">
        <v>5</v>
      </c>
      <c r="C41" t="s">
        <v>89</v>
      </c>
      <c r="D41" t="s">
        <v>104</v>
      </c>
      <c r="E41" s="23">
        <v>13046</v>
      </c>
      <c r="F41" s="50">
        <v>64.19</v>
      </c>
      <c r="G41">
        <v>0.92</v>
      </c>
      <c r="I41">
        <v>2004</v>
      </c>
      <c r="J41">
        <v>12</v>
      </c>
      <c r="K41" t="s">
        <v>89</v>
      </c>
      <c r="L41" t="s">
        <v>104</v>
      </c>
      <c r="M41" s="23">
        <v>18208</v>
      </c>
      <c r="N41" s="50">
        <v>54</v>
      </c>
      <c r="O41">
        <v>1.14</v>
      </c>
    </row>
    <row r="42" spans="1:15" ht="12.75">
      <c r="A42">
        <v>2005</v>
      </c>
      <c r="B42">
        <v>5</v>
      </c>
      <c r="C42" t="s">
        <v>89</v>
      </c>
      <c r="D42" t="s">
        <v>104</v>
      </c>
      <c r="E42" s="23">
        <v>13514</v>
      </c>
      <c r="F42" s="50">
        <v>66.71</v>
      </c>
      <c r="G42">
        <v>1.23</v>
      </c>
      <c r="I42" s="227">
        <v>2005</v>
      </c>
      <c r="J42" s="227">
        <v>12</v>
      </c>
      <c r="K42" s="227" t="s">
        <v>89</v>
      </c>
      <c r="L42" s="227" t="s">
        <v>104</v>
      </c>
      <c r="M42" s="228">
        <v>17797</v>
      </c>
      <c r="N42" s="229">
        <v>51.85</v>
      </c>
      <c r="O42" s="227">
        <v>1.23</v>
      </c>
    </row>
    <row r="43" spans="1:15" ht="12.75">
      <c r="A43" s="282">
        <f>A42+1</f>
        <v>2006</v>
      </c>
      <c r="B43" s="282">
        <f>B42</f>
        <v>5</v>
      </c>
      <c r="C43" s="282" t="str">
        <f>C42</f>
        <v>Other</v>
      </c>
      <c r="D43" s="282" t="str">
        <f>D42</f>
        <v>yes</v>
      </c>
      <c r="E43" s="305">
        <f>SUMIF(Database!$Z:$Z,A43&amp;LEFT(D43,1)&amp;B43&amp;LEFT(C43,1),Database!$N:$N)</f>
        <v>13198</v>
      </c>
      <c r="F43" s="303">
        <f>SUMIF(Database!$Z:$Z,A43&amp;LEFT(D43,1)&amp;B43&amp;LEFT(C43,1),Database!$O:$O)/E43*100</f>
        <v>67.80572814062737</v>
      </c>
      <c r="G43" s="303">
        <f>SUMIF(Database!$Z:$Z,A43&amp;LEFT(D43,1)&amp;B43&amp;LEFT(C43,1),Database!$S:$S)/E43</f>
        <v>1.1725261403242915</v>
      </c>
      <c r="I43" s="282">
        <f>I42+1</f>
        <v>2006</v>
      </c>
      <c r="J43" s="282">
        <f>J42</f>
        <v>12</v>
      </c>
      <c r="K43" s="282" t="str">
        <f>K42</f>
        <v>Other</v>
      </c>
      <c r="L43" s="282" t="str">
        <f>L42</f>
        <v>yes</v>
      </c>
      <c r="M43" s="305">
        <f>SUMIF(Database!$Z:$Z,I43&amp;LEFT(L43,1)&amp;J43&amp;LEFT(K43,1),Database!$N:$N)</f>
        <v>17978</v>
      </c>
      <c r="N43" s="303">
        <f>SUMIF(Database!$Z:$Z,I43&amp;LEFT(L43,1)&amp;J43&amp;LEFT(K43,1),Database!$O:$O)/M43*100</f>
        <v>55.372844587829576</v>
      </c>
      <c r="O43" s="303">
        <f>SUMIF(Database!$Z:$Z,I43&amp;LEFT(L43,1)&amp;J43&amp;LEFT(K43,1),Database!$S:$S)/M43</f>
        <v>1.1150851040160197</v>
      </c>
    </row>
    <row r="45" spans="1:9" ht="12.75">
      <c r="A45" t="s">
        <v>130</v>
      </c>
      <c r="I45" t="s">
        <v>124</v>
      </c>
    </row>
    <row r="46" spans="1:15" ht="12.75">
      <c r="A46" t="s">
        <v>1</v>
      </c>
      <c r="B46" t="s">
        <v>0</v>
      </c>
      <c r="C46" t="s">
        <v>77</v>
      </c>
      <c r="D46" t="s">
        <v>100</v>
      </c>
      <c r="E46" t="s">
        <v>54</v>
      </c>
      <c r="F46" t="s">
        <v>101</v>
      </c>
      <c r="G46" t="s">
        <v>102</v>
      </c>
      <c r="I46" t="s">
        <v>1</v>
      </c>
      <c r="J46" t="s">
        <v>0</v>
      </c>
      <c r="K46" t="s">
        <v>77</v>
      </c>
      <c r="L46" t="s">
        <v>100</v>
      </c>
      <c r="M46" t="s">
        <v>54</v>
      </c>
      <c r="N46" t="s">
        <v>101</v>
      </c>
      <c r="O46" t="s">
        <v>102</v>
      </c>
    </row>
    <row r="47" spans="1:15" ht="12.75">
      <c r="A47">
        <v>2002</v>
      </c>
      <c r="B47">
        <v>5</v>
      </c>
      <c r="C47" t="s">
        <v>89</v>
      </c>
      <c r="D47" t="s">
        <v>105</v>
      </c>
      <c r="E47" s="23">
        <v>10846</v>
      </c>
      <c r="F47" s="50">
        <v>53</v>
      </c>
      <c r="G47">
        <v>1.96</v>
      </c>
      <c r="I47">
        <v>2002</v>
      </c>
      <c r="J47">
        <v>12</v>
      </c>
      <c r="K47" t="s">
        <v>89</v>
      </c>
      <c r="L47" t="s">
        <v>105</v>
      </c>
      <c r="M47" s="23">
        <v>14460</v>
      </c>
      <c r="N47" s="50">
        <v>42.32</v>
      </c>
      <c r="O47">
        <v>1.58</v>
      </c>
    </row>
    <row r="48" spans="1:15" ht="12.75">
      <c r="A48">
        <v>2003</v>
      </c>
      <c r="B48">
        <v>5</v>
      </c>
      <c r="C48" t="s">
        <v>89</v>
      </c>
      <c r="D48" t="s">
        <v>105</v>
      </c>
      <c r="E48" s="23">
        <v>14301</v>
      </c>
      <c r="F48" s="50">
        <v>52.75</v>
      </c>
      <c r="G48">
        <v>2.07</v>
      </c>
      <c r="I48">
        <v>2003</v>
      </c>
      <c r="J48">
        <v>12</v>
      </c>
      <c r="K48" t="s">
        <v>89</v>
      </c>
      <c r="L48" t="s">
        <v>105</v>
      </c>
      <c r="M48" s="23">
        <v>18540</v>
      </c>
      <c r="N48">
        <v>43.06</v>
      </c>
      <c r="O48">
        <v>1.59</v>
      </c>
    </row>
    <row r="49" spans="1:15" ht="12.75">
      <c r="A49">
        <v>2004</v>
      </c>
      <c r="B49">
        <v>5</v>
      </c>
      <c r="C49" t="s">
        <v>89</v>
      </c>
      <c r="D49" t="s">
        <v>105</v>
      </c>
      <c r="E49" s="23">
        <v>13819</v>
      </c>
      <c r="F49" s="50">
        <v>45</v>
      </c>
      <c r="G49">
        <v>2.02</v>
      </c>
      <c r="I49">
        <v>2004</v>
      </c>
      <c r="J49">
        <v>12</v>
      </c>
      <c r="K49" t="s">
        <v>89</v>
      </c>
      <c r="L49" t="s">
        <v>105</v>
      </c>
      <c r="M49" s="23">
        <v>15246</v>
      </c>
      <c r="N49" s="50">
        <v>51.6</v>
      </c>
      <c r="O49">
        <v>1.69</v>
      </c>
    </row>
    <row r="50" spans="1:15" ht="12.75">
      <c r="A50">
        <v>2005</v>
      </c>
      <c r="B50">
        <v>5</v>
      </c>
      <c r="C50" t="s">
        <v>89</v>
      </c>
      <c r="D50" t="s">
        <v>105</v>
      </c>
      <c r="E50" s="23">
        <v>14091</v>
      </c>
      <c r="F50" s="50">
        <v>54.89</v>
      </c>
      <c r="G50">
        <v>1.95</v>
      </c>
      <c r="I50" s="227">
        <v>2005</v>
      </c>
      <c r="J50" s="227">
        <v>12</v>
      </c>
      <c r="K50" s="227" t="s">
        <v>89</v>
      </c>
      <c r="L50" s="227" t="s">
        <v>105</v>
      </c>
      <c r="M50" s="228">
        <v>17940</v>
      </c>
      <c r="N50" s="229">
        <v>44.08</v>
      </c>
      <c r="O50" s="227">
        <v>1.61</v>
      </c>
    </row>
    <row r="51" spans="1:15" ht="12.75">
      <c r="A51" s="282">
        <f>A50+1</f>
        <v>2006</v>
      </c>
      <c r="B51" s="282">
        <f>B50</f>
        <v>5</v>
      </c>
      <c r="C51" s="282" t="str">
        <f>C50</f>
        <v>Other</v>
      </c>
      <c r="D51" s="282" t="str">
        <f>D50</f>
        <v>no</v>
      </c>
      <c r="E51" s="305">
        <f>SUMIF(Database!$Z:$Z,A51&amp;LEFT(D51,1)&amp;B51&amp;LEFT(C51,1),Database!$N:$N)</f>
        <v>14662</v>
      </c>
      <c r="F51" s="303">
        <f>SUMIF(Database!$Z:$Z,A51&amp;LEFT(D51,1)&amp;B51&amp;LEFT(C51,1),Database!$O:$O)/E51*100</f>
        <v>56.596098758695945</v>
      </c>
      <c r="G51" s="303">
        <f>SUMIF(Database!$Z:$Z,A51&amp;LEFT(D51,1)&amp;B51&amp;LEFT(C51,1),Database!$S:$S)/E51</f>
        <v>1.7955258491338153</v>
      </c>
      <c r="I51" s="282">
        <f>I50+1</f>
        <v>2006</v>
      </c>
      <c r="J51" s="282">
        <f>J50</f>
        <v>12</v>
      </c>
      <c r="K51" s="282" t="str">
        <f>K50</f>
        <v>Other</v>
      </c>
      <c r="L51" s="282" t="str">
        <f>L50</f>
        <v>no</v>
      </c>
      <c r="M51" s="305">
        <f>SUMIF(Database!$Z:$Z,I51&amp;LEFT(L51,1)&amp;J51&amp;LEFT(K51,1),Database!$N:$N)</f>
        <v>17841</v>
      </c>
      <c r="N51" s="303">
        <f>SUMIF(Database!$Z:$Z,I51&amp;LEFT(L51,1)&amp;J51&amp;LEFT(K51,1),Database!$O:$O)/M51*100</f>
        <v>43.78140238775853</v>
      </c>
      <c r="O51" s="303">
        <f>SUMIF(Database!$Z:$Z,I51&amp;LEFT(L51,1)&amp;J51&amp;LEFT(K51,1),Database!$S:$S)/M51</f>
        <v>1.5535564149991592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Health</dc:creator>
  <cp:keywords/>
  <dc:description/>
  <cp:lastModifiedBy>Ministry of Health</cp:lastModifiedBy>
  <cp:lastPrinted>2007-11-06T20:09:50Z</cp:lastPrinted>
  <dcterms:created xsi:type="dcterms:W3CDTF">1999-09-22T09:39:21Z</dcterms:created>
  <dcterms:modified xsi:type="dcterms:W3CDTF">2007-11-22T02:40:53Z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